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plcorp.sharepoint.com/teams/RIRegulatory/Shared Documents/Documents/Infrastructure, Safety, and Reliability Plan FY 2026/FY 2026 Gas ISR - Reconciliation/Filing Version/"/>
    </mc:Choice>
  </mc:AlternateContent>
  <xr:revisionPtr revIDLastSave="130" documentId="8_{32AA6E86-434E-495A-B8F0-F8A125C42EAB}" xr6:coauthVersionLast="47" xr6:coauthVersionMax="47" xr10:uidLastSave="{824DDFEC-A19B-4161-9FF9-2D17A8F805FD}"/>
  <bookViews>
    <workbookView xWindow="-120" yWindow="-120" windowWidth="38640" windowHeight="21120" firstSheet="19" activeTab="23" xr2:uid="{BF1854D8-7F8A-41AF-81A6-094E69B64960}"/>
  </bookViews>
  <sheets>
    <sheet name="Flux Division Filing" sheetId="43" state="hidden" r:id="rId1"/>
    <sheet name="Flux Commission" sheetId="44" state="hidden" r:id="rId2"/>
    <sheet name="Input_sheet" sheetId="28" state="hidden" r:id="rId3"/>
    <sheet name="Summary" sheetId="83" state="hidden" r:id="rId4"/>
    <sheet name="VY 19 Proration Post-2023" sheetId="51" state="hidden" r:id="rId5"/>
    <sheet name="VY 20 Proration Post-2023" sheetId="54" state="hidden" r:id="rId6"/>
    <sheet name="VY 21 Proration Post-2023" sheetId="57" state="hidden" r:id="rId7"/>
    <sheet name="VY 22 Proration Post-2023" sheetId="60" state="hidden" r:id="rId8"/>
    <sheet name="VY 23 Proration Post-2023" sheetId="73" state="hidden" r:id="rId9"/>
    <sheet name="VY23-Dec-23 Proration Post-2023" sheetId="79" state="hidden" r:id="rId10"/>
    <sheet name="Index" sheetId="113" state="hidden" r:id="rId11"/>
    <sheet name="FY 2025 -group a" sheetId="94" state="hidden" r:id="rId12"/>
    <sheet name="FY2025 Tax Depr GrpA Above Cap" sheetId="95" state="hidden" r:id="rId13"/>
    <sheet name="FY25 Proration GrpA Above Cap" sheetId="96" state="hidden" r:id="rId14"/>
    <sheet name="FY2025 Tax Depr GrpA At Cap" sheetId="107" state="hidden" r:id="rId15"/>
    <sheet name="FY25 Proration GrpA At Cap" sheetId="108" state="hidden" r:id="rId16"/>
    <sheet name="Hard Coded 7 22 2026" sheetId="114" state="hidden" r:id="rId17"/>
    <sheet name="RevRequirementSummary 12182025" sheetId="115" state="hidden" r:id="rId18"/>
    <sheet name="Hard Coded" sheetId="97" state="hidden" r:id="rId19"/>
    <sheet name="FY 2026 -group c" sheetId="99" r:id="rId20"/>
    <sheet name="FY2026 Tax Depr GrpC Above Cap" sheetId="100" r:id="rId21"/>
    <sheet name="FY26 Proration GrpC Above Cap" sheetId="101" r:id="rId22"/>
    <sheet name="FY2026 Tax Depr GrpC At Cap" sheetId="109" r:id="rId23"/>
    <sheet name="FY26 Proration GrpC At Cap" sheetId="110" r:id="rId24"/>
    <sheet name="FY 2025 -group d" sheetId="103" state="hidden" r:id="rId25"/>
    <sheet name="FY2025 Tax Depr GrpD Above Cap" sheetId="104" state="hidden" r:id="rId26"/>
    <sheet name="FY25 Proration GrD  Above Cap" sheetId="105" state="hidden" r:id="rId27"/>
    <sheet name="FY2025 Tax Depr GrpD At Cap" sheetId="111" state="hidden" r:id="rId28"/>
    <sheet name="FY25 Proration GrD  At Cap" sheetId="112" state="hidden" r:id="rId29"/>
    <sheet name="VY 18 Proration Post-2023" sheetId="48" state="hidden"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s>
  <definedNames>
    <definedName name="______BUV2" localSheetId="11">'[1]FYTD 12 Gas'!$E$346</definedName>
    <definedName name="______BUV2" localSheetId="24">'[1]FYTD 12 Gas'!$E$346</definedName>
    <definedName name="______BUV2" localSheetId="19">'[1]FYTD 12 Gas'!$E$346</definedName>
    <definedName name="______BUV2" localSheetId="12">'[1]FYTD 12 Gas'!$E$346</definedName>
    <definedName name="______BUV2" localSheetId="14">'[1]FYTD 12 Gas'!$E$346</definedName>
    <definedName name="______BUV2" localSheetId="25">'[1]FYTD 12 Gas'!$E$346</definedName>
    <definedName name="______BUV2" localSheetId="27">'[1]FYTD 12 Gas'!$E$346</definedName>
    <definedName name="______BUV2" localSheetId="20">'[1]FYTD 12 Gas'!$E$346</definedName>
    <definedName name="______BUV2" localSheetId="22">'[1]FYTD 12 Gas'!$E$346</definedName>
    <definedName name="______BUV2" localSheetId="26">'[1]FYTD 12 Gas'!$E$346</definedName>
    <definedName name="______BUV2" localSheetId="28">'[1]FYTD 12 Gas'!$E$346</definedName>
    <definedName name="______BUV2" localSheetId="13">'[1]FYTD 12 Gas'!$E$346</definedName>
    <definedName name="______BUV2" localSheetId="15">'[1]FYTD 12 Gas'!$E$346</definedName>
    <definedName name="______BUV2" localSheetId="21">'[1]FYTD 12 Gas'!$E$346</definedName>
    <definedName name="______BUV2" localSheetId="23">'[1]FYTD 12 Gas'!$E$346</definedName>
    <definedName name="______BUV2" localSheetId="3">'[2]FYTD 12 Gas'!$E$346</definedName>
    <definedName name="______BUV2" localSheetId="7">'[1]FYTD 12 Gas'!$E$346</definedName>
    <definedName name="______BUV2" localSheetId="8">'[1]FYTD 12 Gas'!$E$346</definedName>
    <definedName name="______BUV2" localSheetId="9">'[1]FYTD 12 Gas'!$E$346</definedName>
    <definedName name="______BUV2">'[3]FYTD 12 Gas'!$E$346</definedName>
    <definedName name="______SEG2" localSheetId="11">'[1]FYTD 12 Gas'!$B$347</definedName>
    <definedName name="______SEG2" localSheetId="24">'[1]FYTD 12 Gas'!$B$347</definedName>
    <definedName name="______SEG2" localSheetId="19">'[1]FYTD 12 Gas'!$B$347</definedName>
    <definedName name="______SEG2" localSheetId="12">'[1]FYTD 12 Gas'!$B$347</definedName>
    <definedName name="______SEG2" localSheetId="14">'[1]FYTD 12 Gas'!$B$347</definedName>
    <definedName name="______SEG2" localSheetId="25">'[1]FYTD 12 Gas'!$B$347</definedName>
    <definedName name="______SEG2" localSheetId="27">'[1]FYTD 12 Gas'!$B$347</definedName>
    <definedName name="______SEG2" localSheetId="20">'[1]FYTD 12 Gas'!$B$347</definedName>
    <definedName name="______SEG2" localSheetId="22">'[1]FYTD 12 Gas'!$B$347</definedName>
    <definedName name="______SEG2" localSheetId="26">'[1]FYTD 12 Gas'!$B$347</definedName>
    <definedName name="______SEG2" localSheetId="28">'[1]FYTD 12 Gas'!$B$347</definedName>
    <definedName name="______SEG2" localSheetId="13">'[1]FYTD 12 Gas'!$B$347</definedName>
    <definedName name="______SEG2" localSheetId="15">'[1]FYTD 12 Gas'!$B$347</definedName>
    <definedName name="______SEG2" localSheetId="21">'[1]FYTD 12 Gas'!$B$347</definedName>
    <definedName name="______SEG2" localSheetId="23">'[1]FYTD 12 Gas'!$B$347</definedName>
    <definedName name="______SEG2" localSheetId="3">'[2]FYTD 12 Gas'!$B$347</definedName>
    <definedName name="______SEG2" localSheetId="7">'[1]FYTD 12 Gas'!$B$347</definedName>
    <definedName name="______SEG2" localSheetId="8">'[1]FYTD 12 Gas'!$B$347</definedName>
    <definedName name="______SEG2" localSheetId="9">'[1]FYTD 12 Gas'!$B$347</definedName>
    <definedName name="______SEG2">'[3]FYTD 12 Gas'!$B$347</definedName>
    <definedName name="_____BUV2" localSheetId="11">'[1]FYTD 12 Elec '!$E$386</definedName>
    <definedName name="_____BUV2" localSheetId="24">'[1]FYTD 12 Elec '!$E$386</definedName>
    <definedName name="_____BUV2" localSheetId="19">'[1]FYTD 12 Elec '!$E$386</definedName>
    <definedName name="_____BUV2" localSheetId="12">'[1]FYTD 12 Elec '!$E$386</definedName>
    <definedName name="_____BUV2" localSheetId="14">'[1]FYTD 12 Elec '!$E$386</definedName>
    <definedName name="_____BUV2" localSheetId="25">'[1]FYTD 12 Elec '!$E$386</definedName>
    <definedName name="_____BUV2" localSheetId="27">'[1]FYTD 12 Elec '!$E$386</definedName>
    <definedName name="_____BUV2" localSheetId="20">'[1]FYTD 12 Elec '!$E$386</definedName>
    <definedName name="_____BUV2" localSheetId="22">'[1]FYTD 12 Elec '!$E$386</definedName>
    <definedName name="_____BUV2" localSheetId="26">'[1]FYTD 12 Elec '!$E$386</definedName>
    <definedName name="_____BUV2" localSheetId="28">'[1]FYTD 12 Elec '!$E$386</definedName>
    <definedName name="_____BUV2" localSheetId="13">'[1]FYTD 12 Elec '!$E$386</definedName>
    <definedName name="_____BUV2" localSheetId="15">'[1]FYTD 12 Elec '!$E$386</definedName>
    <definedName name="_____BUV2" localSheetId="21">'[1]FYTD 12 Elec '!$E$386</definedName>
    <definedName name="_____BUV2" localSheetId="23">'[1]FYTD 12 Elec '!$E$386</definedName>
    <definedName name="_____BUV2" localSheetId="3">'[2]FYTD 12 Elec '!$E$386</definedName>
    <definedName name="_____BUV2" localSheetId="7">'[1]FYTD 12 Elec '!$E$386</definedName>
    <definedName name="_____BUV2" localSheetId="8">'[1]FYTD 12 Elec '!$E$386</definedName>
    <definedName name="_____BUV2" localSheetId="9">'[1]FYTD 12 Elec '!$E$386</definedName>
    <definedName name="_____BUV2">'[3]FYTD 12 Elec '!$E$386</definedName>
    <definedName name="_____SEG2" localSheetId="11">'[1]FYTD 12 Elec '!$B$387</definedName>
    <definedName name="_____SEG2" localSheetId="24">'[1]FYTD 12 Elec '!$B$387</definedName>
    <definedName name="_____SEG2" localSheetId="19">'[1]FYTD 12 Elec '!$B$387</definedName>
    <definedName name="_____SEG2" localSheetId="12">'[1]FYTD 12 Elec '!$B$387</definedName>
    <definedName name="_____SEG2" localSheetId="14">'[1]FYTD 12 Elec '!$B$387</definedName>
    <definedName name="_____SEG2" localSheetId="25">'[1]FYTD 12 Elec '!$B$387</definedName>
    <definedName name="_____SEG2" localSheetId="27">'[1]FYTD 12 Elec '!$B$387</definedName>
    <definedName name="_____SEG2" localSheetId="20">'[1]FYTD 12 Elec '!$B$387</definedName>
    <definedName name="_____SEG2" localSheetId="22">'[1]FYTD 12 Elec '!$B$387</definedName>
    <definedName name="_____SEG2" localSheetId="26">'[1]FYTD 12 Elec '!$B$387</definedName>
    <definedName name="_____SEG2" localSheetId="28">'[1]FYTD 12 Elec '!$B$387</definedName>
    <definedName name="_____SEG2" localSheetId="13">'[1]FYTD 12 Elec '!$B$387</definedName>
    <definedName name="_____SEG2" localSheetId="15">'[1]FYTD 12 Elec '!$B$387</definedName>
    <definedName name="_____SEG2" localSheetId="21">'[1]FYTD 12 Elec '!$B$387</definedName>
    <definedName name="_____SEG2" localSheetId="23">'[1]FYTD 12 Elec '!$B$387</definedName>
    <definedName name="_____SEG2" localSheetId="3">'[2]FYTD 12 Elec '!$B$387</definedName>
    <definedName name="_____SEG2" localSheetId="7">'[1]FYTD 12 Elec '!$B$387</definedName>
    <definedName name="_____SEG2" localSheetId="8">'[1]FYTD 12 Elec '!$B$387</definedName>
    <definedName name="_____SEG2" localSheetId="9">'[1]FYTD 12 Elec '!$B$387</definedName>
    <definedName name="_____SEG2">'[3]FYTD 12 Elec '!$B$387</definedName>
    <definedName name="___qtr1">[4]FY2000!$BS$70:$CF$119</definedName>
    <definedName name="___qtr2">[4]FY2000!$BS$122:$CF$172</definedName>
    <definedName name="__123Graph_A">[5]A!$BB$258:$BB$264</definedName>
    <definedName name="__123Graph_ACITYGATE">[5]A!$D$246:$J$246</definedName>
    <definedName name="__123Graph_ACNG">[5]A!$D$434:$J$434</definedName>
    <definedName name="__123Graph_AGRAPH2">[5]A!$BB$258:$BB$264</definedName>
    <definedName name="__123Graph_AMARGIN">[5]A!$D$385:$K$385</definedName>
    <definedName name="__123Graph_AMINBD">[5]A!$D$241:$K$241</definedName>
    <definedName name="__123Graph_AMINTAKE">[5]A!$D$381:$K$381</definedName>
    <definedName name="__123Graph_ASTORE">[5]A!$D$276:$K$276</definedName>
    <definedName name="__123Graph_ASTOREBD">[5]A!$D$431:$J$431</definedName>
    <definedName name="__123Graph_ATENN">[5]A!$D$433:$J$433</definedName>
    <definedName name="__123Graph_ATETCO">[5]A!$D$432:$J$432</definedName>
    <definedName name="__123Graph_ATOTAL">[5]A!$O$264:$V$264</definedName>
    <definedName name="__123Graph_ATRANSCO">[5]A!$D$431:$J$431</definedName>
    <definedName name="__123Graph_B">[5]A!$BC$258:$BC$264</definedName>
    <definedName name="__123Graph_BCITYGATE">[5]A!$D$247:$J$247</definedName>
    <definedName name="__123Graph_BCNG">[5]A!$N$440:$T$440</definedName>
    <definedName name="__123Graph_BGRAPH2">[5]A!$BC$258:$BC$264</definedName>
    <definedName name="__123Graph_BSTOREBD">[5]A!$D$432:$J$432</definedName>
    <definedName name="__123Graph_BTENN">[5]A!$N$439:$T$439</definedName>
    <definedName name="__123Graph_BTETCO">[5]A!$N$438:$T$438</definedName>
    <definedName name="__123Graph_BTOTAL">[5]A!$D$276:$K$276</definedName>
    <definedName name="__123Graph_BTRANSCO">[5]A!$N$437:$T$437</definedName>
    <definedName name="__123Graph_C">[5]A!$BD$258:$BD$264</definedName>
    <definedName name="__123Graph_CCITYGATE">[5]A!$D$248:$J$248</definedName>
    <definedName name="__123Graph_CGRAPH2">[5]A!$BD$258:$BD$264</definedName>
    <definedName name="__123Graph_CMINBD">[5]A!$D$240:$K$240</definedName>
    <definedName name="__123Graph_CSTOREBD">[5]A!$D$433:$J$433</definedName>
    <definedName name="__123Graph_DCITYGATE">[5]A!$O$259:$U$259</definedName>
    <definedName name="__123Graph_DSTOREBD">[5]A!$D$434:$J$434</definedName>
    <definedName name="__123Graph_ECITYGATE">[5]A!$O$260:$U$260</definedName>
    <definedName name="__123Graph_X">[5]A!$BA$258:$BA$264</definedName>
    <definedName name="__123Graph_XCITYGATE">[5]A!$D$244:$J$244</definedName>
    <definedName name="__123Graph_XCNG">[5]A!$D$244:$J$244</definedName>
    <definedName name="__123Graph_XGRAPH2">[5]A!$BA$258:$BA$264</definedName>
    <definedName name="__123Graph_XMARGIN">[5]A!$D$244:$K$244</definedName>
    <definedName name="__123Graph_XMINBD">[5]A!$D$244:$K$244</definedName>
    <definedName name="__123Graph_XMINTAKE">[5]A!$D$244:$K$244</definedName>
    <definedName name="__123Graph_XSTORE">[5]A!$D$244:$K$244</definedName>
    <definedName name="__123Graph_XSTOREBD">[5]A!$D$244:$J$244</definedName>
    <definedName name="__123Graph_XTENN">[5]A!$D$244:$J$244</definedName>
    <definedName name="__123Graph_XTETCO">[5]A!$D$244:$J$244</definedName>
    <definedName name="__123Graph_XTOTAL">[5]A!$D$244:$K$244</definedName>
    <definedName name="__123Graph_XTRANSCO">[5]A!$D$244:$J$244</definedName>
    <definedName name="__qtr1">[4]FY2000!$BS$70:$CF$119</definedName>
    <definedName name="__qtr2">[4]FY2000!$BS$122:$CF$172</definedName>
    <definedName name="_3PREPARED_BY">'[6]Start Balance'!$C$15</definedName>
    <definedName name="_BDD0811">[7]BDD1211!$A$1:$M$27</definedName>
    <definedName name="_CGP1">'[8]Page 1-Peak'!$A$4:$I$30</definedName>
    <definedName name="_CGP10">'[8]Page 10'!$A$4:$J$38</definedName>
    <definedName name="_CGP11">'[8]Page 11'!$A$4:$K$37</definedName>
    <definedName name="_CGP13">'[8]Page 14'!$A$4:$G$32</definedName>
    <definedName name="_CGP14">'[8]Page 15'!$A$4:$K$23</definedName>
    <definedName name="_CGP16">'[8]Page 17'!$A$8:$S$69</definedName>
    <definedName name="_CGP17">'[8]Page 18'!$A$2:$R$48</definedName>
    <definedName name="_CGP18">'[8]Page 19'!$A$5:$O$34</definedName>
    <definedName name="_CGP19">'[8]Page 20'!$A$3:$R$11</definedName>
    <definedName name="_CGP2">'[8]Page 2'!$A$4:$I$42</definedName>
    <definedName name="_CGP20">'[8]Page 21'!$B$7:$R$18</definedName>
    <definedName name="_CGP21">'[8]Page 22'!$A$3:$R$14</definedName>
    <definedName name="_CGP22">'[8]Page 23'!$B$4:$F$64</definedName>
    <definedName name="_CGP3">'[8]Page 3'!$A$4:$I$40</definedName>
    <definedName name="_CGP7">'[8]Page 6'!$A$1:$E$52</definedName>
    <definedName name="_CGP8">'[8]Page 7'!$A$1:$G$54</definedName>
    <definedName name="_CGP9">'[8]Page 9'!$A$1:$I$48</definedName>
    <definedName name="_LDP1">'[8]LDAC Page 1'!$A$4:$U$18</definedName>
    <definedName name="_LDP2">'[8]LDAC Page 2'!$A$4:$E$25</definedName>
    <definedName name="_LDP3">'[8]LDAC Page 3'!$A$3:$E$28</definedName>
    <definedName name="_LDP6">'[8]LDAC Page 7'!$A$5:$E$48</definedName>
    <definedName name="_LDP7">'[8]LDAC Page 8'!$A$22:$E$35</definedName>
    <definedName name="_LDP8">'[8]LDAC Page 9'!$B$7:$R$23</definedName>
    <definedName name="_LDP9">'[8]LDAC Page 10'!$A$3:$E$91</definedName>
    <definedName name="_Order1">255</definedName>
    <definedName name="_Order2">0</definedName>
    <definedName name="_qtr1">[4]FY2000!$BS$70:$CF$119</definedName>
    <definedName name="_qtr2">[4]FY2000!$BS$122:$CF$172</definedName>
    <definedName name="a">'[9]Workings 1'!$A$3:$A$21</definedName>
    <definedName name="abc">'[10]COS p1'!$R$1</definedName>
    <definedName name="Access_Button">"MKTTERM_DATA_List"</definedName>
    <definedName name="AccessDatabase">"S:\LO\EASTERN\Mktterm23.mdb"</definedName>
    <definedName name="Actual">'[11]Actual0910 £'!$A$38:$AX$145</definedName>
    <definedName name="ActualCategory">[12]Settings!$C$5</definedName>
    <definedName name="AG" localSheetId="11">{#N/A,#N/A,FALSE,"OIT summ";#N/A,#N/A,FALSE,"otb summ-dental";#N/A,#N/A,FALSE,"otb summ-vision"}</definedName>
    <definedName name="AG" localSheetId="24">{#N/A,#N/A,FALSE,"OIT summ";#N/A,#N/A,FALSE,"otb summ-dental";#N/A,#N/A,FALSE,"otb summ-vision"}</definedName>
    <definedName name="AG" localSheetId="19">{#N/A,#N/A,FALSE,"OIT summ";#N/A,#N/A,FALSE,"otb summ-dental";#N/A,#N/A,FALSE,"otb summ-vision"}</definedName>
    <definedName name="AG" localSheetId="12">{#N/A,#N/A,FALSE,"OIT summ";#N/A,#N/A,FALSE,"otb summ-dental";#N/A,#N/A,FALSE,"otb summ-vision"}</definedName>
    <definedName name="AG" localSheetId="14">{#N/A,#N/A,FALSE,"OIT summ";#N/A,#N/A,FALSE,"otb summ-dental";#N/A,#N/A,FALSE,"otb summ-vision"}</definedName>
    <definedName name="AG" localSheetId="25">{#N/A,#N/A,FALSE,"OIT summ";#N/A,#N/A,FALSE,"otb summ-dental";#N/A,#N/A,FALSE,"otb summ-vision"}</definedName>
    <definedName name="AG" localSheetId="27">{#N/A,#N/A,FALSE,"OIT summ";#N/A,#N/A,FALSE,"otb summ-dental";#N/A,#N/A,FALSE,"otb summ-vision"}</definedName>
    <definedName name="AG" localSheetId="20">{#N/A,#N/A,FALSE,"OIT summ";#N/A,#N/A,FALSE,"otb summ-dental";#N/A,#N/A,FALSE,"otb summ-vision"}</definedName>
    <definedName name="AG" localSheetId="22">{#N/A,#N/A,FALSE,"OIT summ";#N/A,#N/A,FALSE,"otb summ-dental";#N/A,#N/A,FALSE,"otb summ-vision"}</definedName>
    <definedName name="AG" localSheetId="26">{#N/A,#N/A,FALSE,"OIT summ";#N/A,#N/A,FALSE,"otb summ-dental";#N/A,#N/A,FALSE,"otb summ-vision"}</definedName>
    <definedName name="AG" localSheetId="28">{#N/A,#N/A,FALSE,"OIT summ";#N/A,#N/A,FALSE,"otb summ-dental";#N/A,#N/A,FALSE,"otb summ-vision"}</definedName>
    <definedName name="AG" localSheetId="13">{#N/A,#N/A,FALSE,"OIT summ";#N/A,#N/A,FALSE,"otb summ-dental";#N/A,#N/A,FALSE,"otb summ-vision"}</definedName>
    <definedName name="AG" localSheetId="15">{#N/A,#N/A,FALSE,"OIT summ";#N/A,#N/A,FALSE,"otb summ-dental";#N/A,#N/A,FALSE,"otb summ-vision"}</definedName>
    <definedName name="AG" localSheetId="21">{#N/A,#N/A,FALSE,"OIT summ";#N/A,#N/A,FALSE,"otb summ-dental";#N/A,#N/A,FALSE,"otb summ-vision"}</definedName>
    <definedName name="AG" localSheetId="23">{#N/A,#N/A,FALSE,"OIT summ";#N/A,#N/A,FALSE,"otb summ-dental";#N/A,#N/A,FALSE,"otb summ-vision"}</definedName>
    <definedName name="AG" localSheetId="16">{#N/A,#N/A,FALSE,"OIT summ";#N/A,#N/A,FALSE,"otb summ-dental";#N/A,#N/A,FALSE,"otb summ-vision"}</definedName>
    <definedName name="AG" localSheetId="2">{#N/A,#N/A,FALSE,"OIT summ";#N/A,#N/A,FALSE,"otb summ-dental";#N/A,#N/A,FALSE,"otb summ-vision"}</definedName>
    <definedName name="AG" localSheetId="3">{#N/A,#N/A,FALSE,"OIT summ";#N/A,#N/A,FALSE,"otb summ-dental";#N/A,#N/A,FALSE,"otb summ-vision"}</definedName>
    <definedName name="AG" localSheetId="7">{#N/A,#N/A,FALSE,"OIT summ";#N/A,#N/A,FALSE,"otb summ-dental";#N/A,#N/A,FALSE,"otb summ-vision"}</definedName>
    <definedName name="AG" localSheetId="8">{#N/A,#N/A,FALSE,"OIT summ";#N/A,#N/A,FALSE,"otb summ-dental";#N/A,#N/A,FALSE,"otb summ-vision"}</definedName>
    <definedName name="AG" localSheetId="9">{#N/A,#N/A,FALSE,"OIT summ";#N/A,#N/A,FALSE,"otb summ-dental";#N/A,#N/A,FALSE,"otb summ-vision"}</definedName>
    <definedName name="AG">{#N/A,#N/A,FALSE,"OIT summ";#N/A,#N/A,FALSE,"otb summ-dental";#N/A,#N/A,FALSE,"otb summ-vision"}</definedName>
    <definedName name="Application">[12]Settings!$C$19</definedName>
    <definedName name="apr">[4]FY2000!$W$137:$AG$177</definedName>
    <definedName name="Apr_10">'[13]Apr 10'!$C$2:$G$80</definedName>
    <definedName name="Arrays">[14]Arrays!$A$2:$B$10</definedName>
    <definedName name="asset">'[15]Workings 1'!$C$2:$C$18</definedName>
    <definedName name="AttName">[16]Increase!$J$1</definedName>
    <definedName name="aug">[4]FY2000!$W$311:$AG$351</definedName>
    <definedName name="b_icurve">'[17]B &amp; I Curves'!$B$2:$G$312</definedName>
    <definedName name="BFR.Blks.BosEsx">[18]Input.Essex!$D$160:$D$241</definedName>
    <definedName name="BG_BIL_AF">[19]RI_BIL_AF!$A$5:$AT$176</definedName>
    <definedName name="BG_BIL_NF">[19]RI_BIL_NF!$A$5:$AT$176</definedName>
    <definedName name="BG_MC_AF">[19]RI_MC_AF!$A$5:$AT$176</definedName>
    <definedName name="BG_UBL_AF">[19]RI_UBL_AF!$A$5:$AT$175</definedName>
    <definedName name="BG_UBL_NF">[19]RI_UBL_NF!$A$5:$AT$175</definedName>
    <definedName name="BG_VOL_AF">[19]RI_VOL_AF!$A$5:$AT$176</definedName>
    <definedName name="BG_VOL_NF">[19]RI_VOL_NF!$A$5:$AT$176</definedName>
    <definedName name="BG_VOL_NF_2">[20]RI_VOL_NF!$A$5:$AT$176</definedName>
    <definedName name="Billed_Fuel_Rev">[21]GcaSummary!$A$16:$DK$79</definedName>
    <definedName name="Billed_Net_Margin_Rev">[21]MarginSummary!$A$19:$DK$82</definedName>
    <definedName name="bondReserve">'[22]Invest-WorkCap-Cap Calcs'!$D$14</definedName>
    <definedName name="BROKER">'[23]Nucleus Trade Detail_Futures'!$B$2:$B$268</definedName>
    <definedName name="BU">'[24]Classified-Dec'!$C$256</definedName>
    <definedName name="Budget">'[11]Budget0910 £'!$A$38:$AX$145</definedName>
    <definedName name="BUYSELL">'[25]Nucleus Trade Detail_Futures'!$G$2:$G$500</definedName>
    <definedName name="calc">'[15]Workings 1'!$F$13:$F$17</definedName>
    <definedName name="ce">'[24]Classified-Dec'!$C$255</definedName>
    <definedName name="CO">'[26]Start Balance'!$C$13</definedName>
    <definedName name="CombGross">[27]Verify!$B$66</definedName>
    <definedName name="Comment">[28]Data!$E$91:$E$104</definedName>
    <definedName name="Company">[16]Increase!$C$5</definedName>
    <definedName name="CONTRACTMONTH">'[23]Nucleus Trade Detail_Futures'!$D$2:$D$268</definedName>
    <definedName name="CONTRACTS">'[23]Nucleus Trade Detail_Futures'!$G$2:$G$268</definedName>
    <definedName name="CP_Billed">[29]CP_Billed!$A$1:$AH$85</definedName>
    <definedName name="CP_fctMC">[29]CP_fctMC!$A$1:$AH$85</definedName>
    <definedName name="CP_fctVol">[29]CP_fctVol!$A$1:$AH$172</definedName>
    <definedName name="CP_His_MC">[29]CP_His_MC!$A$1:$AH$112</definedName>
    <definedName name="CP_His_Vol">[29]CP_His_Vol!$A$1:$AH$112</definedName>
    <definedName name="CP_Inp_MC">[29]CP_Inp_MC!$A$1:$AH$112</definedName>
    <definedName name="CP_NorBld">[29]CP_NorBld!$A$1:$AH$89</definedName>
    <definedName name="CP_NorUBD">[29]CP_NorUBD!$A$1:$AH$89</definedName>
    <definedName name="CP_NorVol">[29]CP_NorVol!$A$1:$AH$89</definedName>
    <definedName name="CP_rawCus">[29]CP_rawCus!$A$1:$AH$90</definedName>
    <definedName name="CP_rawVol">[29]CP_rawVol!$A$1:$AH$90</definedName>
    <definedName name="CP_Unbilled">[29]CP_Unbilled!$A$1:$AH$85</definedName>
    <definedName name="CR">!$A1:$IV1</definedName>
    <definedName name="crap" localSheetId="11">{#N/A,#N/A,FALSE,"OIT summ";#N/A,#N/A,FALSE,"otb summ-dental";#N/A,#N/A,FALSE,"otb summ-vision"}</definedName>
    <definedName name="crap" localSheetId="24">{#N/A,#N/A,FALSE,"OIT summ";#N/A,#N/A,FALSE,"otb summ-dental";#N/A,#N/A,FALSE,"otb summ-vision"}</definedName>
    <definedName name="crap" localSheetId="19">{#N/A,#N/A,FALSE,"OIT summ";#N/A,#N/A,FALSE,"otb summ-dental";#N/A,#N/A,FALSE,"otb summ-vision"}</definedName>
    <definedName name="crap" localSheetId="12">{#N/A,#N/A,FALSE,"OIT summ";#N/A,#N/A,FALSE,"otb summ-dental";#N/A,#N/A,FALSE,"otb summ-vision"}</definedName>
    <definedName name="crap" localSheetId="14">{#N/A,#N/A,FALSE,"OIT summ";#N/A,#N/A,FALSE,"otb summ-dental";#N/A,#N/A,FALSE,"otb summ-vision"}</definedName>
    <definedName name="crap" localSheetId="25">{#N/A,#N/A,FALSE,"OIT summ";#N/A,#N/A,FALSE,"otb summ-dental";#N/A,#N/A,FALSE,"otb summ-vision"}</definedName>
    <definedName name="crap" localSheetId="27">{#N/A,#N/A,FALSE,"OIT summ";#N/A,#N/A,FALSE,"otb summ-dental";#N/A,#N/A,FALSE,"otb summ-vision"}</definedName>
    <definedName name="crap" localSheetId="20">{#N/A,#N/A,FALSE,"OIT summ";#N/A,#N/A,FALSE,"otb summ-dental";#N/A,#N/A,FALSE,"otb summ-vision"}</definedName>
    <definedName name="crap" localSheetId="22">{#N/A,#N/A,FALSE,"OIT summ";#N/A,#N/A,FALSE,"otb summ-dental";#N/A,#N/A,FALSE,"otb summ-vision"}</definedName>
    <definedName name="crap" localSheetId="26">{#N/A,#N/A,FALSE,"OIT summ";#N/A,#N/A,FALSE,"otb summ-dental";#N/A,#N/A,FALSE,"otb summ-vision"}</definedName>
    <definedName name="crap" localSheetId="28">{#N/A,#N/A,FALSE,"OIT summ";#N/A,#N/A,FALSE,"otb summ-dental";#N/A,#N/A,FALSE,"otb summ-vision"}</definedName>
    <definedName name="crap" localSheetId="13">{#N/A,#N/A,FALSE,"OIT summ";#N/A,#N/A,FALSE,"otb summ-dental";#N/A,#N/A,FALSE,"otb summ-vision"}</definedName>
    <definedName name="crap" localSheetId="15">{#N/A,#N/A,FALSE,"OIT summ";#N/A,#N/A,FALSE,"otb summ-dental";#N/A,#N/A,FALSE,"otb summ-vision"}</definedName>
    <definedName name="crap" localSheetId="21">{#N/A,#N/A,FALSE,"OIT summ";#N/A,#N/A,FALSE,"otb summ-dental";#N/A,#N/A,FALSE,"otb summ-vision"}</definedName>
    <definedName name="crap" localSheetId="23">{#N/A,#N/A,FALSE,"OIT summ";#N/A,#N/A,FALSE,"otb summ-dental";#N/A,#N/A,FALSE,"otb summ-vision"}</definedName>
    <definedName name="crap" localSheetId="16">{#N/A,#N/A,FALSE,"OIT summ";#N/A,#N/A,FALSE,"otb summ-dental";#N/A,#N/A,FALSE,"otb summ-vision"}</definedName>
    <definedName name="crap" localSheetId="2">{#N/A,#N/A,FALSE,"OIT summ";#N/A,#N/A,FALSE,"otb summ-dental";#N/A,#N/A,FALSE,"otb summ-vision"}</definedName>
    <definedName name="crap" localSheetId="3">{#N/A,#N/A,FALSE,"OIT summ";#N/A,#N/A,FALSE,"otb summ-dental";#N/A,#N/A,FALSE,"otb summ-vision"}</definedName>
    <definedName name="crap" localSheetId="7">{#N/A,#N/A,FALSE,"OIT summ";#N/A,#N/A,FALSE,"otb summ-dental";#N/A,#N/A,FALSE,"otb summ-vision"}</definedName>
    <definedName name="crap" localSheetId="8">{#N/A,#N/A,FALSE,"OIT summ";#N/A,#N/A,FALSE,"otb summ-dental";#N/A,#N/A,FALSE,"otb summ-vision"}</definedName>
    <definedName name="crap" localSheetId="9">{#N/A,#N/A,FALSE,"OIT summ";#N/A,#N/A,FALSE,"otb summ-dental";#N/A,#N/A,FALSE,"otb summ-vision"}</definedName>
    <definedName name="crap">{#N/A,#N/A,FALSE,"OIT summ";#N/A,#N/A,FALSE,"otb summ-dental";#N/A,#N/A,FALSE,"otb summ-vision"}</definedName>
    <definedName name="CS">'[24]Classified-Dec'!$C$254</definedName>
    <definedName name="Customer_Charges_Rev">[21]MarginSummary!$A$84:$DK$147</definedName>
    <definedName name="Data_NY">[30]NY!$C$11:$DO$63</definedName>
    <definedName name="Data2">'[31]East of England'!$A$5:$AZ$48</definedName>
    <definedName name="dddddddddddd" localSheetId="11">{#N/A,#N/A,FALSE,"OIT summ";#N/A,#N/A,FALSE,"otb summ-dental";#N/A,#N/A,FALSE,"otb summ-vision"}</definedName>
    <definedName name="dddddddddddd" localSheetId="24">{#N/A,#N/A,FALSE,"OIT summ";#N/A,#N/A,FALSE,"otb summ-dental";#N/A,#N/A,FALSE,"otb summ-vision"}</definedName>
    <definedName name="dddddddddddd" localSheetId="19">{#N/A,#N/A,FALSE,"OIT summ";#N/A,#N/A,FALSE,"otb summ-dental";#N/A,#N/A,FALSE,"otb summ-vision"}</definedName>
    <definedName name="dddddddddddd" localSheetId="12">{#N/A,#N/A,FALSE,"OIT summ";#N/A,#N/A,FALSE,"otb summ-dental";#N/A,#N/A,FALSE,"otb summ-vision"}</definedName>
    <definedName name="dddddddddddd" localSheetId="14">{#N/A,#N/A,FALSE,"OIT summ";#N/A,#N/A,FALSE,"otb summ-dental";#N/A,#N/A,FALSE,"otb summ-vision"}</definedName>
    <definedName name="dddddddddddd" localSheetId="25">{#N/A,#N/A,FALSE,"OIT summ";#N/A,#N/A,FALSE,"otb summ-dental";#N/A,#N/A,FALSE,"otb summ-vision"}</definedName>
    <definedName name="dddddddddddd" localSheetId="27">{#N/A,#N/A,FALSE,"OIT summ";#N/A,#N/A,FALSE,"otb summ-dental";#N/A,#N/A,FALSE,"otb summ-vision"}</definedName>
    <definedName name="dddddddddddd" localSheetId="20">{#N/A,#N/A,FALSE,"OIT summ";#N/A,#N/A,FALSE,"otb summ-dental";#N/A,#N/A,FALSE,"otb summ-vision"}</definedName>
    <definedName name="dddddddddddd" localSheetId="22">{#N/A,#N/A,FALSE,"OIT summ";#N/A,#N/A,FALSE,"otb summ-dental";#N/A,#N/A,FALSE,"otb summ-vision"}</definedName>
    <definedName name="dddddddddddd" localSheetId="26">{#N/A,#N/A,FALSE,"OIT summ";#N/A,#N/A,FALSE,"otb summ-dental";#N/A,#N/A,FALSE,"otb summ-vision"}</definedName>
    <definedName name="dddddddddddd" localSheetId="28">{#N/A,#N/A,FALSE,"OIT summ";#N/A,#N/A,FALSE,"otb summ-dental";#N/A,#N/A,FALSE,"otb summ-vision"}</definedName>
    <definedName name="dddddddddddd" localSheetId="13">{#N/A,#N/A,FALSE,"OIT summ";#N/A,#N/A,FALSE,"otb summ-dental";#N/A,#N/A,FALSE,"otb summ-vision"}</definedName>
    <definedName name="dddddddddddd" localSheetId="15">{#N/A,#N/A,FALSE,"OIT summ";#N/A,#N/A,FALSE,"otb summ-dental";#N/A,#N/A,FALSE,"otb summ-vision"}</definedName>
    <definedName name="dddddddddddd" localSheetId="21">{#N/A,#N/A,FALSE,"OIT summ";#N/A,#N/A,FALSE,"otb summ-dental";#N/A,#N/A,FALSE,"otb summ-vision"}</definedName>
    <definedName name="dddddddddddd" localSheetId="23">{#N/A,#N/A,FALSE,"OIT summ";#N/A,#N/A,FALSE,"otb summ-dental";#N/A,#N/A,FALSE,"otb summ-vision"}</definedName>
    <definedName name="dddddddddddd" localSheetId="16">{#N/A,#N/A,FALSE,"OIT summ";#N/A,#N/A,FALSE,"otb summ-dental";#N/A,#N/A,FALSE,"otb summ-vision"}</definedName>
    <definedName name="dddddddddddd" localSheetId="2">{#N/A,#N/A,FALSE,"OIT summ";#N/A,#N/A,FALSE,"otb summ-dental";#N/A,#N/A,FALSE,"otb summ-vision"}</definedName>
    <definedName name="dddddddddddd" localSheetId="3">{#N/A,#N/A,FALSE,"OIT summ";#N/A,#N/A,FALSE,"otb summ-dental";#N/A,#N/A,FALSE,"otb summ-vision"}</definedName>
    <definedName name="dddddddddddd" localSheetId="7">{#N/A,#N/A,FALSE,"OIT summ";#N/A,#N/A,FALSE,"otb summ-dental";#N/A,#N/A,FALSE,"otb summ-vision"}</definedName>
    <definedName name="dddddddddddd" localSheetId="8">{#N/A,#N/A,FALSE,"OIT summ";#N/A,#N/A,FALSE,"otb summ-dental";#N/A,#N/A,FALSE,"otb summ-vision"}</definedName>
    <definedName name="dddddddddddd" localSheetId="9">{#N/A,#N/A,FALSE,"OIT summ";#N/A,#N/A,FALSE,"otb summ-dental";#N/A,#N/A,FALSE,"otb summ-vision"}</definedName>
    <definedName name="dddddddddddd">{#N/A,#N/A,FALSE,"OIT summ";#N/A,#N/A,FALSE,"otb summ-dental";#N/A,#N/A,FALSE,"otb summ-vision"}</definedName>
    <definedName name="DEALTYPE">'[25]Nucleus Trade Detail_Futures'!$A$2:$A$500</definedName>
    <definedName name="dec">[4]FY2000!$W$480:$AG$520</definedName>
    <definedName name="Dec_09">'[13]Dec 09'!$C$2:$G$80</definedName>
    <definedName name="direc">'[15]Workings 1'!$C$20:$C$24</definedName>
    <definedName name="Docket">[16]Increase!$J$2</definedName>
    <definedName name="e">'[9]Workings 1'!$C$2:$C$18</definedName>
    <definedName name="entity">[32]Data!$B$8:$B$19</definedName>
    <definedName name="EssLatest">"P1"</definedName>
    <definedName name="EssOptions">"A1110000000111000010001101000_01000"</definedName>
    <definedName name="ex">'[33]Total Opex'!$N$4:$AA$24</definedName>
    <definedName name="_xlnm.Extract" localSheetId="11">'[34]NIMO ONLY'!$A:$A</definedName>
    <definedName name="_xlnm.Extract" localSheetId="24">'[34]NIMO ONLY'!$A:$A</definedName>
    <definedName name="_xlnm.Extract" localSheetId="19">'[34]NIMO ONLY'!$A:$A</definedName>
    <definedName name="_xlnm.Extract" localSheetId="12">'[34]NIMO ONLY'!$A:$A</definedName>
    <definedName name="_xlnm.Extract" localSheetId="14">'[34]NIMO ONLY'!$A:$A</definedName>
    <definedName name="_xlnm.Extract" localSheetId="25">'[34]NIMO ONLY'!$A:$A</definedName>
    <definedName name="_xlnm.Extract" localSheetId="27">'[34]NIMO ONLY'!$A:$A</definedName>
    <definedName name="_xlnm.Extract" localSheetId="20">'[34]NIMO ONLY'!$A:$A</definedName>
    <definedName name="_xlnm.Extract" localSheetId="22">'[34]NIMO ONLY'!$A:$A</definedName>
    <definedName name="_xlnm.Extract" localSheetId="26">'[34]NIMO ONLY'!$A:$A</definedName>
    <definedName name="_xlnm.Extract" localSheetId="28">'[34]NIMO ONLY'!$A:$A</definedName>
    <definedName name="_xlnm.Extract" localSheetId="13">'[34]NIMO ONLY'!$A:$A</definedName>
    <definedName name="_xlnm.Extract" localSheetId="15">'[34]NIMO ONLY'!$A:$A</definedName>
    <definedName name="_xlnm.Extract" localSheetId="21">'[34]NIMO ONLY'!$A:$A</definedName>
    <definedName name="_xlnm.Extract" localSheetId="23">'[34]NIMO ONLY'!$A:$A</definedName>
    <definedName name="_xlnm.Extract" localSheetId="7">'[34]NIMO ONLY'!$A:$A</definedName>
    <definedName name="_xlnm.Extract" localSheetId="8">'[34]NIMO ONLY'!$A:$A</definedName>
    <definedName name="_xlnm.Extract" localSheetId="9">'[34]NIMO ONLY'!$A:$A</definedName>
    <definedName name="_xlnm.Extract">'[35]NIMO ONLY'!$A:$A</definedName>
    <definedName name="f">'[9]Workings 1'!$F$13:$F$17</definedName>
    <definedName name="feb">[4]FY2000!$W$49:$AG$89</definedName>
    <definedName name="Feb_10">'[13]Feb 10'!$C$2:$G$80</definedName>
    <definedName name="ffg" localSheetId="2">[36]!ffg</definedName>
    <definedName name="ffg">[37]!ffg</definedName>
    <definedName name="FileDate">[16]Increase!$J$3</definedName>
    <definedName name="Fin_Categories">'[15]Workings 1'!$N$3:$N$16</definedName>
    <definedName name="Final_FERC">[38]Lookup!$C$11:$F$3100</definedName>
    <definedName name="Finance">'[15]Workings 1'!$A$23:$A$28</definedName>
    <definedName name="FinancialPriceBase">[12]Settings!$G$15</definedName>
    <definedName name="firstTimeRunReport">0</definedName>
    <definedName name="ForecastCategory">[12]Settings!$C$3</definedName>
    <definedName name="fts5Fuel">[39]Variables!$D$42</definedName>
    <definedName name="fts8Fuel">[39]Variables!$D$44</definedName>
    <definedName name="g">'[9]Workings 1'!$H$3:$H$10</definedName>
    <definedName name="gl_items">'[40]Recon items - in Lawson'!$G$2:$G$244</definedName>
    <definedName name="HTML_CodePage">1252</definedName>
    <definedName name="HTML_Control" localSheetId="11">{"'summary2'!$A$1:$L$47"}</definedName>
    <definedName name="HTML_Control" localSheetId="24">{"'summary2'!$A$1:$L$47"}</definedName>
    <definedName name="HTML_Control" localSheetId="19">{"'summary2'!$A$1:$L$47"}</definedName>
    <definedName name="HTML_Control" localSheetId="12">{"'summary2'!$A$1:$L$47"}</definedName>
    <definedName name="HTML_Control" localSheetId="14">{"'summary2'!$A$1:$L$47"}</definedName>
    <definedName name="HTML_Control" localSheetId="25">{"'summary2'!$A$1:$L$47"}</definedName>
    <definedName name="HTML_Control" localSheetId="27">{"'summary2'!$A$1:$L$47"}</definedName>
    <definedName name="HTML_Control" localSheetId="20">{"'summary2'!$A$1:$L$47"}</definedName>
    <definedName name="HTML_Control" localSheetId="22">{"'summary2'!$A$1:$L$47"}</definedName>
    <definedName name="HTML_Control" localSheetId="26">{"'summary2'!$A$1:$L$47"}</definedName>
    <definedName name="HTML_Control" localSheetId="28">{"'summary2'!$A$1:$L$47"}</definedName>
    <definedName name="HTML_Control" localSheetId="13">{"'summary2'!$A$1:$L$47"}</definedName>
    <definedName name="HTML_Control" localSheetId="15">{"'summary2'!$A$1:$L$47"}</definedName>
    <definedName name="HTML_Control" localSheetId="21">{"'summary2'!$A$1:$L$47"}</definedName>
    <definedName name="HTML_Control" localSheetId="23">{"'summary2'!$A$1:$L$47"}</definedName>
    <definedName name="HTML_Control" localSheetId="16">{"'summary2'!$A$1:$L$47"}</definedName>
    <definedName name="HTML_Control" localSheetId="2">{"'summary2'!$A$1:$L$47"}</definedName>
    <definedName name="HTML_Control" localSheetId="3">{"'summary2'!$A$1:$L$47"}</definedName>
    <definedName name="HTML_Control" localSheetId="7">{"'summary2'!$A$1:$L$47"}</definedName>
    <definedName name="HTML_Control" localSheetId="8">{"'summary2'!$A$1:$L$47"}</definedName>
    <definedName name="HTML_Control" localSheetId="9">{"'summary2'!$A$1:$L$47"}</definedName>
    <definedName name="HTML_Control">{"'summary2'!$A$1:$L$47"}</definedName>
    <definedName name="HTML_Description">""</definedName>
    <definedName name="HTML_Email">""</definedName>
    <definedName name="HTML_Header">"summary2"</definedName>
    <definedName name="HTML_LastUpdate">"5/29/98"</definedName>
    <definedName name="HTML_LineAfter">FALSE</definedName>
    <definedName name="HTML_LineBefore">FALSE</definedName>
    <definedName name="HTML_Name">"Brooklyn Union"</definedName>
    <definedName name="HTML_OBDlg2">TRUE</definedName>
    <definedName name="HTML_OBDlg4">TRUE</definedName>
    <definedName name="HTML_OS">0</definedName>
    <definedName name="HTML_PathFile">"C:\TEMP\gomai.htm"</definedName>
    <definedName name="HTML_Title">"GOMAY98"</definedName>
    <definedName name="Index_Curve">[17]indexcurve!$A$3:$N$21</definedName>
    <definedName name="Investd">'[15]Workings 1'!$A$3:$A$21</definedName>
    <definedName name="IQ_ADDIN">"AUTO"</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AMES_REVISION_DATE_">40164.5046875</definedName>
    <definedName name="IQ_NTM">6000</definedName>
    <definedName name="IQ_TODAY">0</definedName>
    <definedName name="IQ_WEEK">50000</definedName>
    <definedName name="IQ_YTD">3000</definedName>
    <definedName name="IQ_YTDMONTH">130000</definedName>
    <definedName name="jan">[4]FY2000!$W$5:$AG$45</definedName>
    <definedName name="Jan_10">'[13]Jan 10'!$C$2:$G$80</definedName>
    <definedName name="jul">[4]FY2000!$W$268:$AG$308</definedName>
    <definedName name="jun">[4]FY2000!$W$225:$AG$265</definedName>
    <definedName name="LASTYEAR">'[41]Start Balance'!$C$10</definedName>
    <definedName name="Locationact">'[31]East of England'!$B$7</definedName>
    <definedName name="Macro_pivot_table" localSheetId="2">[36]!Macro_pivot_table</definedName>
    <definedName name="Macro_pivot_table">[37]!Macro_pivot_table</definedName>
    <definedName name="mar">[4]FY2000!$W$93:$AG$133</definedName>
    <definedName name="Mar_10">'[13]Mar 10'!$C$2:$G$81</definedName>
    <definedName name="Mar09Table">[42]Mar09!$B$3:$K$54</definedName>
    <definedName name="may">[4]FY2000!$W$181:$AG$221</definedName>
    <definedName name="MgnSummary_5Yrs">'[43]Comparison_5yrs(LI)'!$A$1:$F$43</definedName>
    <definedName name="MonthA">'[41]Start Balance'!$D$7</definedName>
    <definedName name="monthInYear">[22]Inputs!$D$10</definedName>
    <definedName name="Monthly">[4]FY2000!$E$5:$P$105</definedName>
    <definedName name="MONTHREMAIN">'[6]Start Balance'!$D$8</definedName>
    <definedName name="MTM">[44]Pivots!$B$4:$V$58</definedName>
    <definedName name="N">'[45]VERO Notes'!$B$25</definedName>
    <definedName name="N.Unbilled_NonFuel_Rev">[21]MarginSummary!$A$149:$DK$212</definedName>
    <definedName name="NatlFuel_EN">'[46]Pivot Table -12-31-06'!$B$7:$I$8</definedName>
    <definedName name="NetLockCust">[47]Input!$AS$9:$BL$116</definedName>
    <definedName name="Network">'[15]Workings 1'!$H$3:$H$10</definedName>
    <definedName name="newAG" localSheetId="11">{#N/A,#N/A,FALSE,"OIT summ";#N/A,#N/A,FALSE,"otb summ-dental";#N/A,#N/A,FALSE,"otb summ-vision"}</definedName>
    <definedName name="newAG" localSheetId="24">{#N/A,#N/A,FALSE,"OIT summ";#N/A,#N/A,FALSE,"otb summ-dental";#N/A,#N/A,FALSE,"otb summ-vision"}</definedName>
    <definedName name="newAG" localSheetId="19">{#N/A,#N/A,FALSE,"OIT summ";#N/A,#N/A,FALSE,"otb summ-dental";#N/A,#N/A,FALSE,"otb summ-vision"}</definedName>
    <definedName name="newAG" localSheetId="12">{#N/A,#N/A,FALSE,"OIT summ";#N/A,#N/A,FALSE,"otb summ-dental";#N/A,#N/A,FALSE,"otb summ-vision"}</definedName>
    <definedName name="newAG" localSheetId="14">{#N/A,#N/A,FALSE,"OIT summ";#N/A,#N/A,FALSE,"otb summ-dental";#N/A,#N/A,FALSE,"otb summ-vision"}</definedName>
    <definedName name="newAG" localSheetId="25">{#N/A,#N/A,FALSE,"OIT summ";#N/A,#N/A,FALSE,"otb summ-dental";#N/A,#N/A,FALSE,"otb summ-vision"}</definedName>
    <definedName name="newAG" localSheetId="27">{#N/A,#N/A,FALSE,"OIT summ";#N/A,#N/A,FALSE,"otb summ-dental";#N/A,#N/A,FALSE,"otb summ-vision"}</definedName>
    <definedName name="newAG" localSheetId="20">{#N/A,#N/A,FALSE,"OIT summ";#N/A,#N/A,FALSE,"otb summ-dental";#N/A,#N/A,FALSE,"otb summ-vision"}</definedName>
    <definedName name="newAG" localSheetId="22">{#N/A,#N/A,FALSE,"OIT summ";#N/A,#N/A,FALSE,"otb summ-dental";#N/A,#N/A,FALSE,"otb summ-vision"}</definedName>
    <definedName name="newAG" localSheetId="26">{#N/A,#N/A,FALSE,"OIT summ";#N/A,#N/A,FALSE,"otb summ-dental";#N/A,#N/A,FALSE,"otb summ-vision"}</definedName>
    <definedName name="newAG" localSheetId="28">{#N/A,#N/A,FALSE,"OIT summ";#N/A,#N/A,FALSE,"otb summ-dental";#N/A,#N/A,FALSE,"otb summ-vision"}</definedName>
    <definedName name="newAG" localSheetId="13">{#N/A,#N/A,FALSE,"OIT summ";#N/A,#N/A,FALSE,"otb summ-dental";#N/A,#N/A,FALSE,"otb summ-vision"}</definedName>
    <definedName name="newAG" localSheetId="15">{#N/A,#N/A,FALSE,"OIT summ";#N/A,#N/A,FALSE,"otb summ-dental";#N/A,#N/A,FALSE,"otb summ-vision"}</definedName>
    <definedName name="newAG" localSheetId="21">{#N/A,#N/A,FALSE,"OIT summ";#N/A,#N/A,FALSE,"otb summ-dental";#N/A,#N/A,FALSE,"otb summ-vision"}</definedName>
    <definedName name="newAG" localSheetId="23">{#N/A,#N/A,FALSE,"OIT summ";#N/A,#N/A,FALSE,"otb summ-dental";#N/A,#N/A,FALSE,"otb summ-vision"}</definedName>
    <definedName name="newAG" localSheetId="16">{#N/A,#N/A,FALSE,"OIT summ";#N/A,#N/A,FALSE,"otb summ-dental";#N/A,#N/A,FALSE,"otb summ-vision"}</definedName>
    <definedName name="newAG" localSheetId="2">{#N/A,#N/A,FALSE,"OIT summ";#N/A,#N/A,FALSE,"otb summ-dental";#N/A,#N/A,FALSE,"otb summ-vision"}</definedName>
    <definedName name="newAG" localSheetId="3">{#N/A,#N/A,FALSE,"OIT summ";#N/A,#N/A,FALSE,"otb summ-dental";#N/A,#N/A,FALSE,"otb summ-vision"}</definedName>
    <definedName name="newAG" localSheetId="7">{#N/A,#N/A,FALSE,"OIT summ";#N/A,#N/A,FALSE,"otb summ-dental";#N/A,#N/A,FALSE,"otb summ-vision"}</definedName>
    <definedName name="newAG" localSheetId="8">{#N/A,#N/A,FALSE,"OIT summ";#N/A,#N/A,FALSE,"otb summ-dental";#N/A,#N/A,FALSE,"otb summ-vision"}</definedName>
    <definedName name="newAG" localSheetId="9">{#N/A,#N/A,FALSE,"OIT summ";#N/A,#N/A,FALSE,"otb summ-dental";#N/A,#N/A,FALSE,"otb summ-vision"}</definedName>
    <definedName name="newAG">{#N/A,#N/A,FALSE,"OIT summ";#N/A,#N/A,FALSE,"otb summ-dental";#N/A,#N/A,FALSE,"otb summ-vision"}</definedName>
    <definedName name="neww">[48]JE301919!$A$1:$J$31</definedName>
    <definedName name="NIMO_DEALTYPE">[49]Data!$A$2:$A$222</definedName>
    <definedName name="NIMO_MONTH">[49]Data!$E$2:$E$222</definedName>
    <definedName name="NIMO_MTM">'[50]Raw Data'!$O$2:$O$500</definedName>
    <definedName name="NIMO_PNL">[49]Data!$N$2:$N$222</definedName>
    <definedName name="nm2008cus">[7]nm2008cus!$A$1:$O$27</definedName>
    <definedName name="nm2008thm">[7]nm2008thm!$A$1:$O$27</definedName>
    <definedName name="nm2009cus">[7]nm2009cus!$A$1:$I$27</definedName>
    <definedName name="nm2009thm">[7]nm2009thm!$A$1:$D$27</definedName>
    <definedName name="nm2010cus">[7]nm2010cus!$A$1:$D$27</definedName>
    <definedName name="nm2010thm">[7]nm2010thm!$A$1:$D$27</definedName>
    <definedName name="nm2011cus">[7]nm2011cus!$A$1:$D$30</definedName>
    <definedName name="nm2011cus6D">[7]nm2011cus_6D!$A$1:$G$30</definedName>
    <definedName name="nm2011thm">[7]nm2011thm!$A$1:$D$30</definedName>
    <definedName name="nm2011thm6D">[7]nm2011thm_6D!$A$1:$G$30</definedName>
    <definedName name="nov">[4]FY2000!$W$438:$AG$478</definedName>
    <definedName name="Nov_09">'[13]Nov 09'!$C$2:$G$69</definedName>
    <definedName name="NR">!$A2:$IV2</definedName>
    <definedName name="NvsASD">"V2009-03-31"</definedName>
    <definedName name="NvsAutoDrillOk">"VN"</definedName>
    <definedName name="NvsElapsedTime" localSheetId="17">0.0186458333337214</definedName>
    <definedName name="NvsElapsedTime">0.000115740745968651</definedName>
    <definedName name="NvsEndTime" localSheetId="17">39267.0697453704</definedName>
    <definedName name="NvsEndTime">39959.8885532407</definedName>
    <definedName name="NvsInstLang">"VENG"</definedName>
    <definedName name="NvsInstSpec" localSheetId="17">"%,FBUSINESS_UNIT,TBUSINESS_UNIT_IS,NNG_USGAAP_EX_KS,FOPERATING_UNIT,VDIST"</definedName>
    <definedName name="NvsInstSpec">"%,FBUSINESS_UNIT,V00048"</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 localSheetId="17">"V00005"</definedName>
    <definedName name="NvsPanelBusUnit">"V"</definedName>
    <definedName name="NvsPanelEffdt" localSheetId="17">"V2003-07-01"</definedName>
    <definedName name="NvsPanelEffdt">"V2003-11-05"</definedName>
    <definedName name="NvsPanelSetid">"VSHARE"</definedName>
    <definedName name="NvsReqBU">"VNVSDD"</definedName>
    <definedName name="NvsReqBUOnly">"VN"</definedName>
    <definedName name="NvsStyleNme">"NoFormat.xls"</definedName>
    <definedName name="NvsTransLed">"VN"</definedName>
    <definedName name="NvsTreeASD">"V2009-03-31"</definedName>
    <definedName name="NvsValTbl.ACCOUNT">"GL_ACCOUNT_TBL"</definedName>
    <definedName name="NvsValTbl.AFFILIATE_INTRA1">"AFFINTRA1_VW"</definedName>
    <definedName name="NvsValTbl.BUSINESS_UNIT">"BUS_UNIT_TBL_FS"</definedName>
    <definedName name="NvsValTbl.CHARTFIELD2">"CHARTFIELD2_TBL"</definedName>
    <definedName name="NvsValTbl.CHARTFIELD3">"CHARTFIELD3_TBL"</definedName>
    <definedName name="NvsValTbl.CURRENCY_CD">"CHARTFIELD2_TBL"</definedName>
    <definedName name="NvsValTbl.OPERATING_UNIT">"OPER_UNIT_TBL"</definedName>
    <definedName name="NvsValTbl.PRODUCT">"PRODUCT_TBL"</definedName>
    <definedName name="NvsValTbl.PROGRAM_CODE">"PROGRAM_TBL"</definedName>
    <definedName name="NvsValTbl.SCENARIO">"BD_SCENARIO_TBL"</definedName>
    <definedName name="NvsValTbl.STATISTICS_CODE">"STAT_TBL"</definedName>
    <definedName name="NvsValTbl.TREE_NODE">"TREE_NODE_VW"</definedName>
    <definedName name="Oct">[4]FY2000!$W$396:$AG$436</definedName>
    <definedName name="OP">'[8]Page 1-Off Peak'!$I$7</definedName>
    <definedName name="OTCOPT_MONTH">[51]OPTIONS!$H$2:$H$100</definedName>
    <definedName name="OTCOPT_PNL">[51]OPTIONS!$AF$2:$AF$100</definedName>
    <definedName name="page10">'[4]Not in Use'!$B$4:$Q$67</definedName>
    <definedName name="PCR">'[15]Workings 1'!$K$23:$K$24</definedName>
    <definedName name="PeakDem">'[8]Page 8'!$A$26:$E$27</definedName>
    <definedName name="penny">[52]GLEntry!$A$1:$D$40</definedName>
    <definedName name="Period0405">[12]Settings!$C$7</definedName>
    <definedName name="Period0506">[12]Settings!$C$8</definedName>
    <definedName name="Period0607">[12]Settings!$C$9</definedName>
    <definedName name="Period0708">[12]Settings!$C$10</definedName>
    <definedName name="Period0809">[12]Settings!$C$11</definedName>
    <definedName name="Period0910">[12]Settings!$C$12</definedName>
    <definedName name="Period1011">[12]Settings!$C$13</definedName>
    <definedName name="Period1112">[12]Settings!$C$14</definedName>
    <definedName name="Period1213">[12]Settings!$C$15</definedName>
    <definedName name="PeriodA">[53]Start!$C$26</definedName>
    <definedName name="PF">'[8]Page 1-Peak'!$A$4:$I$30</definedName>
    <definedName name="pipeline">[54]Data!$C$20:$C$32</definedName>
    <definedName name="PlanFrequency">[12]Settings!$C$17</definedName>
    <definedName name="PNL">'[23]Nucleus Trade Detail_Futures'!$L$2:$L$268</definedName>
    <definedName name="point">[54]Data!$D$34:$D$96</definedName>
    <definedName name="Pool_Codes">[55]Points!$C$2:$C$27</definedName>
    <definedName name="PR">!$A65536:$IV65536</definedName>
    <definedName name="_xlnm.Print_Area" localSheetId="11">'FY 2025 -group a'!$A$9:$N$66</definedName>
    <definedName name="_xlnm.Print_Area" localSheetId="24">'FY 2025 -group d'!$A$9:$N$66</definedName>
    <definedName name="_xlnm.Print_Area" localSheetId="19">'FY 2026 -group c'!$A$9:$N$66</definedName>
    <definedName name="_xlnm.Print_Area" localSheetId="12">'FY2025 Tax Depr GrpA Above Cap'!$A$8:$M$54</definedName>
    <definedName name="_xlnm.Print_Area" localSheetId="14">'FY2025 Tax Depr GrpA At Cap'!$A$8:$M$53</definedName>
    <definedName name="_xlnm.Print_Area" localSheetId="25">'FY2025 Tax Depr GrpD Above Cap'!$A$8:$M$53</definedName>
    <definedName name="_xlnm.Print_Area" localSheetId="27">'FY2025 Tax Depr GrpD At Cap'!$A$8:$M$53</definedName>
    <definedName name="_xlnm.Print_Area" localSheetId="20">'FY2026 Tax Depr GrpC Above Cap'!$A$8:$M$53</definedName>
    <definedName name="_xlnm.Print_Area" localSheetId="22">'FY2026 Tax Depr GrpC At Cap'!$A$8:$M$53</definedName>
    <definedName name="_xlnm.Print_Area" localSheetId="26">'FY25 Proration GrD  Above Cap'!$A$8:$G$73</definedName>
    <definedName name="_xlnm.Print_Area" localSheetId="28">'FY25 Proration GrD  At Cap'!$A$8:$G$73</definedName>
    <definedName name="_xlnm.Print_Area" localSheetId="13">'FY25 Proration GrpA Above Cap'!$A$8:$G$73</definedName>
    <definedName name="_xlnm.Print_Area" localSheetId="15">'FY25 Proration GrpA At Cap'!$A$8:$G$73</definedName>
    <definedName name="_xlnm.Print_Area" localSheetId="21">'FY26 Proration GrpC Above Cap'!$A$8:$G$73</definedName>
    <definedName name="_xlnm.Print_Area" localSheetId="23">'FY26 Proration GrpC At Cap'!$A$8:$G$73</definedName>
    <definedName name="_xlnm.Print_Area" localSheetId="3">Summary!$A$7:$J$67</definedName>
    <definedName name="_xlnm.Print_Area" localSheetId="29">'VY 18 Proration Post-2023'!$A$9:$H$72</definedName>
    <definedName name="_xlnm.Print_Area" localSheetId="4">'VY 19 Proration Post-2023'!$A$9:$H$72</definedName>
    <definedName name="_xlnm.Print_Area" localSheetId="5">'VY 20 Proration Post-2023'!$A$9:$I$72</definedName>
    <definedName name="_xlnm.Print_Area" localSheetId="6">'VY 21 Proration Post-2023'!$A$9:$I$72</definedName>
    <definedName name="_xlnm.Print_Area" localSheetId="7">'VY 22 Proration Post-2023'!$A$9:$I$73</definedName>
    <definedName name="_xlnm.Print_Area" localSheetId="8">'VY 23 Proration Post-2023'!$A$9:$H$73</definedName>
    <definedName name="_xlnm.Print_Area" localSheetId="9">'VY23-Dec-23 Proration Post-2023'!$A$8:$G$73</definedName>
    <definedName name="_xlnm.Print_Area">#REF!</definedName>
    <definedName name="print_Area1">[56]IS!$A$1:$BG$77</definedName>
    <definedName name="Prior_Year">'[11]Actual0809 £'!$A$38:$AX$145</definedName>
    <definedName name="PriorVol">'[57]Summary Graphs'!$BP$6:$CE$70</definedName>
    <definedName name="PURCHASEDOLLARS">'[25]Nucleus Trade Detail_Futures'!$K$2:$K$500</definedName>
    <definedName name="PYE">'[57]Summary Graphs'!$CM$6:$DA$75</definedName>
    <definedName name="rFuncTitle">[27]Functions!$B$1:$B$65536</definedName>
    <definedName name="rgeClasses1">[58]Total!$F$7:$AA$7</definedName>
    <definedName name="rgeClasses2">[58]Total!$F$8:$AA$8</definedName>
    <definedName name="rgeClasses3">[58]Total!$F$9:$AA$9</definedName>
    <definedName name="rlo">'[59]COS p1'!$R$8</definedName>
    <definedName name="rPages">[60]Index!$G$6:$H$16</definedName>
    <definedName name="SalesVol">'[61]Graph-SalesVol(NY)'!$B$3:$M$38</definedName>
    <definedName name="sens">'[62]Int Model'!$C$1</definedName>
    <definedName name="sep">[4]FY2000!$W$354:$AG$394</definedName>
    <definedName name="sScenarioIndex" localSheetId="17">IF(fScenarioIndex = 1, 2, 1)</definedName>
    <definedName name="sScenarioIndex">IF(fScenarioIndex = 1, 2, 1)</definedName>
    <definedName name="SWP_MONTH">'[51]SWAPS&amp;FUTUREs'!$I$2:$I$172</definedName>
    <definedName name="SWP_PNL">'[51]SWAPS&amp;FUTUREs'!$AU$2:$AU$172</definedName>
    <definedName name="TARGETGRT">[27]Verify!$E$63</definedName>
    <definedName name="tcoFuel">[39]Variables!$D$48</definedName>
    <definedName name="Test">'[24]Classified-Dec'!$C$250</definedName>
    <definedName name="TGP_Col">[63]PivotTable!$C$37:$I$43</definedName>
    <definedName name="TGP_EN">'[46]Pivot Table -12-31-06'!$B$12:$I$19</definedName>
    <definedName name="tgtFuel">[39]Variables!$D$45</definedName>
    <definedName name="Title_RY">[16]Increase!$C$7</definedName>
    <definedName name="TOC">'[8]T O C'!$A$3:$C$39</definedName>
    <definedName name="TOCLD">[8]TOCLD!$A$3:$D$22</definedName>
    <definedName name="trans_type">[54]Data!$A$2:$A$6</definedName>
    <definedName name="TranscoS2Fuel">'[64]Lookup Tables, Misc.'!$E$6:$H$10</definedName>
    <definedName name="transcoz2Z6Fuel">[39]Variables!$D$47</definedName>
    <definedName name="Unbilled_Fuel_Rev">[21]GcaSummary!$A$81:$DK$144</definedName>
    <definedName name="USV" localSheetId="11">{#N/A,#N/A,FALSE,"OIT ee contribs 00";#N/A,#N/A,FALSE,"OITeecontribs-DentalVision";#N/A,#N/A,FALSE,"OIT-pc01";#N/A,#N/A,FALSE,"pc-dent&amp;vision01";#N/A,#N/A,FALSE,"OIT-tc01";#N/A,#N/A,FALSE,"tc-dent&amp;vision01"}</definedName>
    <definedName name="USV" localSheetId="24">{#N/A,#N/A,FALSE,"OIT ee contribs 00";#N/A,#N/A,FALSE,"OITeecontribs-DentalVision";#N/A,#N/A,FALSE,"OIT-pc01";#N/A,#N/A,FALSE,"pc-dent&amp;vision01";#N/A,#N/A,FALSE,"OIT-tc01";#N/A,#N/A,FALSE,"tc-dent&amp;vision01"}</definedName>
    <definedName name="USV" localSheetId="19">{#N/A,#N/A,FALSE,"OIT ee contribs 00";#N/A,#N/A,FALSE,"OITeecontribs-DentalVision";#N/A,#N/A,FALSE,"OIT-pc01";#N/A,#N/A,FALSE,"pc-dent&amp;vision01";#N/A,#N/A,FALSE,"OIT-tc01";#N/A,#N/A,FALSE,"tc-dent&amp;vision01"}</definedName>
    <definedName name="USV" localSheetId="12">{#N/A,#N/A,FALSE,"OIT ee contribs 00";#N/A,#N/A,FALSE,"OITeecontribs-DentalVision";#N/A,#N/A,FALSE,"OIT-pc01";#N/A,#N/A,FALSE,"pc-dent&amp;vision01";#N/A,#N/A,FALSE,"OIT-tc01";#N/A,#N/A,FALSE,"tc-dent&amp;vision01"}</definedName>
    <definedName name="USV" localSheetId="14">{#N/A,#N/A,FALSE,"OIT ee contribs 00";#N/A,#N/A,FALSE,"OITeecontribs-DentalVision";#N/A,#N/A,FALSE,"OIT-pc01";#N/A,#N/A,FALSE,"pc-dent&amp;vision01";#N/A,#N/A,FALSE,"OIT-tc01";#N/A,#N/A,FALSE,"tc-dent&amp;vision01"}</definedName>
    <definedName name="USV" localSheetId="25">{#N/A,#N/A,FALSE,"OIT ee contribs 00";#N/A,#N/A,FALSE,"OITeecontribs-DentalVision";#N/A,#N/A,FALSE,"OIT-pc01";#N/A,#N/A,FALSE,"pc-dent&amp;vision01";#N/A,#N/A,FALSE,"OIT-tc01";#N/A,#N/A,FALSE,"tc-dent&amp;vision01"}</definedName>
    <definedName name="USV" localSheetId="27">{#N/A,#N/A,FALSE,"OIT ee contribs 00";#N/A,#N/A,FALSE,"OITeecontribs-DentalVision";#N/A,#N/A,FALSE,"OIT-pc01";#N/A,#N/A,FALSE,"pc-dent&amp;vision01";#N/A,#N/A,FALSE,"OIT-tc01";#N/A,#N/A,FALSE,"tc-dent&amp;vision01"}</definedName>
    <definedName name="USV" localSheetId="20">{#N/A,#N/A,FALSE,"OIT ee contribs 00";#N/A,#N/A,FALSE,"OITeecontribs-DentalVision";#N/A,#N/A,FALSE,"OIT-pc01";#N/A,#N/A,FALSE,"pc-dent&amp;vision01";#N/A,#N/A,FALSE,"OIT-tc01";#N/A,#N/A,FALSE,"tc-dent&amp;vision01"}</definedName>
    <definedName name="USV" localSheetId="22">{#N/A,#N/A,FALSE,"OIT ee contribs 00";#N/A,#N/A,FALSE,"OITeecontribs-DentalVision";#N/A,#N/A,FALSE,"OIT-pc01";#N/A,#N/A,FALSE,"pc-dent&amp;vision01";#N/A,#N/A,FALSE,"OIT-tc01";#N/A,#N/A,FALSE,"tc-dent&amp;vision01"}</definedName>
    <definedName name="USV" localSheetId="26">{#N/A,#N/A,FALSE,"OIT ee contribs 00";#N/A,#N/A,FALSE,"OITeecontribs-DentalVision";#N/A,#N/A,FALSE,"OIT-pc01";#N/A,#N/A,FALSE,"pc-dent&amp;vision01";#N/A,#N/A,FALSE,"OIT-tc01";#N/A,#N/A,FALSE,"tc-dent&amp;vision01"}</definedName>
    <definedName name="USV" localSheetId="28">{#N/A,#N/A,FALSE,"OIT ee contribs 00";#N/A,#N/A,FALSE,"OITeecontribs-DentalVision";#N/A,#N/A,FALSE,"OIT-pc01";#N/A,#N/A,FALSE,"pc-dent&amp;vision01";#N/A,#N/A,FALSE,"OIT-tc01";#N/A,#N/A,FALSE,"tc-dent&amp;vision01"}</definedName>
    <definedName name="USV" localSheetId="13">{#N/A,#N/A,FALSE,"OIT ee contribs 00";#N/A,#N/A,FALSE,"OITeecontribs-DentalVision";#N/A,#N/A,FALSE,"OIT-pc01";#N/A,#N/A,FALSE,"pc-dent&amp;vision01";#N/A,#N/A,FALSE,"OIT-tc01";#N/A,#N/A,FALSE,"tc-dent&amp;vision01"}</definedName>
    <definedName name="USV" localSheetId="15">{#N/A,#N/A,FALSE,"OIT ee contribs 00";#N/A,#N/A,FALSE,"OITeecontribs-DentalVision";#N/A,#N/A,FALSE,"OIT-pc01";#N/A,#N/A,FALSE,"pc-dent&amp;vision01";#N/A,#N/A,FALSE,"OIT-tc01";#N/A,#N/A,FALSE,"tc-dent&amp;vision01"}</definedName>
    <definedName name="USV" localSheetId="21">{#N/A,#N/A,FALSE,"OIT ee contribs 00";#N/A,#N/A,FALSE,"OITeecontribs-DentalVision";#N/A,#N/A,FALSE,"OIT-pc01";#N/A,#N/A,FALSE,"pc-dent&amp;vision01";#N/A,#N/A,FALSE,"OIT-tc01";#N/A,#N/A,FALSE,"tc-dent&amp;vision01"}</definedName>
    <definedName name="USV" localSheetId="23">{#N/A,#N/A,FALSE,"OIT ee contribs 00";#N/A,#N/A,FALSE,"OITeecontribs-DentalVision";#N/A,#N/A,FALSE,"OIT-pc01";#N/A,#N/A,FALSE,"pc-dent&amp;vision01";#N/A,#N/A,FALSE,"OIT-tc01";#N/A,#N/A,FALSE,"tc-dent&amp;vision01"}</definedName>
    <definedName name="USV" localSheetId="16">{#N/A,#N/A,FALSE,"OIT ee contribs 00";#N/A,#N/A,FALSE,"OITeecontribs-DentalVision";#N/A,#N/A,FALSE,"OIT-pc01";#N/A,#N/A,FALSE,"pc-dent&amp;vision01";#N/A,#N/A,FALSE,"OIT-tc01";#N/A,#N/A,FALSE,"tc-dent&amp;vision01"}</definedName>
    <definedName name="USV" localSheetId="2">{#N/A,#N/A,FALSE,"OIT ee contribs 00";#N/A,#N/A,FALSE,"OITeecontribs-DentalVision";#N/A,#N/A,FALSE,"OIT-pc01";#N/A,#N/A,FALSE,"pc-dent&amp;vision01";#N/A,#N/A,FALSE,"OIT-tc01";#N/A,#N/A,FALSE,"tc-dent&amp;vision01"}</definedName>
    <definedName name="USV" localSheetId="3">{#N/A,#N/A,FALSE,"OIT ee contribs 00";#N/A,#N/A,FALSE,"OITeecontribs-DentalVision";#N/A,#N/A,FALSE,"OIT-pc01";#N/A,#N/A,FALSE,"pc-dent&amp;vision01";#N/A,#N/A,FALSE,"OIT-tc01";#N/A,#N/A,FALSE,"tc-dent&amp;vision01"}</definedName>
    <definedName name="USV" localSheetId="7">{#N/A,#N/A,FALSE,"OIT ee contribs 00";#N/A,#N/A,FALSE,"OITeecontribs-DentalVision";#N/A,#N/A,FALSE,"OIT-pc01";#N/A,#N/A,FALSE,"pc-dent&amp;vision01";#N/A,#N/A,FALSE,"OIT-tc01";#N/A,#N/A,FALSE,"tc-dent&amp;vision01"}</definedName>
    <definedName name="USV" localSheetId="8">{#N/A,#N/A,FALSE,"OIT ee contribs 00";#N/A,#N/A,FALSE,"OITeecontribs-DentalVision";#N/A,#N/A,FALSE,"OIT-pc01";#N/A,#N/A,FALSE,"pc-dent&amp;vision01";#N/A,#N/A,FALSE,"OIT-tc01";#N/A,#N/A,FALSE,"tc-dent&amp;vision01"}</definedName>
    <definedName name="USV" localSheetId="9">{#N/A,#N/A,FALSE,"OIT ee contribs 00";#N/A,#N/A,FALSE,"OITeecontribs-DentalVision";#N/A,#N/A,FALSE,"OIT-pc01";#N/A,#N/A,FALSE,"pc-dent&amp;vision01";#N/A,#N/A,FALSE,"OIT-tc01";#N/A,#N/A,FALSE,"tc-dent&amp;vision01"}</definedName>
    <definedName name="USV">{#N/A,#N/A,FALSE,"OIT ee contribs 00";#N/A,#N/A,FALSE,"OITeecontribs-DentalVision";#N/A,#N/A,FALSE,"OIT-pc01";#N/A,#N/A,FALSE,"pc-dent&amp;vision01";#N/A,#N/A,FALSE,"OIT-tc01";#N/A,#N/A,FALSE,"tc-dent&amp;vision01"}</definedName>
    <definedName name="WEATHERVOL" localSheetId="16">'[65]Ld. Grth:Weather'!$B$2:$G$34</definedName>
    <definedName name="WEATHERVOL">'[66]Ld. Grth:Weather'!$B$2:$G$34</definedName>
    <definedName name="work">'[31]East of England'!$A$4:$AZ$26</definedName>
    <definedName name="workload">'[31]East of England'!$A$4:$AZ$26</definedName>
    <definedName name="WorkStatus">'[67]Reliability Change Tracking'!$V$1:$V$6</definedName>
    <definedName name="wrn.2005." localSheetId="11">{#N/A,#N/A,FALSE,"Jan2005";#N/A,#N/A,FALSE,"Feb2005";#N/A,#N/A,FALSE,"Mar2005";#N/A,#N/A,FALSE,"Apr2005";#N/A,#N/A,FALSE,"May2005";#N/A,#N/A,FALSE,"Jun2005";#N/A,#N/A,FALSE,"Jul2005";#N/A,#N/A,FALSE,"Aug2005";#N/A,#N/A,FALSE,"Sep2005";#N/A,#N/A,FALSE,"Oct2005";#N/A,#N/A,FALSE,"Nov2005";#N/A,#N/A,FALSE,"Dec2005"}</definedName>
    <definedName name="wrn.2005." localSheetId="24">{#N/A,#N/A,FALSE,"Jan2005";#N/A,#N/A,FALSE,"Feb2005";#N/A,#N/A,FALSE,"Mar2005";#N/A,#N/A,FALSE,"Apr2005";#N/A,#N/A,FALSE,"May2005";#N/A,#N/A,FALSE,"Jun2005";#N/A,#N/A,FALSE,"Jul2005";#N/A,#N/A,FALSE,"Aug2005";#N/A,#N/A,FALSE,"Sep2005";#N/A,#N/A,FALSE,"Oct2005";#N/A,#N/A,FALSE,"Nov2005";#N/A,#N/A,FALSE,"Dec2005"}</definedName>
    <definedName name="wrn.2005." localSheetId="19">{#N/A,#N/A,FALSE,"Jan2005";#N/A,#N/A,FALSE,"Feb2005";#N/A,#N/A,FALSE,"Mar2005";#N/A,#N/A,FALSE,"Apr2005";#N/A,#N/A,FALSE,"May2005";#N/A,#N/A,FALSE,"Jun2005";#N/A,#N/A,FALSE,"Jul2005";#N/A,#N/A,FALSE,"Aug2005";#N/A,#N/A,FALSE,"Sep2005";#N/A,#N/A,FALSE,"Oct2005";#N/A,#N/A,FALSE,"Nov2005";#N/A,#N/A,FALSE,"Dec2005"}</definedName>
    <definedName name="wrn.2005." localSheetId="12">{#N/A,#N/A,FALSE,"Jan2005";#N/A,#N/A,FALSE,"Feb2005";#N/A,#N/A,FALSE,"Mar2005";#N/A,#N/A,FALSE,"Apr2005";#N/A,#N/A,FALSE,"May2005";#N/A,#N/A,FALSE,"Jun2005";#N/A,#N/A,FALSE,"Jul2005";#N/A,#N/A,FALSE,"Aug2005";#N/A,#N/A,FALSE,"Sep2005";#N/A,#N/A,FALSE,"Oct2005";#N/A,#N/A,FALSE,"Nov2005";#N/A,#N/A,FALSE,"Dec2005"}</definedName>
    <definedName name="wrn.2005." localSheetId="14">{#N/A,#N/A,FALSE,"Jan2005";#N/A,#N/A,FALSE,"Feb2005";#N/A,#N/A,FALSE,"Mar2005";#N/A,#N/A,FALSE,"Apr2005";#N/A,#N/A,FALSE,"May2005";#N/A,#N/A,FALSE,"Jun2005";#N/A,#N/A,FALSE,"Jul2005";#N/A,#N/A,FALSE,"Aug2005";#N/A,#N/A,FALSE,"Sep2005";#N/A,#N/A,FALSE,"Oct2005";#N/A,#N/A,FALSE,"Nov2005";#N/A,#N/A,FALSE,"Dec2005"}</definedName>
    <definedName name="wrn.2005." localSheetId="25">{#N/A,#N/A,FALSE,"Jan2005";#N/A,#N/A,FALSE,"Feb2005";#N/A,#N/A,FALSE,"Mar2005";#N/A,#N/A,FALSE,"Apr2005";#N/A,#N/A,FALSE,"May2005";#N/A,#N/A,FALSE,"Jun2005";#N/A,#N/A,FALSE,"Jul2005";#N/A,#N/A,FALSE,"Aug2005";#N/A,#N/A,FALSE,"Sep2005";#N/A,#N/A,FALSE,"Oct2005";#N/A,#N/A,FALSE,"Nov2005";#N/A,#N/A,FALSE,"Dec2005"}</definedName>
    <definedName name="wrn.2005." localSheetId="27">{#N/A,#N/A,FALSE,"Jan2005";#N/A,#N/A,FALSE,"Feb2005";#N/A,#N/A,FALSE,"Mar2005";#N/A,#N/A,FALSE,"Apr2005";#N/A,#N/A,FALSE,"May2005";#N/A,#N/A,FALSE,"Jun2005";#N/A,#N/A,FALSE,"Jul2005";#N/A,#N/A,FALSE,"Aug2005";#N/A,#N/A,FALSE,"Sep2005";#N/A,#N/A,FALSE,"Oct2005";#N/A,#N/A,FALSE,"Nov2005";#N/A,#N/A,FALSE,"Dec2005"}</definedName>
    <definedName name="wrn.2005." localSheetId="20">{#N/A,#N/A,FALSE,"Jan2005";#N/A,#N/A,FALSE,"Feb2005";#N/A,#N/A,FALSE,"Mar2005";#N/A,#N/A,FALSE,"Apr2005";#N/A,#N/A,FALSE,"May2005";#N/A,#N/A,FALSE,"Jun2005";#N/A,#N/A,FALSE,"Jul2005";#N/A,#N/A,FALSE,"Aug2005";#N/A,#N/A,FALSE,"Sep2005";#N/A,#N/A,FALSE,"Oct2005";#N/A,#N/A,FALSE,"Nov2005";#N/A,#N/A,FALSE,"Dec2005"}</definedName>
    <definedName name="wrn.2005." localSheetId="22">{#N/A,#N/A,FALSE,"Jan2005";#N/A,#N/A,FALSE,"Feb2005";#N/A,#N/A,FALSE,"Mar2005";#N/A,#N/A,FALSE,"Apr2005";#N/A,#N/A,FALSE,"May2005";#N/A,#N/A,FALSE,"Jun2005";#N/A,#N/A,FALSE,"Jul2005";#N/A,#N/A,FALSE,"Aug2005";#N/A,#N/A,FALSE,"Sep2005";#N/A,#N/A,FALSE,"Oct2005";#N/A,#N/A,FALSE,"Nov2005";#N/A,#N/A,FALSE,"Dec2005"}</definedName>
    <definedName name="wrn.2005." localSheetId="26">{#N/A,#N/A,FALSE,"Jan2005";#N/A,#N/A,FALSE,"Feb2005";#N/A,#N/A,FALSE,"Mar2005";#N/A,#N/A,FALSE,"Apr2005";#N/A,#N/A,FALSE,"May2005";#N/A,#N/A,FALSE,"Jun2005";#N/A,#N/A,FALSE,"Jul2005";#N/A,#N/A,FALSE,"Aug2005";#N/A,#N/A,FALSE,"Sep2005";#N/A,#N/A,FALSE,"Oct2005";#N/A,#N/A,FALSE,"Nov2005";#N/A,#N/A,FALSE,"Dec2005"}</definedName>
    <definedName name="wrn.2005." localSheetId="28">{#N/A,#N/A,FALSE,"Jan2005";#N/A,#N/A,FALSE,"Feb2005";#N/A,#N/A,FALSE,"Mar2005";#N/A,#N/A,FALSE,"Apr2005";#N/A,#N/A,FALSE,"May2005";#N/A,#N/A,FALSE,"Jun2005";#N/A,#N/A,FALSE,"Jul2005";#N/A,#N/A,FALSE,"Aug2005";#N/A,#N/A,FALSE,"Sep2005";#N/A,#N/A,FALSE,"Oct2005";#N/A,#N/A,FALSE,"Nov2005";#N/A,#N/A,FALSE,"Dec2005"}</definedName>
    <definedName name="wrn.2005." localSheetId="13">{#N/A,#N/A,FALSE,"Jan2005";#N/A,#N/A,FALSE,"Feb2005";#N/A,#N/A,FALSE,"Mar2005";#N/A,#N/A,FALSE,"Apr2005";#N/A,#N/A,FALSE,"May2005";#N/A,#N/A,FALSE,"Jun2005";#N/A,#N/A,FALSE,"Jul2005";#N/A,#N/A,FALSE,"Aug2005";#N/A,#N/A,FALSE,"Sep2005";#N/A,#N/A,FALSE,"Oct2005";#N/A,#N/A,FALSE,"Nov2005";#N/A,#N/A,FALSE,"Dec2005"}</definedName>
    <definedName name="wrn.2005." localSheetId="15">{#N/A,#N/A,FALSE,"Jan2005";#N/A,#N/A,FALSE,"Feb2005";#N/A,#N/A,FALSE,"Mar2005";#N/A,#N/A,FALSE,"Apr2005";#N/A,#N/A,FALSE,"May2005";#N/A,#N/A,FALSE,"Jun2005";#N/A,#N/A,FALSE,"Jul2005";#N/A,#N/A,FALSE,"Aug2005";#N/A,#N/A,FALSE,"Sep2005";#N/A,#N/A,FALSE,"Oct2005";#N/A,#N/A,FALSE,"Nov2005";#N/A,#N/A,FALSE,"Dec2005"}</definedName>
    <definedName name="wrn.2005." localSheetId="21">{#N/A,#N/A,FALSE,"Jan2005";#N/A,#N/A,FALSE,"Feb2005";#N/A,#N/A,FALSE,"Mar2005";#N/A,#N/A,FALSE,"Apr2005";#N/A,#N/A,FALSE,"May2005";#N/A,#N/A,FALSE,"Jun2005";#N/A,#N/A,FALSE,"Jul2005";#N/A,#N/A,FALSE,"Aug2005";#N/A,#N/A,FALSE,"Sep2005";#N/A,#N/A,FALSE,"Oct2005";#N/A,#N/A,FALSE,"Nov2005";#N/A,#N/A,FALSE,"Dec2005"}</definedName>
    <definedName name="wrn.2005." localSheetId="23">{#N/A,#N/A,FALSE,"Jan2005";#N/A,#N/A,FALSE,"Feb2005";#N/A,#N/A,FALSE,"Mar2005";#N/A,#N/A,FALSE,"Apr2005";#N/A,#N/A,FALSE,"May2005";#N/A,#N/A,FALSE,"Jun2005";#N/A,#N/A,FALSE,"Jul2005";#N/A,#N/A,FALSE,"Aug2005";#N/A,#N/A,FALSE,"Sep2005";#N/A,#N/A,FALSE,"Oct2005";#N/A,#N/A,FALSE,"Nov2005";#N/A,#N/A,FALSE,"Dec2005"}</definedName>
    <definedName name="wrn.2005." localSheetId="16">{#N/A,#N/A,FALSE,"Jan2005";#N/A,#N/A,FALSE,"Feb2005";#N/A,#N/A,FALSE,"Mar2005";#N/A,#N/A,FALSE,"Apr2005";#N/A,#N/A,FALSE,"May2005";#N/A,#N/A,FALSE,"Jun2005";#N/A,#N/A,FALSE,"Jul2005";#N/A,#N/A,FALSE,"Aug2005";#N/A,#N/A,FALSE,"Sep2005";#N/A,#N/A,FALSE,"Oct2005";#N/A,#N/A,FALSE,"Nov2005";#N/A,#N/A,FALSE,"Dec2005"}</definedName>
    <definedName name="wrn.2005." localSheetId="2">{#N/A,#N/A,FALSE,"Jan2005";#N/A,#N/A,FALSE,"Feb2005";#N/A,#N/A,FALSE,"Mar2005";#N/A,#N/A,FALSE,"Apr2005";#N/A,#N/A,FALSE,"May2005";#N/A,#N/A,FALSE,"Jun2005";#N/A,#N/A,FALSE,"Jul2005";#N/A,#N/A,FALSE,"Aug2005";#N/A,#N/A,FALSE,"Sep2005";#N/A,#N/A,FALSE,"Oct2005";#N/A,#N/A,FALSE,"Nov2005";#N/A,#N/A,FALSE,"Dec2005"}</definedName>
    <definedName name="wrn.2005." localSheetId="17">{#N/A,#N/A,FALSE,"Jan2005";#N/A,#N/A,FALSE,"Feb2005";#N/A,#N/A,FALSE,"Mar2005";#N/A,#N/A,FALSE,"Apr2005";#N/A,#N/A,FALSE,"May2005";#N/A,#N/A,FALSE,"Jun2005";#N/A,#N/A,FALSE,"Jul2005";#N/A,#N/A,FALSE,"Aug2005";#N/A,#N/A,FALSE,"Sep2005";#N/A,#N/A,FALSE,"Oct2005";#N/A,#N/A,FALSE,"Nov2005";#N/A,#N/A,FALSE,"Dec2005"}</definedName>
    <definedName name="wrn.2005." localSheetId="3">{#N/A,#N/A,FALSE,"Jan2005";#N/A,#N/A,FALSE,"Feb2005";#N/A,#N/A,FALSE,"Mar2005";#N/A,#N/A,FALSE,"Apr2005";#N/A,#N/A,FALSE,"May2005";#N/A,#N/A,FALSE,"Jun2005";#N/A,#N/A,FALSE,"Jul2005";#N/A,#N/A,FALSE,"Aug2005";#N/A,#N/A,FALSE,"Sep2005";#N/A,#N/A,FALSE,"Oct2005";#N/A,#N/A,FALSE,"Nov2005";#N/A,#N/A,FALSE,"Dec2005"}</definedName>
    <definedName name="wrn.2005." localSheetId="7">{#N/A,#N/A,FALSE,"Jan2005";#N/A,#N/A,FALSE,"Feb2005";#N/A,#N/A,FALSE,"Mar2005";#N/A,#N/A,FALSE,"Apr2005";#N/A,#N/A,FALSE,"May2005";#N/A,#N/A,FALSE,"Jun2005";#N/A,#N/A,FALSE,"Jul2005";#N/A,#N/A,FALSE,"Aug2005";#N/A,#N/A,FALSE,"Sep2005";#N/A,#N/A,FALSE,"Oct2005";#N/A,#N/A,FALSE,"Nov2005";#N/A,#N/A,FALSE,"Dec2005"}</definedName>
    <definedName name="wrn.2005." localSheetId="8">{#N/A,#N/A,FALSE,"Jan2005";#N/A,#N/A,FALSE,"Feb2005";#N/A,#N/A,FALSE,"Mar2005";#N/A,#N/A,FALSE,"Apr2005";#N/A,#N/A,FALSE,"May2005";#N/A,#N/A,FALSE,"Jun2005";#N/A,#N/A,FALSE,"Jul2005";#N/A,#N/A,FALSE,"Aug2005";#N/A,#N/A,FALSE,"Sep2005";#N/A,#N/A,FALSE,"Oct2005";#N/A,#N/A,FALSE,"Nov2005";#N/A,#N/A,FALSE,"Dec2005"}</definedName>
    <definedName name="wrn.2005." localSheetId="9">{#N/A,#N/A,FALSE,"Jan2005";#N/A,#N/A,FALSE,"Feb2005";#N/A,#N/A,FALSE,"Mar2005";#N/A,#N/A,FALSE,"Apr2005";#N/A,#N/A,FALSE,"May2005";#N/A,#N/A,FALSE,"Jun2005";#N/A,#N/A,FALSE,"Jul2005";#N/A,#N/A,FALSE,"Aug2005";#N/A,#N/A,FALSE,"Sep2005";#N/A,#N/A,FALSE,"Oct2005";#N/A,#N/A,FALSE,"Nov2005";#N/A,#N/A,FALSE,"Dec2005"}</definedName>
    <definedName name="wrn.2005.">{#N/A,#N/A,FALSE,"Jan2005";#N/A,#N/A,FALSE,"Feb2005";#N/A,#N/A,FALSE,"Mar2005";#N/A,#N/A,FALSE,"Apr2005";#N/A,#N/A,FALSE,"May2005";#N/A,#N/A,FALSE,"Jun2005";#N/A,#N/A,FALSE,"Jul2005";#N/A,#N/A,FALSE,"Aug2005";#N/A,#N/A,FALSE,"Sep2005";#N/A,#N/A,FALSE,"Oct2005";#N/A,#N/A,FALSE,"Nov2005";#N/A,#N/A,FALSE,"Dec2005"}</definedName>
    <definedName name="wrn.2006." localSheetId="11">{#N/A,#N/A,FALSE,"Jan2006";#N/A,#N/A,FALSE,"Feb2006";#N/A,#N/A,FALSE,"Mar2006";#N/A,#N/A,FALSE,"Apr2006";#N/A,#N/A,FALSE,"May2006";#N/A,#N/A,FALSE,"Jun2006";#N/A,#N/A,FALSE,"Jul2006";#N/A,#N/A,FALSE,"Aug2006";#N/A,#N/A,FALSE,"Sep2006";#N/A,#N/A,FALSE,"Oct2006";#N/A,#N/A,FALSE,"Nov2006";#N/A,#N/A,FALSE,"Dec2006"}</definedName>
    <definedName name="wrn.2006." localSheetId="24">{#N/A,#N/A,FALSE,"Jan2006";#N/A,#N/A,FALSE,"Feb2006";#N/A,#N/A,FALSE,"Mar2006";#N/A,#N/A,FALSE,"Apr2006";#N/A,#N/A,FALSE,"May2006";#N/A,#N/A,FALSE,"Jun2006";#N/A,#N/A,FALSE,"Jul2006";#N/A,#N/A,FALSE,"Aug2006";#N/A,#N/A,FALSE,"Sep2006";#N/A,#N/A,FALSE,"Oct2006";#N/A,#N/A,FALSE,"Nov2006";#N/A,#N/A,FALSE,"Dec2006"}</definedName>
    <definedName name="wrn.2006." localSheetId="19">{#N/A,#N/A,FALSE,"Jan2006";#N/A,#N/A,FALSE,"Feb2006";#N/A,#N/A,FALSE,"Mar2006";#N/A,#N/A,FALSE,"Apr2006";#N/A,#N/A,FALSE,"May2006";#N/A,#N/A,FALSE,"Jun2006";#N/A,#N/A,FALSE,"Jul2006";#N/A,#N/A,FALSE,"Aug2006";#N/A,#N/A,FALSE,"Sep2006";#N/A,#N/A,FALSE,"Oct2006";#N/A,#N/A,FALSE,"Nov2006";#N/A,#N/A,FALSE,"Dec2006"}</definedName>
    <definedName name="wrn.2006." localSheetId="12">{#N/A,#N/A,FALSE,"Jan2006";#N/A,#N/A,FALSE,"Feb2006";#N/A,#N/A,FALSE,"Mar2006";#N/A,#N/A,FALSE,"Apr2006";#N/A,#N/A,FALSE,"May2006";#N/A,#N/A,FALSE,"Jun2006";#N/A,#N/A,FALSE,"Jul2006";#N/A,#N/A,FALSE,"Aug2006";#N/A,#N/A,FALSE,"Sep2006";#N/A,#N/A,FALSE,"Oct2006";#N/A,#N/A,FALSE,"Nov2006";#N/A,#N/A,FALSE,"Dec2006"}</definedName>
    <definedName name="wrn.2006." localSheetId="14">{#N/A,#N/A,FALSE,"Jan2006";#N/A,#N/A,FALSE,"Feb2006";#N/A,#N/A,FALSE,"Mar2006";#N/A,#N/A,FALSE,"Apr2006";#N/A,#N/A,FALSE,"May2006";#N/A,#N/A,FALSE,"Jun2006";#N/A,#N/A,FALSE,"Jul2006";#N/A,#N/A,FALSE,"Aug2006";#N/A,#N/A,FALSE,"Sep2006";#N/A,#N/A,FALSE,"Oct2006";#N/A,#N/A,FALSE,"Nov2006";#N/A,#N/A,FALSE,"Dec2006"}</definedName>
    <definedName name="wrn.2006." localSheetId="25">{#N/A,#N/A,FALSE,"Jan2006";#N/A,#N/A,FALSE,"Feb2006";#N/A,#N/A,FALSE,"Mar2006";#N/A,#N/A,FALSE,"Apr2006";#N/A,#N/A,FALSE,"May2006";#N/A,#N/A,FALSE,"Jun2006";#N/A,#N/A,FALSE,"Jul2006";#N/A,#N/A,FALSE,"Aug2006";#N/A,#N/A,FALSE,"Sep2006";#N/A,#N/A,FALSE,"Oct2006";#N/A,#N/A,FALSE,"Nov2006";#N/A,#N/A,FALSE,"Dec2006"}</definedName>
    <definedName name="wrn.2006." localSheetId="27">{#N/A,#N/A,FALSE,"Jan2006";#N/A,#N/A,FALSE,"Feb2006";#N/A,#N/A,FALSE,"Mar2006";#N/A,#N/A,FALSE,"Apr2006";#N/A,#N/A,FALSE,"May2006";#N/A,#N/A,FALSE,"Jun2006";#N/A,#N/A,FALSE,"Jul2006";#N/A,#N/A,FALSE,"Aug2006";#N/A,#N/A,FALSE,"Sep2006";#N/A,#N/A,FALSE,"Oct2006";#N/A,#N/A,FALSE,"Nov2006";#N/A,#N/A,FALSE,"Dec2006"}</definedName>
    <definedName name="wrn.2006." localSheetId="20">{#N/A,#N/A,FALSE,"Jan2006";#N/A,#N/A,FALSE,"Feb2006";#N/A,#N/A,FALSE,"Mar2006";#N/A,#N/A,FALSE,"Apr2006";#N/A,#N/A,FALSE,"May2006";#N/A,#N/A,FALSE,"Jun2006";#N/A,#N/A,FALSE,"Jul2006";#N/A,#N/A,FALSE,"Aug2006";#N/A,#N/A,FALSE,"Sep2006";#N/A,#N/A,FALSE,"Oct2006";#N/A,#N/A,FALSE,"Nov2006";#N/A,#N/A,FALSE,"Dec2006"}</definedName>
    <definedName name="wrn.2006." localSheetId="22">{#N/A,#N/A,FALSE,"Jan2006";#N/A,#N/A,FALSE,"Feb2006";#N/A,#N/A,FALSE,"Mar2006";#N/A,#N/A,FALSE,"Apr2006";#N/A,#N/A,FALSE,"May2006";#N/A,#N/A,FALSE,"Jun2006";#N/A,#N/A,FALSE,"Jul2006";#N/A,#N/A,FALSE,"Aug2006";#N/A,#N/A,FALSE,"Sep2006";#N/A,#N/A,FALSE,"Oct2006";#N/A,#N/A,FALSE,"Nov2006";#N/A,#N/A,FALSE,"Dec2006"}</definedName>
    <definedName name="wrn.2006." localSheetId="26">{#N/A,#N/A,FALSE,"Jan2006";#N/A,#N/A,FALSE,"Feb2006";#N/A,#N/A,FALSE,"Mar2006";#N/A,#N/A,FALSE,"Apr2006";#N/A,#N/A,FALSE,"May2006";#N/A,#N/A,FALSE,"Jun2006";#N/A,#N/A,FALSE,"Jul2006";#N/A,#N/A,FALSE,"Aug2006";#N/A,#N/A,FALSE,"Sep2006";#N/A,#N/A,FALSE,"Oct2006";#N/A,#N/A,FALSE,"Nov2006";#N/A,#N/A,FALSE,"Dec2006"}</definedName>
    <definedName name="wrn.2006." localSheetId="28">{#N/A,#N/A,FALSE,"Jan2006";#N/A,#N/A,FALSE,"Feb2006";#N/A,#N/A,FALSE,"Mar2006";#N/A,#N/A,FALSE,"Apr2006";#N/A,#N/A,FALSE,"May2006";#N/A,#N/A,FALSE,"Jun2006";#N/A,#N/A,FALSE,"Jul2006";#N/A,#N/A,FALSE,"Aug2006";#N/A,#N/A,FALSE,"Sep2006";#N/A,#N/A,FALSE,"Oct2006";#N/A,#N/A,FALSE,"Nov2006";#N/A,#N/A,FALSE,"Dec2006"}</definedName>
    <definedName name="wrn.2006." localSheetId="13">{#N/A,#N/A,FALSE,"Jan2006";#N/A,#N/A,FALSE,"Feb2006";#N/A,#N/A,FALSE,"Mar2006";#N/A,#N/A,FALSE,"Apr2006";#N/A,#N/A,FALSE,"May2006";#N/A,#N/A,FALSE,"Jun2006";#N/A,#N/A,FALSE,"Jul2006";#N/A,#N/A,FALSE,"Aug2006";#N/A,#N/A,FALSE,"Sep2006";#N/A,#N/A,FALSE,"Oct2006";#N/A,#N/A,FALSE,"Nov2006";#N/A,#N/A,FALSE,"Dec2006"}</definedName>
    <definedName name="wrn.2006." localSheetId="15">{#N/A,#N/A,FALSE,"Jan2006";#N/A,#N/A,FALSE,"Feb2006";#N/A,#N/A,FALSE,"Mar2006";#N/A,#N/A,FALSE,"Apr2006";#N/A,#N/A,FALSE,"May2006";#N/A,#N/A,FALSE,"Jun2006";#N/A,#N/A,FALSE,"Jul2006";#N/A,#N/A,FALSE,"Aug2006";#N/A,#N/A,FALSE,"Sep2006";#N/A,#N/A,FALSE,"Oct2006";#N/A,#N/A,FALSE,"Nov2006";#N/A,#N/A,FALSE,"Dec2006"}</definedName>
    <definedName name="wrn.2006." localSheetId="21">{#N/A,#N/A,FALSE,"Jan2006";#N/A,#N/A,FALSE,"Feb2006";#N/A,#N/A,FALSE,"Mar2006";#N/A,#N/A,FALSE,"Apr2006";#N/A,#N/A,FALSE,"May2006";#N/A,#N/A,FALSE,"Jun2006";#N/A,#N/A,FALSE,"Jul2006";#N/A,#N/A,FALSE,"Aug2006";#N/A,#N/A,FALSE,"Sep2006";#N/A,#N/A,FALSE,"Oct2006";#N/A,#N/A,FALSE,"Nov2006";#N/A,#N/A,FALSE,"Dec2006"}</definedName>
    <definedName name="wrn.2006." localSheetId="23">{#N/A,#N/A,FALSE,"Jan2006";#N/A,#N/A,FALSE,"Feb2006";#N/A,#N/A,FALSE,"Mar2006";#N/A,#N/A,FALSE,"Apr2006";#N/A,#N/A,FALSE,"May2006";#N/A,#N/A,FALSE,"Jun2006";#N/A,#N/A,FALSE,"Jul2006";#N/A,#N/A,FALSE,"Aug2006";#N/A,#N/A,FALSE,"Sep2006";#N/A,#N/A,FALSE,"Oct2006";#N/A,#N/A,FALSE,"Nov2006";#N/A,#N/A,FALSE,"Dec2006"}</definedName>
    <definedName name="wrn.2006." localSheetId="16">{#N/A,#N/A,FALSE,"Jan2006";#N/A,#N/A,FALSE,"Feb2006";#N/A,#N/A,FALSE,"Mar2006";#N/A,#N/A,FALSE,"Apr2006";#N/A,#N/A,FALSE,"May2006";#N/A,#N/A,FALSE,"Jun2006";#N/A,#N/A,FALSE,"Jul2006";#N/A,#N/A,FALSE,"Aug2006";#N/A,#N/A,FALSE,"Sep2006";#N/A,#N/A,FALSE,"Oct2006";#N/A,#N/A,FALSE,"Nov2006";#N/A,#N/A,FALSE,"Dec2006"}</definedName>
    <definedName name="wrn.2006." localSheetId="2">{#N/A,#N/A,FALSE,"Jan2006";#N/A,#N/A,FALSE,"Feb2006";#N/A,#N/A,FALSE,"Mar2006";#N/A,#N/A,FALSE,"Apr2006";#N/A,#N/A,FALSE,"May2006";#N/A,#N/A,FALSE,"Jun2006";#N/A,#N/A,FALSE,"Jul2006";#N/A,#N/A,FALSE,"Aug2006";#N/A,#N/A,FALSE,"Sep2006";#N/A,#N/A,FALSE,"Oct2006";#N/A,#N/A,FALSE,"Nov2006";#N/A,#N/A,FALSE,"Dec2006"}</definedName>
    <definedName name="wrn.2006." localSheetId="17">{#N/A,#N/A,FALSE,"Jan2006";#N/A,#N/A,FALSE,"Feb2006";#N/A,#N/A,FALSE,"Mar2006";#N/A,#N/A,FALSE,"Apr2006";#N/A,#N/A,FALSE,"May2006";#N/A,#N/A,FALSE,"Jun2006";#N/A,#N/A,FALSE,"Jul2006";#N/A,#N/A,FALSE,"Aug2006";#N/A,#N/A,FALSE,"Sep2006";#N/A,#N/A,FALSE,"Oct2006";#N/A,#N/A,FALSE,"Nov2006";#N/A,#N/A,FALSE,"Dec2006"}</definedName>
    <definedName name="wrn.2006." localSheetId="3">{#N/A,#N/A,FALSE,"Jan2006";#N/A,#N/A,FALSE,"Feb2006";#N/A,#N/A,FALSE,"Mar2006";#N/A,#N/A,FALSE,"Apr2006";#N/A,#N/A,FALSE,"May2006";#N/A,#N/A,FALSE,"Jun2006";#N/A,#N/A,FALSE,"Jul2006";#N/A,#N/A,FALSE,"Aug2006";#N/A,#N/A,FALSE,"Sep2006";#N/A,#N/A,FALSE,"Oct2006";#N/A,#N/A,FALSE,"Nov2006";#N/A,#N/A,FALSE,"Dec2006"}</definedName>
    <definedName name="wrn.2006." localSheetId="7">{#N/A,#N/A,FALSE,"Jan2006";#N/A,#N/A,FALSE,"Feb2006";#N/A,#N/A,FALSE,"Mar2006";#N/A,#N/A,FALSE,"Apr2006";#N/A,#N/A,FALSE,"May2006";#N/A,#N/A,FALSE,"Jun2006";#N/A,#N/A,FALSE,"Jul2006";#N/A,#N/A,FALSE,"Aug2006";#N/A,#N/A,FALSE,"Sep2006";#N/A,#N/A,FALSE,"Oct2006";#N/A,#N/A,FALSE,"Nov2006";#N/A,#N/A,FALSE,"Dec2006"}</definedName>
    <definedName name="wrn.2006." localSheetId="8">{#N/A,#N/A,FALSE,"Jan2006";#N/A,#N/A,FALSE,"Feb2006";#N/A,#N/A,FALSE,"Mar2006";#N/A,#N/A,FALSE,"Apr2006";#N/A,#N/A,FALSE,"May2006";#N/A,#N/A,FALSE,"Jun2006";#N/A,#N/A,FALSE,"Jul2006";#N/A,#N/A,FALSE,"Aug2006";#N/A,#N/A,FALSE,"Sep2006";#N/A,#N/A,FALSE,"Oct2006";#N/A,#N/A,FALSE,"Nov2006";#N/A,#N/A,FALSE,"Dec2006"}</definedName>
    <definedName name="wrn.2006." localSheetId="9">{#N/A,#N/A,FALSE,"Jan2006";#N/A,#N/A,FALSE,"Feb2006";#N/A,#N/A,FALSE,"Mar2006";#N/A,#N/A,FALSE,"Apr2006";#N/A,#N/A,FALSE,"May2006";#N/A,#N/A,FALSE,"Jun2006";#N/A,#N/A,FALSE,"Jul2006";#N/A,#N/A,FALSE,"Aug2006";#N/A,#N/A,FALSE,"Sep2006";#N/A,#N/A,FALSE,"Oct2006";#N/A,#N/A,FALSE,"Nov2006";#N/A,#N/A,FALSE,"Dec2006"}</definedName>
    <definedName name="wrn.2006.">{#N/A,#N/A,FALSE,"Jan2006";#N/A,#N/A,FALSE,"Feb2006";#N/A,#N/A,FALSE,"Mar2006";#N/A,#N/A,FALSE,"Apr2006";#N/A,#N/A,FALSE,"May2006";#N/A,#N/A,FALSE,"Jun2006";#N/A,#N/A,FALSE,"Jul2006";#N/A,#N/A,FALSE,"Aug2006";#N/A,#N/A,FALSE,"Sep2006";#N/A,#N/A,FALSE,"Oct2006";#N/A,#N/A,FALSE,"Nov2006";#N/A,#N/A,FALSE,"Dec2006"}</definedName>
    <definedName name="wrn.2007." localSheetId="11">{#N/A,#N/A,FALSE,"Jan2007";#N/A,#N/A,FALSE,"Feb2007";#N/A,#N/A,FALSE,"Mar2007";#N/A,#N/A,FALSE,"Apr2007";#N/A,#N/A,FALSE,"May2007";#N/A,#N/A,FALSE,"Jun2007";#N/A,#N/A,FALSE,"Jul2007";#N/A,#N/A,FALSE,"Aug2007";#N/A,#N/A,FALSE,"Sept2007";#N/A,#N/A,FALSE,"Oct2007"}</definedName>
    <definedName name="wrn.2007." localSheetId="24">{#N/A,#N/A,FALSE,"Jan2007";#N/A,#N/A,FALSE,"Feb2007";#N/A,#N/A,FALSE,"Mar2007";#N/A,#N/A,FALSE,"Apr2007";#N/A,#N/A,FALSE,"May2007";#N/A,#N/A,FALSE,"Jun2007";#N/A,#N/A,FALSE,"Jul2007";#N/A,#N/A,FALSE,"Aug2007";#N/A,#N/A,FALSE,"Sept2007";#N/A,#N/A,FALSE,"Oct2007"}</definedName>
    <definedName name="wrn.2007." localSheetId="19">{#N/A,#N/A,FALSE,"Jan2007";#N/A,#N/A,FALSE,"Feb2007";#N/A,#N/A,FALSE,"Mar2007";#N/A,#N/A,FALSE,"Apr2007";#N/A,#N/A,FALSE,"May2007";#N/A,#N/A,FALSE,"Jun2007";#N/A,#N/A,FALSE,"Jul2007";#N/A,#N/A,FALSE,"Aug2007";#N/A,#N/A,FALSE,"Sept2007";#N/A,#N/A,FALSE,"Oct2007"}</definedName>
    <definedName name="wrn.2007." localSheetId="12">{#N/A,#N/A,FALSE,"Jan2007";#N/A,#N/A,FALSE,"Feb2007";#N/A,#N/A,FALSE,"Mar2007";#N/A,#N/A,FALSE,"Apr2007";#N/A,#N/A,FALSE,"May2007";#N/A,#N/A,FALSE,"Jun2007";#N/A,#N/A,FALSE,"Jul2007";#N/A,#N/A,FALSE,"Aug2007";#N/A,#N/A,FALSE,"Sept2007";#N/A,#N/A,FALSE,"Oct2007"}</definedName>
    <definedName name="wrn.2007." localSheetId="14">{#N/A,#N/A,FALSE,"Jan2007";#N/A,#N/A,FALSE,"Feb2007";#N/A,#N/A,FALSE,"Mar2007";#N/A,#N/A,FALSE,"Apr2007";#N/A,#N/A,FALSE,"May2007";#N/A,#N/A,FALSE,"Jun2007";#N/A,#N/A,FALSE,"Jul2007";#N/A,#N/A,FALSE,"Aug2007";#N/A,#N/A,FALSE,"Sept2007";#N/A,#N/A,FALSE,"Oct2007"}</definedName>
    <definedName name="wrn.2007." localSheetId="25">{#N/A,#N/A,FALSE,"Jan2007";#N/A,#N/A,FALSE,"Feb2007";#N/A,#N/A,FALSE,"Mar2007";#N/A,#N/A,FALSE,"Apr2007";#N/A,#N/A,FALSE,"May2007";#N/A,#N/A,FALSE,"Jun2007";#N/A,#N/A,FALSE,"Jul2007";#N/A,#N/A,FALSE,"Aug2007";#N/A,#N/A,FALSE,"Sept2007";#N/A,#N/A,FALSE,"Oct2007"}</definedName>
    <definedName name="wrn.2007." localSheetId="27">{#N/A,#N/A,FALSE,"Jan2007";#N/A,#N/A,FALSE,"Feb2007";#N/A,#N/A,FALSE,"Mar2007";#N/A,#N/A,FALSE,"Apr2007";#N/A,#N/A,FALSE,"May2007";#N/A,#N/A,FALSE,"Jun2007";#N/A,#N/A,FALSE,"Jul2007";#N/A,#N/A,FALSE,"Aug2007";#N/A,#N/A,FALSE,"Sept2007";#N/A,#N/A,FALSE,"Oct2007"}</definedName>
    <definedName name="wrn.2007." localSheetId="20">{#N/A,#N/A,FALSE,"Jan2007";#N/A,#N/A,FALSE,"Feb2007";#N/A,#N/A,FALSE,"Mar2007";#N/A,#N/A,FALSE,"Apr2007";#N/A,#N/A,FALSE,"May2007";#N/A,#N/A,FALSE,"Jun2007";#N/A,#N/A,FALSE,"Jul2007";#N/A,#N/A,FALSE,"Aug2007";#N/A,#N/A,FALSE,"Sept2007";#N/A,#N/A,FALSE,"Oct2007"}</definedName>
    <definedName name="wrn.2007." localSheetId="22">{#N/A,#N/A,FALSE,"Jan2007";#N/A,#N/A,FALSE,"Feb2007";#N/A,#N/A,FALSE,"Mar2007";#N/A,#N/A,FALSE,"Apr2007";#N/A,#N/A,FALSE,"May2007";#N/A,#N/A,FALSE,"Jun2007";#N/A,#N/A,FALSE,"Jul2007";#N/A,#N/A,FALSE,"Aug2007";#N/A,#N/A,FALSE,"Sept2007";#N/A,#N/A,FALSE,"Oct2007"}</definedName>
    <definedName name="wrn.2007." localSheetId="26">{#N/A,#N/A,FALSE,"Jan2007";#N/A,#N/A,FALSE,"Feb2007";#N/A,#N/A,FALSE,"Mar2007";#N/A,#N/A,FALSE,"Apr2007";#N/A,#N/A,FALSE,"May2007";#N/A,#N/A,FALSE,"Jun2007";#N/A,#N/A,FALSE,"Jul2007";#N/A,#N/A,FALSE,"Aug2007";#N/A,#N/A,FALSE,"Sept2007";#N/A,#N/A,FALSE,"Oct2007"}</definedName>
    <definedName name="wrn.2007." localSheetId="28">{#N/A,#N/A,FALSE,"Jan2007";#N/A,#N/A,FALSE,"Feb2007";#N/A,#N/A,FALSE,"Mar2007";#N/A,#N/A,FALSE,"Apr2007";#N/A,#N/A,FALSE,"May2007";#N/A,#N/A,FALSE,"Jun2007";#N/A,#N/A,FALSE,"Jul2007";#N/A,#N/A,FALSE,"Aug2007";#N/A,#N/A,FALSE,"Sept2007";#N/A,#N/A,FALSE,"Oct2007"}</definedName>
    <definedName name="wrn.2007." localSheetId="13">{#N/A,#N/A,FALSE,"Jan2007";#N/A,#N/A,FALSE,"Feb2007";#N/A,#N/A,FALSE,"Mar2007";#N/A,#N/A,FALSE,"Apr2007";#N/A,#N/A,FALSE,"May2007";#N/A,#N/A,FALSE,"Jun2007";#N/A,#N/A,FALSE,"Jul2007";#N/A,#N/A,FALSE,"Aug2007";#N/A,#N/A,FALSE,"Sept2007";#N/A,#N/A,FALSE,"Oct2007"}</definedName>
    <definedName name="wrn.2007." localSheetId="15">{#N/A,#N/A,FALSE,"Jan2007";#N/A,#N/A,FALSE,"Feb2007";#N/A,#N/A,FALSE,"Mar2007";#N/A,#N/A,FALSE,"Apr2007";#N/A,#N/A,FALSE,"May2007";#N/A,#N/A,FALSE,"Jun2007";#N/A,#N/A,FALSE,"Jul2007";#N/A,#N/A,FALSE,"Aug2007";#N/A,#N/A,FALSE,"Sept2007";#N/A,#N/A,FALSE,"Oct2007"}</definedName>
    <definedName name="wrn.2007." localSheetId="21">{#N/A,#N/A,FALSE,"Jan2007";#N/A,#N/A,FALSE,"Feb2007";#N/A,#N/A,FALSE,"Mar2007";#N/A,#N/A,FALSE,"Apr2007";#N/A,#N/A,FALSE,"May2007";#N/A,#N/A,FALSE,"Jun2007";#N/A,#N/A,FALSE,"Jul2007";#N/A,#N/A,FALSE,"Aug2007";#N/A,#N/A,FALSE,"Sept2007";#N/A,#N/A,FALSE,"Oct2007"}</definedName>
    <definedName name="wrn.2007." localSheetId="23">{#N/A,#N/A,FALSE,"Jan2007";#N/A,#N/A,FALSE,"Feb2007";#N/A,#N/A,FALSE,"Mar2007";#N/A,#N/A,FALSE,"Apr2007";#N/A,#N/A,FALSE,"May2007";#N/A,#N/A,FALSE,"Jun2007";#N/A,#N/A,FALSE,"Jul2007";#N/A,#N/A,FALSE,"Aug2007";#N/A,#N/A,FALSE,"Sept2007";#N/A,#N/A,FALSE,"Oct2007"}</definedName>
    <definedName name="wrn.2007." localSheetId="16">{#N/A,#N/A,FALSE,"Jan2007";#N/A,#N/A,FALSE,"Feb2007";#N/A,#N/A,FALSE,"Mar2007";#N/A,#N/A,FALSE,"Apr2007";#N/A,#N/A,FALSE,"May2007";#N/A,#N/A,FALSE,"Jun2007";#N/A,#N/A,FALSE,"Jul2007";#N/A,#N/A,FALSE,"Aug2007";#N/A,#N/A,FALSE,"Sept2007";#N/A,#N/A,FALSE,"Oct2007"}</definedName>
    <definedName name="wrn.2007." localSheetId="2">{#N/A,#N/A,FALSE,"Jan2007";#N/A,#N/A,FALSE,"Feb2007";#N/A,#N/A,FALSE,"Mar2007";#N/A,#N/A,FALSE,"Apr2007";#N/A,#N/A,FALSE,"May2007";#N/A,#N/A,FALSE,"Jun2007";#N/A,#N/A,FALSE,"Jul2007";#N/A,#N/A,FALSE,"Aug2007";#N/A,#N/A,FALSE,"Sept2007";#N/A,#N/A,FALSE,"Oct2007"}</definedName>
    <definedName name="wrn.2007." localSheetId="17">{#N/A,#N/A,FALSE,"Jan2007";#N/A,#N/A,FALSE,"Feb2007";#N/A,#N/A,FALSE,"Mar2007";#N/A,#N/A,FALSE,"Apr2007";#N/A,#N/A,FALSE,"May2007";#N/A,#N/A,FALSE,"Jun2007";#N/A,#N/A,FALSE,"Jul2007";#N/A,#N/A,FALSE,"Aug2007";#N/A,#N/A,FALSE,"Sept2007";#N/A,#N/A,FALSE,"Oct2007"}</definedName>
    <definedName name="wrn.2007." localSheetId="3">{#N/A,#N/A,FALSE,"Jan2007";#N/A,#N/A,FALSE,"Feb2007";#N/A,#N/A,FALSE,"Mar2007";#N/A,#N/A,FALSE,"Apr2007";#N/A,#N/A,FALSE,"May2007";#N/A,#N/A,FALSE,"Jun2007";#N/A,#N/A,FALSE,"Jul2007";#N/A,#N/A,FALSE,"Aug2007";#N/A,#N/A,FALSE,"Sept2007";#N/A,#N/A,FALSE,"Oct2007"}</definedName>
    <definedName name="wrn.2007." localSheetId="7">{#N/A,#N/A,FALSE,"Jan2007";#N/A,#N/A,FALSE,"Feb2007";#N/A,#N/A,FALSE,"Mar2007";#N/A,#N/A,FALSE,"Apr2007";#N/A,#N/A,FALSE,"May2007";#N/A,#N/A,FALSE,"Jun2007";#N/A,#N/A,FALSE,"Jul2007";#N/A,#N/A,FALSE,"Aug2007";#N/A,#N/A,FALSE,"Sept2007";#N/A,#N/A,FALSE,"Oct2007"}</definedName>
    <definedName name="wrn.2007." localSheetId="8">{#N/A,#N/A,FALSE,"Jan2007";#N/A,#N/A,FALSE,"Feb2007";#N/A,#N/A,FALSE,"Mar2007";#N/A,#N/A,FALSE,"Apr2007";#N/A,#N/A,FALSE,"May2007";#N/A,#N/A,FALSE,"Jun2007";#N/A,#N/A,FALSE,"Jul2007";#N/A,#N/A,FALSE,"Aug2007";#N/A,#N/A,FALSE,"Sept2007";#N/A,#N/A,FALSE,"Oct2007"}</definedName>
    <definedName name="wrn.2007." localSheetId="9">{#N/A,#N/A,FALSE,"Jan2007";#N/A,#N/A,FALSE,"Feb2007";#N/A,#N/A,FALSE,"Mar2007";#N/A,#N/A,FALSE,"Apr2007";#N/A,#N/A,FALSE,"May2007";#N/A,#N/A,FALSE,"Jun2007";#N/A,#N/A,FALSE,"Jul2007";#N/A,#N/A,FALSE,"Aug2007";#N/A,#N/A,FALSE,"Sept2007";#N/A,#N/A,FALSE,"Oct2007"}</definedName>
    <definedName name="wrn.2007.">{#N/A,#N/A,FALSE,"Jan2007";#N/A,#N/A,FALSE,"Feb2007";#N/A,#N/A,FALSE,"Mar2007";#N/A,#N/A,FALSE,"Apr2007";#N/A,#N/A,FALSE,"May2007";#N/A,#N/A,FALSE,"Jun2007";#N/A,#N/A,FALSE,"Jul2007";#N/A,#N/A,FALSE,"Aug2007";#N/A,#N/A,FALSE,"Sept2007";#N/A,#N/A,FALSE,"Oct2007"}</definedName>
    <definedName name="wrn.All._.Sheets." localSheetId="1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19">{#N/A,#N/A,FALSE,"Totals";#N/A,#N/A,FALSE,"First-Of-Month";#N/A,#N/A,FALSE,"March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1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0">{#N/A,#N/A,FALSE,"Totals";#N/A,#N/A,FALSE,"First-Of-Month";#N/A,#N/A,FALSE,"March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6">{#N/A,#N/A,FALSE,"Totals";#N/A,#N/A,FALSE,"First-Of-Month";#N/A,#N/A,FALSE,"March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8">{#N/A,#N/A,FALSE,"Totals";#N/A,#N/A,FALSE,"First-Of-Month";#N/A,#N/A,FALSE,"March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1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1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16">{#N/A,#N/A,FALSE,"Totals";#N/A,#N/A,FALSE,"First-Of-Month";#N/A,#N/A,FALSE,"March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8">{#N/A,#N/A,FALSE,"Totals";#N/A,#N/A,FALSE,"First-Of-Month";#N/A,#N/A,FALSE,"March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 localSheetId="9">{#N/A,#N/A,FALSE,"Totals";#N/A,#N/A,FALSE,"First-Of-Month";#N/A,#N/A,FALSE,"March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Client._.Deliverable._.Jen" localSheetId="11">{#N/A,#N/A,FALSE,"OIT ee contribs 00";#N/A,#N/A,FALSE,"OITeecontribs-DentalVision";#N/A,#N/A,FALSE,"OIT-pc01";#N/A,#N/A,FALSE,"pc-dent&amp;vision01";#N/A,#N/A,FALSE,"OIT-tc01";#N/A,#N/A,FALSE,"tc-dent&amp;vision01"}</definedName>
    <definedName name="wrn.Client._.Deliverable._.Jen" localSheetId="24">{#N/A,#N/A,FALSE,"OIT ee contribs 00";#N/A,#N/A,FALSE,"OITeecontribs-DentalVision";#N/A,#N/A,FALSE,"OIT-pc01";#N/A,#N/A,FALSE,"pc-dent&amp;vision01";#N/A,#N/A,FALSE,"OIT-tc01";#N/A,#N/A,FALSE,"tc-dent&amp;vision01"}</definedName>
    <definedName name="wrn.Client._.Deliverable._.Jen" localSheetId="19">{#N/A,#N/A,FALSE,"OIT ee contribs 00";#N/A,#N/A,FALSE,"OITeecontribs-DentalVision";#N/A,#N/A,FALSE,"OIT-pc01";#N/A,#N/A,FALSE,"pc-dent&amp;vision01";#N/A,#N/A,FALSE,"OIT-tc01";#N/A,#N/A,FALSE,"tc-dent&amp;vision01"}</definedName>
    <definedName name="wrn.Client._.Deliverable._.Jen" localSheetId="12">{#N/A,#N/A,FALSE,"OIT ee contribs 00";#N/A,#N/A,FALSE,"OITeecontribs-DentalVision";#N/A,#N/A,FALSE,"OIT-pc01";#N/A,#N/A,FALSE,"pc-dent&amp;vision01";#N/A,#N/A,FALSE,"OIT-tc01";#N/A,#N/A,FALSE,"tc-dent&amp;vision01"}</definedName>
    <definedName name="wrn.Client._.Deliverable._.Jen" localSheetId="14">{#N/A,#N/A,FALSE,"OIT ee contribs 00";#N/A,#N/A,FALSE,"OITeecontribs-DentalVision";#N/A,#N/A,FALSE,"OIT-pc01";#N/A,#N/A,FALSE,"pc-dent&amp;vision01";#N/A,#N/A,FALSE,"OIT-tc01";#N/A,#N/A,FALSE,"tc-dent&amp;vision01"}</definedName>
    <definedName name="wrn.Client._.Deliverable._.Jen" localSheetId="25">{#N/A,#N/A,FALSE,"OIT ee contribs 00";#N/A,#N/A,FALSE,"OITeecontribs-DentalVision";#N/A,#N/A,FALSE,"OIT-pc01";#N/A,#N/A,FALSE,"pc-dent&amp;vision01";#N/A,#N/A,FALSE,"OIT-tc01";#N/A,#N/A,FALSE,"tc-dent&amp;vision01"}</definedName>
    <definedName name="wrn.Client._.Deliverable._.Jen" localSheetId="27">{#N/A,#N/A,FALSE,"OIT ee contribs 00";#N/A,#N/A,FALSE,"OITeecontribs-DentalVision";#N/A,#N/A,FALSE,"OIT-pc01";#N/A,#N/A,FALSE,"pc-dent&amp;vision01";#N/A,#N/A,FALSE,"OIT-tc01";#N/A,#N/A,FALSE,"tc-dent&amp;vision01"}</definedName>
    <definedName name="wrn.Client._.Deliverable._.Jen" localSheetId="20">{#N/A,#N/A,FALSE,"OIT ee contribs 00";#N/A,#N/A,FALSE,"OITeecontribs-DentalVision";#N/A,#N/A,FALSE,"OIT-pc01";#N/A,#N/A,FALSE,"pc-dent&amp;vision01";#N/A,#N/A,FALSE,"OIT-tc01";#N/A,#N/A,FALSE,"tc-dent&amp;vision01"}</definedName>
    <definedName name="wrn.Client._.Deliverable._.Jen" localSheetId="22">{#N/A,#N/A,FALSE,"OIT ee contribs 00";#N/A,#N/A,FALSE,"OITeecontribs-DentalVision";#N/A,#N/A,FALSE,"OIT-pc01";#N/A,#N/A,FALSE,"pc-dent&amp;vision01";#N/A,#N/A,FALSE,"OIT-tc01";#N/A,#N/A,FALSE,"tc-dent&amp;vision01"}</definedName>
    <definedName name="wrn.Client._.Deliverable._.Jen" localSheetId="26">{#N/A,#N/A,FALSE,"OIT ee contribs 00";#N/A,#N/A,FALSE,"OITeecontribs-DentalVision";#N/A,#N/A,FALSE,"OIT-pc01";#N/A,#N/A,FALSE,"pc-dent&amp;vision01";#N/A,#N/A,FALSE,"OIT-tc01";#N/A,#N/A,FALSE,"tc-dent&amp;vision01"}</definedName>
    <definedName name="wrn.Client._.Deliverable._.Jen" localSheetId="28">{#N/A,#N/A,FALSE,"OIT ee contribs 00";#N/A,#N/A,FALSE,"OITeecontribs-DentalVision";#N/A,#N/A,FALSE,"OIT-pc01";#N/A,#N/A,FALSE,"pc-dent&amp;vision01";#N/A,#N/A,FALSE,"OIT-tc01";#N/A,#N/A,FALSE,"tc-dent&amp;vision01"}</definedName>
    <definedName name="wrn.Client._.Deliverable._.Jen" localSheetId="13">{#N/A,#N/A,FALSE,"OIT ee contribs 00";#N/A,#N/A,FALSE,"OITeecontribs-DentalVision";#N/A,#N/A,FALSE,"OIT-pc01";#N/A,#N/A,FALSE,"pc-dent&amp;vision01";#N/A,#N/A,FALSE,"OIT-tc01";#N/A,#N/A,FALSE,"tc-dent&amp;vision01"}</definedName>
    <definedName name="wrn.Client._.Deliverable._.Jen" localSheetId="15">{#N/A,#N/A,FALSE,"OIT ee contribs 00";#N/A,#N/A,FALSE,"OITeecontribs-DentalVision";#N/A,#N/A,FALSE,"OIT-pc01";#N/A,#N/A,FALSE,"pc-dent&amp;vision01";#N/A,#N/A,FALSE,"OIT-tc01";#N/A,#N/A,FALSE,"tc-dent&amp;vision01"}</definedName>
    <definedName name="wrn.Client._.Deliverable._.Jen" localSheetId="21">{#N/A,#N/A,FALSE,"OIT ee contribs 00";#N/A,#N/A,FALSE,"OITeecontribs-DentalVision";#N/A,#N/A,FALSE,"OIT-pc01";#N/A,#N/A,FALSE,"pc-dent&amp;vision01";#N/A,#N/A,FALSE,"OIT-tc01";#N/A,#N/A,FALSE,"tc-dent&amp;vision01"}</definedName>
    <definedName name="wrn.Client._.Deliverable._.Jen" localSheetId="23">{#N/A,#N/A,FALSE,"OIT ee contribs 00";#N/A,#N/A,FALSE,"OITeecontribs-DentalVision";#N/A,#N/A,FALSE,"OIT-pc01";#N/A,#N/A,FALSE,"pc-dent&amp;vision01";#N/A,#N/A,FALSE,"OIT-tc01";#N/A,#N/A,FALSE,"tc-dent&amp;vision01"}</definedName>
    <definedName name="wrn.Client._.Deliverable._.Jen" localSheetId="16">{#N/A,#N/A,FALSE,"OIT ee contribs 00";#N/A,#N/A,FALSE,"OITeecontribs-DentalVision";#N/A,#N/A,FALSE,"OIT-pc01";#N/A,#N/A,FALSE,"pc-dent&amp;vision01";#N/A,#N/A,FALSE,"OIT-tc01";#N/A,#N/A,FALSE,"tc-dent&amp;vision01"}</definedName>
    <definedName name="wrn.Client._.Deliverable._.Jen" localSheetId="2">{#N/A,#N/A,FALSE,"OIT ee contribs 00";#N/A,#N/A,FALSE,"OITeecontribs-DentalVision";#N/A,#N/A,FALSE,"OIT-pc01";#N/A,#N/A,FALSE,"pc-dent&amp;vision01";#N/A,#N/A,FALSE,"OIT-tc01";#N/A,#N/A,FALSE,"tc-dent&amp;vision01"}</definedName>
    <definedName name="wrn.Client._.Deliverable._.Jen" localSheetId="3">{#N/A,#N/A,FALSE,"OIT ee contribs 00";#N/A,#N/A,FALSE,"OITeecontribs-DentalVision";#N/A,#N/A,FALSE,"OIT-pc01";#N/A,#N/A,FALSE,"pc-dent&amp;vision01";#N/A,#N/A,FALSE,"OIT-tc01";#N/A,#N/A,FALSE,"tc-dent&amp;vision01"}</definedName>
    <definedName name="wrn.Client._.Deliverable._.Jen" localSheetId="7">{#N/A,#N/A,FALSE,"OIT ee contribs 00";#N/A,#N/A,FALSE,"OITeecontribs-DentalVision";#N/A,#N/A,FALSE,"OIT-pc01";#N/A,#N/A,FALSE,"pc-dent&amp;vision01";#N/A,#N/A,FALSE,"OIT-tc01";#N/A,#N/A,FALSE,"tc-dent&amp;vision01"}</definedName>
    <definedName name="wrn.Client._.Deliverable._.Jen" localSheetId="8">{#N/A,#N/A,FALSE,"OIT ee contribs 00";#N/A,#N/A,FALSE,"OITeecontribs-DentalVision";#N/A,#N/A,FALSE,"OIT-pc01";#N/A,#N/A,FALSE,"pc-dent&amp;vision01";#N/A,#N/A,FALSE,"OIT-tc01";#N/A,#N/A,FALSE,"tc-dent&amp;vision01"}</definedName>
    <definedName name="wrn.Client._.Deliverable._.Jen" localSheetId="9">{#N/A,#N/A,FALSE,"OIT ee contribs 00";#N/A,#N/A,FALSE,"OITeecontribs-DentalVision";#N/A,#N/A,FALSE,"OIT-pc01";#N/A,#N/A,FALSE,"pc-dent&amp;vision01";#N/A,#N/A,FALSE,"OIT-tc01";#N/A,#N/A,FALSE,"tc-dent&amp;vision01"}</definedName>
    <definedName name="wrn.Client._.Deliverable._.Jen">{#N/A,#N/A,FALSE,"OIT ee contribs 00";#N/A,#N/A,FALSE,"OITeecontribs-DentalVision";#N/A,#N/A,FALSE,"OIT-pc01";#N/A,#N/A,FALSE,"pc-dent&amp;vision01";#N/A,#N/A,FALSE,"OIT-tc01";#N/A,#N/A,FALSE,"tc-dent&amp;vision01"}</definedName>
    <definedName name="wrn.Client._.Deliverable._.Scenario._.1." localSheetId="11">{#N/A,#N/A,FALSE,"OIT ee contribs 00";#N/A,#N/A,FALSE,"OITeecontribs-DentalVision";#N/A,#N/A,FALSE,"OIT-pc01";#N/A,#N/A,FALSE,"pc-dent&amp;vision01";#N/A,#N/A,FALSE,"OIT-tc01";#N/A,#N/A,FALSE,"tc-dent&amp;vision01"}</definedName>
    <definedName name="wrn.Client._.Deliverable._.Scenario._.1." localSheetId="24">{#N/A,#N/A,FALSE,"OIT ee contribs 00";#N/A,#N/A,FALSE,"OITeecontribs-DentalVision";#N/A,#N/A,FALSE,"OIT-pc01";#N/A,#N/A,FALSE,"pc-dent&amp;vision01";#N/A,#N/A,FALSE,"OIT-tc01";#N/A,#N/A,FALSE,"tc-dent&amp;vision01"}</definedName>
    <definedName name="wrn.Client._.Deliverable._.Scenario._.1." localSheetId="19">{#N/A,#N/A,FALSE,"OIT ee contribs 00";#N/A,#N/A,FALSE,"OITeecontribs-DentalVision";#N/A,#N/A,FALSE,"OIT-pc01";#N/A,#N/A,FALSE,"pc-dent&amp;vision01";#N/A,#N/A,FALSE,"OIT-tc01";#N/A,#N/A,FALSE,"tc-dent&amp;vision01"}</definedName>
    <definedName name="wrn.Client._.Deliverable._.Scenario._.1." localSheetId="12">{#N/A,#N/A,FALSE,"OIT ee contribs 00";#N/A,#N/A,FALSE,"OITeecontribs-DentalVision";#N/A,#N/A,FALSE,"OIT-pc01";#N/A,#N/A,FALSE,"pc-dent&amp;vision01";#N/A,#N/A,FALSE,"OIT-tc01";#N/A,#N/A,FALSE,"tc-dent&amp;vision01"}</definedName>
    <definedName name="wrn.Client._.Deliverable._.Scenario._.1." localSheetId="14">{#N/A,#N/A,FALSE,"OIT ee contribs 00";#N/A,#N/A,FALSE,"OITeecontribs-DentalVision";#N/A,#N/A,FALSE,"OIT-pc01";#N/A,#N/A,FALSE,"pc-dent&amp;vision01";#N/A,#N/A,FALSE,"OIT-tc01";#N/A,#N/A,FALSE,"tc-dent&amp;vision01"}</definedName>
    <definedName name="wrn.Client._.Deliverable._.Scenario._.1." localSheetId="25">{#N/A,#N/A,FALSE,"OIT ee contribs 00";#N/A,#N/A,FALSE,"OITeecontribs-DentalVision";#N/A,#N/A,FALSE,"OIT-pc01";#N/A,#N/A,FALSE,"pc-dent&amp;vision01";#N/A,#N/A,FALSE,"OIT-tc01";#N/A,#N/A,FALSE,"tc-dent&amp;vision01"}</definedName>
    <definedName name="wrn.Client._.Deliverable._.Scenario._.1." localSheetId="27">{#N/A,#N/A,FALSE,"OIT ee contribs 00";#N/A,#N/A,FALSE,"OITeecontribs-DentalVision";#N/A,#N/A,FALSE,"OIT-pc01";#N/A,#N/A,FALSE,"pc-dent&amp;vision01";#N/A,#N/A,FALSE,"OIT-tc01";#N/A,#N/A,FALSE,"tc-dent&amp;vision01"}</definedName>
    <definedName name="wrn.Client._.Deliverable._.Scenario._.1." localSheetId="20">{#N/A,#N/A,FALSE,"OIT ee contribs 00";#N/A,#N/A,FALSE,"OITeecontribs-DentalVision";#N/A,#N/A,FALSE,"OIT-pc01";#N/A,#N/A,FALSE,"pc-dent&amp;vision01";#N/A,#N/A,FALSE,"OIT-tc01";#N/A,#N/A,FALSE,"tc-dent&amp;vision01"}</definedName>
    <definedName name="wrn.Client._.Deliverable._.Scenario._.1." localSheetId="22">{#N/A,#N/A,FALSE,"OIT ee contribs 00";#N/A,#N/A,FALSE,"OITeecontribs-DentalVision";#N/A,#N/A,FALSE,"OIT-pc01";#N/A,#N/A,FALSE,"pc-dent&amp;vision01";#N/A,#N/A,FALSE,"OIT-tc01";#N/A,#N/A,FALSE,"tc-dent&amp;vision01"}</definedName>
    <definedName name="wrn.Client._.Deliverable._.Scenario._.1." localSheetId="26">{#N/A,#N/A,FALSE,"OIT ee contribs 00";#N/A,#N/A,FALSE,"OITeecontribs-DentalVision";#N/A,#N/A,FALSE,"OIT-pc01";#N/A,#N/A,FALSE,"pc-dent&amp;vision01";#N/A,#N/A,FALSE,"OIT-tc01";#N/A,#N/A,FALSE,"tc-dent&amp;vision01"}</definedName>
    <definedName name="wrn.Client._.Deliverable._.Scenario._.1." localSheetId="28">{#N/A,#N/A,FALSE,"OIT ee contribs 00";#N/A,#N/A,FALSE,"OITeecontribs-DentalVision";#N/A,#N/A,FALSE,"OIT-pc01";#N/A,#N/A,FALSE,"pc-dent&amp;vision01";#N/A,#N/A,FALSE,"OIT-tc01";#N/A,#N/A,FALSE,"tc-dent&amp;vision01"}</definedName>
    <definedName name="wrn.Client._.Deliverable._.Scenario._.1." localSheetId="13">{#N/A,#N/A,FALSE,"OIT ee contribs 00";#N/A,#N/A,FALSE,"OITeecontribs-DentalVision";#N/A,#N/A,FALSE,"OIT-pc01";#N/A,#N/A,FALSE,"pc-dent&amp;vision01";#N/A,#N/A,FALSE,"OIT-tc01";#N/A,#N/A,FALSE,"tc-dent&amp;vision01"}</definedName>
    <definedName name="wrn.Client._.Deliverable._.Scenario._.1." localSheetId="15">{#N/A,#N/A,FALSE,"OIT ee contribs 00";#N/A,#N/A,FALSE,"OITeecontribs-DentalVision";#N/A,#N/A,FALSE,"OIT-pc01";#N/A,#N/A,FALSE,"pc-dent&amp;vision01";#N/A,#N/A,FALSE,"OIT-tc01";#N/A,#N/A,FALSE,"tc-dent&amp;vision01"}</definedName>
    <definedName name="wrn.Client._.Deliverable._.Scenario._.1." localSheetId="21">{#N/A,#N/A,FALSE,"OIT ee contribs 00";#N/A,#N/A,FALSE,"OITeecontribs-DentalVision";#N/A,#N/A,FALSE,"OIT-pc01";#N/A,#N/A,FALSE,"pc-dent&amp;vision01";#N/A,#N/A,FALSE,"OIT-tc01";#N/A,#N/A,FALSE,"tc-dent&amp;vision01"}</definedName>
    <definedName name="wrn.Client._.Deliverable._.Scenario._.1." localSheetId="23">{#N/A,#N/A,FALSE,"OIT ee contribs 00";#N/A,#N/A,FALSE,"OITeecontribs-DentalVision";#N/A,#N/A,FALSE,"OIT-pc01";#N/A,#N/A,FALSE,"pc-dent&amp;vision01";#N/A,#N/A,FALSE,"OIT-tc01";#N/A,#N/A,FALSE,"tc-dent&amp;vision01"}</definedName>
    <definedName name="wrn.Client._.Deliverable._.Scenario._.1." localSheetId="16">{#N/A,#N/A,FALSE,"OIT ee contribs 00";#N/A,#N/A,FALSE,"OITeecontribs-DentalVision";#N/A,#N/A,FALSE,"OIT-pc01";#N/A,#N/A,FALSE,"pc-dent&amp;vision01";#N/A,#N/A,FALSE,"OIT-tc01";#N/A,#N/A,FALSE,"tc-dent&amp;vision01"}</definedName>
    <definedName name="wrn.Client._.Deliverable._.Scenario._.1." localSheetId="2">{#N/A,#N/A,FALSE,"OIT ee contribs 00";#N/A,#N/A,FALSE,"OITeecontribs-DentalVision";#N/A,#N/A,FALSE,"OIT-pc01";#N/A,#N/A,FALSE,"pc-dent&amp;vision01";#N/A,#N/A,FALSE,"OIT-tc01";#N/A,#N/A,FALSE,"tc-dent&amp;vision01"}</definedName>
    <definedName name="wrn.Client._.Deliverable._.Scenario._.1." localSheetId="3">{#N/A,#N/A,FALSE,"OIT ee contribs 00";#N/A,#N/A,FALSE,"OITeecontribs-DentalVision";#N/A,#N/A,FALSE,"OIT-pc01";#N/A,#N/A,FALSE,"pc-dent&amp;vision01";#N/A,#N/A,FALSE,"OIT-tc01";#N/A,#N/A,FALSE,"tc-dent&amp;vision01"}</definedName>
    <definedName name="wrn.Client._.Deliverable._.Scenario._.1." localSheetId="7">{#N/A,#N/A,FALSE,"OIT ee contribs 00";#N/A,#N/A,FALSE,"OITeecontribs-DentalVision";#N/A,#N/A,FALSE,"OIT-pc01";#N/A,#N/A,FALSE,"pc-dent&amp;vision01";#N/A,#N/A,FALSE,"OIT-tc01";#N/A,#N/A,FALSE,"tc-dent&amp;vision01"}</definedName>
    <definedName name="wrn.Client._.Deliverable._.Scenario._.1." localSheetId="8">{#N/A,#N/A,FALSE,"OIT ee contribs 00";#N/A,#N/A,FALSE,"OITeecontribs-DentalVision";#N/A,#N/A,FALSE,"OIT-pc01";#N/A,#N/A,FALSE,"pc-dent&amp;vision01";#N/A,#N/A,FALSE,"OIT-tc01";#N/A,#N/A,FALSE,"tc-dent&amp;vision01"}</definedName>
    <definedName name="wrn.Client._.Deliverable._.Scenario._.1." localSheetId="9">{#N/A,#N/A,FALSE,"OIT ee contribs 00";#N/A,#N/A,FALSE,"OITeecontribs-DentalVision";#N/A,#N/A,FALSE,"OIT-pc01";#N/A,#N/A,FALSE,"pc-dent&amp;vision01";#N/A,#N/A,FALSE,"OIT-tc01";#N/A,#N/A,FALSE,"tc-dent&amp;vision01"}</definedName>
    <definedName name="wrn.Client._.Deliverable._.Scenario._.1.">{#N/A,#N/A,FALSE,"OIT ee contribs 00";#N/A,#N/A,FALSE,"OITeecontribs-DentalVision";#N/A,#N/A,FALSE,"OIT-pc01";#N/A,#N/A,FALSE,"pc-dent&amp;vision01";#N/A,#N/A,FALSE,"OIT-tc01";#N/A,#N/A,FALSE,"tc-dent&amp;vision01"}</definedName>
    <definedName name="wrn.Client._.Deliverable._.Scenario._.2." localSheetId="11">{#N/A,#N/A,FALSE,"OIT ee contribs 00";#N/A,#N/A,FALSE,"OITeecontribs-DentalVision";#N/A,#N/A,FALSE,"OIT-pc01";#N/A,#N/A,FALSE,"pc-dent&amp;vision01";#N/A,#N/A,FALSE,"OIT-tc01";#N/A,#N/A,FALSE,"tc-dent&amp;vision01"}</definedName>
    <definedName name="wrn.Client._.Deliverable._.Scenario._.2." localSheetId="24">{#N/A,#N/A,FALSE,"OIT ee contribs 00";#N/A,#N/A,FALSE,"OITeecontribs-DentalVision";#N/A,#N/A,FALSE,"OIT-pc01";#N/A,#N/A,FALSE,"pc-dent&amp;vision01";#N/A,#N/A,FALSE,"OIT-tc01";#N/A,#N/A,FALSE,"tc-dent&amp;vision01"}</definedName>
    <definedName name="wrn.Client._.Deliverable._.Scenario._.2." localSheetId="19">{#N/A,#N/A,FALSE,"OIT ee contribs 00";#N/A,#N/A,FALSE,"OITeecontribs-DentalVision";#N/A,#N/A,FALSE,"OIT-pc01";#N/A,#N/A,FALSE,"pc-dent&amp;vision01";#N/A,#N/A,FALSE,"OIT-tc01";#N/A,#N/A,FALSE,"tc-dent&amp;vision01"}</definedName>
    <definedName name="wrn.Client._.Deliverable._.Scenario._.2." localSheetId="12">{#N/A,#N/A,FALSE,"OIT ee contribs 00";#N/A,#N/A,FALSE,"OITeecontribs-DentalVision";#N/A,#N/A,FALSE,"OIT-pc01";#N/A,#N/A,FALSE,"pc-dent&amp;vision01";#N/A,#N/A,FALSE,"OIT-tc01";#N/A,#N/A,FALSE,"tc-dent&amp;vision01"}</definedName>
    <definedName name="wrn.Client._.Deliverable._.Scenario._.2." localSheetId="14">{#N/A,#N/A,FALSE,"OIT ee contribs 00";#N/A,#N/A,FALSE,"OITeecontribs-DentalVision";#N/A,#N/A,FALSE,"OIT-pc01";#N/A,#N/A,FALSE,"pc-dent&amp;vision01";#N/A,#N/A,FALSE,"OIT-tc01";#N/A,#N/A,FALSE,"tc-dent&amp;vision01"}</definedName>
    <definedName name="wrn.Client._.Deliverable._.Scenario._.2." localSheetId="25">{#N/A,#N/A,FALSE,"OIT ee contribs 00";#N/A,#N/A,FALSE,"OITeecontribs-DentalVision";#N/A,#N/A,FALSE,"OIT-pc01";#N/A,#N/A,FALSE,"pc-dent&amp;vision01";#N/A,#N/A,FALSE,"OIT-tc01";#N/A,#N/A,FALSE,"tc-dent&amp;vision01"}</definedName>
    <definedName name="wrn.Client._.Deliverable._.Scenario._.2." localSheetId="27">{#N/A,#N/A,FALSE,"OIT ee contribs 00";#N/A,#N/A,FALSE,"OITeecontribs-DentalVision";#N/A,#N/A,FALSE,"OIT-pc01";#N/A,#N/A,FALSE,"pc-dent&amp;vision01";#N/A,#N/A,FALSE,"OIT-tc01";#N/A,#N/A,FALSE,"tc-dent&amp;vision01"}</definedName>
    <definedName name="wrn.Client._.Deliverable._.Scenario._.2." localSheetId="20">{#N/A,#N/A,FALSE,"OIT ee contribs 00";#N/A,#N/A,FALSE,"OITeecontribs-DentalVision";#N/A,#N/A,FALSE,"OIT-pc01";#N/A,#N/A,FALSE,"pc-dent&amp;vision01";#N/A,#N/A,FALSE,"OIT-tc01";#N/A,#N/A,FALSE,"tc-dent&amp;vision01"}</definedName>
    <definedName name="wrn.Client._.Deliverable._.Scenario._.2." localSheetId="22">{#N/A,#N/A,FALSE,"OIT ee contribs 00";#N/A,#N/A,FALSE,"OITeecontribs-DentalVision";#N/A,#N/A,FALSE,"OIT-pc01";#N/A,#N/A,FALSE,"pc-dent&amp;vision01";#N/A,#N/A,FALSE,"OIT-tc01";#N/A,#N/A,FALSE,"tc-dent&amp;vision01"}</definedName>
    <definedName name="wrn.Client._.Deliverable._.Scenario._.2." localSheetId="26">{#N/A,#N/A,FALSE,"OIT ee contribs 00";#N/A,#N/A,FALSE,"OITeecontribs-DentalVision";#N/A,#N/A,FALSE,"OIT-pc01";#N/A,#N/A,FALSE,"pc-dent&amp;vision01";#N/A,#N/A,FALSE,"OIT-tc01";#N/A,#N/A,FALSE,"tc-dent&amp;vision01"}</definedName>
    <definedName name="wrn.Client._.Deliverable._.Scenario._.2." localSheetId="28">{#N/A,#N/A,FALSE,"OIT ee contribs 00";#N/A,#N/A,FALSE,"OITeecontribs-DentalVision";#N/A,#N/A,FALSE,"OIT-pc01";#N/A,#N/A,FALSE,"pc-dent&amp;vision01";#N/A,#N/A,FALSE,"OIT-tc01";#N/A,#N/A,FALSE,"tc-dent&amp;vision01"}</definedName>
    <definedName name="wrn.Client._.Deliverable._.Scenario._.2." localSheetId="13">{#N/A,#N/A,FALSE,"OIT ee contribs 00";#N/A,#N/A,FALSE,"OITeecontribs-DentalVision";#N/A,#N/A,FALSE,"OIT-pc01";#N/A,#N/A,FALSE,"pc-dent&amp;vision01";#N/A,#N/A,FALSE,"OIT-tc01";#N/A,#N/A,FALSE,"tc-dent&amp;vision01"}</definedName>
    <definedName name="wrn.Client._.Deliverable._.Scenario._.2." localSheetId="15">{#N/A,#N/A,FALSE,"OIT ee contribs 00";#N/A,#N/A,FALSE,"OITeecontribs-DentalVision";#N/A,#N/A,FALSE,"OIT-pc01";#N/A,#N/A,FALSE,"pc-dent&amp;vision01";#N/A,#N/A,FALSE,"OIT-tc01";#N/A,#N/A,FALSE,"tc-dent&amp;vision01"}</definedName>
    <definedName name="wrn.Client._.Deliverable._.Scenario._.2." localSheetId="21">{#N/A,#N/A,FALSE,"OIT ee contribs 00";#N/A,#N/A,FALSE,"OITeecontribs-DentalVision";#N/A,#N/A,FALSE,"OIT-pc01";#N/A,#N/A,FALSE,"pc-dent&amp;vision01";#N/A,#N/A,FALSE,"OIT-tc01";#N/A,#N/A,FALSE,"tc-dent&amp;vision01"}</definedName>
    <definedName name="wrn.Client._.Deliverable._.Scenario._.2." localSheetId="23">{#N/A,#N/A,FALSE,"OIT ee contribs 00";#N/A,#N/A,FALSE,"OITeecontribs-DentalVision";#N/A,#N/A,FALSE,"OIT-pc01";#N/A,#N/A,FALSE,"pc-dent&amp;vision01";#N/A,#N/A,FALSE,"OIT-tc01";#N/A,#N/A,FALSE,"tc-dent&amp;vision01"}</definedName>
    <definedName name="wrn.Client._.Deliverable._.Scenario._.2." localSheetId="16">{#N/A,#N/A,FALSE,"OIT ee contribs 00";#N/A,#N/A,FALSE,"OITeecontribs-DentalVision";#N/A,#N/A,FALSE,"OIT-pc01";#N/A,#N/A,FALSE,"pc-dent&amp;vision01";#N/A,#N/A,FALSE,"OIT-tc01";#N/A,#N/A,FALSE,"tc-dent&amp;vision01"}</definedName>
    <definedName name="wrn.Client._.Deliverable._.Scenario._.2." localSheetId="2">{#N/A,#N/A,FALSE,"OIT ee contribs 00";#N/A,#N/A,FALSE,"OITeecontribs-DentalVision";#N/A,#N/A,FALSE,"OIT-pc01";#N/A,#N/A,FALSE,"pc-dent&amp;vision01";#N/A,#N/A,FALSE,"OIT-tc01";#N/A,#N/A,FALSE,"tc-dent&amp;vision01"}</definedName>
    <definedName name="wrn.Client._.Deliverable._.Scenario._.2." localSheetId="3">{#N/A,#N/A,FALSE,"OIT ee contribs 00";#N/A,#N/A,FALSE,"OITeecontribs-DentalVision";#N/A,#N/A,FALSE,"OIT-pc01";#N/A,#N/A,FALSE,"pc-dent&amp;vision01";#N/A,#N/A,FALSE,"OIT-tc01";#N/A,#N/A,FALSE,"tc-dent&amp;vision01"}</definedName>
    <definedName name="wrn.Client._.Deliverable._.Scenario._.2." localSheetId="7">{#N/A,#N/A,FALSE,"OIT ee contribs 00";#N/A,#N/A,FALSE,"OITeecontribs-DentalVision";#N/A,#N/A,FALSE,"OIT-pc01";#N/A,#N/A,FALSE,"pc-dent&amp;vision01";#N/A,#N/A,FALSE,"OIT-tc01";#N/A,#N/A,FALSE,"tc-dent&amp;vision01"}</definedName>
    <definedName name="wrn.Client._.Deliverable._.Scenario._.2." localSheetId="8">{#N/A,#N/A,FALSE,"OIT ee contribs 00";#N/A,#N/A,FALSE,"OITeecontribs-DentalVision";#N/A,#N/A,FALSE,"OIT-pc01";#N/A,#N/A,FALSE,"pc-dent&amp;vision01";#N/A,#N/A,FALSE,"OIT-tc01";#N/A,#N/A,FALSE,"tc-dent&amp;vision01"}</definedName>
    <definedName name="wrn.Client._.Deliverable._.Scenario._.2." localSheetId="9">{#N/A,#N/A,FALSE,"OIT ee contribs 00";#N/A,#N/A,FALSE,"OITeecontribs-DentalVision";#N/A,#N/A,FALSE,"OIT-pc01";#N/A,#N/A,FALSE,"pc-dent&amp;vision01";#N/A,#N/A,FALSE,"OIT-tc01";#N/A,#N/A,FALSE,"tc-dent&amp;vision01"}</definedName>
    <definedName name="wrn.Client._.Deliverable._.Scenario._.2.">{#N/A,#N/A,FALSE,"OIT ee contribs 00";#N/A,#N/A,FALSE,"OITeecontribs-DentalVision";#N/A,#N/A,FALSE,"OIT-pc01";#N/A,#N/A,FALSE,"pc-dent&amp;vision01";#N/A,#N/A,FALSE,"OIT-tc01";#N/A,#N/A,FALSE,"tc-dent&amp;vision01"}</definedName>
    <definedName name="wrn.Client._.Deliverables._.Baseline." localSheetId="11">{#N/A,#N/A,FALSE,"OIT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4">{#N/A,#N/A,FALSE,"OIT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19">{#N/A,#N/A,FALSE,"OIT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12">{#N/A,#N/A,FALSE,"OIT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14">{#N/A,#N/A,FALSE,"OIT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5">{#N/A,#N/A,FALSE,"OIT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7">{#N/A,#N/A,FALSE,"OIT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0">{#N/A,#N/A,FALSE,"OIT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2">{#N/A,#N/A,FALSE,"OIT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6">{#N/A,#N/A,FALSE,"OIT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8">{#N/A,#N/A,FALSE,"OIT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13">{#N/A,#N/A,FALSE,"OIT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15">{#N/A,#N/A,FALSE,"OIT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1">{#N/A,#N/A,FALSE,"OIT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3">{#N/A,#N/A,FALSE,"OIT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16">{#N/A,#N/A,FALSE,"OIT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2">{#N/A,#N/A,FALSE,"OIT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3">{#N/A,#N/A,FALSE,"OIT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7">{#N/A,#N/A,FALSE,"OIT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8">{#N/A,#N/A,FALSE,"OIT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 localSheetId="9">{#N/A,#N/A,FALSE,"OIT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{#N/A,#N/A,FALSE,"OIT ee contribs 00";#N/A,#N/A,FALSE,"OITeecontribs-DentalVision";#N/A,#N/A,FALSE,"OIT-pc00";#N/A,#N/A,FALSE,"OIT-pc01";#N/A,#N/A,FALSE,"pc-dent&amp;vision00";#N/A,#N/A,FALSE,"pc-dent&amp;vision01";#N/A,#N/A,FALSE,"OIT-tc00";#N/A,#N/A,FALSE,"OIT-tc01";#N/A,#N/A,FALSE,"tc-dent&amp;vision00";#N/A,#N/A,FALSE,"tc-dent&amp;vision01"}</definedName>
    <definedName name="wrn.DFR._.IV._.A._.Future._.Revenue." localSheetId="11">{"Page_1A",#N/A,FALSE,"Page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4">{"Page_1A",#N/A,FALSE,"Page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19">{"Page_1A",#N/A,FALSE,"Page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12">{"Page_1A",#N/A,FALSE,"Page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14">{"Page_1A",#N/A,FALSE,"Page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5">{"Page_1A",#N/A,FALSE,"Page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7">{"Page_1A",#N/A,FALSE,"Page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0">{"Page_1A",#N/A,FALSE,"Page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2">{"Page_1A",#N/A,FALSE,"Page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6">{"Page_1A",#N/A,FALSE,"Page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8">{"Page_1A",#N/A,FALSE,"Page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13">{"Page_1A",#N/A,FALSE,"Page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15">{"Page_1A",#N/A,FALSE,"Page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1">{"Page_1A",#N/A,FALSE,"Page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3">{"Page_1A",#N/A,FALSE,"Page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16">{"Page_1A",#N/A,FALSE,"Page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2">{"Page_1A",#N/A,FALSE,"Page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3">{"Page_1A",#N/A,FALSE,"Page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7">{"Page_1A",#N/A,FALSE,"Page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8">{"Page_1A",#N/A,FALSE,"Page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 localSheetId="9">{"Page_1A",#N/A,FALSE,"Page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Full._.Report." localSheetId="1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19">{"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1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0">{"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6">{"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8">{"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1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1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16">{"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1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8">{"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9">{"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GAC._.RECO." localSheetId="11">{#N/A,#N/A,FALSE,"EST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4">{#N/A,#N/A,FALSE,"EST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19">{#N/A,#N/A,FALSE,"EST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12">{#N/A,#N/A,FALSE,"EST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5">{#N/A,#N/A,FALSE,"EST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7">{#N/A,#N/A,FALSE,"EST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0">{#N/A,#N/A,FALSE,"EST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2">{#N/A,#N/A,FALSE,"EST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6">{#N/A,#N/A,FALSE,"EST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8">{#N/A,#N/A,FALSE,"EST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13">{#N/A,#N/A,FALSE,"EST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15">{#N/A,#N/A,FALSE,"EST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1">{#N/A,#N/A,FALSE,"EST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3">{#N/A,#N/A,FALSE,"EST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16">{#N/A,#N/A,FALSE,"EST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2">{#N/A,#N/A,FALSE,"EST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17">{#N/A,#N/A,FALSE,"EST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3">{#N/A,#N/A,FALSE,"EST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8">{#N/A,#N/A,FALSE,"EST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9">{#N/A,#N/A,FALSE,"EST TRANS ";#N/A,#N/A,FALSE,"PIPELINE REF";#N/A,#N/A,FALSE,"GAC COST REC";#N/A,#N/A,FALSE,"INT ON PIPELINE";#N/A,#N/A,FALSE,"PIPELINE REF";#N/A,#N/A,FALSE,"Monthly Imbalan";#N/A,#N/A,FALSE,"PRORATED T.A.C.";#N/A,#N/A,FALSE,"TRAN REF SUR";#N/A,#N/A,FALSE,"INTERRUPTIBLE";#N/A,#N/A,FALSE,"PRIOR  TRANS";#N/A,#N/A,FALSE,"EST TRANS "}</definedName>
    <definedName name="wrn.GAC._.RECO.">{#N/A,#N/A,FALSE,"EST TRANS ";#N/A,#N/A,FALSE,"PIPELINE REF";#N/A,#N/A,FALSE,"GAC COST REC";#N/A,#N/A,FALSE,"INT ON PIPELINE";#N/A,#N/A,FALSE,"PIPELINE REF";#N/A,#N/A,FALSE,"Monthly Imbalan";#N/A,#N/A,FALSE,"PRORATED T.A.C.";#N/A,#N/A,FALSE,"TRAN REF SUR";#N/A,#N/A,FALSE,"INTERRUPTIBLE";#N/A,#N/A,FALSE,"PRIOR  TRANS";#N/A,#N/A,FALSE,"EST TRANS "}</definedName>
    <definedName name="wrn.Goals._.Backup." localSheetId="11">{#N/A,#N/A,FALSE,"Summary";#N/A,#N/A,FALSE,"PSA Incentive";#N/A,#N/A,FALSE,"LI Steam F.O. Lost MWHRs";#N/A,#N/A,FALSE,"LI IC F.O.F. ";#N/A,#N/A,FALSE,"LI Accident Reduction";#N/A,#N/A,FALSE,"RavIC FOF";#N/A,#N/A,FALSE,"Rav Steam EFOR";#N/A,#N/A,FALSE,"RavIC Summer DMNC";#N/A,#N/A,FALSE,"Rav OSHA Lost Time Accid"}</definedName>
    <definedName name="wrn.Goals._.Backup." localSheetId="24">{#N/A,#N/A,FALSE,"Summary";#N/A,#N/A,FALSE,"PSA Incentive";#N/A,#N/A,FALSE,"LI Steam F.O. Lost MWHRs";#N/A,#N/A,FALSE,"LI IC F.O.F. ";#N/A,#N/A,FALSE,"LI Accident Reduction";#N/A,#N/A,FALSE,"RavIC FOF";#N/A,#N/A,FALSE,"Rav Steam EFOR";#N/A,#N/A,FALSE,"RavIC Summer DMNC";#N/A,#N/A,FALSE,"Rav OSHA Lost Time Accid"}</definedName>
    <definedName name="wrn.Goals._.Backup." localSheetId="19">{#N/A,#N/A,FALSE,"Summary";#N/A,#N/A,FALSE,"PSA Incentive";#N/A,#N/A,FALSE,"LI Steam F.O. Lost MWHRs";#N/A,#N/A,FALSE,"LI IC F.O.F. ";#N/A,#N/A,FALSE,"LI Accident Reduction";#N/A,#N/A,FALSE,"RavIC FOF";#N/A,#N/A,FALSE,"Rav Steam EFOR";#N/A,#N/A,FALSE,"RavIC Summer DMNC";#N/A,#N/A,FALSE,"Rav OSHA Lost Time Accid"}</definedName>
    <definedName name="wrn.Goals._.Backup." localSheetId="12">{#N/A,#N/A,FALSE,"Summary";#N/A,#N/A,FALSE,"PSA Incentive";#N/A,#N/A,FALSE,"LI Steam F.O. Lost MWHRs";#N/A,#N/A,FALSE,"LI IC F.O.F. ";#N/A,#N/A,FALSE,"LI Accident Reduction";#N/A,#N/A,FALSE,"RavIC FOF";#N/A,#N/A,FALSE,"Rav Steam EFOR";#N/A,#N/A,FALSE,"RavIC Summer DMNC";#N/A,#N/A,FALSE,"Rav OSHA Lost Time Accid"}</definedName>
    <definedName name="wrn.Goals._.Backup." localSheetId="14">{#N/A,#N/A,FALSE,"Summary";#N/A,#N/A,FALSE,"PSA Incentive";#N/A,#N/A,FALSE,"LI Steam F.O. Lost MWHRs";#N/A,#N/A,FALSE,"LI IC F.O.F. ";#N/A,#N/A,FALSE,"LI Accident Reduction";#N/A,#N/A,FALSE,"RavIC FOF";#N/A,#N/A,FALSE,"Rav Steam EFOR";#N/A,#N/A,FALSE,"RavIC Summer DMNC";#N/A,#N/A,FALSE,"Rav OSHA Lost Time Accid"}</definedName>
    <definedName name="wrn.Goals._.Backup." localSheetId="25">{#N/A,#N/A,FALSE,"Summary";#N/A,#N/A,FALSE,"PSA Incentive";#N/A,#N/A,FALSE,"LI Steam F.O. Lost MWHRs";#N/A,#N/A,FALSE,"LI IC F.O.F. ";#N/A,#N/A,FALSE,"LI Accident Reduction";#N/A,#N/A,FALSE,"RavIC FOF";#N/A,#N/A,FALSE,"Rav Steam EFOR";#N/A,#N/A,FALSE,"RavIC Summer DMNC";#N/A,#N/A,FALSE,"Rav OSHA Lost Time Accid"}</definedName>
    <definedName name="wrn.Goals._.Backup." localSheetId="27">{#N/A,#N/A,FALSE,"Summary";#N/A,#N/A,FALSE,"PSA Incentive";#N/A,#N/A,FALSE,"LI Steam F.O. Lost MWHRs";#N/A,#N/A,FALSE,"LI IC F.O.F. ";#N/A,#N/A,FALSE,"LI Accident Reduction";#N/A,#N/A,FALSE,"RavIC FOF";#N/A,#N/A,FALSE,"Rav Steam EFOR";#N/A,#N/A,FALSE,"RavIC Summer DMNC";#N/A,#N/A,FALSE,"Rav OSHA Lost Time Accid"}</definedName>
    <definedName name="wrn.Goals._.Backup." localSheetId="20">{#N/A,#N/A,FALSE,"Summary";#N/A,#N/A,FALSE,"PSA Incentive";#N/A,#N/A,FALSE,"LI Steam F.O. Lost MWHRs";#N/A,#N/A,FALSE,"LI IC F.O.F. ";#N/A,#N/A,FALSE,"LI Accident Reduction";#N/A,#N/A,FALSE,"RavIC FOF";#N/A,#N/A,FALSE,"Rav Steam EFOR";#N/A,#N/A,FALSE,"RavIC Summer DMNC";#N/A,#N/A,FALSE,"Rav OSHA Lost Time Accid"}</definedName>
    <definedName name="wrn.Goals._.Backup." localSheetId="22">{#N/A,#N/A,FALSE,"Summary";#N/A,#N/A,FALSE,"PSA Incentive";#N/A,#N/A,FALSE,"LI Steam F.O. Lost MWHRs";#N/A,#N/A,FALSE,"LI IC F.O.F. ";#N/A,#N/A,FALSE,"LI Accident Reduction";#N/A,#N/A,FALSE,"RavIC FOF";#N/A,#N/A,FALSE,"Rav Steam EFOR";#N/A,#N/A,FALSE,"RavIC Summer DMNC";#N/A,#N/A,FALSE,"Rav OSHA Lost Time Accid"}</definedName>
    <definedName name="wrn.Goals._.Backup." localSheetId="26">{#N/A,#N/A,FALSE,"Summary";#N/A,#N/A,FALSE,"PSA Incentive";#N/A,#N/A,FALSE,"LI Steam F.O. Lost MWHRs";#N/A,#N/A,FALSE,"LI IC F.O.F. ";#N/A,#N/A,FALSE,"LI Accident Reduction";#N/A,#N/A,FALSE,"RavIC FOF";#N/A,#N/A,FALSE,"Rav Steam EFOR";#N/A,#N/A,FALSE,"RavIC Summer DMNC";#N/A,#N/A,FALSE,"Rav OSHA Lost Time Accid"}</definedName>
    <definedName name="wrn.Goals._.Backup." localSheetId="28">{#N/A,#N/A,FALSE,"Summary";#N/A,#N/A,FALSE,"PSA Incentive";#N/A,#N/A,FALSE,"LI Steam F.O. Lost MWHRs";#N/A,#N/A,FALSE,"LI IC F.O.F. ";#N/A,#N/A,FALSE,"LI Accident Reduction";#N/A,#N/A,FALSE,"RavIC FOF";#N/A,#N/A,FALSE,"Rav Steam EFOR";#N/A,#N/A,FALSE,"RavIC Summer DMNC";#N/A,#N/A,FALSE,"Rav OSHA Lost Time Accid"}</definedName>
    <definedName name="wrn.Goals._.Backup." localSheetId="13">{#N/A,#N/A,FALSE,"Summary";#N/A,#N/A,FALSE,"PSA Incentive";#N/A,#N/A,FALSE,"LI Steam F.O. Lost MWHRs";#N/A,#N/A,FALSE,"LI IC F.O.F. ";#N/A,#N/A,FALSE,"LI Accident Reduction";#N/A,#N/A,FALSE,"RavIC FOF";#N/A,#N/A,FALSE,"Rav Steam EFOR";#N/A,#N/A,FALSE,"RavIC Summer DMNC";#N/A,#N/A,FALSE,"Rav OSHA Lost Time Accid"}</definedName>
    <definedName name="wrn.Goals._.Backup." localSheetId="15">{#N/A,#N/A,FALSE,"Summary";#N/A,#N/A,FALSE,"PSA Incentive";#N/A,#N/A,FALSE,"LI Steam F.O. Lost MWHRs";#N/A,#N/A,FALSE,"LI IC F.O.F. ";#N/A,#N/A,FALSE,"LI Accident Reduction";#N/A,#N/A,FALSE,"RavIC FOF";#N/A,#N/A,FALSE,"Rav Steam EFOR";#N/A,#N/A,FALSE,"RavIC Summer DMNC";#N/A,#N/A,FALSE,"Rav OSHA Lost Time Accid"}</definedName>
    <definedName name="wrn.Goals._.Backup." localSheetId="21">{#N/A,#N/A,FALSE,"Summary";#N/A,#N/A,FALSE,"PSA Incentive";#N/A,#N/A,FALSE,"LI Steam F.O. Lost MWHRs";#N/A,#N/A,FALSE,"LI IC F.O.F. ";#N/A,#N/A,FALSE,"LI Accident Reduction";#N/A,#N/A,FALSE,"RavIC FOF";#N/A,#N/A,FALSE,"Rav Steam EFOR";#N/A,#N/A,FALSE,"RavIC Summer DMNC";#N/A,#N/A,FALSE,"Rav OSHA Lost Time Accid"}</definedName>
    <definedName name="wrn.Goals._.Backup." localSheetId="23">{#N/A,#N/A,FALSE,"Summary";#N/A,#N/A,FALSE,"PSA Incentive";#N/A,#N/A,FALSE,"LI Steam F.O. Lost MWHRs";#N/A,#N/A,FALSE,"LI IC F.O.F. ";#N/A,#N/A,FALSE,"LI Accident Reduction";#N/A,#N/A,FALSE,"RavIC FOF";#N/A,#N/A,FALSE,"Rav Steam EFOR";#N/A,#N/A,FALSE,"RavIC Summer DMNC";#N/A,#N/A,FALSE,"Rav OSHA Lost Time Accid"}</definedName>
    <definedName name="wrn.Goals._.Backup." localSheetId="16">{#N/A,#N/A,FALSE,"Summary";#N/A,#N/A,FALSE,"PSA Incentive";#N/A,#N/A,FALSE,"LI Steam F.O. Lost MWHRs";#N/A,#N/A,FALSE,"LI IC F.O.F. ";#N/A,#N/A,FALSE,"LI Accident Reduction";#N/A,#N/A,FALSE,"RavIC FOF";#N/A,#N/A,FALSE,"Rav Steam EFOR";#N/A,#N/A,FALSE,"RavIC Summer DMNC";#N/A,#N/A,FALSE,"Rav OSHA Lost Time Accid"}</definedName>
    <definedName name="wrn.Goals._.Backup." localSheetId="2">{#N/A,#N/A,FALSE,"Summary";#N/A,#N/A,FALSE,"PSA Incentive";#N/A,#N/A,FALSE,"LI Steam F.O. Lost MWHRs";#N/A,#N/A,FALSE,"LI IC F.O.F. ";#N/A,#N/A,FALSE,"LI Accident Reduction";#N/A,#N/A,FALSE,"RavIC FOF";#N/A,#N/A,FALSE,"Rav Steam EFOR";#N/A,#N/A,FALSE,"RavIC Summer DMNC";#N/A,#N/A,FALSE,"Rav OSHA Lost Time Accid"}</definedName>
    <definedName name="wrn.Goals._.Backup." localSheetId="17">{#N/A,#N/A,FALSE,"Summary";#N/A,#N/A,FALSE,"PSA Incentive";#N/A,#N/A,FALSE,"LI Steam F.O. Lost MWHRs";#N/A,#N/A,FALSE,"LI IC F.O.F. ";#N/A,#N/A,FALSE,"LI Accident Reduction";#N/A,#N/A,FALSE,"RavIC FOF";#N/A,#N/A,FALSE,"Rav Steam EFOR";#N/A,#N/A,FALSE,"RavIC Summer DMNC";#N/A,#N/A,FALSE,"Rav OSHA Lost Time Accid"}</definedName>
    <definedName name="wrn.Goals._.Backup." localSheetId="3">{#N/A,#N/A,FALSE,"Summary";#N/A,#N/A,FALSE,"PSA Incentive";#N/A,#N/A,FALSE,"LI Steam F.O. Lost MWHRs";#N/A,#N/A,FALSE,"LI IC F.O.F. ";#N/A,#N/A,FALSE,"LI Accident Reduction";#N/A,#N/A,FALSE,"RavIC FOF";#N/A,#N/A,FALSE,"Rav Steam EFOR";#N/A,#N/A,FALSE,"RavIC Summer DMNC";#N/A,#N/A,FALSE,"Rav OSHA Lost Time Accid"}</definedName>
    <definedName name="wrn.Goals._.Backup." localSheetId="7">{#N/A,#N/A,FALSE,"Summary";#N/A,#N/A,FALSE,"PSA Incentive";#N/A,#N/A,FALSE,"LI Steam F.O. Lost MWHRs";#N/A,#N/A,FALSE,"LI IC F.O.F. ";#N/A,#N/A,FALSE,"LI Accident Reduction";#N/A,#N/A,FALSE,"RavIC FOF";#N/A,#N/A,FALSE,"Rav Steam EFOR";#N/A,#N/A,FALSE,"RavIC Summer DMNC";#N/A,#N/A,FALSE,"Rav OSHA Lost Time Accid"}</definedName>
    <definedName name="wrn.Goals._.Backup." localSheetId="8">{#N/A,#N/A,FALSE,"Summary";#N/A,#N/A,FALSE,"PSA Incentive";#N/A,#N/A,FALSE,"LI Steam F.O. Lost MWHRs";#N/A,#N/A,FALSE,"LI IC F.O.F. ";#N/A,#N/A,FALSE,"LI Accident Reduction";#N/A,#N/A,FALSE,"RavIC FOF";#N/A,#N/A,FALSE,"Rav Steam EFOR";#N/A,#N/A,FALSE,"RavIC Summer DMNC";#N/A,#N/A,FALSE,"Rav OSHA Lost Time Accid"}</definedName>
    <definedName name="wrn.Goals._.Backup." localSheetId="9">{#N/A,#N/A,FALSE,"Summary";#N/A,#N/A,FALSE,"PSA Incentive";#N/A,#N/A,FALSE,"LI Steam F.O. Lost MWHRs";#N/A,#N/A,FALSE,"LI IC F.O.F. ";#N/A,#N/A,FALSE,"LI Accident Reduction";#N/A,#N/A,FALSE,"RavIC FOF";#N/A,#N/A,FALSE,"Rav Steam EFOR";#N/A,#N/A,FALSE,"RavIC Summer DMNC";#N/A,#N/A,FALSE,"Rav OSHA Lost Time Accid"}</definedName>
    <definedName name="wrn.Goals._.Backup.">{#N/A,#N/A,FALSE,"Summary";#N/A,#N/A,FALSE,"PSA Incentive";#N/A,#N/A,FALSE,"LI Steam F.O. Lost MWHRs";#N/A,#N/A,FALSE,"LI IC F.O.F. ";#N/A,#N/A,FALSE,"LI Accident Reduction";#N/A,#N/A,FALSE,"RavIC FOF";#N/A,#N/A,FALSE,"Rav Steam EFOR";#N/A,#N/A,FALSE,"RavIC Summer DMNC";#N/A,#N/A,FALSE,"Rav OSHA Lost Time Accid"}</definedName>
    <definedName name="wrn.OIT._.Sum._.Pages.Manual._.Input._.First." localSheetId="11">{#N/A,#N/A,FALSE,"OIT summ";#N/A,#N/A,FALSE,"otb summ-dental";#N/A,#N/A,FALSE,"otb summ-vision"}</definedName>
    <definedName name="wrn.OIT._.Sum._.Pages.Manual._.Input._.First." localSheetId="24">{#N/A,#N/A,FALSE,"OIT summ";#N/A,#N/A,FALSE,"otb summ-dental";#N/A,#N/A,FALSE,"otb summ-vision"}</definedName>
    <definedName name="wrn.OIT._.Sum._.Pages.Manual._.Input._.First." localSheetId="19">{#N/A,#N/A,FALSE,"OIT summ";#N/A,#N/A,FALSE,"otb summ-dental";#N/A,#N/A,FALSE,"otb summ-vision"}</definedName>
    <definedName name="wrn.OIT._.Sum._.Pages.Manual._.Input._.First." localSheetId="12">{#N/A,#N/A,FALSE,"OIT summ";#N/A,#N/A,FALSE,"otb summ-dental";#N/A,#N/A,FALSE,"otb summ-vision"}</definedName>
    <definedName name="wrn.OIT._.Sum._.Pages.Manual._.Input._.First." localSheetId="14">{#N/A,#N/A,FALSE,"OIT summ";#N/A,#N/A,FALSE,"otb summ-dental";#N/A,#N/A,FALSE,"otb summ-vision"}</definedName>
    <definedName name="wrn.OIT._.Sum._.Pages.Manual._.Input._.First." localSheetId="25">{#N/A,#N/A,FALSE,"OIT summ";#N/A,#N/A,FALSE,"otb summ-dental";#N/A,#N/A,FALSE,"otb summ-vision"}</definedName>
    <definedName name="wrn.OIT._.Sum._.Pages.Manual._.Input._.First." localSheetId="27">{#N/A,#N/A,FALSE,"OIT summ";#N/A,#N/A,FALSE,"otb summ-dental";#N/A,#N/A,FALSE,"otb summ-vision"}</definedName>
    <definedName name="wrn.OIT._.Sum._.Pages.Manual._.Input._.First." localSheetId="20">{#N/A,#N/A,FALSE,"OIT summ";#N/A,#N/A,FALSE,"otb summ-dental";#N/A,#N/A,FALSE,"otb summ-vision"}</definedName>
    <definedName name="wrn.OIT._.Sum._.Pages.Manual._.Input._.First." localSheetId="22">{#N/A,#N/A,FALSE,"OIT summ";#N/A,#N/A,FALSE,"otb summ-dental";#N/A,#N/A,FALSE,"otb summ-vision"}</definedName>
    <definedName name="wrn.OIT._.Sum._.Pages.Manual._.Input._.First." localSheetId="26">{#N/A,#N/A,FALSE,"OIT summ";#N/A,#N/A,FALSE,"otb summ-dental";#N/A,#N/A,FALSE,"otb summ-vision"}</definedName>
    <definedName name="wrn.OIT._.Sum._.Pages.Manual._.Input._.First." localSheetId="28">{#N/A,#N/A,FALSE,"OIT summ";#N/A,#N/A,FALSE,"otb summ-dental";#N/A,#N/A,FALSE,"otb summ-vision"}</definedName>
    <definedName name="wrn.OIT._.Sum._.Pages.Manual._.Input._.First." localSheetId="13">{#N/A,#N/A,FALSE,"OIT summ";#N/A,#N/A,FALSE,"otb summ-dental";#N/A,#N/A,FALSE,"otb summ-vision"}</definedName>
    <definedName name="wrn.OIT._.Sum._.Pages.Manual._.Input._.First." localSheetId="15">{#N/A,#N/A,FALSE,"OIT summ";#N/A,#N/A,FALSE,"otb summ-dental";#N/A,#N/A,FALSE,"otb summ-vision"}</definedName>
    <definedName name="wrn.OIT._.Sum._.Pages.Manual._.Input._.First." localSheetId="21">{#N/A,#N/A,FALSE,"OIT summ";#N/A,#N/A,FALSE,"otb summ-dental";#N/A,#N/A,FALSE,"otb summ-vision"}</definedName>
    <definedName name="wrn.OIT._.Sum._.Pages.Manual._.Input._.First." localSheetId="23">{#N/A,#N/A,FALSE,"OIT summ";#N/A,#N/A,FALSE,"otb summ-dental";#N/A,#N/A,FALSE,"otb summ-vision"}</definedName>
    <definedName name="wrn.OIT._.Sum._.Pages.Manual._.Input._.First." localSheetId="16">{#N/A,#N/A,FALSE,"OIT summ";#N/A,#N/A,FALSE,"otb summ-dental";#N/A,#N/A,FALSE,"otb summ-vision"}</definedName>
    <definedName name="wrn.OIT._.Sum._.Pages.Manual._.Input._.First." localSheetId="2">{#N/A,#N/A,FALSE,"OIT summ";#N/A,#N/A,FALSE,"otb summ-dental";#N/A,#N/A,FALSE,"otb summ-vision"}</definedName>
    <definedName name="wrn.OIT._.Sum._.Pages.Manual._.Input._.First." localSheetId="3">{#N/A,#N/A,FALSE,"OIT summ";#N/A,#N/A,FALSE,"otb summ-dental";#N/A,#N/A,FALSE,"otb summ-vision"}</definedName>
    <definedName name="wrn.OIT._.Sum._.Pages.Manual._.Input._.First." localSheetId="7">{#N/A,#N/A,FALSE,"OIT summ";#N/A,#N/A,FALSE,"otb summ-dental";#N/A,#N/A,FALSE,"otb summ-vision"}</definedName>
    <definedName name="wrn.OIT._.Sum._.Pages.Manual._.Input._.First." localSheetId="8">{#N/A,#N/A,FALSE,"OIT summ";#N/A,#N/A,FALSE,"otb summ-dental";#N/A,#N/A,FALSE,"otb summ-vision"}</definedName>
    <definedName name="wrn.OIT._.Sum._.Pages.Manual._.Input._.First." localSheetId="9">{#N/A,#N/A,FALSE,"OIT summ";#N/A,#N/A,FALSE,"otb summ-dental";#N/A,#N/A,FALSE,"otb summ-vision"}</definedName>
    <definedName name="wrn.OIT._.Sum._.Pages.Manual._.Input._.First.">{#N/A,#N/A,FALSE,"OIT summ";#N/A,#N/A,FALSE,"otb summ-dental";#N/A,#N/A,FALSE,"otb summ-vision"}</definedName>
    <definedName name="wrn.Print._.Report." localSheetId="11">{#N/A,#N/A,FALSE,"COG Reco";#N/A,#N/A,FALSE,"Gas Cost Accrual Analysis";#N/A,#N/A,FALSE,"Analysis of Unbilled Adjustment"}</definedName>
    <definedName name="wrn.Print._.Report." localSheetId="24">{#N/A,#N/A,FALSE,"COG Reco";#N/A,#N/A,FALSE,"Gas Cost Accrual Analysis";#N/A,#N/A,FALSE,"Analysis of Unbilled Adjustment"}</definedName>
    <definedName name="wrn.Print._.Report." localSheetId="19">{#N/A,#N/A,FALSE,"COG Reco";#N/A,#N/A,FALSE,"Gas Cost Accrual Analysis";#N/A,#N/A,FALSE,"Analysis of Unbilled Adjustment"}</definedName>
    <definedName name="wrn.Print._.Report." localSheetId="12">{#N/A,#N/A,FALSE,"COG Reco";#N/A,#N/A,FALSE,"Gas Cost Accrual Analysis";#N/A,#N/A,FALSE,"Analysis of Unbilled Adjustment"}</definedName>
    <definedName name="wrn.Print._.Report." localSheetId="14">{#N/A,#N/A,FALSE,"COG Reco";#N/A,#N/A,FALSE,"Gas Cost Accrual Analysis";#N/A,#N/A,FALSE,"Analysis of Unbilled Adjustment"}</definedName>
    <definedName name="wrn.Print._.Report." localSheetId="25">{#N/A,#N/A,FALSE,"COG Reco";#N/A,#N/A,FALSE,"Gas Cost Accrual Analysis";#N/A,#N/A,FALSE,"Analysis of Unbilled Adjustment"}</definedName>
    <definedName name="wrn.Print._.Report." localSheetId="27">{#N/A,#N/A,FALSE,"COG Reco";#N/A,#N/A,FALSE,"Gas Cost Accrual Analysis";#N/A,#N/A,FALSE,"Analysis of Unbilled Adjustment"}</definedName>
    <definedName name="wrn.Print._.Report." localSheetId="20">{#N/A,#N/A,FALSE,"COG Reco";#N/A,#N/A,FALSE,"Gas Cost Accrual Analysis";#N/A,#N/A,FALSE,"Analysis of Unbilled Adjustment"}</definedName>
    <definedName name="wrn.Print._.Report." localSheetId="22">{#N/A,#N/A,FALSE,"COG Reco";#N/A,#N/A,FALSE,"Gas Cost Accrual Analysis";#N/A,#N/A,FALSE,"Analysis of Unbilled Adjustment"}</definedName>
    <definedName name="wrn.Print._.Report." localSheetId="26">{#N/A,#N/A,FALSE,"COG Reco";#N/A,#N/A,FALSE,"Gas Cost Accrual Analysis";#N/A,#N/A,FALSE,"Analysis of Unbilled Adjustment"}</definedName>
    <definedName name="wrn.Print._.Report." localSheetId="28">{#N/A,#N/A,FALSE,"COG Reco";#N/A,#N/A,FALSE,"Gas Cost Accrual Analysis";#N/A,#N/A,FALSE,"Analysis of Unbilled Adjustment"}</definedName>
    <definedName name="wrn.Print._.Report." localSheetId="13">{#N/A,#N/A,FALSE,"COG Reco";#N/A,#N/A,FALSE,"Gas Cost Accrual Analysis";#N/A,#N/A,FALSE,"Analysis of Unbilled Adjustment"}</definedName>
    <definedName name="wrn.Print._.Report." localSheetId="15">{#N/A,#N/A,FALSE,"COG Reco";#N/A,#N/A,FALSE,"Gas Cost Accrual Analysis";#N/A,#N/A,FALSE,"Analysis of Unbilled Adjustment"}</definedName>
    <definedName name="wrn.Print._.Report." localSheetId="21">{#N/A,#N/A,FALSE,"COG Reco";#N/A,#N/A,FALSE,"Gas Cost Accrual Analysis";#N/A,#N/A,FALSE,"Analysis of Unbilled Adjustment"}</definedName>
    <definedName name="wrn.Print._.Report." localSheetId="23">{#N/A,#N/A,FALSE,"COG Reco";#N/A,#N/A,FALSE,"Gas Cost Accrual Analysis";#N/A,#N/A,FALSE,"Analysis of Unbilled Adjustment"}</definedName>
    <definedName name="wrn.Print._.Report." localSheetId="16">{#N/A,#N/A,FALSE,"COG Reco";#N/A,#N/A,FALSE,"Gas Cost Accrual Analysis";#N/A,#N/A,FALSE,"Analysis of Unbilled Adjustment"}</definedName>
    <definedName name="wrn.Print._.Report." localSheetId="2">{#N/A,#N/A,FALSE,"COG Reco";#N/A,#N/A,FALSE,"Gas Cost Accrual Analysis";#N/A,#N/A,FALSE,"Analysis of Unbilled Adjustment"}</definedName>
    <definedName name="wrn.Print._.Report." localSheetId="17">{#N/A,#N/A,FALSE,"COG Reco";#N/A,#N/A,FALSE,"Gas Cost Accrual Analysis";#N/A,#N/A,FALSE,"Analysis of Unbilled Adjustment"}</definedName>
    <definedName name="wrn.Print._.Report." localSheetId="3">{#N/A,#N/A,FALSE,"COG Reco";#N/A,#N/A,FALSE,"Gas Cost Accrual Analysis";#N/A,#N/A,FALSE,"Analysis of Unbilled Adjustment"}</definedName>
    <definedName name="wrn.Print._.Report." localSheetId="7">{#N/A,#N/A,FALSE,"COG Reco";#N/A,#N/A,FALSE,"Gas Cost Accrual Analysis";#N/A,#N/A,FALSE,"Analysis of Unbilled Adjustment"}</definedName>
    <definedName name="wrn.Print._.Report." localSheetId="8">{#N/A,#N/A,FALSE,"COG Reco";#N/A,#N/A,FALSE,"Gas Cost Accrual Analysis";#N/A,#N/A,FALSE,"Analysis of Unbilled Adjustment"}</definedName>
    <definedName name="wrn.Print._.Report." localSheetId="9">{#N/A,#N/A,FALSE,"COG Reco";#N/A,#N/A,FALSE,"Gas Cost Accrual Analysis";#N/A,#N/A,FALSE,"Analysis of Unbilled Adjustment"}</definedName>
    <definedName name="wrn.Print._.Report.">{#N/A,#N/A,FALSE,"COG Reco";#N/A,#N/A,FALSE,"Gas Cost Accrual Analysis";#N/A,#N/A,FALSE,"Analysis of Unbilled Adjustment"}</definedName>
    <definedName name="wrn.Slide._.Add._.Ons." localSheetId="11">{"Sec2Sch1",#N/A,FALSE,"Sheet1";"Sec2Sch2",#N/A,FALSE,"Sheet1";"Sec2Sch3",#N/A,FALSE,"Sheet1"}</definedName>
    <definedName name="wrn.Slide._.Add._.Ons." localSheetId="24">{"Sec2Sch1",#N/A,FALSE,"Sheet1";"Sec2Sch2",#N/A,FALSE,"Sheet1";"Sec2Sch3",#N/A,FALSE,"Sheet1"}</definedName>
    <definedName name="wrn.Slide._.Add._.Ons." localSheetId="19">{"Sec2Sch1",#N/A,FALSE,"Sheet1";"Sec2Sch2",#N/A,FALSE,"Sheet1";"Sec2Sch3",#N/A,FALSE,"Sheet1"}</definedName>
    <definedName name="wrn.Slide._.Add._.Ons." localSheetId="12">{"Sec2Sch1",#N/A,FALSE,"Sheet1";"Sec2Sch2",#N/A,FALSE,"Sheet1";"Sec2Sch3",#N/A,FALSE,"Sheet1"}</definedName>
    <definedName name="wrn.Slide._.Add._.Ons." localSheetId="14">{"Sec2Sch1",#N/A,FALSE,"Sheet1";"Sec2Sch2",#N/A,FALSE,"Sheet1";"Sec2Sch3",#N/A,FALSE,"Sheet1"}</definedName>
    <definedName name="wrn.Slide._.Add._.Ons." localSheetId="25">{"Sec2Sch1",#N/A,FALSE,"Sheet1";"Sec2Sch2",#N/A,FALSE,"Sheet1";"Sec2Sch3",#N/A,FALSE,"Sheet1"}</definedName>
    <definedName name="wrn.Slide._.Add._.Ons." localSheetId="27">{"Sec2Sch1",#N/A,FALSE,"Sheet1";"Sec2Sch2",#N/A,FALSE,"Sheet1";"Sec2Sch3",#N/A,FALSE,"Sheet1"}</definedName>
    <definedName name="wrn.Slide._.Add._.Ons." localSheetId="20">{"Sec2Sch1",#N/A,FALSE,"Sheet1";"Sec2Sch2",#N/A,FALSE,"Sheet1";"Sec2Sch3",#N/A,FALSE,"Sheet1"}</definedName>
    <definedName name="wrn.Slide._.Add._.Ons." localSheetId="22">{"Sec2Sch1",#N/A,FALSE,"Sheet1";"Sec2Sch2",#N/A,FALSE,"Sheet1";"Sec2Sch3",#N/A,FALSE,"Sheet1"}</definedName>
    <definedName name="wrn.Slide._.Add._.Ons." localSheetId="26">{"Sec2Sch1",#N/A,FALSE,"Sheet1";"Sec2Sch2",#N/A,FALSE,"Sheet1";"Sec2Sch3",#N/A,FALSE,"Sheet1"}</definedName>
    <definedName name="wrn.Slide._.Add._.Ons." localSheetId="28">{"Sec2Sch1",#N/A,FALSE,"Sheet1";"Sec2Sch2",#N/A,FALSE,"Sheet1";"Sec2Sch3",#N/A,FALSE,"Sheet1"}</definedName>
    <definedName name="wrn.Slide._.Add._.Ons." localSheetId="13">{"Sec2Sch1",#N/A,FALSE,"Sheet1";"Sec2Sch2",#N/A,FALSE,"Sheet1";"Sec2Sch3",#N/A,FALSE,"Sheet1"}</definedName>
    <definedName name="wrn.Slide._.Add._.Ons." localSheetId="15">{"Sec2Sch1",#N/A,FALSE,"Sheet1";"Sec2Sch2",#N/A,FALSE,"Sheet1";"Sec2Sch3",#N/A,FALSE,"Sheet1"}</definedName>
    <definedName name="wrn.Slide._.Add._.Ons." localSheetId="21">{"Sec2Sch1",#N/A,FALSE,"Sheet1";"Sec2Sch2",#N/A,FALSE,"Sheet1";"Sec2Sch3",#N/A,FALSE,"Sheet1"}</definedName>
    <definedName name="wrn.Slide._.Add._.Ons." localSheetId="23">{"Sec2Sch1",#N/A,FALSE,"Sheet1";"Sec2Sch2",#N/A,FALSE,"Sheet1";"Sec2Sch3",#N/A,FALSE,"Sheet1"}</definedName>
    <definedName name="wrn.Slide._.Add._.Ons." localSheetId="16">{"Sec2Sch1",#N/A,FALSE,"Sheet1";"Sec2Sch2",#N/A,FALSE,"Sheet1";"Sec2Sch3",#N/A,FALSE,"Sheet1"}</definedName>
    <definedName name="wrn.Slide._.Add._.Ons." localSheetId="2">{"Sec2Sch1",#N/A,FALSE,"Sheet1";"Sec2Sch2",#N/A,FALSE,"Sheet1";"Sec2Sch3",#N/A,FALSE,"Sheet1"}</definedName>
    <definedName name="wrn.Slide._.Add._.Ons." localSheetId="3">{"Sec2Sch1",#N/A,FALSE,"Sheet1";"Sec2Sch2",#N/A,FALSE,"Sheet1";"Sec2Sch3",#N/A,FALSE,"Sheet1"}</definedName>
    <definedName name="wrn.Slide._.Add._.Ons." localSheetId="7">{"Sec2Sch1",#N/A,FALSE,"Sheet1";"Sec2Sch2",#N/A,FALSE,"Sheet1";"Sec2Sch3",#N/A,FALSE,"Sheet1"}</definedName>
    <definedName name="wrn.Slide._.Add._.Ons." localSheetId="8">{"Sec2Sch1",#N/A,FALSE,"Sheet1";"Sec2Sch2",#N/A,FALSE,"Sheet1";"Sec2Sch3",#N/A,FALSE,"Sheet1"}</definedName>
    <definedName name="wrn.Slide._.Add._.Ons." localSheetId="9">{"Sec2Sch1",#N/A,FALSE,"Sheet1";"Sec2Sch2",#N/A,FALSE,"Sheet1";"Sec2Sch3",#N/A,FALSE,"Sheet1"}</definedName>
    <definedName name="wrn.Slide._.Add._.Ons.">{"Sec2Sch1",#N/A,FALSE,"Sheet1";"Sec2Sch2",#N/A,FALSE,"Sheet1";"Sec2Sch3",#N/A,FALSE,"Sheet1"}</definedName>
    <definedName name="wrn.Storage." localSheetId="11">{"Storage",#N/A,FALSE,"Storage"}</definedName>
    <definedName name="wrn.Storage." localSheetId="24">{"Storage",#N/A,FALSE,"Storage"}</definedName>
    <definedName name="wrn.Storage." localSheetId="19">{"Storage",#N/A,FALSE,"Storage"}</definedName>
    <definedName name="wrn.Storage." localSheetId="12">{"Storage",#N/A,FALSE,"Storage"}</definedName>
    <definedName name="wrn.Storage." localSheetId="14">{"Storage",#N/A,FALSE,"Storage"}</definedName>
    <definedName name="wrn.Storage." localSheetId="25">{"Storage",#N/A,FALSE,"Storage"}</definedName>
    <definedName name="wrn.Storage." localSheetId="27">{"Storage",#N/A,FALSE,"Storage"}</definedName>
    <definedName name="wrn.Storage." localSheetId="20">{"Storage",#N/A,FALSE,"Storage"}</definedName>
    <definedName name="wrn.Storage." localSheetId="22">{"Storage",#N/A,FALSE,"Storage"}</definedName>
    <definedName name="wrn.Storage." localSheetId="26">{"Storage",#N/A,FALSE,"Storage"}</definedName>
    <definedName name="wrn.Storage." localSheetId="28">{"Storage",#N/A,FALSE,"Storage"}</definedName>
    <definedName name="wrn.Storage." localSheetId="13">{"Storage",#N/A,FALSE,"Storage"}</definedName>
    <definedName name="wrn.Storage." localSheetId="15">{"Storage",#N/A,FALSE,"Storage"}</definedName>
    <definedName name="wrn.Storage." localSheetId="21">{"Storage",#N/A,FALSE,"Storage"}</definedName>
    <definedName name="wrn.Storage." localSheetId="23">{"Storage",#N/A,FALSE,"Storage"}</definedName>
    <definedName name="wrn.Storage." localSheetId="16">{"Storage",#N/A,FALSE,"Storage"}</definedName>
    <definedName name="wrn.Storage." localSheetId="2">{"Storage",#N/A,FALSE,"Storage"}</definedName>
    <definedName name="wrn.Storage." localSheetId="17">{"Storage",#N/A,FALSE,"Storage"}</definedName>
    <definedName name="wrn.Storage." localSheetId="3">{"Storage",#N/A,FALSE,"Storage"}</definedName>
    <definedName name="wrn.Storage." localSheetId="7">{"Storage",#N/A,FALSE,"Storage"}</definedName>
    <definedName name="wrn.Storage." localSheetId="8">{"Storage",#N/A,FALSE,"Storage"}</definedName>
    <definedName name="wrn.Storage." localSheetId="9">{"Storage",#N/A,FALSE,"Storage"}</definedName>
    <definedName name="wrn.Storage.">{"Storage",#N/A,FALSE,"Storage"}</definedName>
    <definedName name="wrn.year._.2004." localSheetId="11">{"2004 4 April",#N/A,FALSE,"Apr2004";"2004 5 May",#N/A,FALSE,"May2004";"2004 6 June",#N/A,FALSE,"Jun2004";"2004 7 July",#N/A,FALSE,"Jul2004";"2004 8 August",#N/A,FALSE,"Aug2004";"2004 9 Sept",#N/A,FALSE,"Sep2004";"2004 10 Oct",#N/A,FALSE,"Oct2004";#N/A,#N/A,FALSE,"Nov2004";#N/A,#N/A,FALSE,"Dec2004"}</definedName>
    <definedName name="wrn.year._.2004." localSheetId="24">{"2004 4 April",#N/A,FALSE,"Apr2004";"2004 5 May",#N/A,FALSE,"May2004";"2004 6 June",#N/A,FALSE,"Jun2004";"2004 7 July",#N/A,FALSE,"Jul2004";"2004 8 August",#N/A,FALSE,"Aug2004";"2004 9 Sept",#N/A,FALSE,"Sep2004";"2004 10 Oct",#N/A,FALSE,"Oct2004";#N/A,#N/A,FALSE,"Nov2004";#N/A,#N/A,FALSE,"Dec2004"}</definedName>
    <definedName name="wrn.year._.2004." localSheetId="19">{"2004 4 April",#N/A,FALSE,"Apr2004";"2004 5 May",#N/A,FALSE,"May2004";"2004 6 June",#N/A,FALSE,"Jun2004";"2004 7 July",#N/A,FALSE,"Jul2004";"2004 8 August",#N/A,FALSE,"Aug2004";"2004 9 Sept",#N/A,FALSE,"Sep2004";"2004 10 Oct",#N/A,FALSE,"Oct2004";#N/A,#N/A,FALSE,"Nov2004";#N/A,#N/A,FALSE,"Dec2004"}</definedName>
    <definedName name="wrn.year._.2004." localSheetId="12">{"2004 4 April",#N/A,FALSE,"Apr2004";"2004 5 May",#N/A,FALSE,"May2004";"2004 6 June",#N/A,FALSE,"Jun2004";"2004 7 July",#N/A,FALSE,"Jul2004";"2004 8 August",#N/A,FALSE,"Aug2004";"2004 9 Sept",#N/A,FALSE,"Sep2004";"2004 10 Oct",#N/A,FALSE,"Oct2004";#N/A,#N/A,FALSE,"Nov2004";#N/A,#N/A,FALSE,"Dec2004"}</definedName>
    <definedName name="wrn.year._.2004." localSheetId="14">{"2004 4 April",#N/A,FALSE,"Apr2004";"2004 5 May",#N/A,FALSE,"May2004";"2004 6 June",#N/A,FALSE,"Jun2004";"2004 7 July",#N/A,FALSE,"Jul2004";"2004 8 August",#N/A,FALSE,"Aug2004";"2004 9 Sept",#N/A,FALSE,"Sep2004";"2004 10 Oct",#N/A,FALSE,"Oct2004";#N/A,#N/A,FALSE,"Nov2004";#N/A,#N/A,FALSE,"Dec2004"}</definedName>
    <definedName name="wrn.year._.2004." localSheetId="25">{"2004 4 April",#N/A,FALSE,"Apr2004";"2004 5 May",#N/A,FALSE,"May2004";"2004 6 June",#N/A,FALSE,"Jun2004";"2004 7 July",#N/A,FALSE,"Jul2004";"2004 8 August",#N/A,FALSE,"Aug2004";"2004 9 Sept",#N/A,FALSE,"Sep2004";"2004 10 Oct",#N/A,FALSE,"Oct2004";#N/A,#N/A,FALSE,"Nov2004";#N/A,#N/A,FALSE,"Dec2004"}</definedName>
    <definedName name="wrn.year._.2004." localSheetId="27">{"2004 4 April",#N/A,FALSE,"Apr2004";"2004 5 May",#N/A,FALSE,"May2004";"2004 6 June",#N/A,FALSE,"Jun2004";"2004 7 July",#N/A,FALSE,"Jul2004";"2004 8 August",#N/A,FALSE,"Aug2004";"2004 9 Sept",#N/A,FALSE,"Sep2004";"2004 10 Oct",#N/A,FALSE,"Oct2004";#N/A,#N/A,FALSE,"Nov2004";#N/A,#N/A,FALSE,"Dec2004"}</definedName>
    <definedName name="wrn.year._.2004." localSheetId="20">{"2004 4 April",#N/A,FALSE,"Apr2004";"2004 5 May",#N/A,FALSE,"May2004";"2004 6 June",#N/A,FALSE,"Jun2004";"2004 7 July",#N/A,FALSE,"Jul2004";"2004 8 August",#N/A,FALSE,"Aug2004";"2004 9 Sept",#N/A,FALSE,"Sep2004";"2004 10 Oct",#N/A,FALSE,"Oct2004";#N/A,#N/A,FALSE,"Nov2004";#N/A,#N/A,FALSE,"Dec2004"}</definedName>
    <definedName name="wrn.year._.2004." localSheetId="22">{"2004 4 April",#N/A,FALSE,"Apr2004";"2004 5 May",#N/A,FALSE,"May2004";"2004 6 June",#N/A,FALSE,"Jun2004";"2004 7 July",#N/A,FALSE,"Jul2004";"2004 8 August",#N/A,FALSE,"Aug2004";"2004 9 Sept",#N/A,FALSE,"Sep2004";"2004 10 Oct",#N/A,FALSE,"Oct2004";#N/A,#N/A,FALSE,"Nov2004";#N/A,#N/A,FALSE,"Dec2004"}</definedName>
    <definedName name="wrn.year._.2004." localSheetId="26">{"2004 4 April",#N/A,FALSE,"Apr2004";"2004 5 May",#N/A,FALSE,"May2004";"2004 6 June",#N/A,FALSE,"Jun2004";"2004 7 July",#N/A,FALSE,"Jul2004";"2004 8 August",#N/A,FALSE,"Aug2004";"2004 9 Sept",#N/A,FALSE,"Sep2004";"2004 10 Oct",#N/A,FALSE,"Oct2004";#N/A,#N/A,FALSE,"Nov2004";#N/A,#N/A,FALSE,"Dec2004"}</definedName>
    <definedName name="wrn.year._.2004." localSheetId="28">{"2004 4 April",#N/A,FALSE,"Apr2004";"2004 5 May",#N/A,FALSE,"May2004";"2004 6 June",#N/A,FALSE,"Jun2004";"2004 7 July",#N/A,FALSE,"Jul2004";"2004 8 August",#N/A,FALSE,"Aug2004";"2004 9 Sept",#N/A,FALSE,"Sep2004";"2004 10 Oct",#N/A,FALSE,"Oct2004";#N/A,#N/A,FALSE,"Nov2004";#N/A,#N/A,FALSE,"Dec2004"}</definedName>
    <definedName name="wrn.year._.2004." localSheetId="13">{"2004 4 April",#N/A,FALSE,"Apr2004";"2004 5 May",#N/A,FALSE,"May2004";"2004 6 June",#N/A,FALSE,"Jun2004";"2004 7 July",#N/A,FALSE,"Jul2004";"2004 8 August",#N/A,FALSE,"Aug2004";"2004 9 Sept",#N/A,FALSE,"Sep2004";"2004 10 Oct",#N/A,FALSE,"Oct2004";#N/A,#N/A,FALSE,"Nov2004";#N/A,#N/A,FALSE,"Dec2004"}</definedName>
    <definedName name="wrn.year._.2004." localSheetId="15">{"2004 4 April",#N/A,FALSE,"Apr2004";"2004 5 May",#N/A,FALSE,"May2004";"2004 6 June",#N/A,FALSE,"Jun2004";"2004 7 July",#N/A,FALSE,"Jul2004";"2004 8 August",#N/A,FALSE,"Aug2004";"2004 9 Sept",#N/A,FALSE,"Sep2004";"2004 10 Oct",#N/A,FALSE,"Oct2004";#N/A,#N/A,FALSE,"Nov2004";#N/A,#N/A,FALSE,"Dec2004"}</definedName>
    <definedName name="wrn.year._.2004." localSheetId="21">{"2004 4 April",#N/A,FALSE,"Apr2004";"2004 5 May",#N/A,FALSE,"May2004";"2004 6 June",#N/A,FALSE,"Jun2004";"2004 7 July",#N/A,FALSE,"Jul2004";"2004 8 August",#N/A,FALSE,"Aug2004";"2004 9 Sept",#N/A,FALSE,"Sep2004";"2004 10 Oct",#N/A,FALSE,"Oct2004";#N/A,#N/A,FALSE,"Nov2004";#N/A,#N/A,FALSE,"Dec2004"}</definedName>
    <definedName name="wrn.year._.2004." localSheetId="23">{"2004 4 April",#N/A,FALSE,"Apr2004";"2004 5 May",#N/A,FALSE,"May2004";"2004 6 June",#N/A,FALSE,"Jun2004";"2004 7 July",#N/A,FALSE,"Jul2004";"2004 8 August",#N/A,FALSE,"Aug2004";"2004 9 Sept",#N/A,FALSE,"Sep2004";"2004 10 Oct",#N/A,FALSE,"Oct2004";#N/A,#N/A,FALSE,"Nov2004";#N/A,#N/A,FALSE,"Dec2004"}</definedName>
    <definedName name="wrn.year._.2004." localSheetId="16">{"2004 4 April",#N/A,FALSE,"Apr2004";"2004 5 May",#N/A,FALSE,"May2004";"2004 6 June",#N/A,FALSE,"Jun2004";"2004 7 July",#N/A,FALSE,"Jul2004";"2004 8 August",#N/A,FALSE,"Aug2004";"2004 9 Sept",#N/A,FALSE,"Sep2004";"2004 10 Oct",#N/A,FALSE,"Oct2004";#N/A,#N/A,FALSE,"Nov2004";#N/A,#N/A,FALSE,"Dec2004"}</definedName>
    <definedName name="wrn.year._.2004." localSheetId="2">{"2004 4 April",#N/A,FALSE,"Apr2004";"2004 5 May",#N/A,FALSE,"May2004";"2004 6 June",#N/A,FALSE,"Jun2004";"2004 7 July",#N/A,FALSE,"Jul2004";"2004 8 August",#N/A,FALSE,"Aug2004";"2004 9 Sept",#N/A,FALSE,"Sep2004";"2004 10 Oct",#N/A,FALSE,"Oct2004";#N/A,#N/A,FALSE,"Nov2004";#N/A,#N/A,FALSE,"Dec2004"}</definedName>
    <definedName name="wrn.year._.2004." localSheetId="17">{"2004 4 April",#N/A,FALSE,"Apr2004";"2004 5 May",#N/A,FALSE,"May2004";"2004 6 June",#N/A,FALSE,"Jun2004";"2004 7 July",#N/A,FALSE,"Jul2004";"2004 8 August",#N/A,FALSE,"Aug2004";"2004 9 Sept",#N/A,FALSE,"Sep2004";"2004 10 Oct",#N/A,FALSE,"Oct2004";#N/A,#N/A,FALSE,"Nov2004";#N/A,#N/A,FALSE,"Dec2004"}</definedName>
    <definedName name="wrn.year._.2004." localSheetId="3">{"2004 4 April",#N/A,FALSE,"Apr2004";"2004 5 May",#N/A,FALSE,"May2004";"2004 6 June",#N/A,FALSE,"Jun2004";"2004 7 July",#N/A,FALSE,"Jul2004";"2004 8 August",#N/A,FALSE,"Aug2004";"2004 9 Sept",#N/A,FALSE,"Sep2004";"2004 10 Oct",#N/A,FALSE,"Oct2004";#N/A,#N/A,FALSE,"Nov2004";#N/A,#N/A,FALSE,"Dec2004"}</definedName>
    <definedName name="wrn.year._.2004." localSheetId="7">{"2004 4 April",#N/A,FALSE,"Apr2004";"2004 5 May",#N/A,FALSE,"May2004";"2004 6 June",#N/A,FALSE,"Jun2004";"2004 7 July",#N/A,FALSE,"Jul2004";"2004 8 August",#N/A,FALSE,"Aug2004";"2004 9 Sept",#N/A,FALSE,"Sep2004";"2004 10 Oct",#N/A,FALSE,"Oct2004";#N/A,#N/A,FALSE,"Nov2004";#N/A,#N/A,FALSE,"Dec2004"}</definedName>
    <definedName name="wrn.year._.2004." localSheetId="8">{"2004 4 April",#N/A,FALSE,"Apr2004";"2004 5 May",#N/A,FALSE,"May2004";"2004 6 June",#N/A,FALSE,"Jun2004";"2004 7 July",#N/A,FALSE,"Jul2004";"2004 8 August",#N/A,FALSE,"Aug2004";"2004 9 Sept",#N/A,FALSE,"Sep2004";"2004 10 Oct",#N/A,FALSE,"Oct2004";#N/A,#N/A,FALSE,"Nov2004";#N/A,#N/A,FALSE,"Dec2004"}</definedName>
    <definedName name="wrn.year._.2004." localSheetId="9">{"2004 4 April",#N/A,FALSE,"Apr2004";"2004 5 May",#N/A,FALSE,"May2004";"2004 6 June",#N/A,FALSE,"Jun2004";"2004 7 July",#N/A,FALSE,"Jul2004";"2004 8 August",#N/A,FALSE,"Aug2004";"2004 9 Sept",#N/A,FALSE,"Sep2004";"2004 10 Oct",#N/A,FALSE,"Oct2004";#N/A,#N/A,FALSE,"Nov2004";#N/A,#N/A,FALSE,"Dec2004"}</definedName>
    <definedName name="wrn.year._.2004.">{"2004 4 April",#N/A,FALSE,"Apr2004";"2004 5 May",#N/A,FALSE,"May2004";"2004 6 June",#N/A,FALSE,"Jun2004";"2004 7 July",#N/A,FALSE,"Jul2004";"2004 8 August",#N/A,FALSE,"Aug2004";"2004 9 Sept",#N/A,FALSE,"Sep2004";"2004 10 Oct",#N/A,FALSE,"Oct2004";#N/A,#N/A,FALSE,"Nov2004";#N/A,#N/A,FALSE,"Dec2004"}</definedName>
    <definedName name="xx" localSheetId="11">{#N/A,#N/A,FALSE,"OIT ee contribs 00";#N/A,#N/A,FALSE,"OITeecontribs-DentalVision";#N/A,#N/A,FALSE,"OIT-pc01";#N/A,#N/A,FALSE,"pc-dent&amp;vision01";#N/A,#N/A,FALSE,"OIT-tc01";#N/A,#N/A,FALSE,"tc-dent&amp;vision01"}</definedName>
    <definedName name="xx" localSheetId="24">{#N/A,#N/A,FALSE,"OIT ee contribs 00";#N/A,#N/A,FALSE,"OITeecontribs-DentalVision";#N/A,#N/A,FALSE,"OIT-pc01";#N/A,#N/A,FALSE,"pc-dent&amp;vision01";#N/A,#N/A,FALSE,"OIT-tc01";#N/A,#N/A,FALSE,"tc-dent&amp;vision01"}</definedName>
    <definedName name="xx" localSheetId="19">{#N/A,#N/A,FALSE,"OIT ee contribs 00";#N/A,#N/A,FALSE,"OITeecontribs-DentalVision";#N/A,#N/A,FALSE,"OIT-pc01";#N/A,#N/A,FALSE,"pc-dent&amp;vision01";#N/A,#N/A,FALSE,"OIT-tc01";#N/A,#N/A,FALSE,"tc-dent&amp;vision01"}</definedName>
    <definedName name="xx" localSheetId="12">{#N/A,#N/A,FALSE,"OIT ee contribs 00";#N/A,#N/A,FALSE,"OITeecontribs-DentalVision";#N/A,#N/A,FALSE,"OIT-pc01";#N/A,#N/A,FALSE,"pc-dent&amp;vision01";#N/A,#N/A,FALSE,"OIT-tc01";#N/A,#N/A,FALSE,"tc-dent&amp;vision01"}</definedName>
    <definedName name="xx" localSheetId="14">{#N/A,#N/A,FALSE,"OIT ee contribs 00";#N/A,#N/A,FALSE,"OITeecontribs-DentalVision";#N/A,#N/A,FALSE,"OIT-pc01";#N/A,#N/A,FALSE,"pc-dent&amp;vision01";#N/A,#N/A,FALSE,"OIT-tc01";#N/A,#N/A,FALSE,"tc-dent&amp;vision01"}</definedName>
    <definedName name="xx" localSheetId="25">{#N/A,#N/A,FALSE,"OIT ee contribs 00";#N/A,#N/A,FALSE,"OITeecontribs-DentalVision";#N/A,#N/A,FALSE,"OIT-pc01";#N/A,#N/A,FALSE,"pc-dent&amp;vision01";#N/A,#N/A,FALSE,"OIT-tc01";#N/A,#N/A,FALSE,"tc-dent&amp;vision01"}</definedName>
    <definedName name="xx" localSheetId="27">{#N/A,#N/A,FALSE,"OIT ee contribs 00";#N/A,#N/A,FALSE,"OITeecontribs-DentalVision";#N/A,#N/A,FALSE,"OIT-pc01";#N/A,#N/A,FALSE,"pc-dent&amp;vision01";#N/A,#N/A,FALSE,"OIT-tc01";#N/A,#N/A,FALSE,"tc-dent&amp;vision01"}</definedName>
    <definedName name="xx" localSheetId="20">{#N/A,#N/A,FALSE,"OIT ee contribs 00";#N/A,#N/A,FALSE,"OITeecontribs-DentalVision";#N/A,#N/A,FALSE,"OIT-pc01";#N/A,#N/A,FALSE,"pc-dent&amp;vision01";#N/A,#N/A,FALSE,"OIT-tc01";#N/A,#N/A,FALSE,"tc-dent&amp;vision01"}</definedName>
    <definedName name="xx" localSheetId="22">{#N/A,#N/A,FALSE,"OIT ee contribs 00";#N/A,#N/A,FALSE,"OITeecontribs-DentalVision";#N/A,#N/A,FALSE,"OIT-pc01";#N/A,#N/A,FALSE,"pc-dent&amp;vision01";#N/A,#N/A,FALSE,"OIT-tc01";#N/A,#N/A,FALSE,"tc-dent&amp;vision01"}</definedName>
    <definedName name="xx" localSheetId="26">{#N/A,#N/A,FALSE,"OIT ee contribs 00";#N/A,#N/A,FALSE,"OITeecontribs-DentalVision";#N/A,#N/A,FALSE,"OIT-pc01";#N/A,#N/A,FALSE,"pc-dent&amp;vision01";#N/A,#N/A,FALSE,"OIT-tc01";#N/A,#N/A,FALSE,"tc-dent&amp;vision01"}</definedName>
    <definedName name="xx" localSheetId="28">{#N/A,#N/A,FALSE,"OIT ee contribs 00";#N/A,#N/A,FALSE,"OITeecontribs-DentalVision";#N/A,#N/A,FALSE,"OIT-pc01";#N/A,#N/A,FALSE,"pc-dent&amp;vision01";#N/A,#N/A,FALSE,"OIT-tc01";#N/A,#N/A,FALSE,"tc-dent&amp;vision01"}</definedName>
    <definedName name="xx" localSheetId="13">{#N/A,#N/A,FALSE,"OIT ee contribs 00";#N/A,#N/A,FALSE,"OITeecontribs-DentalVision";#N/A,#N/A,FALSE,"OIT-pc01";#N/A,#N/A,FALSE,"pc-dent&amp;vision01";#N/A,#N/A,FALSE,"OIT-tc01";#N/A,#N/A,FALSE,"tc-dent&amp;vision01"}</definedName>
    <definedName name="xx" localSheetId="15">{#N/A,#N/A,FALSE,"OIT ee contribs 00";#N/A,#N/A,FALSE,"OITeecontribs-DentalVision";#N/A,#N/A,FALSE,"OIT-pc01";#N/A,#N/A,FALSE,"pc-dent&amp;vision01";#N/A,#N/A,FALSE,"OIT-tc01";#N/A,#N/A,FALSE,"tc-dent&amp;vision01"}</definedName>
    <definedName name="xx" localSheetId="21">{#N/A,#N/A,FALSE,"OIT ee contribs 00";#N/A,#N/A,FALSE,"OITeecontribs-DentalVision";#N/A,#N/A,FALSE,"OIT-pc01";#N/A,#N/A,FALSE,"pc-dent&amp;vision01";#N/A,#N/A,FALSE,"OIT-tc01";#N/A,#N/A,FALSE,"tc-dent&amp;vision01"}</definedName>
    <definedName name="xx" localSheetId="23">{#N/A,#N/A,FALSE,"OIT ee contribs 00";#N/A,#N/A,FALSE,"OITeecontribs-DentalVision";#N/A,#N/A,FALSE,"OIT-pc01";#N/A,#N/A,FALSE,"pc-dent&amp;vision01";#N/A,#N/A,FALSE,"OIT-tc01";#N/A,#N/A,FALSE,"tc-dent&amp;vision01"}</definedName>
    <definedName name="xx" localSheetId="16">{#N/A,#N/A,FALSE,"OIT ee contribs 00";#N/A,#N/A,FALSE,"OITeecontribs-DentalVision";#N/A,#N/A,FALSE,"OIT-pc01";#N/A,#N/A,FALSE,"pc-dent&amp;vision01";#N/A,#N/A,FALSE,"OIT-tc01";#N/A,#N/A,FALSE,"tc-dent&amp;vision01"}</definedName>
    <definedName name="xx" localSheetId="2">{#N/A,#N/A,FALSE,"OIT ee contribs 00";#N/A,#N/A,FALSE,"OITeecontribs-DentalVision";#N/A,#N/A,FALSE,"OIT-pc01";#N/A,#N/A,FALSE,"pc-dent&amp;vision01";#N/A,#N/A,FALSE,"OIT-tc01";#N/A,#N/A,FALSE,"tc-dent&amp;vision01"}</definedName>
    <definedName name="xx" localSheetId="3">{#N/A,#N/A,FALSE,"OIT ee contribs 00";#N/A,#N/A,FALSE,"OITeecontribs-DentalVision";#N/A,#N/A,FALSE,"OIT-pc01";#N/A,#N/A,FALSE,"pc-dent&amp;vision01";#N/A,#N/A,FALSE,"OIT-tc01";#N/A,#N/A,FALSE,"tc-dent&amp;vision01"}</definedName>
    <definedName name="xx" localSheetId="7">{#N/A,#N/A,FALSE,"OIT ee contribs 00";#N/A,#N/A,FALSE,"OITeecontribs-DentalVision";#N/A,#N/A,FALSE,"OIT-pc01";#N/A,#N/A,FALSE,"pc-dent&amp;vision01";#N/A,#N/A,FALSE,"OIT-tc01";#N/A,#N/A,FALSE,"tc-dent&amp;vision01"}</definedName>
    <definedName name="xx" localSheetId="8">{#N/A,#N/A,FALSE,"OIT ee contribs 00";#N/A,#N/A,FALSE,"OITeecontribs-DentalVision";#N/A,#N/A,FALSE,"OIT-pc01";#N/A,#N/A,FALSE,"pc-dent&amp;vision01";#N/A,#N/A,FALSE,"OIT-tc01";#N/A,#N/A,FALSE,"tc-dent&amp;vision01"}</definedName>
    <definedName name="xx" localSheetId="9">{#N/A,#N/A,FALSE,"OIT ee contribs 00";#N/A,#N/A,FALSE,"OITeecontribs-DentalVision";#N/A,#N/A,FALSE,"OIT-pc01";#N/A,#N/A,FALSE,"pc-dent&amp;vision01";#N/A,#N/A,FALSE,"OIT-tc01";#N/A,#N/A,FALSE,"tc-dent&amp;vision01"}</definedName>
    <definedName name="xx">{#N/A,#N/A,FALSE,"OIT ee contribs 00";#N/A,#N/A,FALSE,"OITeecontribs-DentalVision";#N/A,#N/A,FALSE,"OIT-pc01";#N/A,#N/A,FALSE,"pc-dent&amp;vision01";#N/A,#N/A,FALSE,"OIT-tc01";#N/A,#N/A,FALSE,"tc-dent&amp;vision01"}</definedName>
    <definedName name="xxx">[68]Input!$AK$9:$BD$134</definedName>
    <definedName name="YEAR">'[41]Start Balance'!$C$9</definedName>
    <definedName name="YEPMAR">'[57]Summary Graphs'!$FD$6:$FQ$81</definedName>
    <definedName name="YEPVOL">'[57]Summary Graphs'!$EH$6:$EV$53</definedName>
    <definedName name="yrtodate">[4]FY2000!$BS$5:$CE$58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0" i="114" l="1"/>
  <c r="G22" i="109" l="1"/>
  <c r="G52" i="110" l="1"/>
  <c r="L28" i="99"/>
  <c r="F11" i="115"/>
  <c r="D11" i="115"/>
  <c r="E11" i="115" s="1"/>
  <c r="F10" i="115"/>
  <c r="E10" i="115"/>
  <c r="D10" i="115"/>
  <c r="F9" i="115"/>
  <c r="D9" i="115"/>
  <c r="E9" i="115" s="1"/>
  <c r="F8" i="115"/>
  <c r="D8" i="115"/>
  <c r="D13" i="115" s="1"/>
  <c r="F7" i="115"/>
  <c r="F13" i="115" s="1"/>
  <c r="F15" i="115" s="1"/>
  <c r="F18" i="115" s="1"/>
  <c r="E7" i="115"/>
  <c r="D7" i="115"/>
  <c r="D18" i="115" l="1"/>
  <c r="D15" i="115"/>
  <c r="E8" i="115"/>
  <c r="E13" i="115" s="1"/>
  <c r="E18" i="115" l="1"/>
  <c r="E15" i="115"/>
  <c r="L19" i="99"/>
  <c r="J19" i="99"/>
  <c r="N50" i="114"/>
  <c r="N47" i="114"/>
  <c r="J47" i="114"/>
  <c r="N46" i="114"/>
  <c r="J46" i="114"/>
  <c r="N45" i="114"/>
  <c r="J45" i="114"/>
  <c r="N44" i="114"/>
  <c r="J44" i="114"/>
  <c r="N42" i="114"/>
  <c r="J42" i="114"/>
  <c r="M40" i="114"/>
  <c r="M49" i="114" s="1"/>
  <c r="L40" i="114"/>
  <c r="N40" i="114" s="1"/>
  <c r="I40" i="114"/>
  <c r="E40" i="114"/>
  <c r="D40" i="114"/>
  <c r="J40" i="114" s="1"/>
  <c r="N39" i="114"/>
  <c r="J39" i="114"/>
  <c r="N38" i="114"/>
  <c r="J38" i="114"/>
  <c r="N37" i="114"/>
  <c r="J37" i="114"/>
  <c r="N36" i="114"/>
  <c r="J36" i="114"/>
  <c r="N35" i="114"/>
  <c r="J35" i="114"/>
  <c r="N34" i="114"/>
  <c r="J34" i="114"/>
  <c r="N33" i="114"/>
  <c r="J33" i="114"/>
  <c r="N32" i="114"/>
  <c r="J32" i="114"/>
  <c r="N31" i="114"/>
  <c r="J31" i="114"/>
  <c r="N30" i="114"/>
  <c r="J30" i="114"/>
  <c r="N29" i="114"/>
  <c r="J29" i="114"/>
  <c r="N27" i="114"/>
  <c r="J27" i="114"/>
  <c r="N26" i="114"/>
  <c r="J26" i="114"/>
  <c r="N25" i="114"/>
  <c r="J25" i="114"/>
  <c r="N24" i="114"/>
  <c r="J24" i="114"/>
  <c r="N23" i="114"/>
  <c r="J23" i="114"/>
  <c r="N22" i="114"/>
  <c r="J22" i="114"/>
  <c r="N20" i="114"/>
  <c r="I20" i="114"/>
  <c r="J20" i="114" s="1"/>
  <c r="E20" i="114"/>
  <c r="N19" i="114"/>
  <c r="J19" i="114"/>
  <c r="E19" i="114"/>
  <c r="N18" i="114"/>
  <c r="J18" i="114"/>
  <c r="E18" i="114"/>
  <c r="N17" i="114"/>
  <c r="J17" i="114"/>
  <c r="E17" i="114"/>
  <c r="N16" i="114"/>
  <c r="J16" i="114"/>
  <c r="E16" i="114"/>
  <c r="N15" i="114"/>
  <c r="J15" i="114"/>
  <c r="E15" i="114"/>
  <c r="N14" i="114"/>
  <c r="J14" i="114"/>
  <c r="E14" i="114"/>
  <c r="N13" i="114"/>
  <c r="J13" i="114"/>
  <c r="E13" i="114"/>
  <c r="J12" i="114"/>
  <c r="E12" i="114"/>
  <c r="N11" i="114"/>
  <c r="J11" i="114"/>
  <c r="E11" i="114"/>
  <c r="N10" i="114"/>
  <c r="J10" i="114"/>
  <c r="E10" i="114"/>
  <c r="N9" i="114"/>
  <c r="J9" i="114"/>
  <c r="E9" i="114"/>
  <c r="N8" i="114"/>
  <c r="E8" i="114"/>
  <c r="D49" i="114" l="1"/>
  <c r="L49" i="114"/>
  <c r="N49" i="114" s="1"/>
  <c r="K24" i="95"/>
  <c r="G20" i="108"/>
  <c r="A11" i="112"/>
  <c r="A10" i="112"/>
  <c r="A9" i="112"/>
  <c r="A11" i="111"/>
  <c r="A10" i="111"/>
  <c r="A9" i="111"/>
  <c r="A11" i="105"/>
  <c r="A10" i="105"/>
  <c r="A9" i="105"/>
  <c r="A11" i="104"/>
  <c r="A10" i="104"/>
  <c r="A9" i="104"/>
  <c r="A11" i="110"/>
  <c r="A10" i="110"/>
  <c r="A9" i="110"/>
  <c r="A11" i="109"/>
  <c r="A10" i="109"/>
  <c r="A9" i="109"/>
  <c r="J49" i="114" l="1"/>
  <c r="E49" i="114"/>
  <c r="A11" i="101"/>
  <c r="A10" i="101"/>
  <c r="A9" i="101"/>
  <c r="A11" i="100"/>
  <c r="A10" i="100"/>
  <c r="A9" i="100"/>
  <c r="A11" i="108"/>
  <c r="A10" i="108"/>
  <c r="A9" i="108"/>
  <c r="A11" i="107"/>
  <c r="A10" i="107"/>
  <c r="A9" i="107"/>
  <c r="A11" i="96"/>
  <c r="A10" i="96"/>
  <c r="A9" i="96"/>
  <c r="A11" i="95"/>
  <c r="A10" i="95"/>
  <c r="A9" i="95"/>
  <c r="A11" i="94"/>
  <c r="A10" i="94"/>
  <c r="A9" i="94"/>
  <c r="L6" i="95"/>
  <c r="L5" i="95"/>
  <c r="L4" i="95"/>
  <c r="L3" i="95"/>
  <c r="L2" i="95"/>
  <c r="L1" i="95"/>
  <c r="N6" i="94"/>
  <c r="N5" i="94"/>
  <c r="N4" i="94"/>
  <c r="N3" i="94"/>
  <c r="N2" i="94"/>
  <c r="N1" i="94"/>
  <c r="A12" i="112"/>
  <c r="A12" i="111"/>
  <c r="A12" i="105"/>
  <c r="A12" i="104"/>
  <c r="A12" i="103"/>
  <c r="A12" i="110"/>
  <c r="A12" i="109"/>
  <c r="A12" i="101"/>
  <c r="A12" i="100"/>
  <c r="A12" i="99"/>
  <c r="A12" i="108"/>
  <c r="A12" i="107"/>
  <c r="A12" i="96"/>
  <c r="A12" i="95"/>
  <c r="A12" i="94"/>
  <c r="G18" i="112"/>
  <c r="G22" i="111"/>
  <c r="G22" i="104"/>
  <c r="G19" i="111"/>
  <c r="A73" i="112"/>
  <c r="C72" i="112"/>
  <c r="A72" i="112"/>
  <c r="A69" i="112"/>
  <c r="D65" i="112"/>
  <c r="E61" i="112" s="1"/>
  <c r="E63" i="112"/>
  <c r="E62" i="112"/>
  <c r="E60" i="112"/>
  <c r="E59" i="112"/>
  <c r="E58" i="112"/>
  <c r="E56" i="112"/>
  <c r="E55" i="112"/>
  <c r="E54" i="112"/>
  <c r="E53" i="112"/>
  <c r="H52" i="112"/>
  <c r="G52" i="112"/>
  <c r="H43" i="112"/>
  <c r="G43" i="112"/>
  <c r="H40" i="112"/>
  <c r="G35" i="112"/>
  <c r="H32" i="112"/>
  <c r="H30" i="112"/>
  <c r="G29" i="112"/>
  <c r="H22" i="112"/>
  <c r="H24" i="112" s="1"/>
  <c r="G21" i="112"/>
  <c r="A19" i="112"/>
  <c r="A20" i="112" s="1"/>
  <c r="A21" i="112" s="1"/>
  <c r="H18" i="112"/>
  <c r="G48" i="111"/>
  <c r="G47" i="111"/>
  <c r="J45" i="111"/>
  <c r="G44" i="111"/>
  <c r="G36" i="111"/>
  <c r="G26" i="111"/>
  <c r="G28" i="112" s="1"/>
  <c r="G21" i="111"/>
  <c r="A19" i="111"/>
  <c r="A20" i="111" s="1"/>
  <c r="A21" i="111" s="1"/>
  <c r="A22" i="111" s="1"/>
  <c r="A23" i="111" s="1"/>
  <c r="D30" i="105"/>
  <c r="A30" i="105"/>
  <c r="A73" i="110"/>
  <c r="C72" i="110"/>
  <c r="A72" i="110"/>
  <c r="A69" i="110"/>
  <c r="D65" i="110"/>
  <c r="E57" i="110" s="1"/>
  <c r="E63" i="110"/>
  <c r="E62" i="110"/>
  <c r="E61" i="110"/>
  <c r="E60" i="110"/>
  <c r="E59" i="110"/>
  <c r="E58" i="110"/>
  <c r="E56" i="110"/>
  <c r="E55" i="110"/>
  <c r="E54" i="110"/>
  <c r="E53" i="110"/>
  <c r="H52" i="110"/>
  <c r="H43" i="110"/>
  <c r="G43" i="110"/>
  <c r="G35" i="110"/>
  <c r="H30" i="110"/>
  <c r="H40" i="110" s="1"/>
  <c r="G21" i="110"/>
  <c r="A20" i="110"/>
  <c r="A21" i="110" s="1"/>
  <c r="A19" i="110"/>
  <c r="H18" i="110"/>
  <c r="H22" i="110" s="1"/>
  <c r="G47" i="109"/>
  <c r="J45" i="109"/>
  <c r="G44" i="109"/>
  <c r="G36" i="109"/>
  <c r="G26" i="109"/>
  <c r="G28" i="110" s="1"/>
  <c r="A19" i="109"/>
  <c r="A20" i="109" s="1"/>
  <c r="A21" i="109" s="1"/>
  <c r="A22" i="109" s="1"/>
  <c r="A23" i="109" s="1"/>
  <c r="A50" i="100"/>
  <c r="D30" i="101"/>
  <c r="A30" i="101"/>
  <c r="A73" i="108"/>
  <c r="C72" i="108"/>
  <c r="A72" i="108"/>
  <c r="A69" i="108"/>
  <c r="D65" i="108"/>
  <c r="E59" i="108" s="1"/>
  <c r="E63" i="108"/>
  <c r="E61" i="108"/>
  <c r="E60" i="108"/>
  <c r="E57" i="108"/>
  <c r="E55" i="108"/>
  <c r="E54" i="108"/>
  <c r="E53" i="108"/>
  <c r="G52" i="108"/>
  <c r="G43" i="108"/>
  <c r="G35" i="108"/>
  <c r="G29" i="108"/>
  <c r="G28" i="108"/>
  <c r="G27" i="108"/>
  <c r="G30" i="108" s="1"/>
  <c r="G21" i="108"/>
  <c r="A19" i="108"/>
  <c r="A20" i="108" s="1"/>
  <c r="A21" i="108" s="1"/>
  <c r="A22" i="108" s="1"/>
  <c r="A23" i="108" s="1"/>
  <c r="A24" i="108" s="1"/>
  <c r="A27" i="108" s="1"/>
  <c r="A28" i="108" s="1"/>
  <c r="A29" i="108" s="1"/>
  <c r="A30" i="108" s="1"/>
  <c r="A31" i="108" s="1"/>
  <c r="A32" i="108" s="1"/>
  <c r="A34" i="108" s="1"/>
  <c r="A35" i="108" s="1"/>
  <c r="A36" i="108" s="1"/>
  <c r="A39" i="108" s="1"/>
  <c r="A40" i="108" s="1"/>
  <c r="A41" i="108" s="1"/>
  <c r="A43" i="108" s="1"/>
  <c r="A44" i="108" s="1"/>
  <c r="A45" i="108" s="1"/>
  <c r="A46" i="108" s="1"/>
  <c r="A47" i="108" s="1"/>
  <c r="A49" i="108" s="1"/>
  <c r="H52" i="108"/>
  <c r="H43" i="108"/>
  <c r="H30" i="108"/>
  <c r="H40" i="108" s="1"/>
  <c r="H20" i="108"/>
  <c r="H18" i="108"/>
  <c r="H22" i="108" s="1"/>
  <c r="G48" i="107"/>
  <c r="J45" i="107"/>
  <c r="G44" i="107"/>
  <c r="G36" i="107"/>
  <c r="G22" i="107"/>
  <c r="G19" i="107"/>
  <c r="A19" i="107"/>
  <c r="A20" i="107" s="1"/>
  <c r="A21" i="107" s="1"/>
  <c r="A22" i="107" s="1"/>
  <c r="A23" i="107" s="1"/>
  <c r="A24" i="107" s="1"/>
  <c r="A25" i="107" s="1"/>
  <c r="A26" i="107" s="1"/>
  <c r="A27" i="107" s="1"/>
  <c r="A28" i="107" s="1"/>
  <c r="A29" i="107" s="1"/>
  <c r="A30" i="107" s="1"/>
  <c r="A31" i="107" s="1"/>
  <c r="A32" i="107" s="1"/>
  <c r="A33" i="107" s="1"/>
  <c r="A34" i="107" s="1"/>
  <c r="A35" i="107" s="1"/>
  <c r="A36" i="107" s="1"/>
  <c r="A37" i="107" s="1"/>
  <c r="A38" i="107" s="1"/>
  <c r="A39" i="107" s="1"/>
  <c r="A40" i="107" s="1"/>
  <c r="A41" i="107" s="1"/>
  <c r="A42" i="107" s="1"/>
  <c r="A43" i="107" s="1"/>
  <c r="A44" i="107" s="1"/>
  <c r="A45" i="107" s="1"/>
  <c r="A46" i="107" s="1"/>
  <c r="A47" i="107" s="1"/>
  <c r="A48" i="107" s="1"/>
  <c r="A50" i="107" s="1"/>
  <c r="G20" i="95"/>
  <c r="G20" i="107" s="1"/>
  <c r="G26" i="107" s="1"/>
  <c r="H39" i="112" l="1"/>
  <c r="H41" i="112" s="1"/>
  <c r="H34" i="112"/>
  <c r="H36" i="112" s="1"/>
  <c r="H44" i="112"/>
  <c r="A24" i="111"/>
  <c r="A25" i="111" s="1"/>
  <c r="A26" i="111" s="1"/>
  <c r="G40" i="111"/>
  <c r="G23" i="111"/>
  <c r="G29" i="111"/>
  <c r="D22" i="112"/>
  <c r="A22" i="112"/>
  <c r="H45" i="112"/>
  <c r="H47" i="112" s="1"/>
  <c r="H49" i="112" s="1"/>
  <c r="E57" i="112"/>
  <c r="D22" i="110"/>
  <c r="A22" i="110"/>
  <c r="A24" i="109"/>
  <c r="A25" i="109" s="1"/>
  <c r="A26" i="109" s="1"/>
  <c r="H24" i="110"/>
  <c r="H39" i="110"/>
  <c r="H32" i="110"/>
  <c r="G32" i="108"/>
  <c r="G40" i="108"/>
  <c r="C73" i="108"/>
  <c r="A53" i="108"/>
  <c r="A54" i="108" s="1"/>
  <c r="A55" i="108" s="1"/>
  <c r="A56" i="108" s="1"/>
  <c r="A57" i="108" s="1"/>
  <c r="A58" i="108" s="1"/>
  <c r="A59" i="108" s="1"/>
  <c r="A60" i="108" s="1"/>
  <c r="A61" i="108" s="1"/>
  <c r="A62" i="108" s="1"/>
  <c r="A63" i="108" s="1"/>
  <c r="A64" i="108" s="1"/>
  <c r="A65" i="108" s="1"/>
  <c r="D67" i="108"/>
  <c r="E56" i="108"/>
  <c r="E62" i="108"/>
  <c r="E58" i="108"/>
  <c r="H24" i="108"/>
  <c r="H39" i="108"/>
  <c r="H32" i="108"/>
  <c r="H34" i="108" s="1"/>
  <c r="H36" i="108" s="1"/>
  <c r="G21" i="107"/>
  <c r="G23" i="107" s="1"/>
  <c r="G40" i="107"/>
  <c r="G29" i="107"/>
  <c r="H34" i="110" l="1"/>
  <c r="H36" i="110" s="1"/>
  <c r="D39" i="112"/>
  <c r="A23" i="112"/>
  <c r="A24" i="112" s="1"/>
  <c r="G27" i="112"/>
  <c r="G30" i="112" s="1"/>
  <c r="G30" i="111"/>
  <c r="G31" i="111" s="1"/>
  <c r="G33" i="111" s="1"/>
  <c r="G37" i="111" s="1"/>
  <c r="G41" i="111"/>
  <c r="H61" i="112"/>
  <c r="H54" i="112"/>
  <c r="H57" i="112"/>
  <c r="H64" i="112"/>
  <c r="H60" i="112"/>
  <c r="H53" i="112"/>
  <c r="H65" i="112" s="1"/>
  <c r="H63" i="112"/>
  <c r="H56" i="112"/>
  <c r="H59" i="112"/>
  <c r="H67" i="112"/>
  <c r="H68" i="112" s="1"/>
  <c r="H62" i="112"/>
  <c r="H55" i="112"/>
  <c r="H58" i="112"/>
  <c r="A27" i="111"/>
  <c r="A28" i="111" s="1"/>
  <c r="A29" i="111" s="1"/>
  <c r="A30" i="111" s="1"/>
  <c r="A31" i="111" s="1"/>
  <c r="A32" i="111" s="1"/>
  <c r="A33" i="111" s="1"/>
  <c r="A34" i="111" s="1"/>
  <c r="A35" i="111" s="1"/>
  <c r="H41" i="110"/>
  <c r="H44" i="110" s="1"/>
  <c r="A27" i="109"/>
  <c r="A28" i="109" s="1"/>
  <c r="A29" i="109" s="1"/>
  <c r="A30" i="109" s="1"/>
  <c r="A31" i="109" s="1"/>
  <c r="A32" i="109" s="1"/>
  <c r="A33" i="109" s="1"/>
  <c r="A34" i="109" s="1"/>
  <c r="A35" i="109" s="1"/>
  <c r="D39" i="110"/>
  <c r="D24" i="110"/>
  <c r="A23" i="110"/>
  <c r="A24" i="110" s="1"/>
  <c r="D69" i="108"/>
  <c r="A67" i="108"/>
  <c r="H41" i="108"/>
  <c r="H44" i="108" s="1"/>
  <c r="G41" i="107"/>
  <c r="G30" i="107"/>
  <c r="G31" i="107" s="1"/>
  <c r="G33" i="107" s="1"/>
  <c r="G37" i="107" s="1"/>
  <c r="H69" i="112" l="1"/>
  <c r="B16" i="113"/>
  <c r="G42" i="111"/>
  <c r="G43" i="111" s="1"/>
  <c r="G32" i="112"/>
  <c r="G40" i="112"/>
  <c r="A27" i="112"/>
  <c r="A36" i="111"/>
  <c r="A37" i="111" s="1"/>
  <c r="A38" i="111" s="1"/>
  <c r="A39" i="111" s="1"/>
  <c r="A40" i="111" s="1"/>
  <c r="A41" i="111" s="1"/>
  <c r="A42" i="111" s="1"/>
  <c r="A43" i="111" s="1"/>
  <c r="D24" i="112"/>
  <c r="A27" i="110"/>
  <c r="A36" i="109"/>
  <c r="A37" i="109" s="1"/>
  <c r="A38" i="109" s="1"/>
  <c r="A39" i="109" s="1"/>
  <c r="A40" i="109" s="1"/>
  <c r="A41" i="109" s="1"/>
  <c r="A42" i="109" s="1"/>
  <c r="A43" i="109" s="1"/>
  <c r="H45" i="110"/>
  <c r="H47" i="110" s="1"/>
  <c r="H49" i="110" s="1"/>
  <c r="H45" i="108"/>
  <c r="H47" i="108" s="1"/>
  <c r="H49" i="108" s="1"/>
  <c r="G42" i="107"/>
  <c r="G43" i="107" s="1"/>
  <c r="B17" i="113" l="1"/>
  <c r="B18" i="113" s="1"/>
  <c r="B19" i="113" s="1"/>
  <c r="K21" i="111"/>
  <c r="G45" i="111"/>
  <c r="G50" i="111" s="1"/>
  <c r="L24" i="111" s="1"/>
  <c r="A44" i="111"/>
  <c r="A45" i="111" s="1"/>
  <c r="A28" i="112"/>
  <c r="A29" i="112" s="1"/>
  <c r="A30" i="112" s="1"/>
  <c r="D30" i="112"/>
  <c r="A44" i="109"/>
  <c r="A45" i="109" s="1"/>
  <c r="H61" i="110"/>
  <c r="H54" i="110"/>
  <c r="H57" i="110"/>
  <c r="H60" i="110"/>
  <c r="H53" i="110"/>
  <c r="H65" i="110" s="1"/>
  <c r="H56" i="110"/>
  <c r="H63" i="110"/>
  <c r="H59" i="110"/>
  <c r="H67" i="110"/>
  <c r="H68" i="110" s="1"/>
  <c r="H58" i="110"/>
  <c r="H64" i="110"/>
  <c r="H62" i="110"/>
  <c r="H55" i="110"/>
  <c r="A28" i="110"/>
  <c r="A29" i="110" s="1"/>
  <c r="A30" i="110" s="1"/>
  <c r="H60" i="108"/>
  <c r="H53" i="108"/>
  <c r="H65" i="108" s="1"/>
  <c r="H63" i="108"/>
  <c r="H56" i="108"/>
  <c r="H62" i="108"/>
  <c r="H55" i="108"/>
  <c r="H59" i="108"/>
  <c r="H67" i="108"/>
  <c r="H68" i="108" s="1"/>
  <c r="H58" i="108"/>
  <c r="H61" i="108"/>
  <c r="H54" i="108"/>
  <c r="H57" i="108"/>
  <c r="H64" i="108"/>
  <c r="K21" i="107"/>
  <c r="G45" i="107"/>
  <c r="G50" i="107" s="1"/>
  <c r="A46" i="111" l="1"/>
  <c r="A47" i="111" s="1"/>
  <c r="A48" i="111" s="1"/>
  <c r="A31" i="112"/>
  <c r="A32" i="112" s="1"/>
  <c r="D40" i="112"/>
  <c r="K40" i="111"/>
  <c r="K36" i="111"/>
  <c r="K32" i="111"/>
  <c r="K24" i="111"/>
  <c r="K28" i="111"/>
  <c r="K43" i="111"/>
  <c r="K31" i="111"/>
  <c r="K34" i="111"/>
  <c r="K29" i="111"/>
  <c r="K39" i="111"/>
  <c r="K35" i="111"/>
  <c r="K27" i="111"/>
  <c r="K38" i="111"/>
  <c r="K44" i="111"/>
  <c r="K30" i="111"/>
  <c r="K42" i="111"/>
  <c r="K26" i="111"/>
  <c r="K25" i="111"/>
  <c r="H20" i="112" s="1"/>
  <c r="K41" i="111"/>
  <c r="K37" i="111"/>
  <c r="K33" i="111"/>
  <c r="A31" i="110"/>
  <c r="A32" i="110" s="1"/>
  <c r="D32" i="110"/>
  <c r="D40" i="110"/>
  <c r="H69" i="110"/>
  <c r="D30" i="110"/>
  <c r="A46" i="109"/>
  <c r="A47" i="109" s="1"/>
  <c r="A48" i="109" s="1"/>
  <c r="A50" i="109" s="1"/>
  <c r="H69" i="108"/>
  <c r="K40" i="107"/>
  <c r="K36" i="107"/>
  <c r="K32" i="107"/>
  <c r="K24" i="107"/>
  <c r="K29" i="107"/>
  <c r="K28" i="107"/>
  <c r="K27" i="107"/>
  <c r="K43" i="107"/>
  <c r="K35" i="107"/>
  <c r="K31" i="107"/>
  <c r="K41" i="107"/>
  <c r="K37" i="107"/>
  <c r="K33" i="107"/>
  <c r="K39" i="107"/>
  <c r="K42" i="107"/>
  <c r="K38" i="107"/>
  <c r="K34" i="107"/>
  <c r="K30" i="107"/>
  <c r="K26" i="107"/>
  <c r="K25" i="107"/>
  <c r="K44" i="107"/>
  <c r="L35" i="94"/>
  <c r="L24" i="107"/>
  <c r="L25" i="107" s="1"/>
  <c r="L26" i="107" s="1"/>
  <c r="L27" i="107" s="1"/>
  <c r="L28" i="107" s="1"/>
  <c r="L29" i="107" s="1"/>
  <c r="L30" i="107" s="1"/>
  <c r="G20" i="112" l="1"/>
  <c r="G22" i="112" s="1"/>
  <c r="K45" i="111"/>
  <c r="L25" i="111"/>
  <c r="L26" i="111" s="1"/>
  <c r="L27" i="111" s="1"/>
  <c r="L28" i="111" s="1"/>
  <c r="L29" i="111" s="1"/>
  <c r="L30" i="111" s="1"/>
  <c r="L31" i="111" s="1"/>
  <c r="L32" i="111" s="1"/>
  <c r="L33" i="111" s="1"/>
  <c r="L34" i="111" s="1"/>
  <c r="L35" i="111" s="1"/>
  <c r="L36" i="111" s="1"/>
  <c r="L37" i="111" s="1"/>
  <c r="L38" i="111" s="1"/>
  <c r="L39" i="111" s="1"/>
  <c r="L40" i="111" s="1"/>
  <c r="L41" i="111" s="1"/>
  <c r="L42" i="111" s="1"/>
  <c r="L43" i="111" s="1"/>
  <c r="L44" i="111" s="1"/>
  <c r="A34" i="112"/>
  <c r="D34" i="112"/>
  <c r="D32" i="112"/>
  <c r="A34" i="110"/>
  <c r="D34" i="110"/>
  <c r="L31" i="107"/>
  <c r="L32" i="107" s="1"/>
  <c r="L33" i="107" s="1"/>
  <c r="L34" i="107" s="1"/>
  <c r="L35" i="107" s="1"/>
  <c r="L36" i="107" s="1"/>
  <c r="L37" i="107" s="1"/>
  <c r="L38" i="107" s="1"/>
  <c r="L39" i="107" s="1"/>
  <c r="L40" i="107" s="1"/>
  <c r="L41" i="107" s="1"/>
  <c r="L42" i="107" s="1"/>
  <c r="L43" i="107" s="1"/>
  <c r="L44" i="107" s="1"/>
  <c r="K45" i="107"/>
  <c r="A35" i="112" l="1"/>
  <c r="A36" i="112" s="1"/>
  <c r="A39" i="112" s="1"/>
  <c r="D36" i="112"/>
  <c r="G24" i="112"/>
  <c r="G34" i="112" s="1"/>
  <c r="G36" i="112" s="1"/>
  <c r="G39" i="112"/>
  <c r="A35" i="110"/>
  <c r="A36" i="110" s="1"/>
  <c r="A39" i="110" s="1"/>
  <c r="D36" i="110"/>
  <c r="G41" i="112" l="1"/>
  <c r="G44" i="112" s="1"/>
  <c r="A40" i="112"/>
  <c r="A40" i="110"/>
  <c r="G45" i="112" l="1"/>
  <c r="G47" i="112" s="1"/>
  <c r="G49" i="112" s="1"/>
  <c r="G67" i="112" s="1"/>
  <c r="G68" i="112" s="1"/>
  <c r="A41" i="112"/>
  <c r="D41" i="112"/>
  <c r="G62" i="112"/>
  <c r="G56" i="112"/>
  <c r="A41" i="110"/>
  <c r="D41" i="110"/>
  <c r="G59" i="112" l="1"/>
  <c r="G54" i="112"/>
  <c r="G53" i="112"/>
  <c r="G61" i="112"/>
  <c r="G60" i="112"/>
  <c r="G63" i="112"/>
  <c r="G55" i="112"/>
  <c r="G58" i="112"/>
  <c r="G64" i="112"/>
  <c r="G57" i="112"/>
  <c r="A43" i="112"/>
  <c r="A43" i="110"/>
  <c r="D45" i="110"/>
  <c r="G65" i="112" l="1"/>
  <c r="G69" i="112" s="1"/>
  <c r="L55" i="103" s="1"/>
  <c r="A44" i="112"/>
  <c r="A45" i="112" s="1"/>
  <c r="D44" i="112"/>
  <c r="D45" i="112"/>
  <c r="A44" i="110"/>
  <c r="A45" i="110" s="1"/>
  <c r="D44" i="110"/>
  <c r="A46" i="112" l="1"/>
  <c r="A47" i="112" s="1"/>
  <c r="A46" i="110"/>
  <c r="A47" i="110" s="1"/>
  <c r="A49" i="112" l="1"/>
  <c r="D49" i="112"/>
  <c r="D47" i="112"/>
  <c r="A49" i="110"/>
  <c r="D49" i="110"/>
  <c r="D47" i="110"/>
  <c r="C73" i="112" l="1"/>
  <c r="D67" i="112"/>
  <c r="A53" i="112"/>
  <c r="A54" i="112" s="1"/>
  <c r="A55" i="112" s="1"/>
  <c r="A56" i="112" s="1"/>
  <c r="A57" i="112" s="1"/>
  <c r="A58" i="112" s="1"/>
  <c r="A59" i="112" s="1"/>
  <c r="A60" i="112" s="1"/>
  <c r="A61" i="112" s="1"/>
  <c r="A62" i="112" s="1"/>
  <c r="A63" i="112" s="1"/>
  <c r="A64" i="112" s="1"/>
  <c r="A65" i="112" s="1"/>
  <c r="C73" i="110"/>
  <c r="A53" i="110"/>
  <c r="A54" i="110" s="1"/>
  <c r="A55" i="110" s="1"/>
  <c r="A56" i="110" s="1"/>
  <c r="A57" i="110" s="1"/>
  <c r="A58" i="110" s="1"/>
  <c r="A59" i="110" s="1"/>
  <c r="A60" i="110" s="1"/>
  <c r="A61" i="110" s="1"/>
  <c r="A62" i="110" s="1"/>
  <c r="A63" i="110" s="1"/>
  <c r="A64" i="110" s="1"/>
  <c r="A65" i="110" s="1"/>
  <c r="D67" i="110"/>
  <c r="A67" i="112" l="1"/>
  <c r="D69" i="112"/>
  <c r="D69" i="110"/>
  <c r="A67" i="110"/>
  <c r="J21" i="99" l="1"/>
  <c r="J38" i="99" s="1"/>
  <c r="J19" i="94"/>
  <c r="J19" i="103"/>
  <c r="G19" i="104" s="1"/>
  <c r="L28" i="103"/>
  <c r="J28" i="103" s="1"/>
  <c r="L19" i="103"/>
  <c r="L21" i="103" s="1"/>
  <c r="L38" i="103" s="1"/>
  <c r="A73" i="105"/>
  <c r="C72" i="105"/>
  <c r="A72" i="105"/>
  <c r="A69" i="105"/>
  <c r="D65" i="105"/>
  <c r="E63" i="105"/>
  <c r="E62" i="105"/>
  <c r="E61" i="105"/>
  <c r="E60" i="105"/>
  <c r="E59" i="105"/>
  <c r="E58" i="105"/>
  <c r="E57" i="105"/>
  <c r="E56" i="105"/>
  <c r="E55" i="105"/>
  <c r="E54" i="105"/>
  <c r="E53" i="105"/>
  <c r="H52" i="105"/>
  <c r="G52" i="105"/>
  <c r="H43" i="105"/>
  <c r="G43" i="105"/>
  <c r="G35" i="105"/>
  <c r="H32" i="105"/>
  <c r="H30" i="105"/>
  <c r="H40" i="105" s="1"/>
  <c r="H22" i="105"/>
  <c r="H39" i="105" s="1"/>
  <c r="G21" i="105"/>
  <c r="A19" i="105"/>
  <c r="A20" i="105" s="1"/>
  <c r="A21" i="105" s="1"/>
  <c r="H18" i="105"/>
  <c r="G47" i="104"/>
  <c r="J45" i="104"/>
  <c r="G44" i="104"/>
  <c r="G36" i="104"/>
  <c r="G26" i="104"/>
  <c r="G28" i="105" s="1"/>
  <c r="A19" i="104"/>
  <c r="A20" i="104" s="1"/>
  <c r="A21" i="104" s="1"/>
  <c r="A22" i="104" s="1"/>
  <c r="A23" i="104" s="1"/>
  <c r="N57" i="103"/>
  <c r="L57" i="103"/>
  <c r="E57" i="103"/>
  <c r="N44" i="103"/>
  <c r="E44" i="103"/>
  <c r="N42" i="103"/>
  <c r="L36" i="103"/>
  <c r="N33" i="103"/>
  <c r="E33" i="103"/>
  <c r="N25" i="103"/>
  <c r="E25" i="103"/>
  <c r="J21" i="103"/>
  <c r="J38" i="103" s="1"/>
  <c r="N20" i="103"/>
  <c r="A20" i="103"/>
  <c r="A21" i="103" s="1"/>
  <c r="A24" i="103" s="1"/>
  <c r="A25" i="103" s="1"/>
  <c r="A26" i="103" s="1"/>
  <c r="A28" i="103" s="1"/>
  <c r="J28" i="99"/>
  <c r="L21" i="99"/>
  <c r="L38" i="99" s="1"/>
  <c r="A73" i="101"/>
  <c r="C72" i="101"/>
  <c r="A72" i="101"/>
  <c r="A69" i="101"/>
  <c r="D65" i="101"/>
  <c r="E63" i="101" s="1"/>
  <c r="H52" i="101"/>
  <c r="G52" i="101"/>
  <c r="H43" i="101"/>
  <c r="G43" i="101"/>
  <c r="G35" i="101"/>
  <c r="H30" i="101"/>
  <c r="H32" i="101" s="1"/>
  <c r="A19" i="101"/>
  <c r="A20" i="101" s="1"/>
  <c r="A21" i="101" s="1"/>
  <c r="D22" i="101" s="1"/>
  <c r="H18" i="101"/>
  <c r="H22" i="101" s="1"/>
  <c r="G47" i="100"/>
  <c r="G21" i="101" s="1"/>
  <c r="J45" i="100"/>
  <c r="G44" i="100"/>
  <c r="G36" i="100"/>
  <c r="G26" i="100"/>
  <c r="G28" i="101" s="1"/>
  <c r="A19" i="100"/>
  <c r="A20" i="100" s="1"/>
  <c r="A21" i="100" s="1"/>
  <c r="A22" i="100" s="1"/>
  <c r="A23" i="100" s="1"/>
  <c r="N57" i="99"/>
  <c r="L57" i="99"/>
  <c r="E57" i="99"/>
  <c r="N44" i="99"/>
  <c r="E44" i="99"/>
  <c r="N42" i="99"/>
  <c r="N33" i="99"/>
  <c r="E33" i="99"/>
  <c r="N25" i="99"/>
  <c r="E25" i="99"/>
  <c r="A24" i="99"/>
  <c r="A25" i="99" s="1"/>
  <c r="A26" i="99" s="1"/>
  <c r="A28" i="99" s="1"/>
  <c r="A21" i="99"/>
  <c r="N20" i="99"/>
  <c r="A20" i="99"/>
  <c r="J28" i="94"/>
  <c r="G48" i="95"/>
  <c r="L28" i="94"/>
  <c r="L24" i="94"/>
  <c r="L26" i="94" s="1"/>
  <c r="L19" i="94"/>
  <c r="N44" i="94"/>
  <c r="N42" i="94"/>
  <c r="N25" i="94"/>
  <c r="N20" i="94"/>
  <c r="N57" i="94"/>
  <c r="L57" i="94"/>
  <c r="L36" i="94"/>
  <c r="N33" i="94"/>
  <c r="G29" i="110" l="1"/>
  <c r="G48" i="109"/>
  <c r="J24" i="103"/>
  <c r="H24" i="105"/>
  <c r="H34" i="105" s="1"/>
  <c r="H36" i="105" s="1"/>
  <c r="L24" i="103"/>
  <c r="L26" i="103" s="1"/>
  <c r="L30" i="103" s="1"/>
  <c r="L48" i="103" s="1"/>
  <c r="L59" i="103"/>
  <c r="L39" i="103"/>
  <c r="A22" i="105"/>
  <c r="D22" i="105"/>
  <c r="A24" i="104"/>
  <c r="A25" i="104" s="1"/>
  <c r="A26" i="104" s="1"/>
  <c r="H41" i="105"/>
  <c r="H44" i="105" s="1"/>
  <c r="J59" i="103"/>
  <c r="J39" i="103"/>
  <c r="J26" i="103"/>
  <c r="J30" i="103" s="1"/>
  <c r="J48" i="103" s="1"/>
  <c r="G21" i="104"/>
  <c r="N24" i="103"/>
  <c r="N26" i="103" s="1"/>
  <c r="N38" i="103"/>
  <c r="A30" i="103"/>
  <c r="N19" i="103"/>
  <c r="N21" i="103" s="1"/>
  <c r="G48" i="104"/>
  <c r="G29" i="105"/>
  <c r="N28" i="103"/>
  <c r="N28" i="99"/>
  <c r="G48" i="100"/>
  <c r="A24" i="100"/>
  <c r="A25" i="100" s="1"/>
  <c r="A26" i="100" s="1"/>
  <c r="H39" i="101"/>
  <c r="H24" i="101"/>
  <c r="H34" i="101" s="1"/>
  <c r="H36" i="101" s="1"/>
  <c r="J59" i="99"/>
  <c r="J39" i="99"/>
  <c r="N38" i="99"/>
  <c r="L39" i="99"/>
  <c r="L59" i="99"/>
  <c r="A30" i="99"/>
  <c r="H40" i="101"/>
  <c r="L24" i="99"/>
  <c r="E54" i="101"/>
  <c r="E56" i="101"/>
  <c r="E58" i="101"/>
  <c r="E60" i="101"/>
  <c r="E62" i="101"/>
  <c r="A22" i="101"/>
  <c r="J24" i="99"/>
  <c r="G19" i="100" s="1"/>
  <c r="G29" i="101"/>
  <c r="N19" i="99"/>
  <c r="N21" i="99" s="1"/>
  <c r="E53" i="101"/>
  <c r="E55" i="101"/>
  <c r="E57" i="101"/>
  <c r="E59" i="101"/>
  <c r="E61" i="101"/>
  <c r="N28" i="94"/>
  <c r="L30" i="94"/>
  <c r="L48" i="94" s="1"/>
  <c r="N19" i="94"/>
  <c r="N21" i="94" s="1"/>
  <c r="L21" i="94"/>
  <c r="L38" i="94" s="1"/>
  <c r="J21" i="94"/>
  <c r="J38" i="94" s="1"/>
  <c r="L26" i="99" l="1"/>
  <c r="L30" i="99" s="1"/>
  <c r="L48" i="99" s="1"/>
  <c r="G19" i="109"/>
  <c r="G21" i="109" s="1"/>
  <c r="L49" i="99"/>
  <c r="G18" i="110"/>
  <c r="H45" i="105"/>
  <c r="H47" i="105" s="1"/>
  <c r="H49" i="105" s="1"/>
  <c r="G18" i="105"/>
  <c r="J49" i="103"/>
  <c r="A27" i="104"/>
  <c r="A28" i="104" s="1"/>
  <c r="A29" i="104" s="1"/>
  <c r="A30" i="104" s="1"/>
  <c r="A31" i="104" s="1"/>
  <c r="A32" i="104" s="1"/>
  <c r="A33" i="104" s="1"/>
  <c r="A34" i="104" s="1"/>
  <c r="A35" i="104" s="1"/>
  <c r="A33" i="103"/>
  <c r="A35" i="103" s="1"/>
  <c r="A36" i="103" s="1"/>
  <c r="E48" i="103"/>
  <c r="N59" i="103"/>
  <c r="N39" i="103"/>
  <c r="N49" i="103" s="1"/>
  <c r="N30" i="103"/>
  <c r="N48" i="103" s="1"/>
  <c r="A23" i="105"/>
  <c r="A24" i="105" s="1"/>
  <c r="D39" i="105"/>
  <c r="D24" i="105"/>
  <c r="G29" i="104"/>
  <c r="G40" i="104"/>
  <c r="G23" i="104"/>
  <c r="L49" i="103"/>
  <c r="L41" i="103"/>
  <c r="L43" i="103" s="1"/>
  <c r="L45" i="103" s="1"/>
  <c r="L50" i="103" s="1"/>
  <c r="E48" i="99"/>
  <c r="A33" i="99"/>
  <c r="A35" i="99" s="1"/>
  <c r="A36" i="99" s="1"/>
  <c r="G18" i="101"/>
  <c r="J49" i="99"/>
  <c r="H41" i="101"/>
  <c r="H45" i="101" s="1"/>
  <c r="H47" i="101" s="1"/>
  <c r="H49" i="101" s="1"/>
  <c r="N39" i="99"/>
  <c r="N49" i="99" s="1"/>
  <c r="N59" i="99"/>
  <c r="J26" i="99"/>
  <c r="J30" i="99" s="1"/>
  <c r="J48" i="99" s="1"/>
  <c r="G21" i="100"/>
  <c r="N24" i="99"/>
  <c r="N26" i="99" s="1"/>
  <c r="N30" i="99" s="1"/>
  <c r="N48" i="99" s="1"/>
  <c r="A23" i="101"/>
  <c r="A24" i="101" s="1"/>
  <c r="D39" i="101"/>
  <c r="A27" i="100"/>
  <c r="A28" i="100" s="1"/>
  <c r="A29" i="100" s="1"/>
  <c r="A30" i="100" s="1"/>
  <c r="A31" i="100" s="1"/>
  <c r="A32" i="100" s="1"/>
  <c r="A33" i="100" s="1"/>
  <c r="A34" i="100" s="1"/>
  <c r="A35" i="100" s="1"/>
  <c r="L39" i="94"/>
  <c r="G18" i="108" s="1"/>
  <c r="G22" i="108" s="1"/>
  <c r="L59" i="94"/>
  <c r="N38" i="94"/>
  <c r="N59" i="94" s="1"/>
  <c r="J39" i="94"/>
  <c r="J49" i="94" s="1"/>
  <c r="J59" i="94"/>
  <c r="J24" i="94"/>
  <c r="G19" i="95" s="1"/>
  <c r="G26" i="95"/>
  <c r="G28" i="96" s="1"/>
  <c r="Q23" i="28"/>
  <c r="G40" i="109" l="1"/>
  <c r="G23" i="109"/>
  <c r="G29" i="109"/>
  <c r="G39" i="108"/>
  <c r="G24" i="108"/>
  <c r="G34" i="108" s="1"/>
  <c r="G36" i="108" s="1"/>
  <c r="N39" i="94"/>
  <c r="N49" i="94" s="1"/>
  <c r="H53" i="105"/>
  <c r="H65" i="105" s="1"/>
  <c r="H67" i="105"/>
  <c r="H68" i="105" s="1"/>
  <c r="H58" i="105"/>
  <c r="H57" i="105"/>
  <c r="H56" i="105"/>
  <c r="H55" i="105"/>
  <c r="H54" i="105"/>
  <c r="H64" i="105"/>
  <c r="H63" i="105"/>
  <c r="H62" i="105"/>
  <c r="H61" i="105"/>
  <c r="H60" i="105"/>
  <c r="H59" i="105"/>
  <c r="L51" i="103"/>
  <c r="A38" i="103"/>
  <c r="E36" i="103"/>
  <c r="A27" i="105"/>
  <c r="A36" i="104"/>
  <c r="A37" i="104" s="1"/>
  <c r="A38" i="104" s="1"/>
  <c r="A39" i="104" s="1"/>
  <c r="A40" i="104" s="1"/>
  <c r="A41" i="104" s="1"/>
  <c r="A42" i="104" s="1"/>
  <c r="A43" i="104" s="1"/>
  <c r="H69" i="105"/>
  <c r="G30" i="104"/>
  <c r="G31" i="104" s="1"/>
  <c r="G33" i="104" s="1"/>
  <c r="G37" i="104" s="1"/>
  <c r="G27" i="105"/>
  <c r="G30" i="105" s="1"/>
  <c r="G41" i="104"/>
  <c r="H61" i="101"/>
  <c r="H62" i="101"/>
  <c r="H60" i="101"/>
  <c r="H58" i="101"/>
  <c r="H56" i="101"/>
  <c r="H54" i="101"/>
  <c r="H57" i="101"/>
  <c r="H53" i="101"/>
  <c r="H65" i="101" s="1"/>
  <c r="H67" i="101"/>
  <c r="H68" i="101" s="1"/>
  <c r="H64" i="101"/>
  <c r="H59" i="101"/>
  <c r="H63" i="101"/>
  <c r="H55" i="101"/>
  <c r="E36" i="99"/>
  <c r="A38" i="99"/>
  <c r="A27" i="101"/>
  <c r="A36" i="100"/>
  <c r="A37" i="100" s="1"/>
  <c r="A38" i="100" s="1"/>
  <c r="A39" i="100" s="1"/>
  <c r="A40" i="100" s="1"/>
  <c r="A41" i="100" s="1"/>
  <c r="A42" i="100" s="1"/>
  <c r="A43" i="100" s="1"/>
  <c r="D24" i="101"/>
  <c r="H44" i="101"/>
  <c r="G29" i="100"/>
  <c r="G40" i="100"/>
  <c r="G23" i="100"/>
  <c r="L41" i="94"/>
  <c r="L43" i="94" s="1"/>
  <c r="L45" i="94" s="1"/>
  <c r="L50" i="94" s="1"/>
  <c r="L49" i="94"/>
  <c r="J26" i="94"/>
  <c r="J30" i="94" s="1"/>
  <c r="J48" i="94" s="1"/>
  <c r="N24" i="94"/>
  <c r="N26" i="94" s="1"/>
  <c r="N30" i="94" s="1"/>
  <c r="N48" i="94" s="1"/>
  <c r="G41" i="109" l="1"/>
  <c r="G30" i="109"/>
  <c r="G31" i="109" s="1"/>
  <c r="G33" i="109" s="1"/>
  <c r="G37" i="109" s="1"/>
  <c r="G42" i="109" s="1"/>
  <c r="G27" i="110"/>
  <c r="G30" i="110" s="1"/>
  <c r="G41" i="108"/>
  <c r="G44" i="108" s="1"/>
  <c r="G45" i="108"/>
  <c r="G47" i="108" s="1"/>
  <c r="G49" i="108" s="1"/>
  <c r="G67" i="108" s="1"/>
  <c r="G68" i="108" s="1"/>
  <c r="L54" i="103"/>
  <c r="L56" i="103" s="1"/>
  <c r="L58" i="103" s="1"/>
  <c r="L61" i="103" s="1"/>
  <c r="G42" i="104"/>
  <c r="G43" i="104" s="1"/>
  <c r="G40" i="105"/>
  <c r="G32" i="105"/>
  <c r="E59" i="103"/>
  <c r="A39" i="103"/>
  <c r="A44" i="104"/>
  <c r="A45" i="104" s="1"/>
  <c r="A28" i="105"/>
  <c r="A29" i="105" s="1"/>
  <c r="H69" i="101"/>
  <c r="A44" i="100"/>
  <c r="A45" i="100" s="1"/>
  <c r="G27" i="101"/>
  <c r="G30" i="101" s="1"/>
  <c r="G41" i="100"/>
  <c r="G30" i="100"/>
  <c r="G31" i="100" s="1"/>
  <c r="G33" i="100" s="1"/>
  <c r="G37" i="100" s="1"/>
  <c r="A28" i="101"/>
  <c r="A29" i="101" s="1"/>
  <c r="E59" i="99"/>
  <c r="A39" i="99"/>
  <c r="L51" i="94"/>
  <c r="L54" i="94" s="1"/>
  <c r="O12" i="28"/>
  <c r="N12" i="28"/>
  <c r="G43" i="109" l="1"/>
  <c r="G45" i="109" s="1"/>
  <c r="G50" i="109" s="1"/>
  <c r="G32" i="110"/>
  <c r="G40" i="110"/>
  <c r="K21" i="104"/>
  <c r="G45" i="104"/>
  <c r="G50" i="104" s="1"/>
  <c r="D40" i="105"/>
  <c r="A31" i="105"/>
  <c r="A32" i="105" s="1"/>
  <c r="A46" i="104"/>
  <c r="A47" i="104" s="1"/>
  <c r="A48" i="104" s="1"/>
  <c r="A41" i="103"/>
  <c r="E39" i="103"/>
  <c r="E49" i="103"/>
  <c r="G42" i="100"/>
  <c r="G43" i="100" s="1"/>
  <c r="E49" i="99"/>
  <c r="E39" i="99"/>
  <c r="A41" i="99"/>
  <c r="G32" i="101"/>
  <c r="G40" i="101"/>
  <c r="A46" i="100"/>
  <c r="A47" i="100" s="1"/>
  <c r="A48" i="100" s="1"/>
  <c r="E35" i="99" s="1"/>
  <c r="D40" i="101"/>
  <c r="A31" i="101"/>
  <c r="A32" i="101" s="1"/>
  <c r="A73" i="96"/>
  <c r="G43" i="96"/>
  <c r="G35" i="96"/>
  <c r="G47" i="95"/>
  <c r="G21" i="96" s="1"/>
  <c r="G29" i="96"/>
  <c r="Q17" i="28"/>
  <c r="Q8" i="28"/>
  <c r="K21" i="109" l="1"/>
  <c r="L24" i="109"/>
  <c r="L35" i="99"/>
  <c r="L36" i="99" s="1"/>
  <c r="L41" i="99" s="1"/>
  <c r="L43" i="99" s="1"/>
  <c r="L45" i="99" s="1"/>
  <c r="L50" i="99" s="1"/>
  <c r="L51" i="99" s="1"/>
  <c r="L54" i="99" s="1"/>
  <c r="K38" i="109"/>
  <c r="K32" i="109"/>
  <c r="K28" i="109"/>
  <c r="K34" i="109"/>
  <c r="K30" i="109"/>
  <c r="K39" i="109"/>
  <c r="K41" i="109"/>
  <c r="K35" i="109"/>
  <c r="K33" i="109"/>
  <c r="K27" i="109"/>
  <c r="K44" i="109"/>
  <c r="K42" i="109"/>
  <c r="K43" i="109"/>
  <c r="K40" i="109"/>
  <c r="K37" i="109"/>
  <c r="K29" i="109"/>
  <c r="K25" i="109"/>
  <c r="H20" i="110" s="1"/>
  <c r="K24" i="109"/>
  <c r="K26" i="109"/>
  <c r="K36" i="109"/>
  <c r="K31" i="109"/>
  <c r="D32" i="105"/>
  <c r="J35" i="103"/>
  <c r="L24" i="104"/>
  <c r="A34" i="105"/>
  <c r="D34" i="105"/>
  <c r="A42" i="103"/>
  <c r="A43" i="103" s="1"/>
  <c r="K36" i="104"/>
  <c r="K27" i="104"/>
  <c r="K30" i="104"/>
  <c r="K32" i="104"/>
  <c r="K38" i="104"/>
  <c r="K31" i="104"/>
  <c r="K29" i="104"/>
  <c r="K44" i="104"/>
  <c r="K42" i="104"/>
  <c r="K40" i="104"/>
  <c r="K33" i="104"/>
  <c r="K24" i="104"/>
  <c r="K41" i="104"/>
  <c r="K26" i="104"/>
  <c r="K28" i="104"/>
  <c r="K43" i="104"/>
  <c r="K37" i="104"/>
  <c r="K35" i="104"/>
  <c r="K39" i="104"/>
  <c r="K34" i="104"/>
  <c r="K25" i="104"/>
  <c r="A42" i="99"/>
  <c r="A43" i="99" s="1"/>
  <c r="E43" i="99"/>
  <c r="A34" i="101"/>
  <c r="D34" i="101"/>
  <c r="D32" i="101"/>
  <c r="G45" i="100"/>
  <c r="G50" i="100" s="1"/>
  <c r="K21" i="100"/>
  <c r="C72" i="96"/>
  <c r="A72" i="96"/>
  <c r="A69" i="96"/>
  <c r="D65" i="96"/>
  <c r="E63" i="96" s="1"/>
  <c r="H52" i="96"/>
  <c r="G52" i="96"/>
  <c r="H30" i="96"/>
  <c r="H32" i="96" s="1"/>
  <c r="A19" i="96"/>
  <c r="A20" i="96" s="1"/>
  <c r="A21" i="96" s="1"/>
  <c r="J45" i="95"/>
  <c r="G44" i="95"/>
  <c r="G36" i="95"/>
  <c r="A19" i="95"/>
  <c r="H43" i="96"/>
  <c r="A20" i="94"/>
  <c r="A21" i="94" s="1"/>
  <c r="A24" i="94" s="1"/>
  <c r="A25" i="94" s="1"/>
  <c r="A26" i="94" s="1"/>
  <c r="A28" i="94" s="1"/>
  <c r="A30" i="94" s="1"/>
  <c r="L25" i="109" l="1"/>
  <c r="L26" i="109" s="1"/>
  <c r="L27" i="109" s="1"/>
  <c r="L28" i="109" s="1"/>
  <c r="L29" i="109" s="1"/>
  <c r="L30" i="109" s="1"/>
  <c r="L31" i="109" s="1"/>
  <c r="L32" i="109" s="1"/>
  <c r="L33" i="109" s="1"/>
  <c r="L34" i="109" s="1"/>
  <c r="L35" i="109" s="1"/>
  <c r="L36" i="109" s="1"/>
  <c r="L37" i="109" s="1"/>
  <c r="L38" i="109" s="1"/>
  <c r="L39" i="109" s="1"/>
  <c r="L40" i="109" s="1"/>
  <c r="L41" i="109" s="1"/>
  <c r="L42" i="109" s="1"/>
  <c r="L43" i="109" s="1"/>
  <c r="L44" i="109" s="1"/>
  <c r="G20" i="110"/>
  <c r="G22" i="110" s="1"/>
  <c r="K45" i="109"/>
  <c r="A35" i="105"/>
  <c r="A36" i="105" s="1"/>
  <c r="A39" i="105" s="1"/>
  <c r="L25" i="104"/>
  <c r="L26" i="104" s="1"/>
  <c r="L27" i="104" s="1"/>
  <c r="L28" i="104" s="1"/>
  <c r="L29" i="104" s="1"/>
  <c r="L30" i="104" s="1"/>
  <c r="L31" i="104" s="1"/>
  <c r="L32" i="104" s="1"/>
  <c r="L33" i="104" s="1"/>
  <c r="L34" i="104" s="1"/>
  <c r="L35" i="104" s="1"/>
  <c r="L36" i="104" s="1"/>
  <c r="L37" i="104" s="1"/>
  <c r="L38" i="104" s="1"/>
  <c r="L39" i="104" s="1"/>
  <c r="L40" i="104" s="1"/>
  <c r="L41" i="104" s="1"/>
  <c r="L42" i="104" s="1"/>
  <c r="L43" i="104" s="1"/>
  <c r="L44" i="104" s="1"/>
  <c r="A44" i="103"/>
  <c r="E45" i="103" s="1"/>
  <c r="J36" i="103"/>
  <c r="J41" i="103" s="1"/>
  <c r="J43" i="103" s="1"/>
  <c r="J45" i="103" s="1"/>
  <c r="J50" i="103" s="1"/>
  <c r="J51" i="103" s="1"/>
  <c r="J54" i="103" s="1"/>
  <c r="N35" i="103"/>
  <c r="N36" i="103" s="1"/>
  <c r="N41" i="103" s="1"/>
  <c r="N43" i="103" s="1"/>
  <c r="N45" i="103" s="1"/>
  <c r="N50" i="103" s="1"/>
  <c r="N51" i="103" s="1"/>
  <c r="N54" i="103" s="1"/>
  <c r="E43" i="103"/>
  <c r="H20" i="105"/>
  <c r="K45" i="104"/>
  <c r="G20" i="105"/>
  <c r="G22" i="105" s="1"/>
  <c r="K44" i="100"/>
  <c r="K42" i="100"/>
  <c r="K40" i="100"/>
  <c r="K33" i="100"/>
  <c r="K24" i="100"/>
  <c r="K27" i="100"/>
  <c r="K29" i="100"/>
  <c r="K26" i="100"/>
  <c r="K37" i="100"/>
  <c r="K35" i="100"/>
  <c r="K34" i="100"/>
  <c r="K25" i="100"/>
  <c r="K36" i="100"/>
  <c r="K31" i="100"/>
  <c r="K30" i="100"/>
  <c r="K28" i="100"/>
  <c r="K38" i="100"/>
  <c r="K43" i="100"/>
  <c r="K41" i="100"/>
  <c r="K39" i="100"/>
  <c r="K32" i="100"/>
  <c r="J35" i="99"/>
  <c r="L24" i="100"/>
  <c r="A35" i="101"/>
  <c r="A36" i="101" s="1"/>
  <c r="A39" i="101" s="1"/>
  <c r="A44" i="99"/>
  <c r="H40" i="96"/>
  <c r="G21" i="95"/>
  <c r="G29" i="95" s="1"/>
  <c r="A20" i="95"/>
  <c r="A21" i="95" s="1"/>
  <c r="A22" i="95" s="1"/>
  <c r="A23" i="95" s="1"/>
  <c r="A24" i="95" s="1"/>
  <c r="A25" i="95" s="1"/>
  <c r="A26" i="95" s="1"/>
  <c r="D22" i="96"/>
  <c r="D22" i="108" s="1"/>
  <c r="A22" i="96"/>
  <c r="E54" i="96"/>
  <c r="E56" i="96"/>
  <c r="E58" i="96"/>
  <c r="E60" i="96"/>
  <c r="E62" i="96"/>
  <c r="E53" i="96"/>
  <c r="E55" i="96"/>
  <c r="E57" i="96"/>
  <c r="E59" i="96"/>
  <c r="E61" i="96"/>
  <c r="E48" i="94"/>
  <c r="A33" i="94"/>
  <c r="A35" i="94" s="1"/>
  <c r="A36" i="94" s="1"/>
  <c r="G39" i="110" l="1"/>
  <c r="G24" i="110"/>
  <c r="G34" i="110" s="1"/>
  <c r="G36" i="110" s="1"/>
  <c r="A27" i="95"/>
  <c r="A28" i="95" s="1"/>
  <c r="A29" i="95" s="1"/>
  <c r="A30" i="95" s="1"/>
  <c r="A31" i="95" s="1"/>
  <c r="A32" i="95" s="1"/>
  <c r="A33" i="95" s="1"/>
  <c r="A34" i="95" s="1"/>
  <c r="A35" i="95" s="1"/>
  <c r="A36" i="95" s="1"/>
  <c r="A37" i="95" s="1"/>
  <c r="A38" i="95" s="1"/>
  <c r="A39" i="95" s="1"/>
  <c r="A40" i="95" s="1"/>
  <c r="A41" i="95" s="1"/>
  <c r="A42" i="95" s="1"/>
  <c r="A43" i="95" s="1"/>
  <c r="A44" i="95" s="1"/>
  <c r="A45" i="95" s="1"/>
  <c r="A46" i="95" s="1"/>
  <c r="A47" i="95" s="1"/>
  <c r="A48" i="95" s="1"/>
  <c r="A50" i="95" s="1"/>
  <c r="A45" i="103"/>
  <c r="D36" i="105"/>
  <c r="G24" i="105"/>
  <c r="G34" i="105" s="1"/>
  <c r="G36" i="105" s="1"/>
  <c r="G39" i="105"/>
  <c r="A40" i="105"/>
  <c r="D41" i="105" s="1"/>
  <c r="H20" i="101"/>
  <c r="A40" i="101"/>
  <c r="D41" i="101"/>
  <c r="L25" i="100"/>
  <c r="L26" i="100" s="1"/>
  <c r="L27" i="100" s="1"/>
  <c r="L28" i="100" s="1"/>
  <c r="L29" i="100" s="1"/>
  <c r="L30" i="100" s="1"/>
  <c r="L31" i="100" s="1"/>
  <c r="L32" i="100" s="1"/>
  <c r="L33" i="100" s="1"/>
  <c r="L34" i="100" s="1"/>
  <c r="L35" i="100" s="1"/>
  <c r="L36" i="100" s="1"/>
  <c r="L37" i="100" s="1"/>
  <c r="L38" i="100" s="1"/>
  <c r="L39" i="100" s="1"/>
  <c r="L40" i="100" s="1"/>
  <c r="L41" i="100" s="1"/>
  <c r="L42" i="100" s="1"/>
  <c r="L43" i="100" s="1"/>
  <c r="L44" i="100" s="1"/>
  <c r="G20" i="101"/>
  <c r="G22" i="101" s="1"/>
  <c r="K45" i="100"/>
  <c r="J36" i="99"/>
  <c r="J41" i="99" s="1"/>
  <c r="J43" i="99" s="1"/>
  <c r="J45" i="99" s="1"/>
  <c r="J50" i="99" s="1"/>
  <c r="J51" i="99" s="1"/>
  <c r="J54" i="99" s="1"/>
  <c r="N35" i="99"/>
  <c r="N36" i="99" s="1"/>
  <c r="N41" i="99" s="1"/>
  <c r="N43" i="99" s="1"/>
  <c r="N45" i="99" s="1"/>
  <c r="N50" i="99" s="1"/>
  <c r="N51" i="99" s="1"/>
  <c r="N54" i="99" s="1"/>
  <c r="A45" i="99"/>
  <c r="E45" i="99"/>
  <c r="D36" i="101"/>
  <c r="A38" i="94"/>
  <c r="E36" i="94"/>
  <c r="G23" i="95"/>
  <c r="G40" i="95"/>
  <c r="A23" i="96"/>
  <c r="A24" i="96" s="1"/>
  <c r="D39" i="96"/>
  <c r="D39" i="108" s="1"/>
  <c r="A39" i="94"/>
  <c r="E39" i="94" s="1"/>
  <c r="E59" i="94"/>
  <c r="G41" i="110" l="1"/>
  <c r="G44" i="110" s="1"/>
  <c r="G41" i="105"/>
  <c r="G44" i="105" s="1"/>
  <c r="A48" i="103"/>
  <c r="E50" i="103"/>
  <c r="A41" i="105"/>
  <c r="G39" i="101"/>
  <c r="G24" i="101"/>
  <c r="G34" i="101" s="1"/>
  <c r="G36" i="101" s="1"/>
  <c r="E50" i="99"/>
  <c r="A48" i="99"/>
  <c r="A41" i="101"/>
  <c r="G30" i="95"/>
  <c r="G31" i="95" s="1"/>
  <c r="G33" i="95" s="1"/>
  <c r="G37" i="95" s="1"/>
  <c r="G42" i="95" s="1"/>
  <c r="G41" i="95"/>
  <c r="G27" i="96"/>
  <c r="D24" i="96"/>
  <c r="D24" i="108" s="1"/>
  <c r="A27" i="96"/>
  <c r="A41" i="94"/>
  <c r="E49" i="94"/>
  <c r="G45" i="110" l="1"/>
  <c r="G47" i="110" s="1"/>
  <c r="G49" i="110" s="1"/>
  <c r="G63" i="110" s="1"/>
  <c r="G59" i="110"/>
  <c r="A28" i="96"/>
  <c r="A29" i="96" s="1"/>
  <c r="A30" i="96" s="1"/>
  <c r="D30" i="96"/>
  <c r="D30" i="108" s="1"/>
  <c r="G45" i="105"/>
  <c r="G47" i="105" s="1"/>
  <c r="G49" i="105" s="1"/>
  <c r="G63" i="105" s="1"/>
  <c r="G61" i="105"/>
  <c r="G57" i="105"/>
  <c r="G55" i="105"/>
  <c r="G53" i="105"/>
  <c r="G62" i="105"/>
  <c r="G56" i="105"/>
  <c r="G54" i="105"/>
  <c r="G64" i="105"/>
  <c r="G60" i="105"/>
  <c r="G58" i="105"/>
  <c r="G67" i="105"/>
  <c r="G68" i="105" s="1"/>
  <c r="A49" i="103"/>
  <c r="A50" i="103" s="1"/>
  <c r="E51" i="103"/>
  <c r="A43" i="105"/>
  <c r="D45" i="105"/>
  <c r="G41" i="101"/>
  <c r="G44" i="101" s="1"/>
  <c r="A43" i="101"/>
  <c r="A44" i="101" s="1"/>
  <c r="A45" i="101" s="1"/>
  <c r="A49" i="99"/>
  <c r="A50" i="99" s="1"/>
  <c r="E51" i="99"/>
  <c r="G43" i="95"/>
  <c r="K21" i="95" s="1"/>
  <c r="K28" i="95" s="1"/>
  <c r="A42" i="94"/>
  <c r="A43" i="94" s="1"/>
  <c r="G58" i="110" l="1"/>
  <c r="G56" i="110"/>
  <c r="G55" i="110"/>
  <c r="G53" i="110"/>
  <c r="G64" i="110"/>
  <c r="G60" i="110"/>
  <c r="G57" i="110"/>
  <c r="G62" i="110"/>
  <c r="G67" i="110"/>
  <c r="G68" i="110" s="1"/>
  <c r="G54" i="110"/>
  <c r="G61" i="110"/>
  <c r="D45" i="101"/>
  <c r="D44" i="101"/>
  <c r="K33" i="95"/>
  <c r="K29" i="95"/>
  <c r="K44" i="95"/>
  <c r="G45" i="95"/>
  <c r="G50" i="95" s="1"/>
  <c r="J35" i="94" s="1"/>
  <c r="K43" i="95"/>
  <c r="K31" i="95"/>
  <c r="K37" i="95"/>
  <c r="K34" i="95"/>
  <c r="K36" i="95"/>
  <c r="K42" i="95"/>
  <c r="K41" i="95"/>
  <c r="K38" i="95"/>
  <c r="K35" i="95"/>
  <c r="K39" i="95"/>
  <c r="K40" i="95"/>
  <c r="K30" i="95"/>
  <c r="K32" i="95"/>
  <c r="K26" i="95"/>
  <c r="K27" i="95"/>
  <c r="K25" i="95"/>
  <c r="H20" i="96" s="1"/>
  <c r="G59" i="105"/>
  <c r="G65" i="105" s="1"/>
  <c r="G69" i="105" s="1"/>
  <c r="J55" i="103" s="1"/>
  <c r="A51" i="103"/>
  <c r="A54" i="103" s="1"/>
  <c r="A55" i="103" s="1"/>
  <c r="A56" i="103" s="1"/>
  <c r="A44" i="105"/>
  <c r="A45" i="105" s="1"/>
  <c r="D44" i="105"/>
  <c r="G45" i="101"/>
  <c r="G47" i="101" s="1"/>
  <c r="G49" i="101" s="1"/>
  <c r="G58" i="101" s="1"/>
  <c r="A51" i="99"/>
  <c r="A54" i="99" s="1"/>
  <c r="A55" i="99" s="1"/>
  <c r="A56" i="99" s="1"/>
  <c r="A46" i="101"/>
  <c r="A47" i="101" s="1"/>
  <c r="A31" i="96"/>
  <c r="A32" i="96" s="1"/>
  <c r="D40" i="96"/>
  <c r="D40" i="108" s="1"/>
  <c r="A44" i="94"/>
  <c r="A45" i="94" s="1"/>
  <c r="E43" i="94"/>
  <c r="G65" i="110" l="1"/>
  <c r="G69" i="110" s="1"/>
  <c r="L55" i="99" s="1"/>
  <c r="L56" i="99" s="1"/>
  <c r="L58" i="99" s="1"/>
  <c r="L61" i="99" s="1"/>
  <c r="K45" i="95"/>
  <c r="G20" i="96"/>
  <c r="N55" i="103"/>
  <c r="N56" i="103" s="1"/>
  <c r="N58" i="103" s="1"/>
  <c r="N61" i="103" s="1"/>
  <c r="J56" i="103"/>
  <c r="J58" i="103" s="1"/>
  <c r="J61" i="103" s="1"/>
  <c r="A46" i="105"/>
  <c r="A47" i="105" s="1"/>
  <c r="E58" i="103"/>
  <c r="A57" i="103"/>
  <c r="A58" i="103" s="1"/>
  <c r="G60" i="101"/>
  <c r="G57" i="101"/>
  <c r="G53" i="101"/>
  <c r="G54" i="101"/>
  <c r="G59" i="101"/>
  <c r="G62" i="101"/>
  <c r="G64" i="101"/>
  <c r="G63" i="101"/>
  <c r="G67" i="101"/>
  <c r="G68" i="101" s="1"/>
  <c r="G55" i="101"/>
  <c r="G61" i="101"/>
  <c r="G56" i="101"/>
  <c r="A49" i="101"/>
  <c r="D49" i="101"/>
  <c r="D47" i="101"/>
  <c r="A57" i="99"/>
  <c r="A58" i="99" s="1"/>
  <c r="J36" i="94"/>
  <c r="J41" i="94" s="1"/>
  <c r="J43" i="94" s="1"/>
  <c r="J45" i="94" s="1"/>
  <c r="J50" i="94" s="1"/>
  <c r="J51" i="94" s="1"/>
  <c r="J54" i="94" s="1"/>
  <c r="N35" i="94"/>
  <c r="N36" i="94" s="1"/>
  <c r="N41" i="94" s="1"/>
  <c r="N43" i="94" s="1"/>
  <c r="N45" i="94" s="1"/>
  <c r="N50" i="94" s="1"/>
  <c r="N51" i="94" s="1"/>
  <c r="N54" i="94" s="1"/>
  <c r="L24" i="95"/>
  <c r="L25" i="95" s="1"/>
  <c r="L26" i="95" s="1"/>
  <c r="L27" i="95" s="1"/>
  <c r="L28" i="95" s="1"/>
  <c r="L29" i="95" s="1"/>
  <c r="L30" i="95" s="1"/>
  <c r="L31" i="95" s="1"/>
  <c r="L32" i="95" s="1"/>
  <c r="L33" i="95" s="1"/>
  <c r="L34" i="95" s="1"/>
  <c r="L35" i="95" s="1"/>
  <c r="L36" i="95" s="1"/>
  <c r="L37" i="95" s="1"/>
  <c r="L38" i="95" s="1"/>
  <c r="L39" i="95" s="1"/>
  <c r="L40" i="95" s="1"/>
  <c r="L41" i="95" s="1"/>
  <c r="L42" i="95" s="1"/>
  <c r="L43" i="95" s="1"/>
  <c r="L44" i="95" s="1"/>
  <c r="A34" i="96"/>
  <c r="D34" i="96"/>
  <c r="D34" i="108" s="1"/>
  <c r="D32" i="96"/>
  <c r="D32" i="108" s="1"/>
  <c r="E50" i="94"/>
  <c r="A48" i="94"/>
  <c r="E45" i="94"/>
  <c r="N36" i="28"/>
  <c r="D47" i="105" l="1"/>
  <c r="A49" i="105"/>
  <c r="D49" i="105"/>
  <c r="A59" i="103"/>
  <c r="A61" i="103" s="1"/>
  <c r="E61" i="103"/>
  <c r="G65" i="101"/>
  <c r="G69" i="101" s="1"/>
  <c r="J55" i="99" s="1"/>
  <c r="N55" i="99" s="1"/>
  <c r="N56" i="99" s="1"/>
  <c r="N58" i="99" s="1"/>
  <c r="N61" i="99" s="1"/>
  <c r="C73" i="101"/>
  <c r="A53" i="101"/>
  <c r="A54" i="101" s="1"/>
  <c r="A55" i="101" s="1"/>
  <c r="A56" i="101" s="1"/>
  <c r="A57" i="101" s="1"/>
  <c r="A58" i="101" s="1"/>
  <c r="A59" i="101" s="1"/>
  <c r="A60" i="101" s="1"/>
  <c r="A61" i="101" s="1"/>
  <c r="A62" i="101" s="1"/>
  <c r="A63" i="101" s="1"/>
  <c r="A64" i="101" s="1"/>
  <c r="A65" i="101" s="1"/>
  <c r="D67" i="101"/>
  <c r="A59" i="99"/>
  <c r="A61" i="99" s="1"/>
  <c r="E61" i="99"/>
  <c r="E58" i="99"/>
  <c r="A35" i="96"/>
  <c r="A36" i="96" s="1"/>
  <c r="A39" i="96" s="1"/>
  <c r="A49" i="94"/>
  <c r="A50" i="94" s="1"/>
  <c r="A51" i="94" s="1"/>
  <c r="A54" i="94" s="1"/>
  <c r="A55" i="94" s="1"/>
  <c r="A56" i="94" s="1"/>
  <c r="C73" i="105" l="1"/>
  <c r="A53" i="105"/>
  <c r="A54" i="105" s="1"/>
  <c r="A55" i="105" s="1"/>
  <c r="A56" i="105" s="1"/>
  <c r="A57" i="105" s="1"/>
  <c r="A58" i="105" s="1"/>
  <c r="A59" i="105" s="1"/>
  <c r="A60" i="105" s="1"/>
  <c r="A61" i="105" s="1"/>
  <c r="A62" i="105" s="1"/>
  <c r="A63" i="105" s="1"/>
  <c r="A64" i="105" s="1"/>
  <c r="A65" i="105" s="1"/>
  <c r="D67" i="105"/>
  <c r="J56" i="99"/>
  <c r="J58" i="99" s="1"/>
  <c r="J61" i="99" s="1"/>
  <c r="A67" i="101"/>
  <c r="D69" i="101"/>
  <c r="A40" i="96"/>
  <c r="D41" i="96" s="1"/>
  <c r="D41" i="108" s="1"/>
  <c r="D36" i="96"/>
  <c r="D36" i="108" s="1"/>
  <c r="A57" i="94"/>
  <c r="A58" i="94" s="1"/>
  <c r="E51" i="94"/>
  <c r="O49" i="28"/>
  <c r="D69" i="105" l="1"/>
  <c r="A67" i="105"/>
  <c r="E58" i="94"/>
  <c r="A41" i="96"/>
  <c r="A59" i="94"/>
  <c r="A61" i="94" s="1"/>
  <c r="E61" i="94" l="1"/>
  <c r="A43" i="96"/>
  <c r="A44" i="96" s="1"/>
  <c r="A45" i="96" s="1"/>
  <c r="D44" i="96" l="1"/>
  <c r="D44" i="108" s="1"/>
  <c r="D45" i="96"/>
  <c r="D45" i="108" s="1"/>
  <c r="A46" i="96"/>
  <c r="A47" i="96" s="1"/>
  <c r="A49" i="96" l="1"/>
  <c r="C73" i="96" s="1"/>
  <c r="D49" i="96"/>
  <c r="D49" i="108" s="1"/>
  <c r="D47" i="96"/>
  <c r="D47" i="108" s="1"/>
  <c r="A53" i="96" l="1"/>
  <c r="A54" i="96" s="1"/>
  <c r="A55" i="96" s="1"/>
  <c r="A56" i="96" s="1"/>
  <c r="A57" i="96" s="1"/>
  <c r="A58" i="96" s="1"/>
  <c r="A59" i="96" s="1"/>
  <c r="A60" i="96" s="1"/>
  <c r="A61" i="96" s="1"/>
  <c r="A62" i="96" s="1"/>
  <c r="A63" i="96" s="1"/>
  <c r="A64" i="96" s="1"/>
  <c r="A65" i="96" s="1"/>
  <c r="D67" i="96"/>
  <c r="O45" i="28"/>
  <c r="O46" i="28"/>
  <c r="D69" i="96" l="1"/>
  <c r="A67" i="96"/>
  <c r="E31" i="83"/>
  <c r="P16" i="28"/>
  <c r="P12" i="28"/>
  <c r="P7" i="28"/>
  <c r="B29" i="113" l="1"/>
  <c r="P17" i="28"/>
  <c r="C10" i="113" l="1"/>
  <c r="N7" i="94" s="1"/>
  <c r="C14" i="113"/>
  <c r="G7" i="108" s="1"/>
  <c r="C18" i="113"/>
  <c r="L7" i="109" s="1"/>
  <c r="C22" i="113"/>
  <c r="G7" i="105" s="1"/>
  <c r="E55" i="103" s="1"/>
  <c r="C12" i="113"/>
  <c r="G7" i="96" s="1"/>
  <c r="C11" i="113"/>
  <c r="L7" i="95" s="1"/>
  <c r="C13" i="113"/>
  <c r="L7" i="107" s="1"/>
  <c r="C15" i="113"/>
  <c r="N7" i="99" s="1"/>
  <c r="C16" i="113"/>
  <c r="L7" i="100" s="1"/>
  <c r="C17" i="113"/>
  <c r="G7" i="101" s="1"/>
  <c r="E55" i="99" s="1"/>
  <c r="C19" i="113"/>
  <c r="G7" i="110" s="1"/>
  <c r="C20" i="113"/>
  <c r="N7" i="103" s="1"/>
  <c r="C21" i="113"/>
  <c r="L7" i="104" s="1"/>
  <c r="C23" i="113"/>
  <c r="L7" i="111" s="1"/>
  <c r="C24" i="113"/>
  <c r="G7" i="112" s="1"/>
  <c r="N49" i="28"/>
  <c r="D43" i="96" l="1"/>
  <c r="D48" i="95"/>
  <c r="D19" i="95"/>
  <c r="D19" i="107"/>
  <c r="D29" i="108"/>
  <c r="D35" i="96"/>
  <c r="D18" i="96"/>
  <c r="D35" i="108"/>
  <c r="D29" i="96"/>
  <c r="D18" i="108"/>
  <c r="D48" i="107"/>
  <c r="D28" i="112"/>
  <c r="D27" i="112"/>
  <c r="D20" i="112"/>
  <c r="D21" i="112"/>
  <c r="D19" i="112"/>
  <c r="D21" i="96"/>
  <c r="D28" i="96"/>
  <c r="D27" i="96"/>
  <c r="D19" i="96"/>
  <c r="D20" i="96"/>
  <c r="D27" i="108"/>
  <c r="D20" i="108"/>
  <c r="D28" i="108"/>
  <c r="D21" i="108"/>
  <c r="D19" i="108"/>
  <c r="D19" i="105"/>
  <c r="D20" i="105"/>
  <c r="D21" i="105"/>
  <c r="D27" i="105"/>
  <c r="D28" i="105"/>
  <c r="E35" i="103"/>
  <c r="D29" i="112"/>
  <c r="D43" i="105"/>
  <c r="D19" i="111"/>
  <c r="D18" i="105"/>
  <c r="D48" i="104"/>
  <c r="D19" i="104"/>
  <c r="D18" i="112"/>
  <c r="D48" i="111"/>
  <c r="D43" i="112"/>
  <c r="D35" i="112"/>
  <c r="D29" i="105"/>
  <c r="D35" i="105"/>
  <c r="D27" i="101"/>
  <c r="D21" i="101"/>
  <c r="D28" i="101"/>
  <c r="D19" i="101"/>
  <c r="D20" i="101"/>
  <c r="D19" i="110"/>
  <c r="D21" i="110"/>
  <c r="D20" i="110"/>
  <c r="D27" i="110"/>
  <c r="D28" i="110"/>
  <c r="D35" i="110"/>
  <c r="D48" i="100"/>
  <c r="D29" i="110"/>
  <c r="D19" i="100"/>
  <c r="D18" i="110"/>
  <c r="D19" i="109"/>
  <c r="D48" i="109"/>
  <c r="D18" i="101"/>
  <c r="D43" i="110"/>
  <c r="D43" i="101"/>
  <c r="D35" i="101"/>
  <c r="D29" i="101"/>
  <c r="N46" i="28"/>
  <c r="P23" i="28" l="1"/>
  <c r="E36" i="83"/>
  <c r="E38" i="83" s="1"/>
  <c r="E43" i="83" s="1"/>
  <c r="J5" i="83"/>
  <c r="J4" i="83"/>
  <c r="J3" i="83"/>
  <c r="J2" i="83"/>
  <c r="J1" i="83"/>
  <c r="A10" i="83"/>
  <c r="A49" i="83"/>
  <c r="A23" i="83"/>
  <c r="I19" i="83"/>
  <c r="A11" i="83"/>
  <c r="A9" i="83"/>
  <c r="A8" i="83"/>
  <c r="A52" i="83" l="1"/>
  <c r="A24" i="83"/>
  <c r="A53" i="83" s="1"/>
  <c r="A25" i="83" l="1"/>
  <c r="A54" i="83" s="1"/>
  <c r="H18" i="96" l="1"/>
  <c r="A26" i="83"/>
  <c r="G18" i="96" l="1"/>
  <c r="A27" i="83"/>
  <c r="A55" i="83"/>
  <c r="A28" i="83" l="1"/>
  <c r="A29" i="83" s="1"/>
  <c r="A56" i="83"/>
  <c r="A31" i="83" l="1"/>
  <c r="A58" i="83"/>
  <c r="C59" i="83"/>
  <c r="A57" i="83"/>
  <c r="A59" i="83" l="1"/>
  <c r="A33" i="83"/>
  <c r="A34" i="83" s="1"/>
  <c r="C62" i="83" l="1"/>
  <c r="A60" i="83"/>
  <c r="A61" i="83" l="1"/>
  <c r="A36" i="83"/>
  <c r="A62" i="83" s="1"/>
  <c r="C63" i="83" l="1"/>
  <c r="A38" i="83"/>
  <c r="A63" i="83" l="1"/>
  <c r="A40" i="83"/>
  <c r="A64" i="83"/>
  <c r="A41" i="83" l="1"/>
  <c r="A43" i="83" s="1"/>
  <c r="A45" i="83" s="1"/>
  <c r="A67" i="83" s="1"/>
  <c r="C67" i="83"/>
  <c r="A66" i="83"/>
  <c r="C66" i="83" l="1"/>
  <c r="M6" i="48" l="1"/>
  <c r="M5" i="48"/>
  <c r="M4" i="48"/>
  <c r="M3" i="48"/>
  <c r="M2" i="48"/>
  <c r="M1" i="48"/>
  <c r="M5" i="51"/>
  <c r="M4" i="51"/>
  <c r="M3" i="51"/>
  <c r="M2" i="51"/>
  <c r="M1" i="51"/>
  <c r="M5" i="54"/>
  <c r="M4" i="54"/>
  <c r="M3" i="54"/>
  <c r="M2" i="54"/>
  <c r="M1" i="54"/>
  <c r="M5" i="57"/>
  <c r="M4" i="57"/>
  <c r="M3" i="57"/>
  <c r="M2" i="57"/>
  <c r="M1" i="57"/>
  <c r="M6" i="60"/>
  <c r="M5" i="60"/>
  <c r="M4" i="60"/>
  <c r="M3" i="60"/>
  <c r="M2" i="60"/>
  <c r="M1" i="60"/>
  <c r="L6" i="73"/>
  <c r="L5" i="73"/>
  <c r="L4" i="73"/>
  <c r="L3" i="73"/>
  <c r="L2" i="73"/>
  <c r="L1" i="73"/>
  <c r="M6" i="57" l="1"/>
  <c r="M6" i="51"/>
  <c r="M6" i="54"/>
  <c r="A72" i="48" l="1"/>
  <c r="A12" i="79"/>
  <c r="A12" i="73"/>
  <c r="C72" i="73"/>
  <c r="C72" i="60"/>
  <c r="C71" i="57"/>
  <c r="C71" i="51"/>
  <c r="C71" i="48"/>
  <c r="A73" i="73"/>
  <c r="A12" i="60"/>
  <c r="A73" i="60"/>
  <c r="A72" i="54"/>
  <c r="C71" i="54"/>
  <c r="I1" i="60"/>
  <c r="A72" i="51"/>
  <c r="A72" i="57"/>
  <c r="A12" i="57"/>
  <c r="A12" i="54"/>
  <c r="A12" i="51"/>
  <c r="A12" i="48"/>
  <c r="A73" i="79"/>
  <c r="A72" i="79"/>
  <c r="A69" i="79"/>
  <c r="D65" i="79"/>
  <c r="E56" i="79" s="1"/>
  <c r="E53" i="79"/>
  <c r="H52" i="79"/>
  <c r="G52" i="79"/>
  <c r="H40" i="79"/>
  <c r="G40" i="79"/>
  <c r="H32" i="79"/>
  <c r="G32" i="79"/>
  <c r="H30" i="79"/>
  <c r="G30" i="79"/>
  <c r="A19" i="79"/>
  <c r="A20" i="79" s="1"/>
  <c r="A21" i="79" s="1"/>
  <c r="A11" i="79"/>
  <c r="A10" i="79"/>
  <c r="A9" i="79"/>
  <c r="G6" i="79"/>
  <c r="G5" i="79"/>
  <c r="G4" i="79"/>
  <c r="G3" i="79"/>
  <c r="G2" i="79"/>
  <c r="G1" i="79"/>
  <c r="H52" i="73"/>
  <c r="H30" i="73"/>
  <c r="H32" i="73" s="1"/>
  <c r="E55" i="79" l="1"/>
  <c r="H40" i="73"/>
  <c r="E60" i="79"/>
  <c r="E61" i="79"/>
  <c r="E63" i="79"/>
  <c r="E57" i="79"/>
  <c r="E58" i="79"/>
  <c r="D22" i="79"/>
  <c r="A22" i="79"/>
  <c r="E54" i="79"/>
  <c r="E62" i="79"/>
  <c r="E59" i="79"/>
  <c r="A23" i="79" l="1"/>
  <c r="A24" i="79" s="1"/>
  <c r="D39" i="79"/>
  <c r="G30" i="96" l="1"/>
  <c r="G32" i="96" s="1"/>
  <c r="A27" i="79"/>
  <c r="D24" i="79"/>
  <c r="G40" i="96" l="1"/>
  <c r="A28" i="79"/>
  <c r="A29" i="79" s="1"/>
  <c r="A30" i="79" s="1"/>
  <c r="G22" i="96" l="1"/>
  <c r="D30" i="79"/>
  <c r="A31" i="79"/>
  <c r="A32" i="79" s="1"/>
  <c r="D40" i="79"/>
  <c r="G24" i="96" l="1"/>
  <c r="G34" i="96" s="1"/>
  <c r="G36" i="96" s="1"/>
  <c r="G39" i="96"/>
  <c r="H22" i="96"/>
  <c r="G20" i="79"/>
  <c r="H20" i="79"/>
  <c r="D32" i="79"/>
  <c r="A34" i="79"/>
  <c r="D34" i="79"/>
  <c r="H24" i="96" l="1"/>
  <c r="H34" i="96" s="1"/>
  <c r="H36" i="96" s="1"/>
  <c r="H39" i="96"/>
  <c r="G41" i="96"/>
  <c r="G44" i="96" s="1"/>
  <c r="A35" i="79"/>
  <c r="A36" i="79" s="1"/>
  <c r="A39" i="79" s="1"/>
  <c r="G45" i="96" l="1"/>
  <c r="G47" i="96" s="1"/>
  <c r="G49" i="96" s="1"/>
  <c r="H41" i="96"/>
  <c r="H44" i="96" s="1"/>
  <c r="D36" i="79"/>
  <c r="D41" i="79"/>
  <c r="A40" i="79"/>
  <c r="G64" i="108" l="1"/>
  <c r="G57" i="108"/>
  <c r="G54" i="108"/>
  <c r="G60" i="108"/>
  <c r="G61" i="108"/>
  <c r="G63" i="108"/>
  <c r="G55" i="108"/>
  <c r="G59" i="108"/>
  <c r="G53" i="108"/>
  <c r="G62" i="108"/>
  <c r="G56" i="108"/>
  <c r="G58" i="108"/>
  <c r="G63" i="96"/>
  <c r="G57" i="96"/>
  <c r="G55" i="96"/>
  <c r="G60" i="96"/>
  <c r="G56" i="96"/>
  <c r="G64" i="96"/>
  <c r="G58" i="96"/>
  <c r="G59" i="96"/>
  <c r="G62" i="96"/>
  <c r="G61" i="96"/>
  <c r="G54" i="96"/>
  <c r="G53" i="96"/>
  <c r="G67" i="96"/>
  <c r="G68" i="96" s="1"/>
  <c r="H45" i="96"/>
  <c r="H47" i="96" s="1"/>
  <c r="H49" i="96" s="1"/>
  <c r="H64" i="96" s="1"/>
  <c r="A41" i="79"/>
  <c r="G65" i="108" l="1"/>
  <c r="G69" i="108" s="1"/>
  <c r="L55" i="94" s="1"/>
  <c r="L56" i="94" s="1"/>
  <c r="L58" i="94" s="1"/>
  <c r="L61" i="94" s="1"/>
  <c r="H59" i="96"/>
  <c r="H60" i="96"/>
  <c r="H53" i="96"/>
  <c r="G65" i="96"/>
  <c r="G69" i="96" s="1"/>
  <c r="J55" i="94" s="1"/>
  <c r="H67" i="96"/>
  <c r="H68" i="96" s="1"/>
  <c r="H61" i="96"/>
  <c r="H56" i="96"/>
  <c r="H62" i="96"/>
  <c r="H63" i="96"/>
  <c r="H54" i="96"/>
  <c r="H57" i="96"/>
  <c r="H58" i="96"/>
  <c r="H55" i="96"/>
  <c r="A43" i="79"/>
  <c r="D45" i="79" s="1"/>
  <c r="J56" i="94" l="1"/>
  <c r="J58" i="94" s="1"/>
  <c r="J61" i="94" s="1"/>
  <c r="N55" i="94"/>
  <c r="N56" i="94" s="1"/>
  <c r="N58" i="94" s="1"/>
  <c r="N61" i="94" s="1"/>
  <c r="H65" i="96"/>
  <c r="H69" i="96" s="1"/>
  <c r="A44" i="79"/>
  <c r="A45" i="79" s="1"/>
  <c r="D44" i="79"/>
  <c r="A46" i="79" l="1"/>
  <c r="A47" i="79" s="1"/>
  <c r="A49" i="79" l="1"/>
  <c r="D49" i="79"/>
  <c r="D47" i="79"/>
  <c r="C73" i="79" l="1"/>
  <c r="A53" i="79"/>
  <c r="A54" i="79" s="1"/>
  <c r="A55" i="79" s="1"/>
  <c r="A56" i="79" s="1"/>
  <c r="A57" i="79" s="1"/>
  <c r="A58" i="79" s="1"/>
  <c r="A59" i="79" s="1"/>
  <c r="A60" i="79" s="1"/>
  <c r="A61" i="79" s="1"/>
  <c r="A62" i="79" s="1"/>
  <c r="A63" i="79" s="1"/>
  <c r="A64" i="79" s="1"/>
  <c r="A65" i="79" s="1"/>
  <c r="D67" i="79"/>
  <c r="A67" i="79" l="1"/>
  <c r="D68" i="79" s="1"/>
  <c r="D69" i="79"/>
  <c r="L52" i="73" l="1"/>
  <c r="L30" i="73"/>
  <c r="L32" i="73" s="1"/>
  <c r="A72" i="73"/>
  <c r="A69" i="73"/>
  <c r="D65" i="73"/>
  <c r="E56" i="73" s="1"/>
  <c r="G52" i="73"/>
  <c r="G30" i="73"/>
  <c r="G32" i="73" s="1"/>
  <c r="A19" i="73"/>
  <c r="A20" i="73" s="1"/>
  <c r="A21" i="73" s="1"/>
  <c r="A11" i="73"/>
  <c r="A10" i="73"/>
  <c r="A9" i="73"/>
  <c r="H6" i="73"/>
  <c r="H5" i="73"/>
  <c r="H4" i="73"/>
  <c r="H3" i="73"/>
  <c r="H2" i="73"/>
  <c r="H1" i="73"/>
  <c r="N52" i="60"/>
  <c r="M52" i="60"/>
  <c r="N51" i="57"/>
  <c r="M51" i="57"/>
  <c r="N39" i="57"/>
  <c r="M39" i="57"/>
  <c r="N51" i="54"/>
  <c r="M51" i="54"/>
  <c r="N39" i="54"/>
  <c r="M39" i="54"/>
  <c r="N51" i="51"/>
  <c r="M51" i="51"/>
  <c r="N29" i="51"/>
  <c r="N39" i="51" s="1"/>
  <c r="M29" i="51"/>
  <c r="M39" i="51" s="1"/>
  <c r="N51" i="48"/>
  <c r="M51" i="48"/>
  <c r="N39" i="48"/>
  <c r="M39" i="48"/>
  <c r="A72" i="60"/>
  <c r="A69" i="60"/>
  <c r="D65" i="60"/>
  <c r="E62" i="60" s="1"/>
  <c r="I52" i="60"/>
  <c r="H52" i="60"/>
  <c r="A19" i="60"/>
  <c r="A20" i="60" s="1"/>
  <c r="A21" i="60" s="1"/>
  <c r="A11" i="60"/>
  <c r="A10" i="60"/>
  <c r="A9" i="60"/>
  <c r="I6" i="60"/>
  <c r="I5" i="60"/>
  <c r="I4" i="60"/>
  <c r="I3" i="60"/>
  <c r="I2" i="60"/>
  <c r="L40" i="73" l="1"/>
  <c r="G43" i="73"/>
  <c r="G43" i="79"/>
  <c r="H43" i="73"/>
  <c r="H43" i="79"/>
  <c r="E60" i="73"/>
  <c r="E55" i="73"/>
  <c r="E59" i="73"/>
  <c r="E61" i="73"/>
  <c r="E53" i="73"/>
  <c r="E62" i="73"/>
  <c r="E54" i="73"/>
  <c r="E63" i="73"/>
  <c r="E57" i="73"/>
  <c r="G40" i="73"/>
  <c r="E58" i="73"/>
  <c r="D22" i="73"/>
  <c r="A22" i="73"/>
  <c r="M31" i="51"/>
  <c r="N31" i="51"/>
  <c r="E54" i="60"/>
  <c r="D22" i="60"/>
  <c r="A22" i="60"/>
  <c r="E59" i="60"/>
  <c r="E53" i="60"/>
  <c r="E61" i="60"/>
  <c r="E63" i="60"/>
  <c r="E56" i="60"/>
  <c r="E58" i="60"/>
  <c r="E55" i="60"/>
  <c r="E60" i="60"/>
  <c r="E57" i="60"/>
  <c r="O23" i="28"/>
  <c r="O17" i="28"/>
  <c r="D39" i="73" l="1"/>
  <c r="A23" i="73"/>
  <c r="A24" i="73" s="1"/>
  <c r="D39" i="60"/>
  <c r="A23" i="60"/>
  <c r="A24" i="60" s="1"/>
  <c r="D24" i="73" l="1"/>
  <c r="A27" i="73"/>
  <c r="A27" i="60"/>
  <c r="D24" i="60"/>
  <c r="A28" i="73" l="1"/>
  <c r="A29" i="73" s="1"/>
  <c r="A30" i="73" s="1"/>
  <c r="A28" i="60"/>
  <c r="A29" i="60" s="1"/>
  <c r="A30" i="60" s="1"/>
  <c r="D30" i="60"/>
  <c r="G18" i="79" l="1"/>
  <c r="G22" i="79" s="1"/>
  <c r="D30" i="73"/>
  <c r="D40" i="73"/>
  <c r="A31" i="73"/>
  <c r="A32" i="73" s="1"/>
  <c r="D40" i="60"/>
  <c r="A31" i="60"/>
  <c r="A32" i="60" s="1"/>
  <c r="M54" i="28"/>
  <c r="M49" i="28"/>
  <c r="M46" i="28"/>
  <c r="M44" i="28"/>
  <c r="H18" i="79" l="1"/>
  <c r="H22" i="79" s="1"/>
  <c r="G24" i="79"/>
  <c r="G34" i="79" s="1"/>
  <c r="G36" i="79" s="1"/>
  <c r="G39" i="79"/>
  <c r="D32" i="73"/>
  <c r="A34" i="73"/>
  <c r="D34" i="73"/>
  <c r="A34" i="60"/>
  <c r="D34" i="60"/>
  <c r="D32" i="60"/>
  <c r="I51" i="57"/>
  <c r="H51" i="57"/>
  <c r="A71" i="57"/>
  <c r="A68" i="57"/>
  <c r="D64" i="57"/>
  <c r="E61" i="57" s="1"/>
  <c r="D42" i="57"/>
  <c r="I39" i="57"/>
  <c r="H39" i="57"/>
  <c r="D34" i="57"/>
  <c r="D27" i="57"/>
  <c r="D26" i="57"/>
  <c r="A18" i="57"/>
  <c r="A19" i="57" s="1"/>
  <c r="A20" i="57" s="1"/>
  <c r="A11" i="57"/>
  <c r="A10" i="57"/>
  <c r="A9" i="57"/>
  <c r="H5" i="57"/>
  <c r="H4" i="57"/>
  <c r="H3" i="57"/>
  <c r="H2" i="57"/>
  <c r="H1" i="57"/>
  <c r="A71" i="54"/>
  <c r="A68" i="54"/>
  <c r="D64" i="54"/>
  <c r="E61" i="54" s="1"/>
  <c r="I51" i="54"/>
  <c r="H51" i="54"/>
  <c r="D42" i="54"/>
  <c r="I39" i="54"/>
  <c r="H39" i="54"/>
  <c r="D27" i="54"/>
  <c r="D26" i="54"/>
  <c r="D20" i="54"/>
  <c r="A18" i="54"/>
  <c r="A19" i="54" s="1"/>
  <c r="A20" i="54" s="1"/>
  <c r="A11" i="54"/>
  <c r="A10" i="54"/>
  <c r="A9" i="54"/>
  <c r="H5" i="54"/>
  <c r="H4" i="54"/>
  <c r="H3" i="54"/>
  <c r="H2" i="54"/>
  <c r="H1" i="54"/>
  <c r="A71" i="51"/>
  <c r="A68" i="51"/>
  <c r="D64" i="51"/>
  <c r="E53" i="51" s="1"/>
  <c r="H51" i="51"/>
  <c r="G51" i="51"/>
  <c r="H29" i="51"/>
  <c r="H39" i="51" s="1"/>
  <c r="G29" i="51"/>
  <c r="G31" i="51" s="1"/>
  <c r="A18" i="51"/>
  <c r="A19" i="51" s="1"/>
  <c r="A20" i="51" s="1"/>
  <c r="A11" i="51"/>
  <c r="A10" i="51"/>
  <c r="A9" i="51"/>
  <c r="G5" i="51"/>
  <c r="G4" i="51"/>
  <c r="G3" i="51"/>
  <c r="G2" i="51"/>
  <c r="G1" i="51"/>
  <c r="A71" i="48"/>
  <c r="D64" i="48"/>
  <c r="E60" i="48" s="1"/>
  <c r="H51" i="48"/>
  <c r="G51" i="48"/>
  <c r="H39" i="48"/>
  <c r="G39" i="48"/>
  <c r="A18" i="48"/>
  <c r="A19" i="48" s="1"/>
  <c r="A20" i="48" s="1"/>
  <c r="A11" i="48"/>
  <c r="A10" i="48"/>
  <c r="A9" i="48"/>
  <c r="G6" i="48"/>
  <c r="G5" i="48"/>
  <c r="G4" i="48"/>
  <c r="G3" i="48"/>
  <c r="G2" i="48"/>
  <c r="G1" i="48"/>
  <c r="E63" i="44"/>
  <c r="E33" i="44"/>
  <c r="A17" i="44"/>
  <c r="A18" i="44" s="1"/>
  <c r="A19" i="44" s="1"/>
  <c r="A20" i="44" s="1"/>
  <c r="A21" i="44" s="1"/>
  <c r="A22" i="44" s="1"/>
  <c r="A23" i="44" s="1"/>
  <c r="A24" i="44" s="1"/>
  <c r="A25" i="44" s="1"/>
  <c r="A26" i="44" s="1"/>
  <c r="A27" i="44" s="1"/>
  <c r="A28" i="44" s="1"/>
  <c r="A9" i="44"/>
  <c r="A8" i="44"/>
  <c r="A7" i="44"/>
  <c r="N5" i="44"/>
  <c r="N4" i="44"/>
  <c r="N3" i="44"/>
  <c r="N2" i="44"/>
  <c r="N1" i="44"/>
  <c r="N23" i="28"/>
  <c r="G41" i="79" l="1"/>
  <c r="G44" i="79" s="1"/>
  <c r="H39" i="79"/>
  <c r="H24" i="79"/>
  <c r="H34" i="79" s="1"/>
  <c r="H36" i="79" s="1"/>
  <c r="E62" i="48"/>
  <c r="H31" i="51"/>
  <c r="G39" i="51"/>
  <c r="E61" i="48"/>
  <c r="A35" i="73"/>
  <c r="A36" i="73" s="1"/>
  <c r="A39" i="73" s="1"/>
  <c r="D36" i="60"/>
  <c r="A35" i="60"/>
  <c r="A36" i="60" s="1"/>
  <c r="A39" i="60" s="1"/>
  <c r="D21" i="57"/>
  <c r="A21" i="57"/>
  <c r="E53" i="57"/>
  <c r="E58" i="57"/>
  <c r="E52" i="57"/>
  <c r="E60" i="57"/>
  <c r="E62" i="57"/>
  <c r="E57" i="57"/>
  <c r="E55" i="57"/>
  <c r="E54" i="57"/>
  <c r="E59" i="57"/>
  <c r="E56" i="57"/>
  <c r="D21" i="54"/>
  <c r="A21" i="54"/>
  <c r="E53" i="54"/>
  <c r="E55" i="54"/>
  <c r="E58" i="54"/>
  <c r="E52" i="54"/>
  <c r="E60" i="54"/>
  <c r="E62" i="54"/>
  <c r="E57" i="54"/>
  <c r="E54" i="54"/>
  <c r="E59" i="54"/>
  <c r="E56" i="54"/>
  <c r="D21" i="51"/>
  <c r="A21" i="51"/>
  <c r="A22" i="51" s="1"/>
  <c r="A23" i="51" s="1"/>
  <c r="E58" i="51"/>
  <c r="D38" i="51"/>
  <c r="E52" i="51"/>
  <c r="E60" i="51"/>
  <c r="E62" i="51"/>
  <c r="E57" i="51"/>
  <c r="E54" i="51"/>
  <c r="E59" i="51"/>
  <c r="E56" i="51"/>
  <c r="E61" i="51"/>
  <c r="E55" i="51"/>
  <c r="D21" i="48"/>
  <c r="A21" i="48"/>
  <c r="E52" i="48"/>
  <c r="E53" i="48"/>
  <c r="E54" i="48"/>
  <c r="E55" i="48"/>
  <c r="E56" i="48"/>
  <c r="E57" i="48"/>
  <c r="E58" i="48"/>
  <c r="E59" i="48"/>
  <c r="A29" i="44"/>
  <c r="A30" i="44" s="1"/>
  <c r="A32" i="44" s="1"/>
  <c r="G45" i="79" l="1"/>
  <c r="G47" i="79" s="1"/>
  <c r="G49" i="79" s="1"/>
  <c r="G60" i="79" s="1"/>
  <c r="H41" i="79"/>
  <c r="H44" i="79" s="1"/>
  <c r="D36" i="73"/>
  <c r="A40" i="73"/>
  <c r="A40" i="60"/>
  <c r="D41" i="60" s="1"/>
  <c r="A22" i="57"/>
  <c r="A23" i="57" s="1"/>
  <c r="D38" i="57"/>
  <c r="D23" i="57"/>
  <c r="A22" i="54"/>
  <c r="A23" i="54" s="1"/>
  <c r="D38" i="54"/>
  <c r="A26" i="51"/>
  <c r="D23" i="51"/>
  <c r="D38" i="48"/>
  <c r="A22" i="48"/>
  <c r="A23" i="48" s="1"/>
  <c r="G67" i="79" l="1"/>
  <c r="G68" i="79" s="1"/>
  <c r="G53" i="79"/>
  <c r="G58" i="79"/>
  <c r="G55" i="79"/>
  <c r="G59" i="79"/>
  <c r="G62" i="79"/>
  <c r="G54" i="79"/>
  <c r="G64" i="79"/>
  <c r="G61" i="79"/>
  <c r="G56" i="79"/>
  <c r="G63" i="79"/>
  <c r="G57" i="79"/>
  <c r="H45" i="79"/>
  <c r="H47" i="79" s="1"/>
  <c r="H49" i="79" s="1"/>
  <c r="H58" i="79" s="1"/>
  <c r="D23" i="48"/>
  <c r="A41" i="73"/>
  <c r="D41" i="73"/>
  <c r="A41" i="60"/>
  <c r="A26" i="57"/>
  <c r="D23" i="54"/>
  <c r="A26" i="54"/>
  <c r="A27" i="51"/>
  <c r="A28" i="51" s="1"/>
  <c r="A29" i="51" s="1"/>
  <c r="A26" i="48"/>
  <c r="G65" i="79" l="1"/>
  <c r="G69" i="79" s="1"/>
  <c r="H63" i="79"/>
  <c r="H67" i="79"/>
  <c r="H68" i="79" s="1"/>
  <c r="H54" i="79"/>
  <c r="H64" i="79"/>
  <c r="H56" i="79"/>
  <c r="H55" i="79"/>
  <c r="H61" i="79"/>
  <c r="H62" i="79"/>
  <c r="H59" i="79"/>
  <c r="H53" i="79"/>
  <c r="H60" i="79"/>
  <c r="H57" i="79"/>
  <c r="D29" i="51"/>
  <c r="A43" i="73"/>
  <c r="A44" i="73" s="1"/>
  <c r="A45" i="73" s="1"/>
  <c r="A43" i="60"/>
  <c r="D45" i="60" s="1"/>
  <c r="A27" i="57"/>
  <c r="A28" i="57" s="1"/>
  <c r="A29" i="57" s="1"/>
  <c r="A27" i="54"/>
  <c r="A28" i="54" s="1"/>
  <c r="A29" i="54" s="1"/>
  <c r="D29" i="54"/>
  <c r="D39" i="51"/>
  <c r="A30" i="51"/>
  <c r="A31" i="51" s="1"/>
  <c r="A27" i="48"/>
  <c r="A28" i="48" s="1"/>
  <c r="A29" i="48" s="1"/>
  <c r="H65" i="79" l="1"/>
  <c r="H69" i="79" s="1"/>
  <c r="D44" i="73"/>
  <c r="D45" i="73"/>
  <c r="A46" i="73"/>
  <c r="A47" i="73" s="1"/>
  <c r="A44" i="60"/>
  <c r="A45" i="60" s="1"/>
  <c r="D44" i="60"/>
  <c r="D29" i="57"/>
  <c r="A30" i="57"/>
  <c r="A31" i="57" s="1"/>
  <c r="D39" i="57"/>
  <c r="A30" i="54"/>
  <c r="A31" i="54" s="1"/>
  <c r="D39" i="54"/>
  <c r="D31" i="51"/>
  <c r="A33" i="51"/>
  <c r="D33" i="51"/>
  <c r="A30" i="48"/>
  <c r="A31" i="48" s="1"/>
  <c r="D39" i="48"/>
  <c r="D29" i="48"/>
  <c r="D31" i="48" l="1"/>
  <c r="D47" i="73"/>
  <c r="A49" i="73"/>
  <c r="C73" i="73" s="1"/>
  <c r="D49" i="73"/>
  <c r="A46" i="60"/>
  <c r="A47" i="60" s="1"/>
  <c r="D47" i="60"/>
  <c r="A33" i="57"/>
  <c r="D33" i="57"/>
  <c r="D31" i="57"/>
  <c r="D31" i="54"/>
  <c r="A33" i="54"/>
  <c r="D33" i="54"/>
  <c r="A34" i="51"/>
  <c r="A35" i="51" s="1"/>
  <c r="A38" i="51" s="1"/>
  <c r="A33" i="48"/>
  <c r="D33" i="48"/>
  <c r="D67" i="73" l="1"/>
  <c r="A53" i="73"/>
  <c r="A54" i="73" s="1"/>
  <c r="A55" i="73" s="1"/>
  <c r="A56" i="73" s="1"/>
  <c r="A57" i="73" s="1"/>
  <c r="A58" i="73" s="1"/>
  <c r="A59" i="73" s="1"/>
  <c r="A60" i="73" s="1"/>
  <c r="A61" i="73" s="1"/>
  <c r="A62" i="73" s="1"/>
  <c r="A63" i="73" s="1"/>
  <c r="A64" i="73" s="1"/>
  <c r="A65" i="73" s="1"/>
  <c r="A49" i="60"/>
  <c r="D49" i="60"/>
  <c r="A34" i="57"/>
  <c r="A35" i="57" s="1"/>
  <c r="A38" i="57" s="1"/>
  <c r="A34" i="54"/>
  <c r="A35" i="54" s="1"/>
  <c r="A38" i="54" s="1"/>
  <c r="A39" i="51"/>
  <c r="D40" i="51"/>
  <c r="D35" i="51"/>
  <c r="A34" i="48"/>
  <c r="A35" i="48" s="1"/>
  <c r="A38" i="48" s="1"/>
  <c r="D69" i="73" l="1"/>
  <c r="A67" i="73"/>
  <c r="D68" i="73" s="1"/>
  <c r="D67" i="60"/>
  <c r="C73" i="60"/>
  <c r="A53" i="60"/>
  <c r="A54" i="60" s="1"/>
  <c r="A55" i="60" s="1"/>
  <c r="A56" i="60" s="1"/>
  <c r="A57" i="60" s="1"/>
  <c r="A58" i="60" s="1"/>
  <c r="A59" i="60" s="1"/>
  <c r="A60" i="60" s="1"/>
  <c r="A61" i="60" s="1"/>
  <c r="A62" i="60" s="1"/>
  <c r="A63" i="60" s="1"/>
  <c r="A64" i="60" s="1"/>
  <c r="A65" i="60" s="1"/>
  <c r="A39" i="57"/>
  <c r="D40" i="57" s="1"/>
  <c r="D35" i="57"/>
  <c r="A39" i="54"/>
  <c r="D35" i="54"/>
  <c r="A40" i="51"/>
  <c r="D35" i="48"/>
  <c r="A39" i="48"/>
  <c r="D40" i="48" s="1"/>
  <c r="A67" i="60" l="1"/>
  <c r="D68" i="60" s="1"/>
  <c r="D69" i="60"/>
  <c r="A40" i="57"/>
  <c r="A40" i="54"/>
  <c r="D40" i="54"/>
  <c r="A42" i="51"/>
  <c r="A43" i="51" s="1"/>
  <c r="A44" i="51" s="1"/>
  <c r="A40" i="48"/>
  <c r="D44" i="51" l="1"/>
  <c r="A42" i="57"/>
  <c r="D44" i="57" s="1"/>
  <c r="A42" i="54"/>
  <c r="D44" i="54" s="1"/>
  <c r="A45" i="51"/>
  <c r="A46" i="51" s="1"/>
  <c r="D43" i="51"/>
  <c r="A42" i="48"/>
  <c r="A43" i="48" s="1"/>
  <c r="A44" i="48" s="1"/>
  <c r="D44" i="48"/>
  <c r="D43" i="48"/>
  <c r="A43" i="57" l="1"/>
  <c r="A44" i="57" s="1"/>
  <c r="D43" i="57"/>
  <c r="A43" i="54"/>
  <c r="A44" i="54" s="1"/>
  <c r="D43" i="54"/>
  <c r="A48" i="51"/>
  <c r="D48" i="51"/>
  <c r="D46" i="51"/>
  <c r="A45" i="48"/>
  <c r="A46" i="48" s="1"/>
  <c r="A45" i="57" l="1"/>
  <c r="A46" i="57" s="1"/>
  <c r="D46" i="57"/>
  <c r="A45" i="54"/>
  <c r="A46" i="54" s="1"/>
  <c r="C72" i="51"/>
  <c r="D66" i="51"/>
  <c r="A52" i="51"/>
  <c r="A53" i="51" s="1"/>
  <c r="A54" i="51" s="1"/>
  <c r="A55" i="51" s="1"/>
  <c r="A56" i="51" s="1"/>
  <c r="A57" i="51" s="1"/>
  <c r="A58" i="51" s="1"/>
  <c r="A59" i="51" s="1"/>
  <c r="A60" i="51" s="1"/>
  <c r="A61" i="51" s="1"/>
  <c r="A62" i="51" s="1"/>
  <c r="A63" i="51" s="1"/>
  <c r="A64" i="51" s="1"/>
  <c r="A48" i="48"/>
  <c r="D48" i="48"/>
  <c r="D46" i="48"/>
  <c r="A17" i="43"/>
  <c r="A18" i="43" s="1"/>
  <c r="A19" i="43" s="1"/>
  <c r="A20" i="43" s="1"/>
  <c r="A21" i="43" s="1"/>
  <c r="A22" i="43" s="1"/>
  <c r="A23" i="43" s="1"/>
  <c r="A24" i="43" s="1"/>
  <c r="A25" i="43" s="1"/>
  <c r="A26" i="43" s="1"/>
  <c r="A27" i="43" s="1"/>
  <c r="A28" i="43" s="1"/>
  <c r="A29" i="43" s="1"/>
  <c r="A30" i="43" s="1"/>
  <c r="A31" i="43" s="1"/>
  <c r="A32" i="43" s="1"/>
  <c r="A33" i="43" s="1"/>
  <c r="A34" i="43" s="1"/>
  <c r="A35" i="43" s="1"/>
  <c r="A36" i="43" s="1"/>
  <c r="A37" i="43" s="1"/>
  <c r="A38" i="43" s="1"/>
  <c r="A39" i="43" s="1"/>
  <c r="A40" i="43" s="1"/>
  <c r="A41" i="43" s="1"/>
  <c r="A42" i="43" s="1"/>
  <c r="A43" i="43" s="1"/>
  <c r="A44" i="43" s="1"/>
  <c r="A45" i="43" s="1"/>
  <c r="A46" i="43" s="1"/>
  <c r="A47" i="43" s="1"/>
  <c r="A48" i="43" s="1"/>
  <c r="A49" i="43" s="1"/>
  <c r="A50" i="43" s="1"/>
  <c r="A51" i="43" s="1"/>
  <c r="A52" i="43" s="1"/>
  <c r="A53" i="43" s="1"/>
  <c r="A54" i="43" s="1"/>
  <c r="A55" i="43" s="1"/>
  <c r="A56" i="43" s="1"/>
  <c r="A57" i="43" s="1"/>
  <c r="A58" i="43" s="1"/>
  <c r="A59" i="43" s="1"/>
  <c r="A60" i="43" s="1"/>
  <c r="A61" i="43" s="1"/>
  <c r="A62" i="43" s="1"/>
  <c r="A63" i="43" s="1"/>
  <c r="A64" i="43" s="1"/>
  <c r="A65" i="43" s="1"/>
  <c r="A66" i="43" s="1"/>
  <c r="A67" i="43" s="1"/>
  <c r="A68" i="43" s="1"/>
  <c r="A69" i="43" s="1"/>
  <c r="A70" i="43" s="1"/>
  <c r="A71" i="43" s="1"/>
  <c r="A72" i="43" s="1"/>
  <c r="A73" i="43" s="1"/>
  <c r="A74" i="43" s="1"/>
  <c r="A75" i="43" s="1"/>
  <c r="A9" i="43"/>
  <c r="A8" i="43"/>
  <c r="A7" i="43"/>
  <c r="E23" i="43"/>
  <c r="N5" i="43"/>
  <c r="N4" i="43"/>
  <c r="N3" i="43"/>
  <c r="N2" i="43"/>
  <c r="N1" i="43"/>
  <c r="D46" i="54" l="1"/>
  <c r="A48" i="57"/>
  <c r="D48" i="57"/>
  <c r="A48" i="54"/>
  <c r="D48" i="54"/>
  <c r="D68" i="51"/>
  <c r="A66" i="51"/>
  <c r="D67" i="51" s="1"/>
  <c r="C72" i="48"/>
  <c r="D66" i="48"/>
  <c r="A52" i="48"/>
  <c r="A53" i="48" s="1"/>
  <c r="A54" i="48" s="1"/>
  <c r="A55" i="48" s="1"/>
  <c r="A56" i="48" s="1"/>
  <c r="A57" i="48" s="1"/>
  <c r="A58" i="48" s="1"/>
  <c r="A59" i="48" s="1"/>
  <c r="A60" i="48" s="1"/>
  <c r="A61" i="48" s="1"/>
  <c r="A62" i="48" s="1"/>
  <c r="A63" i="48" s="1"/>
  <c r="A64" i="48" s="1"/>
  <c r="N45" i="28"/>
  <c r="M45" i="28"/>
  <c r="L45" i="28"/>
  <c r="D66" i="57" l="1"/>
  <c r="C72" i="57"/>
  <c r="A52" i="57"/>
  <c r="A53" i="57" s="1"/>
  <c r="A54" i="57" s="1"/>
  <c r="A55" i="57" s="1"/>
  <c r="A56" i="57" s="1"/>
  <c r="A57" i="57" s="1"/>
  <c r="A58" i="57" s="1"/>
  <c r="A59" i="57" s="1"/>
  <c r="A60" i="57" s="1"/>
  <c r="A61" i="57" s="1"/>
  <c r="A62" i="57" s="1"/>
  <c r="A63" i="57" s="1"/>
  <c r="A64" i="57" s="1"/>
  <c r="D66" i="54"/>
  <c r="C72" i="54"/>
  <c r="A52" i="54"/>
  <c r="A53" i="54" s="1"/>
  <c r="A54" i="54" s="1"/>
  <c r="A55" i="54" s="1"/>
  <c r="A56" i="54" s="1"/>
  <c r="A57" i="54" s="1"/>
  <c r="A58" i="54" s="1"/>
  <c r="A59" i="54" s="1"/>
  <c r="A60" i="54" s="1"/>
  <c r="A61" i="54" s="1"/>
  <c r="A62" i="54" s="1"/>
  <c r="A63" i="54" s="1"/>
  <c r="A64" i="54" s="1"/>
  <c r="A66" i="48"/>
  <c r="A66" i="57" l="1"/>
  <c r="D67" i="57" s="1"/>
  <c r="D68" i="57"/>
  <c r="A66" i="54"/>
  <c r="D67" i="54" s="1"/>
  <c r="D68" i="54"/>
  <c r="D67" i="48"/>
  <c r="A67" i="48"/>
  <c r="E43" i="43"/>
  <c r="E37" i="43"/>
  <c r="L49" i="28"/>
  <c r="A68" i="48" l="1"/>
  <c r="D68" i="48"/>
  <c r="E16" i="43"/>
  <c r="E17" i="43"/>
  <c r="E18" i="43"/>
  <c r="E19" i="43"/>
  <c r="E20" i="43"/>
  <c r="E28" i="43" s="1"/>
  <c r="I46" i="28" l="1"/>
  <c r="L46" i="28" l="1"/>
  <c r="N17" i="28" l="1"/>
  <c r="G59" i="44" l="1"/>
  <c r="G60" i="44" s="1"/>
  <c r="G77" i="44"/>
  <c r="G55" i="44"/>
  <c r="G56" i="44" s="1"/>
  <c r="G75" i="44" s="1"/>
  <c r="E55" i="43"/>
  <c r="E57" i="43" s="1"/>
  <c r="J46" i="28"/>
  <c r="G62" i="44" l="1"/>
  <c r="G63" i="44"/>
  <c r="G71" i="44" l="1"/>
  <c r="G76" i="44"/>
  <c r="G78" i="44" s="1"/>
  <c r="G64" i="44"/>
  <c r="G65" i="44" s="1"/>
  <c r="G66" i="44" s="1"/>
  <c r="G68" i="44" s="1"/>
  <c r="J17" i="28" l="1"/>
  <c r="L17" i="28"/>
  <c r="M17" i="28"/>
  <c r="I17" i="28"/>
  <c r="E55" i="94" l="1"/>
  <c r="M7" i="48"/>
  <c r="M7" i="57"/>
  <c r="M7" i="54"/>
  <c r="M7" i="51"/>
  <c r="E33" i="94"/>
  <c r="E25" i="94"/>
  <c r="E35" i="94" l="1"/>
  <c r="D43" i="108"/>
  <c r="C58" i="83"/>
  <c r="J6" i="83"/>
  <c r="I7" i="60"/>
  <c r="M7" i="60"/>
  <c r="H7" i="73"/>
  <c r="L7" i="73"/>
  <c r="G7" i="79"/>
  <c r="D27" i="79"/>
  <c r="D21" i="79"/>
  <c r="D20" i="79"/>
  <c r="D19" i="79"/>
  <c r="D43" i="79"/>
  <c r="D35" i="79"/>
  <c r="D28" i="79"/>
  <c r="D18" i="79"/>
  <c r="H7" i="54"/>
  <c r="G7" i="48"/>
  <c r="G7" i="51"/>
  <c r="H7" i="57"/>
  <c r="C54" i="83" l="1"/>
  <c r="C53" i="83"/>
  <c r="C52" i="83"/>
  <c r="C55" i="83"/>
  <c r="C56" i="83"/>
  <c r="C61" i="83"/>
  <c r="C57" i="83"/>
  <c r="D43" i="60"/>
  <c r="D18" i="60"/>
  <c r="D35" i="60"/>
  <c r="D18" i="73"/>
  <c r="D28" i="73"/>
  <c r="D17" i="57"/>
  <c r="D21" i="73"/>
  <c r="D19" i="73"/>
  <c r="D27" i="73"/>
  <c r="D20" i="73"/>
  <c r="D20" i="60"/>
  <c r="D17" i="54"/>
  <c r="D17" i="51"/>
  <c r="D17" i="48"/>
  <c r="D19" i="60"/>
  <c r="D21" i="60"/>
  <c r="D43" i="73" l="1"/>
  <c r="D35" i="73"/>
  <c r="L20" i="73"/>
  <c r="E30" i="44" l="1"/>
  <c r="E31" i="44" s="1"/>
  <c r="G36" i="44" l="1"/>
  <c r="G37" i="44" s="1"/>
  <c r="K30" i="28" l="1"/>
  <c r="H6" i="57" l="1"/>
  <c r="G28" i="44" l="1"/>
  <c r="G48" i="44" l="1"/>
  <c r="G33" i="44"/>
  <c r="I33" i="44"/>
  <c r="G31" i="44"/>
  <c r="N17" i="57" l="1"/>
  <c r="I17" i="57"/>
  <c r="M17" i="57"/>
  <c r="H17" i="57"/>
  <c r="I39" i="44"/>
  <c r="I40" i="44" s="1"/>
  <c r="G39" i="44"/>
  <c r="G40" i="44" s="1"/>
  <c r="N19" i="57" l="1"/>
  <c r="M19" i="57"/>
  <c r="N38" i="57" l="1"/>
  <c r="N40" i="57" s="1"/>
  <c r="N21" i="57"/>
  <c r="N23" i="57" s="1"/>
  <c r="M21" i="57"/>
  <c r="M23" i="57" s="1"/>
  <c r="M38" i="57"/>
  <c r="M40" i="57" s="1"/>
  <c r="I19" i="57" l="1"/>
  <c r="H19" i="57"/>
  <c r="N48" i="57"/>
  <c r="N33" i="57"/>
  <c r="N35" i="57" s="1"/>
  <c r="M48" i="57"/>
  <c r="M33" i="57"/>
  <c r="M35" i="57" s="1"/>
  <c r="I21" i="57" l="1"/>
  <c r="I23" i="57" s="1"/>
  <c r="I38" i="57"/>
  <c r="I40" i="57" s="1"/>
  <c r="H21" i="57"/>
  <c r="H23" i="57" s="1"/>
  <c r="H38" i="57"/>
  <c r="H40" i="57" s="1"/>
  <c r="M52" i="57"/>
  <c r="M58" i="57"/>
  <c r="M61" i="57"/>
  <c r="M59" i="57"/>
  <c r="M63" i="57"/>
  <c r="M60" i="57"/>
  <c r="M56" i="57"/>
  <c r="M55" i="57"/>
  <c r="M66" i="57"/>
  <c r="M67" i="57" s="1"/>
  <c r="M62" i="57"/>
  <c r="M53" i="57"/>
  <c r="M54" i="57"/>
  <c r="M57" i="57"/>
  <c r="N57" i="57"/>
  <c r="N52" i="57"/>
  <c r="N59" i="57"/>
  <c r="N61" i="57"/>
  <c r="N53" i="57"/>
  <c r="N66" i="57"/>
  <c r="N67" i="57" s="1"/>
  <c r="N56" i="57"/>
  <c r="N62" i="57"/>
  <c r="N60" i="57"/>
  <c r="N58" i="57"/>
  <c r="N55" i="57"/>
  <c r="N54" i="57"/>
  <c r="N63" i="57"/>
  <c r="I33" i="57" l="1"/>
  <c r="I35" i="57" s="1"/>
  <c r="I48" i="57"/>
  <c r="H48" i="57"/>
  <c r="H33" i="57"/>
  <c r="H35" i="57" s="1"/>
  <c r="N64" i="57"/>
  <c r="N68" i="57" s="1"/>
  <c r="M64" i="57"/>
  <c r="M68" i="57" s="1"/>
  <c r="H58" i="57" l="1"/>
  <c r="H54" i="57"/>
  <c r="H60" i="57"/>
  <c r="H62" i="57"/>
  <c r="H61" i="57"/>
  <c r="H66" i="57"/>
  <c r="H67" i="57" s="1"/>
  <c r="H52" i="57"/>
  <c r="H53" i="57"/>
  <c r="H55" i="57"/>
  <c r="H63" i="57"/>
  <c r="H57" i="57"/>
  <c r="H59" i="57"/>
  <c r="H56" i="57"/>
  <c r="I53" i="57"/>
  <c r="I56" i="57"/>
  <c r="I66" i="57"/>
  <c r="I67" i="57" s="1"/>
  <c r="I60" i="57"/>
  <c r="I62" i="57"/>
  <c r="I61" i="57"/>
  <c r="I52" i="57"/>
  <c r="I54" i="57"/>
  <c r="I59" i="57"/>
  <c r="I58" i="57"/>
  <c r="I57" i="57"/>
  <c r="I63" i="57"/>
  <c r="I55" i="57"/>
  <c r="H64" i="57" l="1"/>
  <c r="H68" i="57" s="1"/>
  <c r="I64" i="57"/>
  <c r="I68" i="57" s="1"/>
  <c r="K45" i="28"/>
  <c r="J45" i="28"/>
  <c r="K20" i="28"/>
  <c r="K12" i="28" l="1"/>
  <c r="K16" i="28"/>
  <c r="K46" i="28" l="1"/>
  <c r="K17" i="28"/>
  <c r="M23" i="28" l="1"/>
  <c r="Q45" i="28"/>
  <c r="P45" i="28"/>
  <c r="I45" i="28"/>
  <c r="E61" i="43" l="1"/>
  <c r="E63" i="43" s="1"/>
  <c r="J58" i="28"/>
  <c r="I58" i="28"/>
  <c r="K58" i="28" l="1"/>
  <c r="J31" i="28" l="1"/>
  <c r="J30" i="28"/>
  <c r="I33" i="28"/>
  <c r="I32" i="28"/>
  <c r="I31" i="28"/>
  <c r="I30" i="28"/>
  <c r="P8" i="28" l="1"/>
  <c r="O8" i="28"/>
  <c r="N8" i="28"/>
  <c r="M8" i="28"/>
  <c r="L8" i="28"/>
  <c r="K8" i="28"/>
  <c r="J8" i="28"/>
  <c r="I8" i="28"/>
  <c r="C60" i="83" l="1"/>
  <c r="H6" i="54" l="1"/>
  <c r="D19" i="57" l="1"/>
  <c r="D19" i="54"/>
  <c r="D20" i="57"/>
  <c r="G6" i="51" l="1"/>
  <c r="E44" i="94"/>
  <c r="E57" i="94"/>
  <c r="D19" i="51" l="1"/>
  <c r="D19" i="48"/>
  <c r="M17" i="48" l="1"/>
  <c r="G17" i="48"/>
  <c r="N17" i="48"/>
  <c r="H17" i="48"/>
  <c r="E52" i="44"/>
  <c r="H18" i="60"/>
  <c r="M18" i="60"/>
  <c r="I18" i="60"/>
  <c r="N18" i="60"/>
  <c r="E70" i="44"/>
  <c r="G70" i="44" s="1"/>
  <c r="G72" i="44" s="1"/>
  <c r="K38" i="43"/>
  <c r="E38" i="43"/>
  <c r="M17" i="54" l="1"/>
  <c r="I17" i="54"/>
  <c r="H17" i="54"/>
  <c r="E44" i="43"/>
  <c r="E39" i="43"/>
  <c r="N17" i="54" l="1"/>
  <c r="E71" i="44"/>
  <c r="E48" i="43"/>
  <c r="E45" i="43"/>
  <c r="N19" i="51" l="1"/>
  <c r="M20" i="60"/>
  <c r="M22" i="60" s="1"/>
  <c r="M24" i="60" s="1"/>
  <c r="N20" i="60"/>
  <c r="N22" i="60" s="1"/>
  <c r="N24" i="60" s="1"/>
  <c r="M19" i="51"/>
  <c r="E51" i="43"/>
  <c r="E49" i="43"/>
  <c r="E58" i="43"/>
  <c r="I20" i="60" l="1"/>
  <c r="I22" i="60" s="1"/>
  <c r="I24" i="60" s="1"/>
  <c r="I49" i="60" s="1"/>
  <c r="H20" i="60"/>
  <c r="H22" i="60" s="1"/>
  <c r="H24" i="60" s="1"/>
  <c r="H49" i="60" s="1"/>
  <c r="N19" i="54"/>
  <c r="N21" i="54" s="1"/>
  <c r="N23" i="54" s="1"/>
  <c r="N34" i="60"/>
  <c r="N36" i="60" s="1"/>
  <c r="N49" i="60"/>
  <c r="M49" i="60"/>
  <c r="M34" i="60"/>
  <c r="M36" i="60" s="1"/>
  <c r="M19" i="54"/>
  <c r="M21" i="54" s="1"/>
  <c r="M19" i="48"/>
  <c r="N19" i="48"/>
  <c r="E64" i="43"/>
  <c r="E59" i="43"/>
  <c r="H34" i="60" l="1"/>
  <c r="H36" i="60" s="1"/>
  <c r="I34" i="60"/>
  <c r="I36" i="60" s="1"/>
  <c r="N38" i="54"/>
  <c r="N40" i="54" s="1"/>
  <c r="M54" i="60"/>
  <c r="M53" i="60"/>
  <c r="M61" i="60"/>
  <c r="M60" i="60"/>
  <c r="M55" i="60"/>
  <c r="M67" i="60"/>
  <c r="M68" i="60" s="1"/>
  <c r="M58" i="60"/>
  <c r="M63" i="60"/>
  <c r="M56" i="60"/>
  <c r="M64" i="60"/>
  <c r="M59" i="60"/>
  <c r="M57" i="60"/>
  <c r="M62" i="60"/>
  <c r="N53" i="60"/>
  <c r="N58" i="60"/>
  <c r="N60" i="60"/>
  <c r="N59" i="60"/>
  <c r="N57" i="60"/>
  <c r="N67" i="60"/>
  <c r="N68" i="60" s="1"/>
  <c r="N55" i="60"/>
  <c r="N63" i="60"/>
  <c r="N56" i="60"/>
  <c r="N62" i="60"/>
  <c r="N64" i="60"/>
  <c r="N54" i="60"/>
  <c r="N61" i="60"/>
  <c r="M38" i="54"/>
  <c r="M40" i="54" s="1"/>
  <c r="M23" i="54"/>
  <c r="N33" i="54"/>
  <c r="N35" i="54" s="1"/>
  <c r="N48" i="54"/>
  <c r="M38" i="48"/>
  <c r="M21" i="48"/>
  <c r="M23" i="48" s="1"/>
  <c r="M33" i="48" s="1"/>
  <c r="M35" i="48" s="1"/>
  <c r="N38" i="48"/>
  <c r="N21" i="48"/>
  <c r="N23" i="48" s="1"/>
  <c r="N33" i="48" s="1"/>
  <c r="N35" i="48" s="1"/>
  <c r="H57" i="60"/>
  <c r="H64" i="60"/>
  <c r="H56" i="60"/>
  <c r="H63" i="60"/>
  <c r="H55" i="60"/>
  <c r="H62" i="60"/>
  <c r="H54" i="60"/>
  <c r="H61" i="60"/>
  <c r="H53" i="60"/>
  <c r="H60" i="60"/>
  <c r="H59" i="60"/>
  <c r="H58" i="60"/>
  <c r="I61" i="60"/>
  <c r="I53" i="60"/>
  <c r="I60" i="60"/>
  <c r="I59" i="60"/>
  <c r="I58" i="60"/>
  <c r="I57" i="60"/>
  <c r="I64" i="60"/>
  <c r="I56" i="60"/>
  <c r="I63" i="60"/>
  <c r="I55" i="60"/>
  <c r="I62" i="60"/>
  <c r="I54" i="60"/>
  <c r="H67" i="60"/>
  <c r="H68" i="60" s="1"/>
  <c r="I67" i="60"/>
  <c r="I68" i="60" s="1"/>
  <c r="E70" i="43"/>
  <c r="E65" i="43"/>
  <c r="N65" i="60" l="1"/>
  <c r="N69" i="60" s="1"/>
  <c r="M65" i="60"/>
  <c r="M69" i="60" s="1"/>
  <c r="H19" i="54"/>
  <c r="H21" i="54" s="1"/>
  <c r="M33" i="54"/>
  <c r="M35" i="54" s="1"/>
  <c r="M48" i="54"/>
  <c r="I19" i="54"/>
  <c r="I21" i="54" s="1"/>
  <c r="N61" i="54"/>
  <c r="N60" i="54"/>
  <c r="N54" i="54"/>
  <c r="N56" i="54"/>
  <c r="N57" i="54"/>
  <c r="N53" i="54"/>
  <c r="N52" i="54"/>
  <c r="N55" i="54"/>
  <c r="N63" i="54"/>
  <c r="N66" i="54"/>
  <c r="N67" i="54" s="1"/>
  <c r="N58" i="54"/>
  <c r="N62" i="54"/>
  <c r="N59" i="54"/>
  <c r="N40" i="48"/>
  <c r="N43" i="48" s="1"/>
  <c r="M40" i="48"/>
  <c r="M43" i="48" s="1"/>
  <c r="H18" i="73"/>
  <c r="G18" i="73"/>
  <c r="L18" i="73"/>
  <c r="L22" i="73" s="1"/>
  <c r="I65" i="60"/>
  <c r="I69" i="60" s="1"/>
  <c r="H65" i="60"/>
  <c r="H69" i="60" s="1"/>
  <c r="G19" i="48" l="1"/>
  <c r="H19" i="48"/>
  <c r="I23" i="54"/>
  <c r="I38" i="54"/>
  <c r="I40" i="54" s="1"/>
  <c r="H23" i="54"/>
  <c r="H38" i="54"/>
  <c r="H40" i="54" s="1"/>
  <c r="N64" i="54"/>
  <c r="N68" i="54" s="1"/>
  <c r="M54" i="54"/>
  <c r="M60" i="54"/>
  <c r="M59" i="54"/>
  <c r="M62" i="54"/>
  <c r="M52" i="54"/>
  <c r="M53" i="54"/>
  <c r="M66" i="54"/>
  <c r="M67" i="54" s="1"/>
  <c r="M55" i="54"/>
  <c r="M58" i="54"/>
  <c r="M56" i="54"/>
  <c r="M61" i="54"/>
  <c r="M63" i="54"/>
  <c r="M57" i="54"/>
  <c r="N44" i="48"/>
  <c r="N46" i="48" s="1"/>
  <c r="N48" i="48" s="1"/>
  <c r="M44" i="48"/>
  <c r="M46" i="48" s="1"/>
  <c r="M48" i="48" s="1"/>
  <c r="L24" i="73"/>
  <c r="L34" i="73" s="1"/>
  <c r="L36" i="73" s="1"/>
  <c r="L39" i="73"/>
  <c r="L41" i="73" s="1"/>
  <c r="G38" i="48" l="1"/>
  <c r="G21" i="48"/>
  <c r="G23" i="48" s="1"/>
  <c r="G33" i="48" s="1"/>
  <c r="G35" i="48" s="1"/>
  <c r="H38" i="48"/>
  <c r="H21" i="48"/>
  <c r="H23" i="48" s="1"/>
  <c r="H33" i="48" s="1"/>
  <c r="H35" i="48" s="1"/>
  <c r="M64" i="54"/>
  <c r="M68" i="54" s="1"/>
  <c r="H33" i="54"/>
  <c r="H35" i="54" s="1"/>
  <c r="H48" i="54"/>
  <c r="I33" i="54"/>
  <c r="I35" i="54" s="1"/>
  <c r="I48" i="54"/>
  <c r="N66" i="48"/>
  <c r="N67" i="48" s="1"/>
  <c r="N55" i="48"/>
  <c r="N63" i="48"/>
  <c r="N58" i="48"/>
  <c r="N60" i="48"/>
  <c r="N62" i="48"/>
  <c r="N61" i="48"/>
  <c r="N52" i="48"/>
  <c r="N56" i="48"/>
  <c r="N54" i="48"/>
  <c r="N57" i="48"/>
  <c r="N59" i="48"/>
  <c r="N53" i="48"/>
  <c r="M59" i="48"/>
  <c r="M54" i="48"/>
  <c r="M62" i="48"/>
  <c r="M66" i="48"/>
  <c r="M67" i="48" s="1"/>
  <c r="M56" i="48"/>
  <c r="M52" i="48"/>
  <c r="M61" i="48"/>
  <c r="M58" i="48"/>
  <c r="M55" i="48"/>
  <c r="M63" i="48"/>
  <c r="M60" i="48"/>
  <c r="M53" i="48"/>
  <c r="M57" i="48"/>
  <c r="G27" i="83" l="1"/>
  <c r="I27" i="83" s="1"/>
  <c r="H40" i="48"/>
  <c r="H43" i="48" s="1"/>
  <c r="G40" i="48"/>
  <c r="G43" i="48" s="1"/>
  <c r="I61" i="54"/>
  <c r="I59" i="54"/>
  <c r="I54" i="54"/>
  <c r="I53" i="54"/>
  <c r="I55" i="54"/>
  <c r="I58" i="54"/>
  <c r="I57" i="54"/>
  <c r="I63" i="54"/>
  <c r="I66" i="54"/>
  <c r="I67" i="54" s="1"/>
  <c r="I52" i="54"/>
  <c r="I56" i="54"/>
  <c r="I62" i="54"/>
  <c r="I60" i="54"/>
  <c r="H60" i="54"/>
  <c r="H54" i="54"/>
  <c r="H52" i="54"/>
  <c r="H66" i="54"/>
  <c r="H67" i="54" s="1"/>
  <c r="H55" i="54"/>
  <c r="H57" i="54"/>
  <c r="H59" i="54"/>
  <c r="H62" i="54"/>
  <c r="H63" i="54"/>
  <c r="H61" i="54"/>
  <c r="H53" i="54"/>
  <c r="H56" i="54"/>
  <c r="H58" i="54"/>
  <c r="N64" i="48"/>
  <c r="N68" i="48" s="1"/>
  <c r="M64" i="48"/>
  <c r="M68" i="48" s="1"/>
  <c r="H44" i="48" l="1"/>
  <c r="H46" i="48" s="1"/>
  <c r="H48" i="48" s="1"/>
  <c r="H57" i="48" s="1"/>
  <c r="G44" i="48"/>
  <c r="G46" i="48" s="1"/>
  <c r="G48" i="48" s="1"/>
  <c r="G54" i="48" s="1"/>
  <c r="H64" i="54"/>
  <c r="H68" i="54" s="1"/>
  <c r="I64" i="54"/>
  <c r="I68" i="54" s="1"/>
  <c r="I20" i="43"/>
  <c r="K20" i="43" s="1"/>
  <c r="H66" i="48" l="1"/>
  <c r="H67" i="48" s="1"/>
  <c r="H55" i="48"/>
  <c r="H58" i="48"/>
  <c r="H63" i="48"/>
  <c r="H53" i="48"/>
  <c r="H60" i="48"/>
  <c r="H62" i="48"/>
  <c r="H59" i="48"/>
  <c r="H52" i="48"/>
  <c r="H61" i="48"/>
  <c r="H56" i="48"/>
  <c r="H54" i="48"/>
  <c r="G62" i="48"/>
  <c r="G55" i="48"/>
  <c r="G61" i="48"/>
  <c r="G66" i="48"/>
  <c r="G67" i="48" s="1"/>
  <c r="G56" i="48"/>
  <c r="G57" i="48"/>
  <c r="G53" i="48"/>
  <c r="G63" i="48"/>
  <c r="G58" i="48"/>
  <c r="G52" i="48"/>
  <c r="G60" i="48"/>
  <c r="G59" i="48"/>
  <c r="H64" i="48" l="1"/>
  <c r="H68" i="48" s="1"/>
  <c r="G64" i="48"/>
  <c r="G68" i="48" s="1"/>
  <c r="G23" i="83" l="1"/>
  <c r="I23" i="83" s="1"/>
  <c r="H17" i="51" l="1"/>
  <c r="M17" i="51"/>
  <c r="M21" i="51" s="1"/>
  <c r="N17" i="51"/>
  <c r="N21" i="51" s="1"/>
  <c r="G17" i="51" l="1"/>
  <c r="N23" i="51"/>
  <c r="N33" i="51" s="1"/>
  <c r="N35" i="51" s="1"/>
  <c r="N38" i="51"/>
  <c r="M23" i="51"/>
  <c r="M33" i="51" s="1"/>
  <c r="M35" i="51" s="1"/>
  <c r="M38" i="51"/>
  <c r="N40" i="51" l="1"/>
  <c r="N43" i="51" s="1"/>
  <c r="M40" i="51"/>
  <c r="M43" i="51" s="1"/>
  <c r="N44" i="51" l="1"/>
  <c r="N46" i="51" s="1"/>
  <c r="N48" i="51" s="1"/>
  <c r="N56" i="51" s="1"/>
  <c r="M44" i="51"/>
  <c r="M46" i="51" s="1"/>
  <c r="M48" i="51" s="1"/>
  <c r="M56" i="51" s="1"/>
  <c r="M61" i="51"/>
  <c r="M53" i="51"/>
  <c r="M52" i="51"/>
  <c r="M63" i="51"/>
  <c r="M59" i="51"/>
  <c r="M55" i="51"/>
  <c r="M66" i="51"/>
  <c r="M67" i="51" s="1"/>
  <c r="M58" i="51"/>
  <c r="M57" i="51"/>
  <c r="M62" i="51"/>
  <c r="M60" i="51" l="1"/>
  <c r="N61" i="51"/>
  <c r="N53" i="51"/>
  <c r="M54" i="51"/>
  <c r="N55" i="51"/>
  <c r="N52" i="51"/>
  <c r="N62" i="51"/>
  <c r="N59" i="51"/>
  <c r="N54" i="51"/>
  <c r="N66" i="51"/>
  <c r="N67" i="51" s="1"/>
  <c r="N63" i="51"/>
  <c r="N58" i="51"/>
  <c r="N60" i="51"/>
  <c r="N57" i="51"/>
  <c r="M64" i="51"/>
  <c r="M68" i="51" s="1"/>
  <c r="K36" i="43"/>
  <c r="N64" i="51" l="1"/>
  <c r="N68" i="51" s="1"/>
  <c r="G19" i="51"/>
  <c r="G21" i="51" s="1"/>
  <c r="H19" i="51"/>
  <c r="H21" i="51" s="1"/>
  <c r="K35" i="43"/>
  <c r="K37" i="43" s="1"/>
  <c r="K39" i="43" s="1"/>
  <c r="K41" i="43" s="1"/>
  <c r="G16" i="44"/>
  <c r="I16" i="44" s="1"/>
  <c r="K16" i="44" s="1"/>
  <c r="E79" i="44" l="1"/>
  <c r="G79" i="44" s="1"/>
  <c r="G23" i="51"/>
  <c r="G33" i="51" s="1"/>
  <c r="G35" i="51" s="1"/>
  <c r="G38" i="51"/>
  <c r="H23" i="51"/>
  <c r="H33" i="51" s="1"/>
  <c r="H35" i="51" s="1"/>
  <c r="H38" i="51"/>
  <c r="I16" i="43"/>
  <c r="K16" i="43" s="1"/>
  <c r="G40" i="51" l="1"/>
  <c r="G43" i="51" s="1"/>
  <c r="H40" i="51"/>
  <c r="H43" i="51" s="1"/>
  <c r="G44" i="51" l="1"/>
  <c r="G46" i="51" s="1"/>
  <c r="G48" i="51" s="1"/>
  <c r="G61" i="51" s="1"/>
  <c r="H44" i="51"/>
  <c r="H46" i="51" s="1"/>
  <c r="H48" i="51" s="1"/>
  <c r="H61" i="51" s="1"/>
  <c r="G57" i="51"/>
  <c r="H57" i="51" l="1"/>
  <c r="G60" i="51"/>
  <c r="G55" i="51"/>
  <c r="G63" i="51"/>
  <c r="G33" i="83"/>
  <c r="G53" i="51"/>
  <c r="G58" i="51"/>
  <c r="G59" i="51"/>
  <c r="G52" i="51"/>
  <c r="G54" i="51"/>
  <c r="G66" i="51"/>
  <c r="G67" i="51" s="1"/>
  <c r="G56" i="51"/>
  <c r="G62" i="51"/>
  <c r="H60" i="51"/>
  <c r="H54" i="51"/>
  <c r="H53" i="51"/>
  <c r="H59" i="51"/>
  <c r="H55" i="51"/>
  <c r="H56" i="51"/>
  <c r="H52" i="51"/>
  <c r="H63" i="51"/>
  <c r="H66" i="51"/>
  <c r="H67" i="51" s="1"/>
  <c r="H58" i="51"/>
  <c r="H62" i="51"/>
  <c r="I23" i="43"/>
  <c r="K23" i="43" s="1"/>
  <c r="I18" i="43"/>
  <c r="K18" i="43" s="1"/>
  <c r="G23" i="44" l="1"/>
  <c r="I23" i="44" s="1"/>
  <c r="K23" i="44" s="1"/>
  <c r="G64" i="51"/>
  <c r="G68" i="51" s="1"/>
  <c r="H64" i="51"/>
  <c r="H68" i="51" s="1"/>
  <c r="G25" i="83"/>
  <c r="I25" i="83" s="1"/>
  <c r="G18" i="44" l="1"/>
  <c r="I18" i="44" s="1"/>
  <c r="K18" i="44" s="1"/>
  <c r="G24" i="83"/>
  <c r="I24" i="83" l="1"/>
  <c r="I17" i="43"/>
  <c r="K17" i="43" s="1"/>
  <c r="G17" i="44" l="1"/>
  <c r="I17" i="44" s="1"/>
  <c r="K17" i="44" s="1"/>
  <c r="G43" i="44" l="1"/>
  <c r="G44" i="44" s="1"/>
  <c r="G46" i="44" s="1"/>
  <c r="I46" i="44" l="1"/>
  <c r="G50" i="44" s="1"/>
  <c r="G52" i="44" s="1"/>
  <c r="G26" i="83" l="1"/>
  <c r="I26" i="83" s="1"/>
  <c r="E67" i="43" l="1"/>
  <c r="E69" i="43" s="1"/>
  <c r="E71" i="43" s="1"/>
  <c r="E73" i="43" s="1"/>
  <c r="E75" i="43" s="1"/>
  <c r="L43" i="73" l="1"/>
  <c r="I19" i="43"/>
  <c r="L45" i="73" l="1"/>
  <c r="L47" i="73" s="1"/>
  <c r="L49" i="73" s="1"/>
  <c r="L44" i="73"/>
  <c r="K19" i="43"/>
  <c r="L59" i="73" l="1"/>
  <c r="L62" i="73"/>
  <c r="L53" i="73"/>
  <c r="L60" i="73"/>
  <c r="L67" i="73"/>
  <c r="L68" i="73" s="1"/>
  <c r="L54" i="73"/>
  <c r="L57" i="73"/>
  <c r="L58" i="73"/>
  <c r="L61" i="73"/>
  <c r="L55" i="73"/>
  <c r="L64" i="73"/>
  <c r="L56" i="73"/>
  <c r="L63" i="73"/>
  <c r="I21" i="43"/>
  <c r="G29" i="83" l="1"/>
  <c r="I29" i="83" s="1"/>
  <c r="L65" i="73"/>
  <c r="L69" i="73" s="1"/>
  <c r="G19" i="44"/>
  <c r="I19" i="44" s="1"/>
  <c r="K21" i="43"/>
  <c r="I25" i="43"/>
  <c r="K19" i="44" l="1"/>
  <c r="G21" i="44" l="1"/>
  <c r="I21" i="44" s="1"/>
  <c r="G28" i="43"/>
  <c r="I28" i="43" s="1"/>
  <c r="K28" i="43" s="1"/>
  <c r="K21" i="44" l="1"/>
  <c r="G20" i="73" l="1"/>
  <c r="G22" i="73" s="1"/>
  <c r="H20" i="73"/>
  <c r="H22" i="73" s="1"/>
  <c r="H24" i="73" l="1"/>
  <c r="H34" i="73" s="1"/>
  <c r="H36" i="73" s="1"/>
  <c r="H39" i="73"/>
  <c r="H41" i="73" s="1"/>
  <c r="G39" i="73"/>
  <c r="G24" i="73"/>
  <c r="G34" i="73" s="1"/>
  <c r="G36" i="73" s="1"/>
  <c r="H45" i="73" l="1"/>
  <c r="H47" i="73" s="1"/>
  <c r="H49" i="73" s="1"/>
  <c r="H44" i="73"/>
  <c r="G41" i="73"/>
  <c r="G44" i="73" s="1"/>
  <c r="H64" i="73" l="1"/>
  <c r="H56" i="73"/>
  <c r="H63" i="73"/>
  <c r="H55" i="73"/>
  <c r="H62" i="73"/>
  <c r="H54" i="73"/>
  <c r="H61" i="73"/>
  <c r="H53" i="73"/>
  <c r="H60" i="73"/>
  <c r="H59" i="73"/>
  <c r="H67" i="73"/>
  <c r="H68" i="73" s="1"/>
  <c r="H58" i="73"/>
  <c r="H57" i="73"/>
  <c r="G45" i="73"/>
  <c r="G47" i="73" s="1"/>
  <c r="G49" i="73" s="1"/>
  <c r="G67" i="73" s="1"/>
  <c r="G68" i="73" s="1"/>
  <c r="H65" i="73" l="1"/>
  <c r="H69" i="73" s="1"/>
  <c r="G62" i="73"/>
  <c r="G54" i="73"/>
  <c r="G63" i="73"/>
  <c r="G61" i="73"/>
  <c r="G53" i="73"/>
  <c r="G58" i="73"/>
  <c r="G55" i="73"/>
  <c r="G64" i="73"/>
  <c r="G57" i="73"/>
  <c r="G60" i="73"/>
  <c r="G59" i="73"/>
  <c r="G56" i="73"/>
  <c r="G65" i="73" l="1"/>
  <c r="G69" i="73" s="1"/>
  <c r="G28" i="83" l="1"/>
  <c r="G31" i="83" s="1"/>
  <c r="G34" i="83"/>
  <c r="I34" i="83" s="1"/>
  <c r="I28" i="83"/>
  <c r="I31" i="83" s="1"/>
  <c r="G41" i="83" l="1"/>
  <c r="I41" i="83" s="1"/>
  <c r="G40" i="83" l="1"/>
  <c r="G20" i="44"/>
  <c r="I20" i="44" s="1"/>
  <c r="I40" i="83" l="1"/>
  <c r="K20" i="44"/>
  <c r="I25" i="44"/>
  <c r="I33" i="83"/>
  <c r="I36" i="83" s="1"/>
  <c r="I38" i="83" s="1"/>
  <c r="I43" i="83" l="1"/>
  <c r="G36" i="83"/>
  <c r="G38" i="83" s="1"/>
  <c r="G43" i="83" s="1"/>
  <c r="G45" i="8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Fraga, Shane</author>
  </authors>
  <commentList>
    <comment ref="E34" authorId="0" shapeId="0" xr:uid="{F580C015-D5D3-4593-8802-74035124C7EF}">
      <text>
        <r>
          <rPr>
            <b/>
            <sz val="9"/>
            <color indexed="81"/>
            <rFont val="Tahoma"/>
            <family val="2"/>
          </rPr>
          <t>Fraga, Shane:</t>
        </r>
        <r>
          <rPr>
            <sz val="9"/>
            <color indexed="81"/>
            <rFont val="Tahoma"/>
            <family val="2"/>
          </rPr>
          <t xml:space="preserve">
Show the calculation in two parts - 1.) The change in rate base (this is driven by the change in investment and NOL) and 2.) The change in depreciation on the FY23 year. Not cummulative depreciation!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Fraga, Shane</author>
    <author>Hawk, Natalie</author>
  </authors>
  <commentList>
    <comment ref="B23" authorId="0" shapeId="0" xr:uid="{D6204CCE-D7DF-4AF9-8911-2C6404996125}">
      <text>
        <r>
          <rPr>
            <b/>
            <sz val="9"/>
            <color indexed="81"/>
            <rFont val="Tahoma"/>
            <family val="2"/>
          </rPr>
          <t>For Gas ISR Plan filing</t>
        </r>
        <r>
          <rPr>
            <sz val="9"/>
            <color indexed="81"/>
            <rFont val="Tahoma"/>
            <family val="2"/>
          </rPr>
          <t xml:space="preserve">, the retirement amount is based on the planned ISR Capital investment times most recent 3 year average retirement rate.
</t>
        </r>
        <r>
          <rPr>
            <b/>
            <u/>
            <sz val="9"/>
            <color indexed="81"/>
            <rFont val="Tahoma"/>
            <family val="2"/>
          </rPr>
          <t>Formula</t>
        </r>
        <r>
          <rPr>
            <sz val="9"/>
            <color indexed="81"/>
            <rFont val="Tahoma"/>
            <family val="2"/>
          </rPr>
          <t xml:space="preserve">
ISR-Eligible Capital Investment x Avg 3yr Rate
</t>
        </r>
        <r>
          <rPr>
            <b/>
            <u/>
            <sz val="9"/>
            <color indexed="81"/>
            <rFont val="Tahoma"/>
            <family val="2"/>
          </rPr>
          <t>Ex. of Avg 3yr Rate Calculations</t>
        </r>
        <r>
          <rPr>
            <sz val="9"/>
            <color indexed="81"/>
            <rFont val="Tahoma"/>
            <family val="2"/>
          </rPr>
          <t xml:space="preserve"> 
For FY 23 plan, the average retirement rate = (FY19 Actual ISR Retire Rate + FY20 + FY21)/3 
**Retirement Calculation is in excel row 39.
</t>
        </r>
        <r>
          <rPr>
            <b/>
            <sz val="9"/>
            <color indexed="81"/>
            <rFont val="Tahoma"/>
            <family val="2"/>
          </rPr>
          <t>For reconciliation filing</t>
        </r>
        <r>
          <rPr>
            <sz val="9"/>
            <color indexed="81"/>
            <rFont val="Tahoma"/>
            <family val="2"/>
          </rPr>
          <t>, the actual retirement is used. On this filing, the retirements prior to FY 22 are actual; FY 22 and FY 23 retirements are estamed based on formula above.</t>
        </r>
      </text>
    </comment>
    <comment ref="N28" authorId="1" shapeId="0" xr:uid="{C3922630-2291-4A97-ACEE-EA788D41385C}">
      <text>
        <r>
          <rPr>
            <sz val="9"/>
            <color indexed="81"/>
            <rFont val="Tahoma"/>
            <family val="2"/>
          </rPr>
          <t>Percentage is based on actuals from Apr 2022 through Dec 2022.  When the PPL CY2023 tax return is filed, 3 months of activity will be allocated to this fiscal year.</t>
        </r>
      </text>
    </comment>
    <comment ref="P28" authorId="1" shapeId="0" xr:uid="{F5C978AB-618B-4CAF-BC19-38D1D7361AD4}">
      <text>
        <r>
          <rPr>
            <sz val="9"/>
            <color indexed="81"/>
            <rFont val="Tahoma"/>
            <family val="2"/>
          </rPr>
          <t xml:space="preserve">Amount based on average of last 3 filed tax returns. </t>
        </r>
      </text>
    </comment>
    <comment ref="O36" authorId="1" shapeId="0" xr:uid="{0D023FBF-870C-4C34-8678-A7AFD7CE64A3}">
      <text>
        <r>
          <rPr>
            <sz val="9"/>
            <color indexed="81"/>
            <rFont val="Tahoma"/>
            <family val="2"/>
          </rPr>
          <t>To be updated in Oct2025 when tax return is filed.</t>
        </r>
      </text>
    </comment>
    <comment ref="P36" authorId="1" shapeId="0" xr:uid="{356A6A96-294B-4980-ACC3-6A9C59DE9A94}">
      <text>
        <r>
          <rPr>
            <sz val="9"/>
            <color indexed="81"/>
            <rFont val="Tahoma"/>
            <family val="2"/>
          </rPr>
          <t>To be updated in Oct2026 when tax return is filed.</t>
        </r>
      </text>
    </comment>
    <comment ref="O38" authorId="1" shapeId="0" xr:uid="{7BD1A428-FBE3-437E-A989-E23DB8AB5845}">
      <text>
        <r>
          <rPr>
            <sz val="9"/>
            <color indexed="81"/>
            <rFont val="Tahoma"/>
            <family val="2"/>
          </rPr>
          <t>NOLs ended in FY2023.</t>
        </r>
      </text>
    </comment>
    <comment ref="P38" authorId="1" shapeId="0" xr:uid="{6F633C80-77B3-4F89-84F3-C5E6F6BADE47}">
      <text>
        <r>
          <rPr>
            <sz val="9"/>
            <color indexed="81"/>
            <rFont val="Tahoma"/>
            <family val="2"/>
          </rPr>
          <t>NOLs ended in FY2023.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tc={1FC22A8D-B604-471B-B226-C4B6C172A92A}</author>
  </authors>
  <commentList>
    <comment ref="D62" authorId="0" shapeId="0" xr:uid="{1FC22A8D-B604-471B-B226-C4B6C172A92A}">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@Kocon, Nathan should we use the number from Accounting or Janelle’s?
Reply:
    I would use Janelle's b/c she has an ISR only view.  It's in her monthly email.  But if you're not sure, you can leave this blank and I'll pull it in. @Hang, Bao 
Reply:
    She is out until Monday...I can check with her and fill this in when she gets back.
Reply:
    @Hang, Bao All set.  I updated this with Janelle's actuals through Sept.  </t>
      </text>
    </comment>
  </commentList>
</comments>
</file>

<file path=xl/sharedStrings.xml><?xml version="1.0" encoding="utf-8"?>
<sst xmlns="http://schemas.openxmlformats.org/spreadsheetml/2006/main" count="2097" uniqueCount="526">
  <si>
    <t>Do not print</t>
  </si>
  <si>
    <t>Reveue Requirement FY 2023 Plan vs FY2023 Plan (Division Filing)</t>
  </si>
  <si>
    <t xml:space="preserve">Approved </t>
  </si>
  <si>
    <t>Fiscal Year</t>
  </si>
  <si>
    <t>YoY</t>
  </si>
  <si>
    <t>Capital Investment:</t>
  </si>
  <si>
    <t>Variance</t>
  </si>
  <si>
    <t>Variance as %</t>
  </si>
  <si>
    <t>Explanation</t>
  </si>
  <si>
    <t>(a)</t>
  </si>
  <si>
    <t>(b)</t>
  </si>
  <si>
    <t>(c)=(b)-(a)</t>
  </si>
  <si>
    <t>(d)=(c)/(a)</t>
  </si>
  <si>
    <t>Actual Revenue Requirement on FY 2018 Incremental Capital Included in ISR Rate Base</t>
  </si>
  <si>
    <r>
      <t xml:space="preserve">The variance is driven mainly by the change in the Rate Base, reflected by the depreciation recovered in previous years. (See calculation of YoY variance below in cells </t>
    </r>
    <r>
      <rPr>
        <sz val="11"/>
        <color rgb="FFFF0000"/>
        <rFont val="Times New Roman"/>
        <family val="1"/>
      </rPr>
      <t>K21-K25</t>
    </r>
    <r>
      <rPr>
        <sz val="11"/>
        <color theme="1"/>
        <rFont val="Times New Roman"/>
        <family val="2"/>
      </rPr>
      <t>)</t>
    </r>
  </si>
  <si>
    <t>Actual Revenue Requirement on FY 2019 Incremental Capital Included in ISR Rate Base</t>
  </si>
  <si>
    <t>The variance is driven mainly by the change in the Rate Base, reflected by the depreciation recovered in previous years. See example of calculation above.</t>
  </si>
  <si>
    <t>Actual Revenue Requirement on FY 2020 Incremental Capital Included in ISR Rate Base</t>
  </si>
  <si>
    <t>Actual Revenue Requirement on FY 2021 Incremental Capital Included in ISR Rate Base</t>
  </si>
  <si>
    <r>
      <t xml:space="preserve">The variance is a result of the change in the Tariff to change from "Spending" to "In-Service" as well as the change in NOL &amp; Depreciation. The change in methodology resulted in a decrease in the ISR eligible captial of roughly $45M, from that originally estimated in the FY2022 plan filing. No NOL was estimated during the FY22 plan filing, this resulted in a variance from the actual NOL utilized of roughly $5.2M. See Calculation below in cells </t>
    </r>
    <r>
      <rPr>
        <sz val="11"/>
        <color rgb="FFFF0000"/>
        <rFont val="Times New Roman"/>
        <family val="1"/>
      </rPr>
      <t>E21-E37</t>
    </r>
    <r>
      <rPr>
        <sz val="11"/>
        <color theme="1"/>
        <rFont val="Times New Roman"/>
        <family val="2"/>
      </rPr>
      <t xml:space="preserve"> for breakdown of the true impact on the Revenue Requirement for 2023.</t>
    </r>
  </si>
  <si>
    <t>Forecasted Revenue Requirement on FY 2022 Capital Included in ISR Rate Base</t>
  </si>
  <si>
    <t>The variance is as a result of the restricition to allow for only 50% of the investment to be considered for recovery in year 1. Year 2 and beyond allows for 100% of the investment to be considered for recovery.</t>
  </si>
  <si>
    <t>Forecasted Revenue Requirement on FY 2023 Capital Included in ISR Rate Base</t>
  </si>
  <si>
    <t xml:space="preserve">As there is was no prior Revenue Requirement to compare to for FY23, we utilized the FY22 investment to compare to the FY23 calculated revenue requirement. </t>
  </si>
  <si>
    <t>Variance on Property Tax</t>
  </si>
  <si>
    <t>Variance is a result of the decreases in the property tax rate from FY22 Plan filing to the FY23 Plan filing. Decrease of FY 21 Capital investment due to line 4 above, offset by incremental FY23 capital investment related property tax</t>
  </si>
  <si>
    <t>FY 23 Vintage vs FY 22 Vintage</t>
  </si>
  <si>
    <r>
      <t xml:space="preserve">The Year-over-Year variance is attributed to several factors, including; Total ISR Eligible Capital, Retirements, and NOL Utilization. See the calculation supporting the variance below in cells </t>
    </r>
    <r>
      <rPr>
        <sz val="11"/>
        <color rgb="FFFF0000"/>
        <rFont val="Times New Roman"/>
        <family val="1"/>
      </rPr>
      <t>E41-E61</t>
    </r>
    <r>
      <rPr>
        <sz val="11"/>
        <color theme="1"/>
        <rFont val="Times New Roman"/>
        <family val="2"/>
      </rPr>
      <t>.</t>
    </r>
  </si>
  <si>
    <t>FY21 Rev Req Impact Calculation</t>
  </si>
  <si>
    <t>FY18 Rev Req Impact Calculation</t>
  </si>
  <si>
    <t>FY21 Est. ISR Eligible Capital FY22 Plan</t>
  </si>
  <si>
    <t>FY18 2023 Rate Base</t>
  </si>
  <si>
    <t>FY21 Actual ISR Eligible Captial FY23 Plan</t>
  </si>
  <si>
    <t>FY18 2022 Rate Base</t>
  </si>
  <si>
    <t>Change</t>
  </si>
  <si>
    <t>WACC</t>
  </si>
  <si>
    <t>Rev Req Impact</t>
  </si>
  <si>
    <t>FY23 Rev Req Impact</t>
  </si>
  <si>
    <t>First Yr Recovery (1/2)</t>
  </si>
  <si>
    <t>FY21 Est. NOL FY22 Plan</t>
  </si>
  <si>
    <t>FY21 Actual NOL FY23 Plan</t>
  </si>
  <si>
    <t>FY21 Actual Depreciation FY23 Plan</t>
  </si>
  <si>
    <t>Total Rev Req Impact</t>
  </si>
  <si>
    <t>FY 23 vs FY 22 Revenue Requirement</t>
  </si>
  <si>
    <t xml:space="preserve">FY 23 ISR Eligible Capital </t>
  </si>
  <si>
    <t>FY22 ISR Eligible Capital</t>
  </si>
  <si>
    <t>FY 23 ISR Retirements</t>
  </si>
  <si>
    <t>FY23 ISR NOL Utilization</t>
  </si>
  <si>
    <t>FY22 ISR NOL Utilization</t>
  </si>
  <si>
    <t>Sum of Impacts above</t>
  </si>
  <si>
    <t>Divide by 2 as this is 1st year of Recovery</t>
  </si>
  <si>
    <t>Revenue Requirement Impact</t>
  </si>
  <si>
    <t>Reveue Requirement FY 2023 Plan vs FY2023 Plan (Commission Filing)</t>
  </si>
  <si>
    <t>Division Filing</t>
  </si>
  <si>
    <t>Commissioin Filing</t>
  </si>
  <si>
    <t>Lower repair rate as $72M in-service related to Southern Expansion without repair deduction, also lower than forecast NOL utilization</t>
  </si>
  <si>
    <t>Lower capital investment</t>
  </si>
  <si>
    <t>FY 2022 Income Tax Update</t>
  </si>
  <si>
    <t>Plant Addition</t>
  </si>
  <si>
    <t>Repair - Forecast</t>
  </si>
  <si>
    <t>Repair - Actual</t>
  </si>
  <si>
    <t>Decrease of tax Dep. due to lower repair rate</t>
  </si>
  <si>
    <t>Increased MACRS Dep. due to lower repair rate</t>
  </si>
  <si>
    <t>Loss on retirements - Forecast</t>
  </si>
  <si>
    <t>Loss on retirements - Actual</t>
  </si>
  <si>
    <t>Decrease of tax Dep. due to lower loss on retirements</t>
  </si>
  <si>
    <t>Total reduction of Acc. Tax Dep.</t>
  </si>
  <si>
    <t>Deferred Tax Impact</t>
  </si>
  <si>
    <t>NOL Utilization - Forecast</t>
  </si>
  <si>
    <t>NOL Utilization - Actual</t>
  </si>
  <si>
    <t xml:space="preserve">Deferred Tax Impact due to </t>
  </si>
  <si>
    <t>Proration</t>
  </si>
  <si>
    <t>Total Deferred Tax Impact</t>
  </si>
  <si>
    <t>RR Impact</t>
  </si>
  <si>
    <t>FY 2021 Investment Change</t>
  </si>
  <si>
    <t>Investment - Forecast</t>
  </si>
  <si>
    <t>Investment - Updated Forecast</t>
  </si>
  <si>
    <t>COR - Forecast</t>
  </si>
  <si>
    <t>COR - Updated Forecast</t>
  </si>
  <si>
    <t>Impact</t>
  </si>
  <si>
    <t>Net Plant Amount</t>
  </si>
  <si>
    <t>Acc. Dep.</t>
  </si>
  <si>
    <t>Deferred Tax</t>
  </si>
  <si>
    <t>Half Year impact</t>
  </si>
  <si>
    <t>Total Rate Base</t>
  </si>
  <si>
    <t>Return Impact</t>
  </si>
  <si>
    <t>Book Dep.</t>
  </si>
  <si>
    <t>Property Tax</t>
  </si>
  <si>
    <t>Investment</t>
  </si>
  <si>
    <t>Book depreciation</t>
  </si>
  <si>
    <t>COR</t>
  </si>
  <si>
    <t>Property Tax Impact</t>
  </si>
  <si>
    <t>Link/Path</t>
  </si>
  <si>
    <t>Link/Path for each vintage year</t>
  </si>
  <si>
    <t>\\NYHCBNAS02\radata1\2018 neco\FY 2018 Electric ISR Reconciliation\Revenue Requirements\FY 2018 Elec ISR Rev Req Reconciliation revised MAL 10-11-18.xlsx</t>
  </si>
  <si>
    <t>\\NYHCBNAS02\radata1\2019 neco\FY19 Electric ISR Reconciliation (4783)\Revenue Requirement\FY 2019 RI Elec ISR Rev Req Recon Part 1 -  Final.xlsx</t>
  </si>
  <si>
    <t>\\NYHCBNAS02\radata1\2020 neco\FY2020 Electric ISR Reconciliation (4915)\Revenue requirement\FY 2020 RI Elec ISR Rev Req Recon Part 1.xlsx</t>
  </si>
  <si>
    <t>From Operations:</t>
  </si>
  <si>
    <t xml:space="preserve">Reference </t>
  </si>
  <si>
    <t>Discription</t>
  </si>
  <si>
    <t>Notes</t>
  </si>
  <si>
    <t>Review</t>
  </si>
  <si>
    <t>1)</t>
  </si>
  <si>
    <t>Operation and Maintenance (O&amp;M) Expenses:</t>
  </si>
  <si>
    <t>2023-NG</t>
  </si>
  <si>
    <t>A</t>
  </si>
  <si>
    <t>Forecasted Gas Infrastructure, Safety, and Reliability O&amp;M Expenses</t>
  </si>
  <si>
    <t xml:space="preserve">For FY19, the operation file is "L:\2019 ri gas\FY 2019 Gas ISR Reconciliation (4781)\Operation\ReconciliationAdjustments_Gas CBC Report - Narragansett March 2019_ShareInternally.xlsx", on “Attachment B Final_FilingVers” Tab, the Capital Investment number is line 67, Column B; the Cost of Removal is Line 67, Column C; the OM is Line 68, Column B. </t>
  </si>
  <si>
    <t xml:space="preserve">   Total O&amp;M Expense Component of Revenue Requirement </t>
  </si>
  <si>
    <t>B</t>
  </si>
  <si>
    <t xml:space="preserve">Investment In Service </t>
  </si>
  <si>
    <t>Discretionary &amp; Non- Discretionary Capital Additions</t>
  </si>
  <si>
    <t>ISR-eligible Capital Investment  (Addition)</t>
  </si>
  <si>
    <t>These 3 discretionary cap additional numbers shows on"FY20xx Incr" tab on our Lines #'s 3,6,9</t>
  </si>
  <si>
    <t>updated</t>
  </si>
  <si>
    <t>Intangibles (Ask every year if intangibles)</t>
  </si>
  <si>
    <t>C</t>
  </si>
  <si>
    <t>Cost of Removal</t>
  </si>
  <si>
    <t>Shows on Capital Investment tab, line I27</t>
  </si>
  <si>
    <t>Cost of Removal non-ISR</t>
  </si>
  <si>
    <t>D</t>
  </si>
  <si>
    <t>Growth and non-ISR Addition</t>
  </si>
  <si>
    <t>"Capital By Category MarFY20" Tab, Line 173</t>
  </si>
  <si>
    <t>E</t>
  </si>
  <si>
    <t>Estimated Retirement - based on average prior 3 year actual retirement rates</t>
  </si>
  <si>
    <t>2)</t>
  </si>
  <si>
    <t>From Tax Department:</t>
  </si>
  <si>
    <t>Capital Repairs Deduction Rate</t>
  </si>
  <si>
    <t>Shows on "FY20XX Tax Depr" tab Line G21</t>
  </si>
  <si>
    <t>Bonus Depreciation Rate Category 1</t>
  </si>
  <si>
    <t>All 5 Bonus Depr Shows on "FY20xx Tax Depr" Tab Cell F28 + and down.</t>
  </si>
  <si>
    <t>represent changes from FY2025 plan year</t>
  </si>
  <si>
    <t>Bonus Depreciation Rate Category 2</t>
  </si>
  <si>
    <t>Bonus Depreciation Rate Category 3</t>
  </si>
  <si>
    <t>Bonus Depreciation Rate Category 4</t>
  </si>
  <si>
    <t>Bonus Depreciation Rate Category 5</t>
  </si>
  <si>
    <t>(Gain)/Loss incurred due to retirements</t>
  </si>
  <si>
    <t>Shows on the "FYXXX Tax Depr" Tab, Cell G46</t>
  </si>
  <si>
    <t>NOL Utilization</t>
  </si>
  <si>
    <t>shows on" Capital investment" Tab Cell I40</t>
  </si>
  <si>
    <t>**NOL Utilization is a (-) , Use a (+) to represent a NOL. And Vice-Versa**</t>
  </si>
  <si>
    <t>3)</t>
  </si>
  <si>
    <t>From Plant Accounting: (N/A for plan filing)</t>
  </si>
  <si>
    <t>Retirement</t>
  </si>
  <si>
    <t>Distribution</t>
  </si>
  <si>
    <t>Shows on "Capital Investment" Tab, Line 7 for the respective year. Actual for reconciliation comes plant acc tab Depr 1033 pivot.  Estimate for plan calculated directly on " Investment Tab, cell p49</t>
  </si>
  <si>
    <t>Sean McCready is looking into why such an increase from last year. (gas meters)</t>
  </si>
  <si>
    <t>Non-Distribution</t>
  </si>
  <si>
    <t>Actual ISR Retire Rate Line</t>
  </si>
  <si>
    <t>Addition</t>
  </si>
  <si>
    <t>Non-ISR Add's</t>
  </si>
  <si>
    <t>Use $, in Property Tab, divide 1,000</t>
  </si>
  <si>
    <t>Depreciation</t>
  </si>
  <si>
    <t>RWIP Summary from Alex Wan</t>
  </si>
  <si>
    <t>"L:\2020 neco\FY2020 Electric ISR Reconciliation (4915)\Revenue requirement\Plant\FY20 5360 RWIP.xlsx"</t>
  </si>
  <si>
    <t>RWIP Spent &amp; SAP Adjustment, used to check Operation's COR number</t>
  </si>
  <si>
    <t>shows on Property tax LineG. get the number on plant file 1022 Cost of removal total</t>
  </si>
  <si>
    <t>4)</t>
  </si>
  <si>
    <t>From SAP</t>
  </si>
  <si>
    <t>Y:\2021 neco\FY2021 ISR Reconciliation (4995)\Revenue Requirement\NECO Property Tax FY 2021.xlsx</t>
  </si>
  <si>
    <t>Property Tax Expense</t>
  </si>
  <si>
    <t>\\NYHCBNAS02\radata1\2020 ri gas\FY2020 GAS ISR Reconciliation (4916)\Revenue Requirement\Property Tax\Property Tax FY20 Details.xlsx   Shows on Property tax Tab Line K23</t>
  </si>
  <si>
    <t>Actual</t>
  </si>
  <si>
    <t>Line</t>
  </si>
  <si>
    <t>No.</t>
  </si>
  <si>
    <t>(c)</t>
  </si>
  <si>
    <t>Operation and Maintenance Expenses</t>
  </si>
  <si>
    <t>FY 2024 Operation and Maintenance Expense</t>
  </si>
  <si>
    <t>Actual 2024 Revenue Requirement on FY 2018 Incremental Capital Included in ISR Rate Base</t>
  </si>
  <si>
    <t>Actual 2024 Revenue Requirement on FY 2019 Incremental Capital Included in ISR Rate Base</t>
  </si>
  <si>
    <t>Actual 2024 Revenue Requirement on FY 2020 Incremental Capital Included in ISR Rate Base</t>
  </si>
  <si>
    <t>Actual 2024 Revenue Requirement on FY 2021 Incremental Capital Included in ISR Rate Base</t>
  </si>
  <si>
    <t>Actual 2024 Revenue Requirement on FY 2022 Incremental Capital Included in ISR Rate Base</t>
  </si>
  <si>
    <t>Actual 2024 Revenue Requirement on FY 2023 Incremental Capital Included in ISR Rate Base</t>
  </si>
  <si>
    <t>Actual 2024 Revenue Requirement on FY 2024 Incremental Capital Included in ISR Rate Base</t>
  </si>
  <si>
    <t>Total Capital Investment Revenue Requirement</t>
  </si>
  <si>
    <t>FY 2024 Property Tax Recovery Adjustment</t>
  </si>
  <si>
    <t>True-Up for FY 2023 Income Tax on FY 2023 Update</t>
  </si>
  <si>
    <t>Total Capital Investment Component of Revenue Requirement</t>
  </si>
  <si>
    <t>Total Fiscal Year Revenue Requirement</t>
  </si>
  <si>
    <t>FY 2024 Tax Hold Harmless Adjustment per Attachment NH-1</t>
  </si>
  <si>
    <t>FY 2023 Tax Hold Harmless True-Up Adjustment per Attachment NH-2</t>
  </si>
  <si>
    <t>Total Net Revenue Requirement</t>
  </si>
  <si>
    <t>Incremental Fiscal Year Rate Adjustment</t>
  </si>
  <si>
    <t>Column Notes:</t>
  </si>
  <si>
    <t>RIPUC Docket No. 22-54-NG, Section 3, Attachment 1 (C), Page 1 of 32, Column (b)</t>
  </si>
  <si>
    <t>Line Notes for Columns (b) only:</t>
  </si>
  <si>
    <t>Attachment NH-1, Page 1, Line 23, column (c)</t>
  </si>
  <si>
    <t>Attachment NH-2, Page 1, Line 23, column (e)</t>
  </si>
  <si>
    <t>Analysis Only if NECO was not acquired, but still went to a calendar year</t>
  </si>
  <si>
    <t>CY24</t>
  </si>
  <si>
    <t>CY25</t>
  </si>
  <si>
    <t>FY24</t>
  </si>
  <si>
    <t>FY25</t>
  </si>
  <si>
    <t>Deferred Tax Subject to Proration</t>
  </si>
  <si>
    <t>Book Depreciation</t>
  </si>
  <si>
    <t>Bonus Depreciation</t>
  </si>
  <si>
    <t>Remaining MACRS Tax Depreciation</t>
  </si>
  <si>
    <t>FY19 tax (gain)/loss on retirements</t>
  </si>
  <si>
    <t>Cumulative Book / Tax Timer</t>
  </si>
  <si>
    <t>Effective Tax Rate</t>
  </si>
  <si>
    <t>Deferred Tax Reserve</t>
  </si>
  <si>
    <t>Deferred Tax Not Subject to Proration</t>
  </si>
  <si>
    <t>Capital Repairs Deduction</t>
  </si>
  <si>
    <t>Book/Tax Depreciation Timing Difference at 3/31/2019</t>
  </si>
  <si>
    <t>Total Deferred Tax Reserve</t>
  </si>
  <si>
    <t>Net Operating Loss</t>
  </si>
  <si>
    <t>Net Deferred Tax Reserve</t>
  </si>
  <si>
    <t>Allocation of FY 2019 Estimated Federal NOL</t>
  </si>
  <si>
    <t>Cumulative Book/Tax Timer Subject to Proration</t>
  </si>
  <si>
    <t>Cumulative Book/Tax Timer Not Subject to Proration</t>
  </si>
  <si>
    <t>Total Cumulative Book/Tax Timer</t>
  </si>
  <si>
    <t>Total FY 2019 Federal NOL</t>
  </si>
  <si>
    <t>Allocated FY 2019 Federal NOL Not Subject to Proration</t>
  </si>
  <si>
    <t>Allocated FY 2019 Federal NOL Subject to Proration</t>
  </si>
  <si>
    <t>Deferred Tax Benefit subject to proration</t>
  </si>
  <si>
    <t>Net Deferred Tax Reserve subject to proration</t>
  </si>
  <si>
    <t>(d)</t>
  </si>
  <si>
    <t>(e)</t>
  </si>
  <si>
    <t>(f)</t>
  </si>
  <si>
    <t>Proration Calculation</t>
  </si>
  <si>
    <t>Number of Days in Month</t>
  </si>
  <si>
    <t>Proration Percentage</t>
  </si>
  <si>
    <t>January</t>
  </si>
  <si>
    <t>February</t>
  </si>
  <si>
    <t>March</t>
  </si>
  <si>
    <t>April</t>
  </si>
  <si>
    <t>May</t>
  </si>
  <si>
    <t>June</t>
  </si>
  <si>
    <t>July</t>
  </si>
  <si>
    <t>August</t>
  </si>
  <si>
    <t>September</t>
  </si>
  <si>
    <t>October</t>
  </si>
  <si>
    <t>November</t>
  </si>
  <si>
    <t>December</t>
  </si>
  <si>
    <t>Total</t>
  </si>
  <si>
    <t>Deferred Tax Without Proration</t>
  </si>
  <si>
    <t>Average Deferred Tax without Proration</t>
  </si>
  <si>
    <t>Proration Adjustment</t>
  </si>
  <si>
    <t>FY20 tax (gain)/loss on retirements</t>
  </si>
  <si>
    <t>Book/Tax Depreciation Timing Difference at 3/31/2020</t>
  </si>
  <si>
    <t>Allocation of FY 2018 Estimated Federal NOL</t>
  </si>
  <si>
    <t>Total FY 2020 Federal NOL</t>
  </si>
  <si>
    <t>Allocated FY 2020 Federal NOL Not Subject to Proration</t>
  </si>
  <si>
    <t>Allocated FY 2020 Federal NOL Subject to Proration</t>
  </si>
  <si>
    <t>FY21 tax (gain)/loss on retirements</t>
  </si>
  <si>
    <t>Book/Tax Depreciation Timing Difference at 3/31/2021</t>
  </si>
  <si>
    <t>Allocation of FY 2021 Estimated Federal NOL</t>
  </si>
  <si>
    <t>Total FY 2021 Federal NOL</t>
  </si>
  <si>
    <t>Allocated FY 2021 Federal NOL Not Subject to Proration</t>
  </si>
  <si>
    <t>Allocated FY 2021 Federal NOL Subject to Proration</t>
  </si>
  <si>
    <t>FY22 tax (gain)/loss on retirements</t>
  </si>
  <si>
    <t>Book/Tax Depreciation Timing Difference at 3/31/2022</t>
  </si>
  <si>
    <t>Allocation of FY 2022 Estimated Federal NOL</t>
  </si>
  <si>
    <t>Total FY 2022 Federal NOL</t>
  </si>
  <si>
    <t>Allocated FY 2022 Federal NOL Not Subject to Proration</t>
  </si>
  <si>
    <t>Allocated FY 2022 Federal NOL Subject to Proration</t>
  </si>
  <si>
    <t>FY23-NG tax (gain)/loss on retirements</t>
  </si>
  <si>
    <t>Allocation of FY 2023-NG Estimated Federal NOL</t>
  </si>
  <si>
    <t>Total FY 2023-NG Federal NOL</t>
  </si>
  <si>
    <t>Allocated FY 2023-NG Federal NOL Not Subject to Proration</t>
  </si>
  <si>
    <t>Allocated FY 2023-NG Federal NOL Subject to Proration</t>
  </si>
  <si>
    <t>CY23 tax (gain)/loss on retirements</t>
  </si>
  <si>
    <t>Allocation of FY 2023 Estimated Federal NOL</t>
  </si>
  <si>
    <t>Total CY 2023 Federal NOL</t>
  </si>
  <si>
    <t>Allocated CY 2023 Federal NOL Not Subject to Proration</t>
  </si>
  <si>
    <t>Allocated CY 2023 Federal NOL Subject to Proration</t>
  </si>
  <si>
    <t>Sum of remaining days in the year (Col (h)) divided by 366</t>
  </si>
  <si>
    <t>The Narragansett Electric Company</t>
  </si>
  <si>
    <t>d/b/a Rhode Island Energy</t>
  </si>
  <si>
    <t>RIPUC Docket No. 23-49-NG</t>
  </si>
  <si>
    <t>FY 2025 Gas Infrastructure, Safety</t>
  </si>
  <si>
    <t>and Reliability Plan Reconciliation Filing</t>
  </si>
  <si>
    <t>Attachment JDO-2</t>
  </si>
  <si>
    <t>Calculation of Tax Depreciation and Repairs Deduction on FY 2026 Incremental Capital Investments</t>
  </si>
  <si>
    <t>Calculation of Net Deferred Tax Reserve Proration on FY 2026 Incremental Capital Investments</t>
  </si>
  <si>
    <t>Total Pages</t>
  </si>
  <si>
    <t>Attachment B - Forecasted Capital Spending by Investment Categories - Detail</t>
  </si>
  <si>
    <t>Through Q4 FY2025 (March 31, 2025)</t>
  </si>
  <si>
    <t xml:space="preserve">B </t>
  </si>
  <si>
    <t>F</t>
  </si>
  <si>
    <t>G</t>
  </si>
  <si>
    <t>H</t>
  </si>
  <si>
    <t>I</t>
  </si>
  <si>
    <t>J</t>
  </si>
  <si>
    <t>K</t>
  </si>
  <si>
    <t>($000)</t>
  </si>
  <si>
    <t>FY 2025 - Spending</t>
  </si>
  <si>
    <t>Capital Additions Placed In-Service by Investment Category</t>
  </si>
  <si>
    <t>Investment Categories &amp; Groups</t>
  </si>
  <si>
    <t>Budget</t>
  </si>
  <si>
    <t>Group Overspend</t>
  </si>
  <si>
    <t>Target</t>
  </si>
  <si>
    <t>% Spend</t>
  </si>
  <si>
    <t>A. Main Replacement &amp; Rehabilitation</t>
  </si>
  <si>
    <t>Damage / Failure (Reactive)</t>
  </si>
  <si>
    <t>Reactive Main Replacement - Leak Prone Pipe &amp; Maintenance</t>
  </si>
  <si>
    <t>CSC/Public Works - Non-Reimbursable</t>
  </si>
  <si>
    <t>CSC/Public Works - Reimbursable</t>
  </si>
  <si>
    <t>CSC/Public Works - Reimbursements</t>
  </si>
  <si>
    <t>Gas System Reliability</t>
  </si>
  <si>
    <t>Proactive Main Rehabilitation - Large Diameter (CI Lining &amp; CISBOT)</t>
  </si>
  <si>
    <t>Proactive Low Pressure System Elimination</t>
  </si>
  <si>
    <t>Replace Pipe on Bridges</t>
  </si>
  <si>
    <t>Proactive Main Replacement - Leak Prone Pipe</t>
  </si>
  <si>
    <t>Atwells Avenue</t>
  </si>
  <si>
    <t>Proactive Service Replacement</t>
  </si>
  <si>
    <t>Main Replacement &amp; Rehabilitation Total</t>
  </si>
  <si>
    <t>B. Mandated &amp; Non-Main Reactive</t>
  </si>
  <si>
    <t>Reactive Leaks (CI Joint Encapsulation/Service Replacement)</t>
  </si>
  <si>
    <t>Corrosion</t>
  </si>
  <si>
    <t>Reactive Service Replacements - Non-Leaks/Other</t>
  </si>
  <si>
    <t>I&amp;R - Reactive</t>
  </si>
  <si>
    <t>Access Protection Remediation</t>
  </si>
  <si>
    <t>Mandated Total</t>
  </si>
  <si>
    <t>N/A</t>
  </si>
  <si>
    <t>C. Reliability &amp; Pressure Regulation</t>
  </si>
  <si>
    <t>LNG</t>
  </si>
  <si>
    <t>Transmission Station Integrity</t>
  </si>
  <si>
    <t>Pressure Regulating Facilities</t>
  </si>
  <si>
    <t>Allens Ave Multi Station Rebuild</t>
  </si>
  <si>
    <t>Distribution Station Over Pressure Protection</t>
  </si>
  <si>
    <t>Tiverton GS - Heaters Replacement and Ownership Transfer</t>
  </si>
  <si>
    <t>Take Station Refurbishment</t>
  </si>
  <si>
    <t>Heater Installation Program</t>
  </si>
  <si>
    <t>System Automation</t>
  </si>
  <si>
    <t xml:space="preserve">Tools &amp; Equipment  </t>
  </si>
  <si>
    <t>Valve Installation/Replacement - Primary Valve Program &amp; 
Aquidneck Island Low Pressure Valves</t>
  </si>
  <si>
    <t>Southern RI Gas Expansion Project - Regulator Station Investment</t>
  </si>
  <si>
    <t>Southern RI Gas Expansion Project - Pipeline</t>
  </si>
  <si>
    <t>Southern RI Gas Expansion Project - Other Upgrades/Investments</t>
  </si>
  <si>
    <t>Reliability &amp; Pressure Regulation Total</t>
  </si>
  <si>
    <t>D. Separately Tracked Categories</t>
  </si>
  <si>
    <t>Purchase Meters (Replacement)</t>
  </si>
  <si>
    <t>E. Separately Tracked Major Projects</t>
  </si>
  <si>
    <t>LNG - Old Mill Lane Portable Equipment</t>
  </si>
  <si>
    <t>LNG - Old Mill Lane Site Upgrades</t>
  </si>
  <si>
    <t>Pipeline Integrity (Wampanoag Trail Pipeline Replacement)</t>
  </si>
  <si>
    <t>Separately Tracked Major Projects Total</t>
  </si>
  <si>
    <t>Gas ISR Total (without PHMSA LDAR)</t>
  </si>
  <si>
    <t>Gas ISR Total (Treated as Capital) 
(without PHMSA LDAR)</t>
  </si>
  <si>
    <t>F. PHMSA - Gas Pipeline Leak Detection and Repair (LDAR)</t>
  </si>
  <si>
    <t>Reactive Leaks (CI Joint Encapsulation/Service Replacement) (PHMSA)</t>
  </si>
  <si>
    <t>Main Replacement (Mandated) - Leak Prone Pipe (PHMSA)</t>
  </si>
  <si>
    <t>Tools &amp; Equipment (PHMSA)</t>
  </si>
  <si>
    <t xml:space="preserve">PHMSA LDAR Total </t>
  </si>
  <si>
    <t>Gas ISR TOTAL (With PHMSA LDAR)</t>
  </si>
  <si>
    <t>Final Restoration Paving on 
Capital Main Replacement Projects - Treated as O&amp;M</t>
  </si>
  <si>
    <t>In-Service Target less O&amp;M Paving Forecast</t>
  </si>
  <si>
    <t>Actual Total In-Service (O&amp;M Paving Never goes to account 107)</t>
  </si>
  <si>
    <t>G. Notable Capital Projects Not Currently Included in the ISR</t>
  </si>
  <si>
    <t>LNG - Cumberland Tank Replacement</t>
  </si>
  <si>
    <t>Actual O&amp;M Paving Total</t>
  </si>
  <si>
    <t>LNG - Exeter Truck Station Upgrade</t>
  </si>
  <si>
    <t>LNG - Exeter Control Room Upgrade</t>
  </si>
  <si>
    <t xml:space="preserve">Total </t>
  </si>
  <si>
    <t>Full Year Revenue Requirement above cap</t>
  </si>
  <si>
    <t>Full Year Revenue Requirement at cap</t>
  </si>
  <si>
    <t>Revenue Requirement Adjustment</t>
  </si>
  <si>
    <t>Changes to Calculation to quantify full year</t>
  </si>
  <si>
    <t>Depreciable Net Capital Included in ISR Rate Base</t>
  </si>
  <si>
    <t>Total Allowed Capital Included in ISR Rate Base in Current Year</t>
  </si>
  <si>
    <t>Section 2, Table 1</t>
  </si>
  <si>
    <t>Retirements</t>
  </si>
  <si>
    <t>Line 1 x 3-year average actual retirement rate FY22 - FY24</t>
  </si>
  <si>
    <t>Net Depreciable Capital Included in ISR Rate Base</t>
  </si>
  <si>
    <t>Year 1 = Line 1 - Line 2; then = Prior Year Line 3</t>
  </si>
  <si>
    <t>Change in Net Capital Included in ISR Rate Base</t>
  </si>
  <si>
    <t>Capital Included in ISR Rate Base</t>
  </si>
  <si>
    <t>Line 1</t>
  </si>
  <si>
    <t>Depreciation Expense</t>
  </si>
  <si>
    <t>Incremental Capital Amount</t>
  </si>
  <si>
    <t>Year 1 = Line 4 - Line 5; then = Prior Year Line 6</t>
  </si>
  <si>
    <t>Section 2, Page 2</t>
  </si>
  <si>
    <t xml:space="preserve"> </t>
  </si>
  <si>
    <t>Line 6 + Line 7</t>
  </si>
  <si>
    <t>Deferred Tax Calculation:</t>
  </si>
  <si>
    <t>Composite Book Depreciation Rate</t>
  </si>
  <si>
    <t>1/</t>
  </si>
  <si>
    <t>Tax Depreciation</t>
  </si>
  <si>
    <t>Cumulative Tax Depreciation-PPL</t>
  </si>
  <si>
    <t>Year 1 = Line 3 × Line 9 × 50% ; then = Line 3 × Line 9</t>
  </si>
  <si>
    <t>Full year book depreciation vs. half</t>
  </si>
  <si>
    <t>Cumulative Book Depreciation</t>
  </si>
  <si>
    <t>Line 11 - Line 13</t>
  </si>
  <si>
    <t>Add:  CY 2025 Federal NOL (Generation) / Utilization</t>
  </si>
  <si>
    <t>Net Deferred Tax Reserve before Proration Adjustment</t>
  </si>
  <si>
    <t>ISR Rate Base Calculation:</t>
  </si>
  <si>
    <t>Cumulative Incremental Capital Included in ISR Rate Base</t>
  </si>
  <si>
    <t>Accumulated Depreciation</t>
  </si>
  <si>
    <t>Year End Rate Base before Deferred Tax Proration</t>
  </si>
  <si>
    <t>Revenue Requirement Calculation:</t>
  </si>
  <si>
    <t>Average Rate Base before Deferred Tax Proration Adjustment</t>
  </si>
  <si>
    <t>Year 1 = Current Year Line 22 ÷ 2;
then = (Prior Year Line 22 + Current Year Line 22) ÷ 2</t>
  </si>
  <si>
    <t xml:space="preserve">Year end rate base vs. average </t>
  </si>
  <si>
    <t>Average ISR Rate Base after Deferred Tax Proration</t>
  </si>
  <si>
    <t>Line 23 + Line 24</t>
  </si>
  <si>
    <t xml:space="preserve">Pre-Tax ROR                                </t>
  </si>
  <si>
    <t>Return and Taxes</t>
  </si>
  <si>
    <t>Full year return and taxes</t>
  </si>
  <si>
    <t>Full year book depreciation</t>
  </si>
  <si>
    <t>Annual Revenue Requirement</t>
  </si>
  <si>
    <t>Value of the FY 2025 revenue requirement (with the overspend) that has been adjusted to reflect a full year (removing the half year convention for book depreciation and return)</t>
  </si>
  <si>
    <t>Value of the FY 2025 revenue requirement (without the overspend) that has been adjusted to reflect a full year (removing the half year convention for book depreciation and return)</t>
  </si>
  <si>
    <t>Column (a) less Column (b) = Value of full year revenue requirement adjustment on overspend of $14,632,410</t>
  </si>
  <si>
    <t>Plant Additions</t>
  </si>
  <si>
    <t>20 Year MACRS Depreciation</t>
  </si>
  <si>
    <t>Internal Revenue Code ("IRC") 263a Tax Capitalization of Paving Costs</t>
  </si>
  <si>
    <t>Tax Basis in Plant Additions</t>
  </si>
  <si>
    <t>Line 1 + Line 2</t>
  </si>
  <si>
    <t>MACRS basis:</t>
  </si>
  <si>
    <t>Per Tax Department</t>
  </si>
  <si>
    <t>2/</t>
  </si>
  <si>
    <t>Annual</t>
  </si>
  <si>
    <t>Cumulative</t>
  </si>
  <si>
    <t>Line 3 × Line 4</t>
  </si>
  <si>
    <t>Calendar Year</t>
  </si>
  <si>
    <t>Mar-2026</t>
  </si>
  <si>
    <t>Internal Revenue Code ("IRC") 263a Tax Capitalization</t>
  </si>
  <si>
    <t>Mar-2027</t>
  </si>
  <si>
    <t>Paving Costs</t>
  </si>
  <si>
    <t>Line 2</t>
  </si>
  <si>
    <t>Mar-2028</t>
  </si>
  <si>
    <t>Mar-2029</t>
  </si>
  <si>
    <t>Mar-2030</t>
  </si>
  <si>
    <t>Line 3</t>
  </si>
  <si>
    <t>Mar-2031</t>
  </si>
  <si>
    <t>Less Capital Repairs Deduction</t>
  </si>
  <si>
    <t>Line 5</t>
  </si>
  <si>
    <t>Mar-2032</t>
  </si>
  <si>
    <t>Plant Additions Net of Capital Repairs Deduction</t>
  </si>
  <si>
    <t>Line 11 - Line 12</t>
  </si>
  <si>
    <t>Mar-2033</t>
  </si>
  <si>
    <t>Percent of Plant Eligible for Bonus Depreciation</t>
  </si>
  <si>
    <t>Mar-2034</t>
  </si>
  <si>
    <t>Plant Eligible for Bonus Depreciation</t>
  </si>
  <si>
    <t>Line 13 × Line 14</t>
  </si>
  <si>
    <t>Mar-2035</t>
  </si>
  <si>
    <t>Bonus Depreciation Rate 30%</t>
  </si>
  <si>
    <t>Mar-2036</t>
  </si>
  <si>
    <t>Bonus Depreciation Rate 0%</t>
  </si>
  <si>
    <t>Mar-2037</t>
  </si>
  <si>
    <t>Total Bonus Depreciation Rate</t>
  </si>
  <si>
    <t>Line 16 + Line 17</t>
  </si>
  <si>
    <t>Mar-2038</t>
  </si>
  <si>
    <t>Line 15 × Line 18</t>
  </si>
  <si>
    <t>Mar-2039</t>
  </si>
  <si>
    <t>Mar-2040</t>
  </si>
  <si>
    <t>Remaining Tax Depreciation</t>
  </si>
  <si>
    <t>Mar-2041</t>
  </si>
  <si>
    <t>Mar-2042</t>
  </si>
  <si>
    <t>Mar-2043</t>
  </si>
  <si>
    <t>Less Bonus Depreciation</t>
  </si>
  <si>
    <t>Line 19</t>
  </si>
  <si>
    <t>Mar-2044</t>
  </si>
  <si>
    <t>Remaining Plant Additions Subject to 20 YR MACRS Tax Depreciation</t>
  </si>
  <si>
    <t>Line 22 - Line 23 - Line 24</t>
  </si>
  <si>
    <t>Mar-2045</t>
  </si>
  <si>
    <t>20 YR MACRS Tax Depreciation Rates</t>
  </si>
  <si>
    <t>IRS Publication 946</t>
  </si>
  <si>
    <t>Mar-2046</t>
  </si>
  <si>
    <t>Line 25 × Line 26</t>
  </si>
  <si>
    <t>FY25 tax (gain)/loss on retirements</t>
  </si>
  <si>
    <t>Total Tax Depreciation, Repairs Deduction and Capitalized Paving Costs</t>
  </si>
  <si>
    <t>Sum of Lines 5, 19, 27, 29 and 30 Less Line 8</t>
  </si>
  <si>
    <t>Paving costs that are expensed for book purposes per Docket 23-49-NG, are capitalized for tax purposes.  Capitalized paving costs are included in tax basis to determine tax repairs on Line 5.  In addition, this basis difference between book and tax plant offsets the deductions for tax depreciation and repairs on Line 32 and offsets the deferred tax liability reflected in rate base.</t>
  </si>
  <si>
    <t>The capital repairs percentage and tax loss on retirements are based on on three-fourths (April 2024 thru December 2024) of PPL's CY2024 consolidated tax return.  When PPL's CY2025 consolidated tax return is finalized in year 2026, these tax items will be updated to include one-fourth (January thru March 2025) of the CY 2025 tax return.</t>
  </si>
  <si>
    <t>Fiscal Year
2025</t>
  </si>
  <si>
    <t>Fiscal Year
2027</t>
  </si>
  <si>
    <t>CY25 tax (gain)/loss on retirements</t>
  </si>
  <si>
    <t>IRC 263a Tax Capitalization of Paving Costs</t>
  </si>
  <si>
    <t>Allocation of CY 2025 Estimated Federal NOL</t>
  </si>
  <si>
    <t>Total CY 2025 Federal NOL</t>
  </si>
  <si>
    <t>Allocated FY 2025 Federal NOL Not Subject to Proration</t>
  </si>
  <si>
    <t>Allocated FY 2025 Federal NOL Subject to Proration</t>
  </si>
  <si>
    <t>Full Year vs. Average</t>
  </si>
  <si>
    <t>FY 2025 Gas ISR Revenue Requirement Plan</t>
  </si>
  <si>
    <t>FY26 tax (gain)/loss on retirements</t>
  </si>
  <si>
    <t>Fiscal Year 
2025</t>
  </si>
  <si>
    <t>Column (a) less Column (b) = Value of full year revenue requirement adjustment on overspend of $1,802,817</t>
  </si>
  <si>
    <t>CY26 tax (gain)/loss on retirements</t>
  </si>
  <si>
    <t>Allocation of CY 2026 Estimated Federal NOL</t>
  </si>
  <si>
    <t>Total CY 2026 Federal NOL</t>
  </si>
  <si>
    <t>Allocated FY 2024 Federal NOL Not Subject to Proration</t>
  </si>
  <si>
    <t>Allocated FY 2024 Federal NOL Subject to Proration</t>
  </si>
  <si>
    <t>FY18 tax (gain)/loss on retirements</t>
  </si>
  <si>
    <t>Book/Tax Depreciation Timing Difference at 3/31/2017</t>
  </si>
  <si>
    <t xml:space="preserve">  </t>
  </si>
  <si>
    <t>Total FY 2018 Federal NOL</t>
  </si>
  <si>
    <t>Allocated FY 2018 Federal NOL Not Subject to Proration</t>
  </si>
  <si>
    <t>Allocated FY 2018 Federal NOL Subject to Proration</t>
  </si>
  <si>
    <t>Attachment B-C - Forecasted Capital Spending by Investment Categories - Detail</t>
  </si>
  <si>
    <t>Through Q4 FY2026 (March 31, 2026)</t>
  </si>
  <si>
    <t>FY 2026 - Spending</t>
  </si>
  <si>
    <t>Transmission Station Integrity - Scott Road</t>
  </si>
  <si>
    <t>Valve Installation/Replacement - Primary Valve Program &amp; wAquidneck Island Low Pressure Valves</t>
  </si>
  <si>
    <t> </t>
  </si>
  <si>
    <t>In-Service Target less O&amp;M Paving</t>
  </si>
  <si>
    <t>LNG - Exeter Control Room Upgrade (Building)</t>
  </si>
  <si>
    <t>LNG - Exeter Control Room Upgrade (Control Room)</t>
  </si>
  <si>
    <t>LNG - Exeter Garage for Portable LNG Equipment</t>
  </si>
  <si>
    <t>LNG - Exeter Tank Upgrade Study</t>
  </si>
  <si>
    <t>*$8,344,735-FY26 COR Target</t>
  </si>
  <si>
    <t>FY 2026 Gas ISR Revenue Requirement Plan</t>
  </si>
  <si>
    <t>Fiscal Year 2026 Revenue Requirement Adjustment on Group A Overspend</t>
  </si>
  <si>
    <t>Fiscal Year 2026 Revenue Requirement Adjustment on Group C Overspend</t>
  </si>
  <si>
    <t>Fiscal Year 2026 Revenue Requirement Adjustment on Group D Overspend</t>
  </si>
  <si>
    <t>FY 2026 Gas ISR Revenue Requirement Plan Reconciliation Filing</t>
  </si>
  <si>
    <t>RIPUC Docket No. 24-55-NG</t>
  </si>
  <si>
    <t>FY 2026 Gas Infrastructure, Safety</t>
  </si>
  <si>
    <t>don't print</t>
  </si>
  <si>
    <t>Table 1</t>
  </si>
  <si>
    <t>Narragansett Gas - FY2026 - Proposal to PUC</t>
  </si>
  <si>
    <t xml:space="preserve">C </t>
  </si>
  <si>
    <t>FY2026 Budget
($000)</t>
  </si>
  <si>
    <t>Projected Capital Additions Placed 
In-Service for FY2026</t>
  </si>
  <si>
    <t>*Note: For any Level 1 category groups with No Specific Overspend Allowance Limit, the Company has listed the FY2025 Proposed Budget in the "Total Allowable Spend" column.  The Company will provide quarterly updates and an annual summary of any substantial over or under spending variances for the Mandated &amp; Non-Main Reactive group and the Separately Tracked Major Projects (for changes that substantially impact the overall project cost forecast).</t>
  </si>
  <si>
    <r>
      <rPr>
        <b/>
        <sz val="11"/>
        <color rgb="FFFF0000"/>
        <rFont val="Calibri"/>
        <family val="2"/>
        <scheme val="minor"/>
      </rPr>
      <t xml:space="preserve">Revenue Requirement/Rates Team Please Note: </t>
    </r>
    <r>
      <rPr>
        <sz val="11"/>
        <color theme="1"/>
        <rFont val="Times New Roman"/>
        <family val="2"/>
      </rPr>
      <t xml:space="preserve">Company is proposing to change treatment of curb to curb paving back to capital (and not treat it as O&amp;M).  That change would apply to FY25 Gas ISR Reconciliation and rate to start FY26.  Open to your input on how you'd like to model this (specifically FY25).  But we'd like to see 2 bill impact calculations
</t>
    </r>
    <r>
      <rPr>
        <b/>
        <sz val="11"/>
        <color theme="1"/>
        <rFont val="Calibri"/>
        <family val="2"/>
        <scheme val="minor"/>
      </rPr>
      <t>1)</t>
    </r>
    <r>
      <rPr>
        <sz val="11"/>
        <color theme="1"/>
        <rFont val="Times New Roman"/>
        <family val="2"/>
      </rPr>
      <t xml:space="preserve"> for the $191.630M (Table cell D7) of FY26 Capital Additions and; 
</t>
    </r>
    <r>
      <rPr>
        <b/>
        <sz val="11"/>
        <color theme="1"/>
        <rFont val="Calibri"/>
        <family val="2"/>
        <scheme val="minor"/>
      </rPr>
      <t>2)</t>
    </r>
    <r>
      <rPr>
        <sz val="11"/>
        <color theme="1"/>
        <rFont val="Times New Roman"/>
        <family val="2"/>
      </rPr>
      <t xml:space="preserve"> a second calculation showing $22M for Paving as O&amp;M (Table cell D8) and $169.630M (Table cell D9) of FY26 Capital Additions.  </t>
    </r>
  </si>
  <si>
    <t>Add:  CY 2026 Federal NOL (Generation) / Utilization</t>
  </si>
  <si>
    <t>Value of the FY 2026 revenue requirement (with the overspend) that has been adjusted to reflect a full year (removing the half year convention for book depreciation and return)</t>
  </si>
  <si>
    <t>Value of the FY 2026 revenue requirement (without the overspend) that has been adjusted to reflect a full year (removing the half year convention for book depreciation and return)</t>
  </si>
  <si>
    <t>Column (a) less Column (b) = Value of full year revenue requirement adjustment on overspend of $1,243,000</t>
  </si>
  <si>
    <t>Allocated FY 2026 Federal NOL Not Subject to Proration</t>
  </si>
  <si>
    <t>Allocated FY 2026 Federal NOL Subject to Proration</t>
  </si>
  <si>
    <t>Fiscal Year 
2026</t>
  </si>
  <si>
    <t>The capital repairs percentage and tax loss on retirements are based on on three-fourths (April 2025 thru December 2025) of PPL's CY2025 consolidated tax return.  When PPL's CY2026 consolidated tax return is finalized in year 2027, these tax items will be updated to include one-fourth (January thru March 2026) of the CY 2026 tax return.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</si>
</sst>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
    <numFmt numFmtId="165" formatCode="_([$€-2]* #,##0.00_);_([$€-2]* \(#,##0.00\);_([$€-2]* &quot;-&quot;??_)"/>
    <numFmt numFmtId="166" formatCode="_(* #,##0_);_(* \(#,##0\);_(* &quot;-&quot;??_);_(@_)"/>
    <numFmt numFmtId="167" formatCode="0.0%"/>
    <numFmt numFmtId="168" formatCode="_(&quot;$&quot;* #,##0_);_(&quot;$&quot;* \(#,##0\);_(&quot;$&quot;* &quot;-&quot;??_);_(@_)"/>
  </numFmts>
  <fonts count="75" x14ac:knownFonts="1">
    <font>
      <sz val="11"/>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Times New Roman"/>
      <family val="2"/>
    </font>
    <font>
      <u/>
      <sz val="11"/>
      <color theme="1"/>
      <name val="Times New Roman"/>
      <family val="2"/>
    </font>
    <font>
      <b/>
      <sz val="11"/>
      <color theme="1"/>
      <name val="Times New Roman"/>
      <family val="1"/>
    </font>
    <font>
      <b/>
      <u/>
      <sz val="11"/>
      <color theme="1"/>
      <name val="Times New Roman"/>
      <family val="1"/>
    </font>
    <font>
      <sz val="11"/>
      <color theme="1"/>
      <name val="Times New Roman"/>
      <family val="1"/>
    </font>
    <font>
      <sz val="10"/>
      <name val="Arial"/>
      <family val="2"/>
    </font>
    <font>
      <sz val="11"/>
      <name val="Times New Roman"/>
      <family val="1"/>
    </font>
    <font>
      <u/>
      <sz val="11"/>
      <color theme="1"/>
      <name val="Times New Roman"/>
      <family val="1"/>
    </font>
    <font>
      <u/>
      <sz val="11"/>
      <name val="Times New Roman"/>
      <family val="1"/>
    </font>
    <font>
      <sz val="10"/>
      <name val="Arial"/>
      <family val="2"/>
    </font>
    <font>
      <sz val="11"/>
      <color theme="1"/>
      <name val="Arial"/>
      <family val="2"/>
    </font>
    <font>
      <sz val="11"/>
      <color rgb="FFFF0000"/>
      <name val="Times New Roman"/>
      <family val="1"/>
    </font>
    <font>
      <sz val="11"/>
      <color rgb="FFFF0000"/>
      <name val="Times New Roman"/>
      <family val="2"/>
    </font>
    <font>
      <sz val="11"/>
      <color theme="4"/>
      <name val="Times New Roman"/>
      <family val="1"/>
    </font>
    <font>
      <sz val="11"/>
      <color theme="4"/>
      <name val="Times New Roman"/>
      <family val="2"/>
    </font>
    <font>
      <sz val="11"/>
      <color theme="1"/>
      <name val="Wingdings"/>
      <charset val="2"/>
    </font>
    <font>
      <b/>
      <sz val="11"/>
      <name val="Times New Roman"/>
      <family val="1"/>
    </font>
    <font>
      <b/>
      <u/>
      <sz val="11"/>
      <name val="Times New Roman"/>
      <family val="1"/>
    </font>
    <font>
      <sz val="11"/>
      <name val="Times New Roman"/>
      <family val="2"/>
    </font>
    <font>
      <b/>
      <sz val="11"/>
      <color theme="1"/>
      <name val="Calibri"/>
      <family val="2"/>
      <scheme val="minor"/>
    </font>
    <font>
      <b/>
      <u/>
      <sz val="11"/>
      <color theme="1"/>
      <name val="Calibri"/>
      <family val="2"/>
      <scheme val="minor"/>
    </font>
    <font>
      <b/>
      <i/>
      <sz val="11"/>
      <color theme="1"/>
      <name val="Calibri"/>
      <family val="2"/>
      <scheme val="minor"/>
    </font>
    <font>
      <sz val="10"/>
      <color rgb="FF000000"/>
      <name val="Arial"/>
      <family val="2"/>
    </font>
    <font>
      <sz val="11"/>
      <color rgb="FFFF0000"/>
      <name val="Calibri"/>
      <family val="2"/>
      <scheme val="minor"/>
    </font>
    <font>
      <b/>
      <i/>
      <u/>
      <sz val="11"/>
      <color theme="1"/>
      <name val="Calibri"/>
      <family val="2"/>
      <scheme val="minor"/>
    </font>
    <font>
      <b/>
      <u/>
      <sz val="11"/>
      <color rgb="FF00B0F0"/>
      <name val="Calibri"/>
      <family val="2"/>
      <scheme val="minor"/>
    </font>
    <font>
      <i/>
      <sz val="11"/>
      <color theme="1"/>
      <name val="Calibri"/>
      <family val="2"/>
      <scheme val="minor"/>
    </font>
    <font>
      <i/>
      <sz val="11"/>
      <color rgb="FFFF0000"/>
      <name val="Calibri"/>
      <family val="2"/>
      <scheme val="minor"/>
    </font>
    <font>
      <sz val="11"/>
      <name val="Calibri"/>
      <family val="2"/>
      <scheme val="minor"/>
    </font>
    <font>
      <b/>
      <sz val="11"/>
      <color theme="1"/>
      <name val="Calibri"/>
      <family val="2"/>
    </font>
    <font>
      <sz val="9"/>
      <color indexed="81"/>
      <name val="Tahoma"/>
      <family val="2"/>
    </font>
    <font>
      <b/>
      <sz val="9"/>
      <color indexed="81"/>
      <name val="Tahoma"/>
      <family val="2"/>
    </font>
    <font>
      <b/>
      <u/>
      <sz val="9"/>
      <color indexed="81"/>
      <name val="Tahoma"/>
      <family val="2"/>
    </font>
    <font>
      <b/>
      <i/>
      <sz val="11"/>
      <color theme="1"/>
      <name val="Calibri"/>
      <family val="2"/>
    </font>
    <font>
      <b/>
      <u/>
      <sz val="11"/>
      <color rgb="FFFF0000"/>
      <name val="Times New Roman"/>
      <family val="1"/>
    </font>
    <font>
      <sz val="11"/>
      <color rgb="FFFF0000"/>
      <name val="Wingdings"/>
      <charset val="2"/>
    </font>
    <font>
      <b/>
      <u val="singleAccounting"/>
      <sz val="11"/>
      <name val="Times New Roman"/>
      <family val="1"/>
    </font>
    <font>
      <b/>
      <sz val="12"/>
      <color theme="1"/>
      <name val="Arial"/>
      <family val="2"/>
    </font>
    <font>
      <b/>
      <sz val="12"/>
      <name val="Arial"/>
      <family val="2"/>
    </font>
    <font>
      <sz val="10"/>
      <color theme="1"/>
      <name val="Arial"/>
      <family val="2"/>
    </font>
    <font>
      <b/>
      <sz val="10"/>
      <color theme="1"/>
      <name val="Arial"/>
      <family val="2"/>
    </font>
    <font>
      <b/>
      <sz val="9"/>
      <color theme="1"/>
      <name val="Arial"/>
      <family val="2"/>
    </font>
    <font>
      <b/>
      <sz val="10"/>
      <name val="Arial"/>
      <family val="2"/>
    </font>
    <font>
      <b/>
      <sz val="10"/>
      <color theme="0"/>
      <name val="Arial"/>
      <family val="2"/>
    </font>
    <font>
      <i/>
      <sz val="10"/>
      <name val="Arial"/>
      <family val="2"/>
    </font>
    <font>
      <b/>
      <i/>
      <sz val="10"/>
      <name val="Arial"/>
      <family val="2"/>
    </font>
    <font>
      <i/>
      <sz val="10"/>
      <color theme="0"/>
      <name val="Arial"/>
      <family val="2"/>
    </font>
    <font>
      <i/>
      <sz val="10"/>
      <color theme="1"/>
      <name val="Arial"/>
      <family val="2"/>
    </font>
    <font>
      <sz val="11"/>
      <color rgb="FF242424"/>
      <name val="Aptos Narrow"/>
      <family val="2"/>
    </font>
    <font>
      <b/>
      <sz val="11"/>
      <color theme="0"/>
      <name val="Calibri"/>
      <family val="2"/>
      <scheme val="minor"/>
    </font>
    <font>
      <sz val="10"/>
      <color rgb="FFFF0000"/>
      <name val="Arial"/>
      <family val="2"/>
    </font>
    <font>
      <b/>
      <sz val="10"/>
      <color rgb="FFFF0000"/>
      <name val="Arial"/>
      <family val="2"/>
    </font>
    <font>
      <sz val="11"/>
      <color rgb="FF000000"/>
      <name val="Calibri"/>
      <family val="2"/>
    </font>
    <font>
      <sz val="11"/>
      <color theme="1"/>
      <name val="Calibri"/>
      <family val="2"/>
    </font>
    <font>
      <b/>
      <sz val="11"/>
      <color rgb="FF000000"/>
      <name val="Calibri"/>
      <family val="2"/>
    </font>
    <font>
      <b/>
      <sz val="11"/>
      <color theme="4"/>
      <name val="Calibri"/>
      <family val="2"/>
    </font>
    <font>
      <b/>
      <sz val="10"/>
      <color rgb="FF000000"/>
      <name val="Arial"/>
      <family val="2"/>
    </font>
    <font>
      <sz val="9"/>
      <color theme="1"/>
      <name val="Arial"/>
      <family val="2"/>
    </font>
    <font>
      <b/>
      <sz val="11"/>
      <name val="Calibri"/>
      <family val="2"/>
      <scheme val="minor"/>
    </font>
    <font>
      <b/>
      <sz val="12"/>
      <name val="Calibri"/>
      <family val="2"/>
      <scheme val="minor"/>
    </font>
    <font>
      <sz val="11"/>
      <name val="Arial"/>
      <family val="2"/>
    </font>
    <font>
      <sz val="12"/>
      <name val="Calibri"/>
      <family val="2"/>
      <scheme val="minor"/>
    </font>
    <font>
      <b/>
      <sz val="11"/>
      <name val="Arial"/>
      <family val="2"/>
    </font>
    <font>
      <i/>
      <sz val="11"/>
      <color theme="0"/>
      <name val="Calibri"/>
      <family val="2"/>
      <scheme val="minor"/>
    </font>
    <font>
      <b/>
      <i/>
      <sz val="11"/>
      <name val="Calibri"/>
      <family val="2"/>
      <scheme val="minor"/>
    </font>
    <font>
      <b/>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499984740745262"/>
        <bgColor indexed="64"/>
      </patternFill>
    </fill>
    <fill>
      <patternFill patternType="solid">
        <fgColor rgb="FFFFFFFF"/>
        <bgColor rgb="FF000000"/>
      </patternFill>
    </fill>
  </fills>
  <borders count="1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rgb="FF000000"/>
      </right>
      <top/>
      <bottom style="thin">
        <color indexed="64"/>
      </bottom>
      <diagonal/>
    </border>
    <border>
      <left style="thin">
        <color indexed="64"/>
      </left>
      <right style="thin">
        <color indexed="64"/>
      </right>
      <top style="thin">
        <color indexed="64"/>
      </top>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indexed="64"/>
      </right>
      <top/>
      <bottom/>
      <diagonal/>
    </border>
    <border>
      <left style="thin">
        <color indexed="64"/>
      </left>
      <right style="thin">
        <color indexed="64"/>
      </right>
      <top/>
      <bottom/>
      <diagonal/>
    </border>
    <border>
      <left style="medium">
        <color rgb="FF000000"/>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top style="thin">
        <color indexed="64"/>
      </top>
      <bottom style="medium">
        <color indexed="64"/>
      </bottom>
      <diagonal/>
    </border>
    <border>
      <left style="thin">
        <color rgb="FF000000"/>
      </left>
      <right style="thin">
        <color indexed="64"/>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style="thin">
        <color rgb="FF000000"/>
      </right>
      <top/>
      <bottom/>
      <diagonal/>
    </border>
    <border>
      <left style="thin">
        <color rgb="FF000000"/>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top/>
      <bottom/>
      <diagonal/>
    </border>
    <border>
      <left style="thin">
        <color rgb="FF000000"/>
      </left>
      <right style="thin">
        <color indexed="64"/>
      </right>
      <top/>
      <bottom style="thin">
        <color rgb="FF000000"/>
      </bottom>
      <diagonal/>
    </border>
    <border>
      <left/>
      <right style="thin">
        <color indexed="64"/>
      </right>
      <top/>
      <bottom style="thin">
        <color rgb="FF000000"/>
      </bottom>
      <diagonal/>
    </border>
    <border>
      <left/>
      <right style="thin">
        <color rgb="FF000000"/>
      </right>
      <top/>
      <bottom style="thin">
        <color rgb="FF000000"/>
      </bottom>
      <diagonal/>
    </border>
    <border>
      <left style="thin">
        <color indexed="64"/>
      </left>
      <right style="thin">
        <color rgb="FF000000"/>
      </right>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indexed="64"/>
      </right>
      <top style="thin">
        <color indexed="64"/>
      </top>
      <bottom style="medium">
        <color indexed="64"/>
      </bottom>
      <diagonal/>
    </border>
    <border>
      <left style="thin">
        <color rgb="FF000000"/>
      </left>
      <right style="thin">
        <color indexed="64"/>
      </right>
      <top/>
      <bottom/>
      <diagonal/>
    </border>
    <border>
      <left style="thin">
        <color indexed="64"/>
      </left>
      <right/>
      <top/>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top/>
      <bottom style="thin">
        <color rgb="FF000000"/>
      </bottom>
      <diagonal/>
    </border>
    <border>
      <left style="thin">
        <color rgb="FF000000"/>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0">
    <xf numFmtId="0" fontId="0" fillId="0" borderId="0"/>
    <xf numFmtId="9" fontId="9" fillId="0" borderId="0" applyFont="0" applyFill="0" applyBorder="0" applyAlignment="0" applyProtection="0"/>
    <xf numFmtId="0" fontId="9" fillId="0" borderId="0"/>
    <xf numFmtId="0" fontId="14" fillId="0" borderId="0"/>
    <xf numFmtId="165" fontId="14" fillId="0" borderId="0"/>
    <xf numFmtId="43" fontId="9" fillId="0" borderId="0" applyFont="0" applyFill="0" applyBorder="0" applyAlignment="0" applyProtection="0"/>
    <xf numFmtId="0" fontId="18" fillId="0" borderId="0"/>
    <xf numFmtId="0" fontId="19" fillId="0" borderId="0"/>
    <xf numFmtId="43" fontId="19"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31" fillId="0" borderId="0" applyFont="0" applyFill="0" applyBorder="0" applyAlignment="0" applyProtection="0"/>
    <xf numFmtId="0" fontId="14" fillId="0" borderId="0"/>
    <xf numFmtId="0" fontId="14" fillId="0" borderId="0"/>
    <xf numFmtId="0" fontId="7" fillId="0" borderId="0"/>
    <xf numFmtId="0" fontId="6" fillId="0" borderId="0"/>
    <xf numFmtId="0" fontId="5" fillId="0" borderId="0"/>
    <xf numFmtId="0" fontId="5" fillId="0" borderId="0"/>
    <xf numFmtId="43" fontId="4" fillId="0" borderId="0" applyFont="0" applyFill="0" applyBorder="0" applyAlignment="0" applyProtection="0"/>
    <xf numFmtId="9" fontId="4"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2" fillId="0" borderId="0"/>
    <xf numFmtId="9" fontId="2" fillId="0" borderId="0" applyFont="0" applyFill="0" applyBorder="0" applyAlignment="0" applyProtection="0"/>
    <xf numFmtId="0" fontId="14" fillId="0" borderId="0"/>
    <xf numFmtId="44" fontId="19" fillId="0" borderId="0" applyFont="0" applyFill="0" applyBorder="0" applyAlignment="0" applyProtection="0"/>
    <xf numFmtId="44" fontId="2" fillId="0" borderId="0" applyFont="0" applyFill="0" applyBorder="0" applyAlignment="0" applyProtection="0"/>
    <xf numFmtId="0" fontId="19"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cellStyleXfs>
  <cellXfs count="578">
    <xf numFmtId="0" fontId="0" fillId="0" borderId="0" xfId="0"/>
    <xf numFmtId="10" fontId="0" fillId="0" borderId="0" xfId="1" applyNumberFormat="1" applyFont="1"/>
    <xf numFmtId="10" fontId="0" fillId="0" borderId="1" xfId="1" applyNumberFormat="1" applyFont="1" applyBorder="1"/>
    <xf numFmtId="10" fontId="0" fillId="0" borderId="0" xfId="1" applyNumberFormat="1" applyFont="1" applyAlignment="1">
      <alignment horizontal="center"/>
    </xf>
    <xf numFmtId="5" fontId="0" fillId="0" borderId="0" xfId="0" applyNumberFormat="1"/>
    <xf numFmtId="0" fontId="10" fillId="0" borderId="0" xfId="0" applyFont="1" applyAlignment="1">
      <alignment horizontal="center"/>
    </xf>
    <xf numFmtId="0" fontId="11" fillId="0" borderId="0" xfId="0" applyFont="1"/>
    <xf numFmtId="0" fontId="11" fillId="0" borderId="0" xfId="0" applyFont="1" applyAlignment="1">
      <alignment horizontal="right"/>
    </xf>
    <xf numFmtId="0" fontId="0" fillId="0" borderId="0" xfId="0" applyAlignment="1">
      <alignment horizontal="left"/>
    </xf>
    <xf numFmtId="0" fontId="11" fillId="0" borderId="0" xfId="0" applyFont="1" applyAlignment="1">
      <alignment horizontal="left"/>
    </xf>
    <xf numFmtId="0" fontId="13" fillId="0" borderId="0" xfId="0" applyFont="1" applyAlignment="1">
      <alignment horizontal="center"/>
    </xf>
    <xf numFmtId="0" fontId="13" fillId="0" borderId="1" xfId="0" applyFont="1" applyBorder="1" applyAlignment="1">
      <alignment horizontal="center"/>
    </xf>
    <xf numFmtId="0" fontId="11" fillId="0" borderId="4" xfId="0" applyFont="1" applyBorder="1"/>
    <xf numFmtId="0" fontId="11" fillId="0" borderId="5" xfId="0" applyFont="1" applyBorder="1"/>
    <xf numFmtId="0" fontId="13" fillId="0" borderId="0" xfId="0" applyFont="1" applyAlignment="1">
      <alignment horizontal="left"/>
    </xf>
    <xf numFmtId="0" fontId="13" fillId="0" borderId="0" xfId="0" applyFont="1"/>
    <xf numFmtId="5" fontId="13" fillId="0" borderId="0" xfId="0" applyNumberFormat="1" applyFont="1"/>
    <xf numFmtId="5" fontId="13" fillId="0" borderId="1" xfId="0" applyNumberFormat="1" applyFont="1" applyBorder="1"/>
    <xf numFmtId="165" fontId="15" fillId="0" borderId="0" xfId="4" applyFont="1"/>
    <xf numFmtId="5" fontId="0" fillId="0" borderId="0" xfId="0" applyNumberFormat="1" applyAlignment="1">
      <alignment horizontal="center"/>
    </xf>
    <xf numFmtId="0" fontId="16" fillId="0" borderId="0" xfId="0" applyFont="1"/>
    <xf numFmtId="0" fontId="16" fillId="0" borderId="0" xfId="0" applyFont="1" applyAlignment="1">
      <alignment vertical="top"/>
    </xf>
    <xf numFmtId="0" fontId="0" fillId="0" borderId="0" xfId="0" applyAlignment="1">
      <alignment horizontal="center"/>
    </xf>
    <xf numFmtId="0" fontId="16" fillId="0" borderId="0" xfId="0" applyFont="1" applyAlignment="1">
      <alignment horizontal="center"/>
    </xf>
    <xf numFmtId="9" fontId="0" fillId="0" borderId="0" xfId="1" applyFont="1"/>
    <xf numFmtId="10" fontId="0" fillId="0" borderId="0" xfId="1" applyNumberFormat="1" applyFont="1" applyFill="1"/>
    <xf numFmtId="0" fontId="12" fillId="0" borderId="0" xfId="0" applyFont="1"/>
    <xf numFmtId="0" fontId="0" fillId="0" borderId="0" xfId="0" applyAlignment="1">
      <alignment horizontal="right"/>
    </xf>
    <xf numFmtId="0" fontId="13" fillId="0" borderId="0" xfId="0" applyFont="1" applyAlignment="1">
      <alignment horizontal="right"/>
    </xf>
    <xf numFmtId="10" fontId="13" fillId="0" borderId="0" xfId="1" applyNumberFormat="1" applyFont="1" applyFill="1"/>
    <xf numFmtId="10" fontId="13" fillId="0" borderId="1" xfId="1" applyNumberFormat="1" applyFont="1" applyFill="1" applyBorder="1"/>
    <xf numFmtId="0" fontId="13" fillId="0" borderId="0" xfId="0" applyFont="1" applyAlignment="1">
      <alignment wrapText="1"/>
    </xf>
    <xf numFmtId="0" fontId="13" fillId="0" borderId="0" xfId="0" applyFont="1" applyAlignment="1">
      <alignment horizontal="center" wrapText="1"/>
    </xf>
    <xf numFmtId="5" fontId="13" fillId="0" borderId="0" xfId="0" applyNumberFormat="1" applyFont="1" applyAlignment="1">
      <alignment horizontal="center"/>
    </xf>
    <xf numFmtId="0" fontId="0" fillId="0" borderId="1" xfId="0" applyBorder="1" applyAlignment="1">
      <alignment horizontal="center"/>
    </xf>
    <xf numFmtId="5" fontId="0" fillId="0" borderId="1" xfId="0" applyNumberFormat="1" applyBorder="1"/>
    <xf numFmtId="0" fontId="0" fillId="0" borderId="0" xfId="0" applyAlignment="1">
      <alignment wrapText="1"/>
    </xf>
    <xf numFmtId="5" fontId="0" fillId="0" borderId="3" xfId="0" applyNumberFormat="1" applyBorder="1"/>
    <xf numFmtId="0" fontId="20" fillId="0" borderId="0" xfId="0" applyFont="1"/>
    <xf numFmtId="5" fontId="13" fillId="0" borderId="2" xfId="0" applyNumberFormat="1" applyFont="1" applyBorder="1"/>
    <xf numFmtId="7" fontId="13" fillId="0" borderId="0" xfId="0" applyNumberFormat="1" applyFont="1"/>
    <xf numFmtId="5" fontId="16" fillId="0" borderId="0" xfId="0" applyNumberFormat="1" applyFont="1" applyAlignment="1">
      <alignment horizontal="center"/>
    </xf>
    <xf numFmtId="0" fontId="0" fillId="0" borderId="0" xfId="0" applyAlignment="1">
      <alignment horizontal="center" wrapText="1"/>
    </xf>
    <xf numFmtId="0" fontId="10" fillId="0" borderId="0" xfId="0" applyFont="1" applyAlignment="1">
      <alignment horizontal="center" wrapText="1"/>
    </xf>
    <xf numFmtId="0" fontId="0" fillId="0" borderId="0" xfId="0" applyAlignment="1">
      <alignment horizontal="center" vertical="top"/>
    </xf>
    <xf numFmtId="0" fontId="0" fillId="0" borderId="0" xfId="0" applyAlignment="1">
      <alignment vertical="top"/>
    </xf>
    <xf numFmtId="0" fontId="21" fillId="0" borderId="0" xfId="0" applyFont="1"/>
    <xf numFmtId="0" fontId="0" fillId="0" borderId="0" xfId="0" applyAlignment="1">
      <alignment horizontal="center" vertical="top" wrapText="1"/>
    </xf>
    <xf numFmtId="0" fontId="0" fillId="0" borderId="0" xfId="0" applyAlignment="1">
      <alignment vertical="top" wrapText="1"/>
    </xf>
    <xf numFmtId="0" fontId="16" fillId="0" borderId="0" xfId="0" applyFont="1" applyAlignment="1">
      <alignment vertical="top" wrapText="1"/>
    </xf>
    <xf numFmtId="164" fontId="0" fillId="0" borderId="0" xfId="0" applyNumberFormat="1"/>
    <xf numFmtId="0" fontId="0" fillId="0" borderId="9" xfId="0" applyBorder="1"/>
    <xf numFmtId="0" fontId="0" fillId="0" borderId="10" xfId="0" applyBorder="1"/>
    <xf numFmtId="5" fontId="0" fillId="0" borderId="10" xfId="0" applyNumberFormat="1" applyBorder="1"/>
    <xf numFmtId="164" fontId="0" fillId="0" borderId="1" xfId="0" applyNumberFormat="1" applyBorder="1"/>
    <xf numFmtId="0" fontId="0" fillId="0" borderId="11" xfId="0" applyBorder="1"/>
    <xf numFmtId="10" fontId="0" fillId="0" borderId="12" xfId="1" applyNumberFormat="1" applyFont="1" applyBorder="1"/>
    <xf numFmtId="5" fontId="0" fillId="0" borderId="12" xfId="0" applyNumberFormat="1" applyBorder="1"/>
    <xf numFmtId="5" fontId="0" fillId="0" borderId="13" xfId="0" applyNumberFormat="1" applyBorder="1"/>
    <xf numFmtId="164" fontId="0" fillId="0" borderId="3" xfId="0" applyNumberFormat="1" applyBorder="1"/>
    <xf numFmtId="5" fontId="10" fillId="0" borderId="0" xfId="0" applyNumberFormat="1" applyFont="1" applyAlignment="1">
      <alignment horizontal="center"/>
    </xf>
    <xf numFmtId="5" fontId="11" fillId="0" borderId="0" xfId="0" applyNumberFormat="1" applyFont="1"/>
    <xf numFmtId="0" fontId="23" fillId="0" borderId="0" xfId="0" applyFont="1"/>
    <xf numFmtId="166" fontId="0" fillId="0" borderId="0" xfId="5" applyNumberFormat="1" applyFont="1"/>
    <xf numFmtId="0" fontId="12" fillId="0" borderId="0" xfId="0" applyFont="1" applyAlignment="1">
      <alignment horizontal="center"/>
    </xf>
    <xf numFmtId="166" fontId="0" fillId="0" borderId="3" xfId="5" applyNumberFormat="1" applyFont="1" applyBorder="1"/>
    <xf numFmtId="10" fontId="0" fillId="0" borderId="1" xfId="1" applyNumberFormat="1" applyFont="1" applyFill="1" applyBorder="1"/>
    <xf numFmtId="166" fontId="0" fillId="0" borderId="0" xfId="5" applyNumberFormat="1" applyFont="1" applyBorder="1"/>
    <xf numFmtId="166" fontId="0" fillId="0" borderId="0" xfId="5" applyNumberFormat="1" applyFont="1" applyFill="1"/>
    <xf numFmtId="5" fontId="11" fillId="0" borderId="2" xfId="0" applyNumberFormat="1" applyFont="1" applyBorder="1"/>
    <xf numFmtId="5" fontId="11" fillId="0" borderId="1" xfId="0" applyNumberFormat="1" applyFont="1" applyBorder="1"/>
    <xf numFmtId="165" fontId="26" fillId="0" borderId="0" xfId="4" applyFont="1"/>
    <xf numFmtId="0" fontId="30" fillId="0" borderId="0" xfId="16" applyFont="1"/>
    <xf numFmtId="0" fontId="8" fillId="0" borderId="0" xfId="16"/>
    <xf numFmtId="5" fontId="8" fillId="0" borderId="0" xfId="16" applyNumberFormat="1"/>
    <xf numFmtId="0" fontId="28" fillId="0" borderId="0" xfId="16" applyFont="1"/>
    <xf numFmtId="10" fontId="0" fillId="0" borderId="0" xfId="18" applyNumberFormat="1" applyFont="1" applyFill="1"/>
    <xf numFmtId="10" fontId="0" fillId="0" borderId="0" xfId="18" applyNumberFormat="1" applyFont="1" applyFill="1" applyBorder="1"/>
    <xf numFmtId="0" fontId="29" fillId="0" borderId="0" xfId="0" applyFont="1"/>
    <xf numFmtId="166" fontId="28" fillId="0" borderId="3" xfId="17" applyNumberFormat="1" applyFont="1" applyFill="1" applyBorder="1"/>
    <xf numFmtId="0" fontId="30" fillId="0" borderId="0" xfId="16" applyFont="1" applyAlignment="1">
      <alignment wrapText="1"/>
    </xf>
    <xf numFmtId="0" fontId="35" fillId="0" borderId="0" xfId="16" applyFont="1" applyAlignment="1">
      <alignment wrapText="1"/>
    </xf>
    <xf numFmtId="0" fontId="8" fillId="0" borderId="0" xfId="16" applyAlignment="1">
      <alignment wrapText="1"/>
    </xf>
    <xf numFmtId="0" fontId="29" fillId="0" borderId="16" xfId="0" applyFont="1" applyBorder="1" applyAlignment="1">
      <alignment wrapText="1"/>
    </xf>
    <xf numFmtId="0" fontId="11" fillId="0" borderId="0" xfId="0" applyFont="1" applyAlignment="1">
      <alignment horizontal="center"/>
    </xf>
    <xf numFmtId="0" fontId="13" fillId="0" borderId="0" xfId="0" applyFont="1" applyAlignment="1">
      <alignment horizontal="left" wrapText="1"/>
    </xf>
    <xf numFmtId="7" fontId="11" fillId="0" borderId="0" xfId="0" applyNumberFormat="1" applyFont="1"/>
    <xf numFmtId="5" fontId="13" fillId="0" borderId="0" xfId="5" applyNumberFormat="1" applyFont="1" applyFill="1"/>
    <xf numFmtId="164" fontId="15" fillId="0" borderId="0" xfId="4" applyNumberFormat="1" applyFont="1"/>
    <xf numFmtId="165" fontId="15" fillId="0" borderId="0" xfId="4" applyFont="1" applyAlignment="1">
      <alignment horizontal="center"/>
    </xf>
    <xf numFmtId="5" fontId="11" fillId="0" borderId="17" xfId="0" applyNumberFormat="1" applyFont="1" applyBorder="1"/>
    <xf numFmtId="0" fontId="29" fillId="0" borderId="0" xfId="16" applyFont="1" applyAlignment="1">
      <alignment horizontal="center"/>
    </xf>
    <xf numFmtId="0" fontId="28" fillId="0" borderId="0" xfId="16" applyFont="1" applyAlignment="1">
      <alignment horizontal="center"/>
    </xf>
    <xf numFmtId="0" fontId="29" fillId="0" borderId="0" xfId="16" applyFont="1"/>
    <xf numFmtId="0" fontId="24" fillId="0" borderId="0" xfId="16" applyFont="1"/>
    <xf numFmtId="0" fontId="24" fillId="0" borderId="0" xfId="16" applyFont="1" applyAlignment="1">
      <alignment horizontal="right"/>
    </xf>
    <xf numFmtId="0" fontId="20" fillId="0" borderId="0" xfId="0" applyFont="1" applyAlignment="1">
      <alignment wrapText="1"/>
    </xf>
    <xf numFmtId="166" fontId="37" fillId="0" borderId="0" xfId="5" applyNumberFormat="1" applyFont="1" applyFill="1"/>
    <xf numFmtId="0" fontId="25" fillId="0" borderId="0" xfId="0" applyFont="1"/>
    <xf numFmtId="10" fontId="0" fillId="0" borderId="0" xfId="0" applyNumberFormat="1"/>
    <xf numFmtId="0" fontId="27" fillId="0" borderId="0" xfId="0" applyFont="1" applyAlignment="1">
      <alignment horizontal="right"/>
    </xf>
    <xf numFmtId="166" fontId="0" fillId="0" borderId="0" xfId="17" applyNumberFormat="1" applyFont="1" applyFill="1"/>
    <xf numFmtId="0" fontId="32" fillId="0" borderId="0" xfId="16" applyFont="1"/>
    <xf numFmtId="0" fontId="24" fillId="0" borderId="0" xfId="0" applyFont="1"/>
    <xf numFmtId="0" fontId="15" fillId="0" borderId="0" xfId="0" applyFont="1" applyAlignment="1">
      <alignment horizontal="center"/>
    </xf>
    <xf numFmtId="166" fontId="28" fillId="0" borderId="0" xfId="17" applyNumberFormat="1" applyFont="1" applyFill="1" applyBorder="1"/>
    <xf numFmtId="10" fontId="28" fillId="0" borderId="0" xfId="1" applyNumberFormat="1" applyFont="1" applyFill="1" applyBorder="1"/>
    <xf numFmtId="5" fontId="25" fillId="0" borderId="0" xfId="0" applyNumberFormat="1" applyFont="1"/>
    <xf numFmtId="0" fontId="11" fillId="0" borderId="1" xfId="0" applyFont="1" applyBorder="1" applyAlignment="1">
      <alignment horizontal="center"/>
    </xf>
    <xf numFmtId="0" fontId="11" fillId="0" borderId="1" xfId="0" applyFont="1" applyBorder="1"/>
    <xf numFmtId="167" fontId="0" fillId="0" borderId="0" xfId="1" applyNumberFormat="1" applyFont="1" applyAlignment="1">
      <alignment horizontal="center"/>
    </xf>
    <xf numFmtId="43" fontId="0" fillId="0" borderId="0" xfId="5" applyFont="1"/>
    <xf numFmtId="0" fontId="13" fillId="0" borderId="0" xfId="0" applyFont="1" applyAlignment="1">
      <alignment vertical="center"/>
    </xf>
    <xf numFmtId="0" fontId="0" fillId="0" borderId="0" xfId="0" applyAlignment="1">
      <alignment vertical="center"/>
    </xf>
    <xf numFmtId="5" fontId="0" fillId="0" borderId="0" xfId="0" applyNumberFormat="1" applyAlignment="1">
      <alignment vertical="center"/>
    </xf>
    <xf numFmtId="167" fontId="0" fillId="0" borderId="0" xfId="1" applyNumberFormat="1" applyFont="1" applyAlignment="1">
      <alignment horizontal="center" vertical="center"/>
    </xf>
    <xf numFmtId="43" fontId="0" fillId="0" borderId="0" xfId="5" applyFont="1" applyFill="1"/>
    <xf numFmtId="43" fontId="0" fillId="0" borderId="0" xfId="0" applyNumberFormat="1"/>
    <xf numFmtId="6" fontId="0" fillId="0" borderId="0" xfId="0" applyNumberFormat="1"/>
    <xf numFmtId="3" fontId="0" fillId="0" borderId="0" xfId="0" applyNumberFormat="1"/>
    <xf numFmtId="3" fontId="0" fillId="0" borderId="1" xfId="0" applyNumberFormat="1" applyBorder="1"/>
    <xf numFmtId="10" fontId="0" fillId="0" borderId="1" xfId="0" applyNumberFormat="1" applyBorder="1"/>
    <xf numFmtId="43" fontId="0" fillId="0" borderId="1" xfId="5" applyFont="1" applyBorder="1"/>
    <xf numFmtId="166" fontId="0" fillId="0" borderId="3" xfId="0" applyNumberFormat="1" applyBorder="1"/>
    <xf numFmtId="0" fontId="43" fillId="0" borderId="0" xfId="0" applyFont="1" applyAlignment="1">
      <alignment horizontal="right"/>
    </xf>
    <xf numFmtId="0" fontId="0" fillId="0" borderId="18" xfId="0" applyBorder="1"/>
    <xf numFmtId="5" fontId="0" fillId="3" borderId="0" xfId="0" applyNumberFormat="1" applyFill="1"/>
    <xf numFmtId="43" fontId="0" fillId="0" borderId="0" xfId="0" applyNumberFormat="1" applyAlignment="1">
      <alignment horizontal="right"/>
    </xf>
    <xf numFmtId="43" fontId="0" fillId="0" borderId="0" xfId="5" applyFont="1" applyFill="1" applyAlignment="1">
      <alignment horizontal="right"/>
    </xf>
    <xf numFmtId="166" fontId="0" fillId="0" borderId="0" xfId="0" applyNumberFormat="1"/>
    <xf numFmtId="0" fontId="15" fillId="0" borderId="0" xfId="0" applyFont="1" applyAlignment="1">
      <alignment vertical="top"/>
    </xf>
    <xf numFmtId="9" fontId="0" fillId="0" borderId="0" xfId="1" applyFont="1" applyFill="1"/>
    <xf numFmtId="167" fontId="0" fillId="0" borderId="0" xfId="1" applyNumberFormat="1" applyFont="1" applyFill="1" applyAlignment="1">
      <alignment horizontal="center"/>
    </xf>
    <xf numFmtId="37" fontId="15" fillId="0" borderId="0" xfId="14" applyNumberFormat="1" applyFont="1"/>
    <xf numFmtId="0" fontId="43" fillId="2" borderId="0" xfId="0" applyFont="1" applyFill="1" applyAlignment="1">
      <alignment horizontal="right"/>
    </xf>
    <xf numFmtId="5" fontId="11" fillId="0" borderId="3" xfId="0" applyNumberFormat="1" applyFont="1" applyBorder="1"/>
    <xf numFmtId="0" fontId="13" fillId="0" borderId="9" xfId="0" quotePrefix="1" applyFont="1" applyBorder="1" applyAlignment="1">
      <alignment horizontal="left" indent="1"/>
    </xf>
    <xf numFmtId="10" fontId="13" fillId="0" borderId="0" xfId="1" applyNumberFormat="1" applyFont="1" applyFill="1" applyBorder="1"/>
    <xf numFmtId="0" fontId="17" fillId="0" borderId="0" xfId="21" applyFont="1" applyAlignment="1">
      <alignment horizontal="center" wrapText="1"/>
    </xf>
    <xf numFmtId="0" fontId="15" fillId="2" borderId="0" xfId="21" applyFont="1" applyFill="1"/>
    <xf numFmtId="5" fontId="0" fillId="0" borderId="16" xfId="0" applyNumberFormat="1" applyBorder="1"/>
    <xf numFmtId="165" fontId="15" fillId="0" borderId="0" xfId="4" applyFont="1" applyAlignment="1">
      <alignment horizontal="left"/>
    </xf>
    <xf numFmtId="0" fontId="17" fillId="0" borderId="0" xfId="0" applyFont="1" applyAlignment="1">
      <alignment horizontal="center"/>
    </xf>
    <xf numFmtId="0" fontId="15" fillId="0" borderId="0" xfId="21" applyFont="1"/>
    <xf numFmtId="16" fontId="0" fillId="0" borderId="0" xfId="0" quotePrefix="1" applyNumberFormat="1" applyAlignment="1">
      <alignment horizontal="center"/>
    </xf>
    <xf numFmtId="10" fontId="0" fillId="0" borderId="0" xfId="1" applyNumberFormat="1" applyFont="1" applyFill="1" applyAlignment="1">
      <alignment horizontal="center"/>
    </xf>
    <xf numFmtId="0" fontId="8" fillId="0" borderId="1" xfId="16" applyBorder="1" applyAlignment="1">
      <alignment horizontal="center"/>
    </xf>
    <xf numFmtId="0" fontId="8" fillId="0" borderId="1" xfId="16" applyBorder="1"/>
    <xf numFmtId="0" fontId="8" fillId="0" borderId="0" xfId="16" applyAlignment="1">
      <alignment horizontal="center"/>
    </xf>
    <xf numFmtId="0" fontId="29" fillId="0" borderId="0" xfId="16" applyFont="1" applyAlignment="1">
      <alignment horizontal="left" vertical="center"/>
    </xf>
    <xf numFmtId="0" fontId="34" fillId="0" borderId="14" xfId="16" applyFont="1" applyBorder="1" applyAlignment="1">
      <alignment horizontal="left" wrapText="1"/>
    </xf>
    <xf numFmtId="0" fontId="34" fillId="0" borderId="0" xfId="16" applyFont="1" applyAlignment="1">
      <alignment horizontal="center" wrapText="1"/>
    </xf>
    <xf numFmtId="0" fontId="34" fillId="0" borderId="0" xfId="16" applyFont="1" applyAlignment="1">
      <alignment horizontal="center"/>
    </xf>
    <xf numFmtId="0" fontId="33" fillId="0" borderId="16" xfId="0" applyFont="1" applyBorder="1" applyAlignment="1">
      <alignment wrapText="1"/>
    </xf>
    <xf numFmtId="166" fontId="0" fillId="0" borderId="0" xfId="17" applyNumberFormat="1" applyFont="1" applyFill="1" applyBorder="1"/>
    <xf numFmtId="0" fontId="32" fillId="0" borderId="0" xfId="16" applyFont="1" applyAlignment="1">
      <alignment horizontal="left" wrapText="1"/>
    </xf>
    <xf numFmtId="43" fontId="32" fillId="0" borderId="0" xfId="16" applyNumberFormat="1" applyFont="1"/>
    <xf numFmtId="0" fontId="8" fillId="0" borderId="0" xfId="16" applyAlignment="1">
      <alignment horizontal="right"/>
    </xf>
    <xf numFmtId="0" fontId="32" fillId="0" borderId="0" xfId="16" applyFont="1" applyAlignment="1">
      <alignment wrapText="1"/>
    </xf>
    <xf numFmtId="43" fontId="8" fillId="0" borderId="0" xfId="16" applyNumberFormat="1"/>
    <xf numFmtId="0" fontId="36" fillId="0" borderId="0" xfId="16" applyFont="1" applyAlignment="1">
      <alignment wrapText="1"/>
    </xf>
    <xf numFmtId="165" fontId="25" fillId="0" borderId="0" xfId="4" applyFont="1" applyAlignment="1">
      <alignment horizontal="center"/>
    </xf>
    <xf numFmtId="0" fontId="44" fillId="0" borderId="0" xfId="0" applyFont="1"/>
    <xf numFmtId="0" fontId="24" fillId="0" borderId="0" xfId="23" applyFont="1"/>
    <xf numFmtId="0" fontId="22" fillId="0" borderId="0" xfId="0" applyFont="1"/>
    <xf numFmtId="165" fontId="25" fillId="0" borderId="0" xfId="4" applyFont="1"/>
    <xf numFmtId="5" fontId="8" fillId="4" borderId="0" xfId="16" applyNumberFormat="1" applyFill="1"/>
    <xf numFmtId="6" fontId="38" fillId="4" borderId="0" xfId="0" applyNumberFormat="1" applyFont="1" applyFill="1"/>
    <xf numFmtId="166" fontId="0" fillId="3" borderId="0" xfId="17" applyNumberFormat="1" applyFont="1" applyFill="1"/>
    <xf numFmtId="10" fontId="0" fillId="3" borderId="0" xfId="18" applyNumberFormat="1" applyFont="1" applyFill="1"/>
    <xf numFmtId="10" fontId="13" fillId="3" borderId="0" xfId="1" applyNumberFormat="1" applyFont="1" applyFill="1"/>
    <xf numFmtId="0" fontId="8" fillId="3" borderId="0" xfId="16" applyFill="1"/>
    <xf numFmtId="43" fontId="8" fillId="4" borderId="0" xfId="16" applyNumberFormat="1" applyFill="1"/>
    <xf numFmtId="166" fontId="13" fillId="3" borderId="0" xfId="5" applyNumberFormat="1" applyFont="1" applyFill="1" applyBorder="1"/>
    <xf numFmtId="5" fontId="25" fillId="0" borderId="3" xfId="4" applyNumberFormat="1" applyFont="1" applyBorder="1" applyAlignment="1">
      <alignment horizontal="right"/>
    </xf>
    <xf numFmtId="166" fontId="15" fillId="0" borderId="0" xfId="4" applyNumberFormat="1" applyFont="1"/>
    <xf numFmtId="164" fontId="0" fillId="0" borderId="16" xfId="0" applyNumberFormat="1" applyBorder="1"/>
    <xf numFmtId="0" fontId="0" fillId="0" borderId="10" xfId="0" applyBorder="1" applyAlignment="1">
      <alignment horizontal="center"/>
    </xf>
    <xf numFmtId="0" fontId="27" fillId="0" borderId="0" xfId="0" applyFont="1" applyAlignment="1">
      <alignment horizontal="center" wrapText="1"/>
    </xf>
    <xf numFmtId="165" fontId="45" fillId="0" borderId="0" xfId="4" applyFont="1" applyAlignment="1">
      <alignment horizontal="center" wrapText="1"/>
    </xf>
    <xf numFmtId="165" fontId="25" fillId="0" borderId="0" xfId="4" applyFont="1" applyAlignment="1">
      <alignment horizontal="center" wrapText="1"/>
    </xf>
    <xf numFmtId="164" fontId="15" fillId="0" borderId="0" xfId="4" applyNumberFormat="1" applyFont="1" applyAlignment="1">
      <alignment horizontal="center"/>
    </xf>
    <xf numFmtId="0" fontId="25" fillId="0" borderId="0" xfId="3" applyFont="1"/>
    <xf numFmtId="0" fontId="2" fillId="5" borderId="0" xfId="30" applyFill="1" applyAlignment="1">
      <alignment horizontal="center" vertical="center"/>
    </xf>
    <xf numFmtId="0" fontId="2" fillId="0" borderId="0" xfId="30"/>
    <xf numFmtId="49" fontId="19" fillId="5" borderId="0" xfId="30" applyNumberFormat="1" applyFont="1" applyFill="1"/>
    <xf numFmtId="0" fontId="48" fillId="5" borderId="0" xfId="30" applyFont="1" applyFill="1" applyAlignment="1">
      <alignment horizontal="center" vertical="center"/>
    </xf>
    <xf numFmtId="49" fontId="48" fillId="5" borderId="0" xfId="30" applyNumberFormat="1" applyFont="1" applyFill="1" applyAlignment="1">
      <alignment horizontal="center"/>
    </xf>
    <xf numFmtId="49" fontId="19" fillId="5" borderId="0" xfId="30" applyNumberFormat="1" applyFont="1" applyFill="1" applyAlignment="1">
      <alignment horizontal="center" vertical="center"/>
    </xf>
    <xf numFmtId="0" fontId="19" fillId="0" borderId="0" xfId="30" applyFont="1" applyAlignment="1">
      <alignment horizontal="center" vertical="center"/>
    </xf>
    <xf numFmtId="49" fontId="48" fillId="5" borderId="0" xfId="30" applyNumberFormat="1" applyFont="1" applyFill="1" applyAlignment="1">
      <alignment horizontal="right"/>
    </xf>
    <xf numFmtId="0" fontId="19" fillId="0" borderId="0" xfId="30" applyFont="1"/>
    <xf numFmtId="0" fontId="49" fillId="0" borderId="0" xfId="30" applyFont="1" applyAlignment="1">
      <alignment wrapText="1"/>
    </xf>
    <xf numFmtId="0" fontId="51" fillId="6" borderId="19" xfId="15" applyFont="1" applyFill="1" applyBorder="1" applyAlignment="1">
      <alignment horizontal="center" vertical="center"/>
    </xf>
    <xf numFmtId="0" fontId="51" fillId="6" borderId="20" xfId="15" applyFont="1" applyFill="1" applyBorder="1" applyAlignment="1">
      <alignment horizontal="center" vertical="center" wrapText="1"/>
    </xf>
    <xf numFmtId="0" fontId="51" fillId="6" borderId="21" xfId="15" applyFont="1" applyFill="1" applyBorder="1" applyAlignment="1">
      <alignment horizontal="center" vertical="center" wrapText="1"/>
    </xf>
    <xf numFmtId="0" fontId="51" fillId="6" borderId="22" xfId="15" applyFont="1" applyFill="1" applyBorder="1" applyAlignment="1">
      <alignment horizontal="center" vertical="center" wrapText="1"/>
    </xf>
    <xf numFmtId="0" fontId="48" fillId="0" borderId="0" xfId="30" applyFont="1"/>
    <xf numFmtId="0" fontId="51" fillId="6" borderId="23" xfId="15" applyFont="1" applyFill="1" applyBorder="1" applyAlignment="1">
      <alignment horizontal="center" vertical="center" wrapText="1"/>
    </xf>
    <xf numFmtId="0" fontId="51" fillId="6" borderId="24" xfId="15" applyFont="1" applyFill="1" applyBorder="1" applyAlignment="1">
      <alignment horizontal="center" vertical="center" wrapText="1"/>
    </xf>
    <xf numFmtId="9" fontId="51" fillId="6" borderId="25" xfId="31" applyFont="1" applyFill="1" applyBorder="1" applyAlignment="1">
      <alignment horizontal="center" vertical="center" wrapText="1"/>
    </xf>
    <xf numFmtId="0" fontId="51" fillId="6" borderId="25" xfId="15" applyFont="1" applyFill="1" applyBorder="1" applyAlignment="1">
      <alignment horizontal="center" vertical="center" wrapText="1"/>
    </xf>
    <xf numFmtId="0" fontId="52" fillId="7" borderId="26" xfId="32" applyFont="1" applyFill="1" applyBorder="1" applyAlignment="1">
      <alignment vertical="center"/>
    </xf>
    <xf numFmtId="0" fontId="52" fillId="7" borderId="24" xfId="32" applyFont="1" applyFill="1" applyBorder="1" applyAlignment="1">
      <alignment vertical="center" wrapText="1"/>
    </xf>
    <xf numFmtId="0" fontId="52" fillId="7" borderId="27" xfId="32" applyFont="1" applyFill="1" applyBorder="1" applyAlignment="1">
      <alignment vertical="center" wrapText="1"/>
    </xf>
    <xf numFmtId="0" fontId="52" fillId="7" borderId="28" xfId="32" applyFont="1" applyFill="1" applyBorder="1" applyAlignment="1">
      <alignment vertical="center" wrapText="1"/>
    </xf>
    <xf numFmtId="0" fontId="52" fillId="7" borderId="29" xfId="32" applyFont="1" applyFill="1" applyBorder="1" applyAlignment="1">
      <alignment vertical="center" wrapText="1"/>
    </xf>
    <xf numFmtId="0" fontId="52" fillId="7" borderId="30" xfId="32" applyFont="1" applyFill="1" applyBorder="1" applyAlignment="1">
      <alignment vertical="center" wrapText="1"/>
    </xf>
    <xf numFmtId="9" fontId="52" fillId="7" borderId="31" xfId="31" applyFont="1" applyFill="1" applyBorder="1" applyAlignment="1">
      <alignment vertical="center" wrapText="1"/>
    </xf>
    <xf numFmtId="0" fontId="52" fillId="7" borderId="31" xfId="32" applyFont="1" applyFill="1" applyBorder="1" applyAlignment="1">
      <alignment vertical="center" wrapText="1"/>
    </xf>
    <xf numFmtId="168" fontId="53" fillId="0" borderId="32" xfId="33" applyNumberFormat="1" applyFont="1" applyFill="1" applyBorder="1" applyAlignment="1">
      <alignment horizontal="right" vertical="center"/>
    </xf>
    <xf numFmtId="168" fontId="48" fillId="0" borderId="30" xfId="30" applyNumberFormat="1" applyFont="1" applyBorder="1"/>
    <xf numFmtId="168" fontId="48" fillId="0" borderId="29" xfId="30" applyNumberFormat="1" applyFont="1" applyBorder="1"/>
    <xf numFmtId="168" fontId="48" fillId="0" borderId="30" xfId="34" applyNumberFormat="1" applyFont="1" applyBorder="1"/>
    <xf numFmtId="9" fontId="48" fillId="0" borderId="31" xfId="31" applyFont="1" applyBorder="1"/>
    <xf numFmtId="168" fontId="48" fillId="0" borderId="31" xfId="30" applyNumberFormat="1" applyFont="1" applyBorder="1"/>
    <xf numFmtId="0" fontId="53" fillId="0" borderId="32" xfId="15" applyFont="1" applyBorder="1" applyAlignment="1">
      <alignment horizontal="right" vertical="center"/>
    </xf>
    <xf numFmtId="0" fontId="53" fillId="0" borderId="32" xfId="35" applyFont="1" applyBorder="1" applyAlignment="1">
      <alignment horizontal="right" vertical="center"/>
    </xf>
    <xf numFmtId="0" fontId="54" fillId="0" borderId="32" xfId="15" applyFont="1" applyBorder="1" applyAlignment="1">
      <alignment horizontal="right" vertical="center"/>
    </xf>
    <xf numFmtId="168" fontId="51" fillId="0" borderId="30" xfId="33" applyNumberFormat="1" applyFont="1" applyFill="1" applyBorder="1" applyAlignment="1">
      <alignment horizontal="right"/>
    </xf>
    <xf numFmtId="168" fontId="49" fillId="0" borderId="33" xfId="30" applyNumberFormat="1" applyFont="1" applyBorder="1"/>
    <xf numFmtId="168" fontId="49" fillId="0" borderId="30" xfId="30" applyNumberFormat="1" applyFont="1" applyBorder="1"/>
    <xf numFmtId="168" fontId="49" fillId="0" borderId="29" xfId="30" applyNumberFormat="1" applyFont="1" applyBorder="1"/>
    <xf numFmtId="168" fontId="49" fillId="0" borderId="31" xfId="30" applyNumberFormat="1" applyFont="1" applyBorder="1"/>
    <xf numFmtId="0" fontId="52" fillId="7" borderId="32" xfId="15" applyFont="1" applyFill="1" applyBorder="1" applyAlignment="1">
      <alignment vertical="center"/>
    </xf>
    <xf numFmtId="0" fontId="52" fillId="7" borderId="30" xfId="15" applyFont="1" applyFill="1" applyBorder="1" applyAlignment="1">
      <alignment vertical="center" wrapText="1"/>
    </xf>
    <xf numFmtId="0" fontId="52" fillId="7" borderId="34" xfId="15" applyFont="1" applyFill="1" applyBorder="1" applyAlignment="1">
      <alignment vertical="center" wrapText="1"/>
    </xf>
    <xf numFmtId="0" fontId="52" fillId="7" borderId="35" xfId="15" applyFont="1" applyFill="1" applyBorder="1" applyAlignment="1">
      <alignment vertical="center" wrapText="1"/>
    </xf>
    <xf numFmtId="0" fontId="52" fillId="7" borderId="36" xfId="15" applyFont="1" applyFill="1" applyBorder="1" applyAlignment="1">
      <alignment vertical="center" wrapText="1"/>
    </xf>
    <xf numFmtId="168" fontId="48" fillId="0" borderId="33" xfId="30" applyNumberFormat="1" applyFont="1" applyBorder="1"/>
    <xf numFmtId="168" fontId="48" fillId="0" borderId="30" xfId="34" applyNumberFormat="1" applyFont="1" applyFill="1" applyBorder="1"/>
    <xf numFmtId="168" fontId="49" fillId="0" borderId="15" xfId="30" applyNumberFormat="1" applyFont="1" applyBorder="1"/>
    <xf numFmtId="0" fontId="49" fillId="0" borderId="30" xfId="30" applyFont="1" applyBorder="1" applyAlignment="1">
      <alignment horizontal="center"/>
    </xf>
    <xf numFmtId="0" fontId="53" fillId="0" borderId="32" xfId="30" applyFont="1" applyBorder="1" applyAlignment="1">
      <alignment horizontal="right" vertical="center"/>
    </xf>
    <xf numFmtId="0" fontId="2" fillId="0" borderId="29" xfId="30" applyBorder="1"/>
    <xf numFmtId="168" fontId="48" fillId="2" borderId="30" xfId="30" applyNumberFormat="1" applyFont="1" applyFill="1" applyBorder="1"/>
    <xf numFmtId="0" fontId="53" fillId="0" borderId="32" xfId="35" applyFont="1" applyBorder="1" applyAlignment="1">
      <alignment horizontal="right" vertical="center" wrapText="1"/>
    </xf>
    <xf numFmtId="9" fontId="0" fillId="0" borderId="0" xfId="31" applyFont="1"/>
    <xf numFmtId="168" fontId="49" fillId="0" borderId="36" xfId="30" applyNumberFormat="1" applyFont="1" applyBorder="1"/>
    <xf numFmtId="168" fontId="49" fillId="0" borderId="37" xfId="30" applyNumberFormat="1" applyFont="1" applyBorder="1"/>
    <xf numFmtId="0" fontId="49" fillId="0" borderId="30" xfId="30" applyFont="1" applyBorder="1"/>
    <xf numFmtId="0" fontId="53" fillId="0" borderId="32" xfId="15" applyFont="1" applyBorder="1" applyAlignment="1">
      <alignment horizontal="right" vertical="center" wrapText="1"/>
    </xf>
    <xf numFmtId="168" fontId="51" fillId="0" borderId="33" xfId="33" applyNumberFormat="1" applyFont="1" applyFill="1" applyBorder="1" applyAlignment="1">
      <alignment horizontal="right"/>
    </xf>
    <xf numFmtId="0" fontId="48" fillId="0" borderId="29" xfId="30" applyFont="1" applyBorder="1"/>
    <xf numFmtId="0" fontId="48" fillId="0" borderId="30" xfId="30" applyFont="1" applyBorder="1"/>
    <xf numFmtId="9" fontId="48" fillId="0" borderId="31" xfId="31" applyFont="1" applyFill="1" applyBorder="1"/>
    <xf numFmtId="0" fontId="51" fillId="0" borderId="32" xfId="15" applyFont="1" applyBorder="1" applyAlignment="1">
      <alignment horizontal="right" vertical="center"/>
    </xf>
    <xf numFmtId="0" fontId="48" fillId="0" borderId="0" xfId="30" applyFont="1" applyAlignment="1">
      <alignment horizontal="center" vertical="center"/>
    </xf>
    <xf numFmtId="0" fontId="51" fillId="0" borderId="32" xfId="15" applyFont="1" applyBorder="1" applyAlignment="1">
      <alignment horizontal="right" vertical="center" wrapText="1"/>
    </xf>
    <xf numFmtId="0" fontId="52" fillId="7" borderId="32" xfId="35" applyFont="1" applyFill="1" applyBorder="1"/>
    <xf numFmtId="0" fontId="55" fillId="7" borderId="30" xfId="35" applyFont="1" applyFill="1" applyBorder="1"/>
    <xf numFmtId="0" fontId="55" fillId="7" borderId="36" xfId="35" applyFont="1" applyFill="1" applyBorder="1"/>
    <xf numFmtId="0" fontId="52" fillId="7" borderId="38" xfId="15" applyFont="1" applyFill="1" applyBorder="1" applyAlignment="1">
      <alignment vertical="center" wrapText="1"/>
    </xf>
    <xf numFmtId="168" fontId="56" fillId="0" borderId="30" xfId="30" applyNumberFormat="1" applyFont="1" applyBorder="1"/>
    <xf numFmtId="168" fontId="48" fillId="0" borderId="36" xfId="30" applyNumberFormat="1" applyFont="1" applyBorder="1"/>
    <xf numFmtId="168" fontId="56" fillId="0" borderId="39" xfId="30" applyNumberFormat="1" applyFont="1" applyBorder="1"/>
    <xf numFmtId="0" fontId="54" fillId="0" borderId="40" xfId="35" applyFont="1" applyBorder="1" applyAlignment="1">
      <alignment horizontal="right"/>
    </xf>
    <xf numFmtId="168" fontId="54" fillId="0" borderId="41" xfId="35" applyNumberFormat="1" applyFont="1" applyBorder="1"/>
    <xf numFmtId="168" fontId="54" fillId="0" borderId="42" xfId="35" applyNumberFormat="1" applyFont="1" applyBorder="1"/>
    <xf numFmtId="0" fontId="51" fillId="0" borderId="40" xfId="35" applyFont="1" applyBorder="1" applyAlignment="1">
      <alignment horizontal="right"/>
    </xf>
    <xf numFmtId="168" fontId="51" fillId="0" borderId="41" xfId="35" applyNumberFormat="1" applyFont="1" applyBorder="1"/>
    <xf numFmtId="168" fontId="51" fillId="0" borderId="42" xfId="35" applyNumberFormat="1" applyFont="1" applyBorder="1"/>
    <xf numFmtId="0" fontId="48" fillId="0" borderId="43" xfId="30" applyFont="1" applyBorder="1"/>
    <xf numFmtId="0" fontId="48" fillId="0" borderId="41" xfId="30" applyFont="1" applyBorder="1"/>
    <xf numFmtId="9" fontId="48" fillId="0" borderId="44" xfId="31" applyFont="1" applyBorder="1"/>
    <xf numFmtId="168" fontId="48" fillId="0" borderId="43" xfId="30" applyNumberFormat="1" applyFont="1" applyBorder="1"/>
    <xf numFmtId="168" fontId="48" fillId="0" borderId="41" xfId="30" applyNumberFormat="1" applyFont="1" applyBorder="1"/>
    <xf numFmtId="168" fontId="48" fillId="0" borderId="44" xfId="30" applyNumberFormat="1" applyFont="1" applyBorder="1"/>
    <xf numFmtId="0" fontId="51" fillId="0" borderId="45" xfId="35" applyFont="1" applyBorder="1" applyAlignment="1">
      <alignment horizontal="right"/>
    </xf>
    <xf numFmtId="168" fontId="54" fillId="0" borderId="46" xfId="35" applyNumberFormat="1" applyFont="1" applyBorder="1"/>
    <xf numFmtId="168" fontId="54" fillId="0" borderId="35" xfId="35" applyNumberFormat="1" applyFont="1" applyBorder="1"/>
    <xf numFmtId="9" fontId="48" fillId="0" borderId="0" xfId="31" applyFont="1"/>
    <xf numFmtId="168" fontId="48" fillId="0" borderId="0" xfId="30" applyNumberFormat="1" applyFont="1"/>
    <xf numFmtId="0" fontId="14" fillId="0" borderId="32" xfId="15" applyBorder="1" applyAlignment="1">
      <alignment horizontal="right" vertical="center" wrapText="1"/>
    </xf>
    <xf numFmtId="168" fontId="51" fillId="0" borderId="36" xfId="33" applyNumberFormat="1" applyFont="1" applyFill="1" applyBorder="1" applyAlignment="1">
      <alignment horizontal="right"/>
    </xf>
    <xf numFmtId="168" fontId="49" fillId="0" borderId="22" xfId="30" applyNumberFormat="1" applyFont="1" applyBorder="1" applyAlignment="1">
      <alignment horizontal="center" vertical="center"/>
    </xf>
    <xf numFmtId="0" fontId="51" fillId="0" borderId="47" xfId="35" applyFont="1" applyBorder="1" applyAlignment="1">
      <alignment horizontal="right"/>
    </xf>
    <xf numFmtId="168" fontId="54" fillId="0" borderId="39" xfId="35" applyNumberFormat="1" applyFont="1" applyBorder="1"/>
    <xf numFmtId="168" fontId="54" fillId="0" borderId="34" xfId="35" applyNumberFormat="1" applyFont="1" applyBorder="1"/>
    <xf numFmtId="0" fontId="52" fillId="8" borderId="26" xfId="35" applyFont="1" applyFill="1" applyBorder="1"/>
    <xf numFmtId="0" fontId="55" fillId="8" borderId="24" xfId="35" applyFont="1" applyFill="1" applyBorder="1"/>
    <xf numFmtId="0" fontId="55" fillId="8" borderId="27" xfId="35" applyFont="1" applyFill="1" applyBorder="1"/>
    <xf numFmtId="168" fontId="49" fillId="0" borderId="48" xfId="30" applyNumberFormat="1" applyFont="1" applyBorder="1" applyAlignment="1">
      <alignment horizontal="center" vertical="center"/>
    </xf>
    <xf numFmtId="0" fontId="51" fillId="0" borderId="49" xfId="35" applyFont="1" applyBorder="1" applyAlignment="1">
      <alignment horizontal="right"/>
    </xf>
    <xf numFmtId="168" fontId="54" fillId="0" borderId="50" xfId="35" applyNumberFormat="1" applyFont="1" applyBorder="1"/>
    <xf numFmtId="168" fontId="54" fillId="0" borderId="51" xfId="35" applyNumberFormat="1" applyFont="1" applyBorder="1"/>
    <xf numFmtId="9" fontId="0" fillId="0" borderId="16" xfId="1" applyFont="1" applyFill="1" applyBorder="1"/>
    <xf numFmtId="0" fontId="2" fillId="0" borderId="0" xfId="16" applyFont="1" applyAlignment="1">
      <alignment horizontal="center"/>
    </xf>
    <xf numFmtId="0" fontId="2" fillId="0" borderId="0" xfId="16" applyFont="1"/>
    <xf numFmtId="166" fontId="2" fillId="0" borderId="0" xfId="17" applyNumberFormat="1" applyFont="1" applyFill="1"/>
    <xf numFmtId="166" fontId="2" fillId="0" borderId="0" xfId="17" applyNumberFormat="1" applyFont="1" applyFill="1" applyAlignment="1">
      <alignment horizontal="center"/>
    </xf>
    <xf numFmtId="5" fontId="2" fillId="0" borderId="0" xfId="16" applyNumberFormat="1" applyFont="1"/>
    <xf numFmtId="5" fontId="2" fillId="4" borderId="0" xfId="16" applyNumberFormat="1" applyFont="1" applyFill="1"/>
    <xf numFmtId="166" fontId="2" fillId="0" borderId="0" xfId="5" applyNumberFormat="1" applyFont="1" applyFill="1"/>
    <xf numFmtId="167" fontId="2" fillId="0" borderId="0" xfId="1" applyNumberFormat="1" applyFont="1" applyFill="1"/>
    <xf numFmtId="43" fontId="2" fillId="0" borderId="0" xfId="5" applyFont="1" applyFill="1"/>
    <xf numFmtId="166" fontId="2" fillId="0" borderId="0" xfId="5" applyNumberFormat="1" applyFont="1" applyFill="1" applyBorder="1"/>
    <xf numFmtId="166" fontId="2" fillId="4" borderId="0" xfId="5" applyNumberFormat="1" applyFont="1" applyFill="1"/>
    <xf numFmtId="10" fontId="2" fillId="0" borderId="0" xfId="16" applyNumberFormat="1" applyFont="1"/>
    <xf numFmtId="43" fontId="2" fillId="4" borderId="0" xfId="16" applyNumberFormat="1" applyFont="1" applyFill="1"/>
    <xf numFmtId="7" fontId="0" fillId="0" borderId="0" xfId="0" applyNumberFormat="1"/>
    <xf numFmtId="10" fontId="0" fillId="0" borderId="12" xfId="1" applyNumberFormat="1" applyFont="1" applyFill="1" applyBorder="1"/>
    <xf numFmtId="5" fontId="0" fillId="0" borderId="52" xfId="0" applyNumberFormat="1" applyBorder="1"/>
    <xf numFmtId="0" fontId="0" fillId="0" borderId="5" xfId="0" applyBorder="1"/>
    <xf numFmtId="5" fontId="11" fillId="0" borderId="5" xfId="0" applyNumberFormat="1" applyFont="1" applyBorder="1"/>
    <xf numFmtId="0" fontId="57" fillId="0" borderId="0" xfId="0" applyFont="1"/>
    <xf numFmtId="5" fontId="10" fillId="0" borderId="0" xfId="0" applyNumberFormat="1" applyFont="1" applyAlignment="1">
      <alignment horizontal="center" wrapText="1"/>
    </xf>
    <xf numFmtId="0" fontId="1" fillId="5" borderId="0" xfId="36" applyFill="1" applyAlignment="1">
      <alignment horizontal="center" vertical="center"/>
    </xf>
    <xf numFmtId="0" fontId="1" fillId="0" borderId="0" xfId="36"/>
    <xf numFmtId="49" fontId="19" fillId="5" borderId="0" xfId="36" applyNumberFormat="1" applyFont="1" applyFill="1"/>
    <xf numFmtId="0" fontId="48" fillId="5" borderId="0" xfId="36" applyFont="1" applyFill="1" applyAlignment="1">
      <alignment horizontal="center" vertical="center"/>
    </xf>
    <xf numFmtId="49" fontId="48" fillId="5" borderId="0" xfId="36" applyNumberFormat="1" applyFont="1" applyFill="1" applyAlignment="1">
      <alignment horizontal="center"/>
    </xf>
    <xf numFmtId="49" fontId="19" fillId="5" borderId="0" xfId="36" applyNumberFormat="1" applyFont="1" applyFill="1" applyAlignment="1">
      <alignment horizontal="center" vertical="center"/>
    </xf>
    <xf numFmtId="0" fontId="19" fillId="0" borderId="0" xfId="36" applyFont="1" applyAlignment="1">
      <alignment horizontal="center" vertical="center"/>
    </xf>
    <xf numFmtId="49" fontId="48" fillId="5" borderId="0" xfId="36" applyNumberFormat="1" applyFont="1" applyFill="1" applyAlignment="1">
      <alignment horizontal="right"/>
    </xf>
    <xf numFmtId="0" fontId="19" fillId="0" borderId="0" xfId="36" applyFont="1"/>
    <xf numFmtId="0" fontId="49" fillId="0" borderId="0" xfId="36" applyFont="1" applyAlignment="1">
      <alignment wrapText="1"/>
    </xf>
    <xf numFmtId="0" fontId="51" fillId="6" borderId="53" xfId="15" applyFont="1" applyFill="1" applyBorder="1" applyAlignment="1">
      <alignment horizontal="center" vertical="center"/>
    </xf>
    <xf numFmtId="0" fontId="51" fillId="6" borderId="54" xfId="15" applyFont="1" applyFill="1" applyBorder="1" applyAlignment="1">
      <alignment horizontal="center" vertical="center" wrapText="1"/>
    </xf>
    <xf numFmtId="0" fontId="51" fillId="6" borderId="55" xfId="15" applyFont="1" applyFill="1" applyBorder="1" applyAlignment="1">
      <alignment horizontal="center" vertical="center" wrapText="1"/>
    </xf>
    <xf numFmtId="0" fontId="51" fillId="6" borderId="56" xfId="15" applyFont="1" applyFill="1" applyBorder="1" applyAlignment="1">
      <alignment horizontal="center" vertical="center" wrapText="1"/>
    </xf>
    <xf numFmtId="0" fontId="48" fillId="0" borderId="0" xfId="36" applyFont="1"/>
    <xf numFmtId="0" fontId="51" fillId="6" borderId="57" xfId="15" applyFont="1" applyFill="1" applyBorder="1" applyAlignment="1">
      <alignment horizontal="center" vertical="center" wrapText="1"/>
    </xf>
    <xf numFmtId="0" fontId="51" fillId="6" borderId="58" xfId="15" applyFont="1" applyFill="1" applyBorder="1" applyAlignment="1">
      <alignment horizontal="center" vertical="center" wrapText="1"/>
    </xf>
    <xf numFmtId="9" fontId="51" fillId="6" borderId="56" xfId="37" applyFont="1" applyFill="1" applyBorder="1" applyAlignment="1">
      <alignment horizontal="center" vertical="center" wrapText="1"/>
    </xf>
    <xf numFmtId="0" fontId="51" fillId="6" borderId="59" xfId="15" applyFont="1" applyFill="1" applyBorder="1" applyAlignment="1">
      <alignment horizontal="center" vertical="center" wrapText="1"/>
    </xf>
    <xf numFmtId="0" fontId="51" fillId="6" borderId="60" xfId="15" applyFont="1" applyFill="1" applyBorder="1" applyAlignment="1">
      <alignment horizontal="center" vertical="center" wrapText="1"/>
    </xf>
    <xf numFmtId="0" fontId="52" fillId="7" borderId="61" xfId="32" applyFont="1" applyFill="1" applyBorder="1" applyAlignment="1">
      <alignment vertical="center"/>
    </xf>
    <xf numFmtId="0" fontId="52" fillId="7" borderId="38" xfId="32" applyFont="1" applyFill="1" applyBorder="1" applyAlignment="1">
      <alignment vertical="center" wrapText="1"/>
    </xf>
    <xf numFmtId="0" fontId="52" fillId="7" borderId="62" xfId="32" applyFont="1" applyFill="1" applyBorder="1" applyAlignment="1">
      <alignment vertical="center" wrapText="1"/>
    </xf>
    <xf numFmtId="0" fontId="52" fillId="7" borderId="63" xfId="32" applyFont="1" applyFill="1" applyBorder="1" applyAlignment="1">
      <alignment vertical="center" wrapText="1"/>
    </xf>
    <xf numFmtId="9" fontId="52" fillId="7" borderId="15" xfId="37" applyFont="1" applyFill="1" applyBorder="1" applyAlignment="1">
      <alignment vertical="center" wrapText="1"/>
    </xf>
    <xf numFmtId="0" fontId="19" fillId="0" borderId="64" xfId="36" applyFont="1" applyBorder="1"/>
    <xf numFmtId="0" fontId="52" fillId="7" borderId="65" xfId="32" applyFont="1" applyFill="1" applyBorder="1" applyAlignment="1">
      <alignment vertical="center" wrapText="1"/>
    </xf>
    <xf numFmtId="0" fontId="52" fillId="7" borderId="66" xfId="32" applyFont="1" applyFill="1" applyBorder="1" applyAlignment="1">
      <alignment vertical="center" wrapText="1"/>
    </xf>
    <xf numFmtId="168" fontId="53" fillId="0" borderId="63" xfId="33" applyNumberFormat="1" applyFont="1" applyFill="1" applyBorder="1" applyAlignment="1">
      <alignment horizontal="right" vertical="center"/>
    </xf>
    <xf numFmtId="168" fontId="48" fillId="0" borderId="30" xfId="36" applyNumberFormat="1" applyFont="1" applyBorder="1" applyAlignment="1">
      <alignment horizontal="right"/>
    </xf>
    <xf numFmtId="0" fontId="48" fillId="0" borderId="67" xfId="36" applyFont="1" applyBorder="1" applyAlignment="1">
      <alignment horizontal="right"/>
    </xf>
    <xf numFmtId="0" fontId="48" fillId="0" borderId="0" xfId="36" applyFont="1" applyAlignment="1">
      <alignment horizontal="right"/>
    </xf>
    <xf numFmtId="168" fontId="48" fillId="0" borderId="63" xfId="36" applyNumberFormat="1" applyFont="1" applyBorder="1" applyAlignment="1">
      <alignment horizontal="right"/>
    </xf>
    <xf numFmtId="168" fontId="48" fillId="0" borderId="30" xfId="38" applyNumberFormat="1" applyFont="1" applyBorder="1" applyAlignment="1">
      <alignment horizontal="right"/>
    </xf>
    <xf numFmtId="9" fontId="48" fillId="0" borderId="33" xfId="37" applyFont="1" applyBorder="1" applyAlignment="1">
      <alignment horizontal="right"/>
    </xf>
    <xf numFmtId="0" fontId="19" fillId="0" borderId="64" xfId="36" applyFont="1" applyBorder="1" applyAlignment="1">
      <alignment horizontal="right"/>
    </xf>
    <xf numFmtId="168" fontId="48" fillId="0" borderId="68" xfId="36" applyNumberFormat="1" applyFont="1" applyBorder="1" applyAlignment="1">
      <alignment horizontal="right"/>
    </xf>
    <xf numFmtId="168" fontId="48" fillId="0" borderId="66" xfId="36" applyNumberFormat="1" applyFont="1" applyBorder="1" applyAlignment="1">
      <alignment horizontal="right"/>
    </xf>
    <xf numFmtId="0" fontId="53" fillId="0" borderId="63" xfId="15" applyFont="1" applyBorder="1" applyAlignment="1">
      <alignment horizontal="right" vertical="center"/>
    </xf>
    <xf numFmtId="168" fontId="59" fillId="0" borderId="30" xfId="36" applyNumberFormat="1" applyFont="1" applyBorder="1" applyAlignment="1">
      <alignment horizontal="right"/>
    </xf>
    <xf numFmtId="168" fontId="59" fillId="0" borderId="66" xfId="36" applyNumberFormat="1" applyFont="1" applyBorder="1" applyAlignment="1">
      <alignment horizontal="right"/>
    </xf>
    <xf numFmtId="168" fontId="59" fillId="0" borderId="30" xfId="38" applyNumberFormat="1" applyFont="1" applyBorder="1" applyAlignment="1">
      <alignment horizontal="right"/>
    </xf>
    <xf numFmtId="168" fontId="59" fillId="0" borderId="68" xfId="36" applyNumberFormat="1" applyFont="1" applyBorder="1" applyAlignment="1">
      <alignment horizontal="right"/>
    </xf>
    <xf numFmtId="0" fontId="53" fillId="0" borderId="63" xfId="35" applyFont="1" applyBorder="1" applyAlignment="1">
      <alignment horizontal="right" vertical="center"/>
    </xf>
    <xf numFmtId="168" fontId="48" fillId="0" borderId="33" xfId="37" applyNumberFormat="1" applyFont="1" applyBorder="1" applyAlignment="1">
      <alignment horizontal="right"/>
    </xf>
    <xf numFmtId="0" fontId="54" fillId="0" borderId="63" xfId="15" applyFont="1" applyBorder="1" applyAlignment="1">
      <alignment horizontal="right" vertical="center"/>
    </xf>
    <xf numFmtId="168" fontId="60" fillId="0" borderId="33" xfId="36" applyNumberFormat="1" applyFont="1" applyBorder="1" applyAlignment="1">
      <alignment horizontal="right"/>
    </xf>
    <xf numFmtId="168" fontId="60" fillId="0" borderId="56" xfId="36" applyNumberFormat="1" applyFont="1" applyBorder="1" applyAlignment="1">
      <alignment horizontal="right"/>
    </xf>
    <xf numFmtId="168" fontId="49" fillId="0" borderId="63" xfId="36" applyNumberFormat="1" applyFont="1" applyBorder="1" applyAlignment="1">
      <alignment horizontal="right"/>
    </xf>
    <xf numFmtId="168" fontId="49" fillId="0" borderId="30" xfId="36" applyNumberFormat="1" applyFont="1" applyBorder="1" applyAlignment="1">
      <alignment horizontal="right"/>
    </xf>
    <xf numFmtId="168" fontId="49" fillId="0" borderId="68" xfId="36" applyNumberFormat="1" applyFont="1" applyBorder="1" applyAlignment="1">
      <alignment horizontal="right"/>
    </xf>
    <xf numFmtId="0" fontId="52" fillId="7" borderId="63" xfId="15" applyFont="1" applyFill="1" applyBorder="1" applyAlignment="1">
      <alignment vertical="center"/>
    </xf>
    <xf numFmtId="0" fontId="52" fillId="7" borderId="30" xfId="15" applyFont="1" applyFill="1" applyBorder="1" applyAlignment="1">
      <alignment horizontal="right" vertical="center" wrapText="1"/>
    </xf>
    <xf numFmtId="0" fontId="52" fillId="7" borderId="34" xfId="15" applyFont="1" applyFill="1" applyBorder="1" applyAlignment="1">
      <alignment horizontal="right" vertical="center" wrapText="1"/>
    </xf>
    <xf numFmtId="0" fontId="52" fillId="7" borderId="69" xfId="15" applyFont="1" applyFill="1" applyBorder="1" applyAlignment="1">
      <alignment horizontal="right" vertical="center" wrapText="1"/>
    </xf>
    <xf numFmtId="0" fontId="52" fillId="7" borderId="70" xfId="15" applyFont="1" applyFill="1" applyBorder="1" applyAlignment="1">
      <alignment horizontal="right" vertical="center" wrapText="1"/>
    </xf>
    <xf numFmtId="0" fontId="52" fillId="7" borderId="36" xfId="15" applyFont="1" applyFill="1" applyBorder="1" applyAlignment="1">
      <alignment horizontal="right" vertical="center" wrapText="1"/>
    </xf>
    <xf numFmtId="0" fontId="52" fillId="7" borderId="33" xfId="15" applyFont="1" applyFill="1" applyBorder="1" applyAlignment="1">
      <alignment horizontal="right" vertical="center" wrapText="1"/>
    </xf>
    <xf numFmtId="0" fontId="52" fillId="7" borderId="71" xfId="15" applyFont="1" applyFill="1" applyBorder="1" applyAlignment="1">
      <alignment horizontal="right" vertical="center" wrapText="1"/>
    </xf>
    <xf numFmtId="0" fontId="52" fillId="7" borderId="66" xfId="15" applyFont="1" applyFill="1" applyBorder="1" applyAlignment="1">
      <alignment horizontal="right" vertical="center" wrapText="1"/>
    </xf>
    <xf numFmtId="168" fontId="48" fillId="0" borderId="33" xfId="36" applyNumberFormat="1" applyFont="1" applyBorder="1" applyAlignment="1">
      <alignment horizontal="right"/>
    </xf>
    <xf numFmtId="168" fontId="48" fillId="0" borderId="30" xfId="38" applyNumberFormat="1" applyFont="1" applyFill="1" applyBorder="1" applyAlignment="1">
      <alignment horizontal="right"/>
    </xf>
    <xf numFmtId="168" fontId="60" fillId="0" borderId="15" xfId="36" applyNumberFormat="1" applyFont="1" applyBorder="1" applyAlignment="1">
      <alignment horizontal="right"/>
    </xf>
    <xf numFmtId="168" fontId="49" fillId="0" borderId="66" xfId="36" applyNumberFormat="1" applyFont="1" applyBorder="1" applyAlignment="1">
      <alignment horizontal="right"/>
    </xf>
    <xf numFmtId="0" fontId="52" fillId="7" borderId="39" xfId="15" applyFont="1" applyFill="1" applyBorder="1" applyAlignment="1">
      <alignment horizontal="right" vertical="center" wrapText="1"/>
    </xf>
    <xf numFmtId="0" fontId="53" fillId="0" borderId="72" xfId="36" applyFont="1" applyBorder="1" applyAlignment="1">
      <alignment horizontal="right"/>
    </xf>
    <xf numFmtId="6" fontId="61" fillId="0" borderId="57" xfId="36" applyNumberFormat="1" applyFont="1" applyBorder="1" applyAlignment="1">
      <alignment horizontal="center"/>
    </xf>
    <xf numFmtId="6" fontId="61" fillId="0" borderId="59" xfId="36" applyNumberFormat="1" applyFont="1" applyBorder="1" applyAlignment="1">
      <alignment horizontal="center"/>
    </xf>
    <xf numFmtId="6" fontId="62" fillId="0" borderId="73" xfId="36" applyNumberFormat="1" applyFont="1" applyBorder="1" applyAlignment="1">
      <alignment horizontal="center"/>
    </xf>
    <xf numFmtId="6" fontId="31" fillId="0" borderId="68" xfId="36" applyNumberFormat="1" applyFont="1" applyBorder="1" applyAlignment="1">
      <alignment horizontal="right"/>
    </xf>
    <xf numFmtId="6" fontId="31" fillId="9" borderId="68" xfId="36" applyNumberFormat="1" applyFont="1" applyFill="1" applyBorder="1" applyAlignment="1">
      <alignment horizontal="right"/>
    </xf>
    <xf numFmtId="6" fontId="14" fillId="9" borderId="74" xfId="36" applyNumberFormat="1" applyFont="1" applyFill="1" applyBorder="1" applyAlignment="1">
      <alignment horizontal="right"/>
    </xf>
    <xf numFmtId="6" fontId="1" fillId="0" borderId="0" xfId="36" applyNumberFormat="1"/>
    <xf numFmtId="6" fontId="61" fillId="0" borderId="75" xfId="36" applyNumberFormat="1" applyFont="1" applyBorder="1" applyAlignment="1">
      <alignment horizontal="center"/>
    </xf>
    <xf numFmtId="6" fontId="61" fillId="0" borderId="65" xfId="36" applyNumberFormat="1" applyFont="1" applyBorder="1" applyAlignment="1">
      <alignment horizontal="center"/>
    </xf>
    <xf numFmtId="6" fontId="62" fillId="0" borderId="76" xfId="36" applyNumberFormat="1" applyFont="1" applyBorder="1" applyAlignment="1">
      <alignment horizontal="center"/>
    </xf>
    <xf numFmtId="6" fontId="31" fillId="0" borderId="65" xfId="36" applyNumberFormat="1" applyFont="1" applyBorder="1" applyAlignment="1">
      <alignment horizontal="right"/>
    </xf>
    <xf numFmtId="6" fontId="31" fillId="9" borderId="65" xfId="36" applyNumberFormat="1" applyFont="1" applyFill="1" applyBorder="1" applyAlignment="1">
      <alignment horizontal="right"/>
    </xf>
    <xf numFmtId="0" fontId="53" fillId="0" borderId="72" xfId="36" applyFont="1" applyBorder="1" applyAlignment="1">
      <alignment horizontal="right" wrapText="1"/>
    </xf>
    <xf numFmtId="6" fontId="59" fillId="0" borderId="65" xfId="36" applyNumberFormat="1" applyFont="1" applyBorder="1" applyAlignment="1">
      <alignment horizontal="right"/>
    </xf>
    <xf numFmtId="0" fontId="54" fillId="0" borderId="77" xfId="36" applyFont="1" applyBorder="1" applyAlignment="1">
      <alignment horizontal="right"/>
    </xf>
    <xf numFmtId="6" fontId="63" fillId="0" borderId="78" xfId="36" applyNumberFormat="1" applyFont="1" applyBorder="1" applyAlignment="1">
      <alignment horizontal="center"/>
    </xf>
    <xf numFmtId="6" fontId="63" fillId="0" borderId="79" xfId="36" applyNumberFormat="1" applyFont="1" applyBorder="1" applyAlignment="1">
      <alignment horizontal="center"/>
    </xf>
    <xf numFmtId="6" fontId="64" fillId="0" borderId="80" xfId="36" applyNumberFormat="1" applyFont="1" applyBorder="1" applyAlignment="1">
      <alignment horizontal="center"/>
    </xf>
    <xf numFmtId="6" fontId="65" fillId="0" borderId="65" xfId="36" applyNumberFormat="1" applyFont="1" applyBorder="1" applyAlignment="1">
      <alignment horizontal="right"/>
    </xf>
    <xf numFmtId="6" fontId="60" fillId="0" borderId="76" xfId="36" applyNumberFormat="1" applyFont="1" applyBorder="1" applyAlignment="1">
      <alignment horizontal="right"/>
    </xf>
    <xf numFmtId="0" fontId="52" fillId="7" borderId="46" xfId="15" applyFont="1" applyFill="1" applyBorder="1" applyAlignment="1">
      <alignment horizontal="right" vertical="center" wrapText="1"/>
    </xf>
    <xf numFmtId="0" fontId="52" fillId="7" borderId="35" xfId="15" applyFont="1" applyFill="1" applyBorder="1" applyAlignment="1">
      <alignment horizontal="right" vertical="center" wrapText="1"/>
    </xf>
    <xf numFmtId="0" fontId="52" fillId="7" borderId="81" xfId="15" applyFont="1" applyFill="1" applyBorder="1" applyAlignment="1">
      <alignment horizontal="right" vertical="center" wrapText="1"/>
    </xf>
    <xf numFmtId="0" fontId="54" fillId="0" borderId="82" xfId="15" applyFont="1" applyBorder="1" applyAlignment="1">
      <alignment horizontal="right" vertical="center"/>
    </xf>
    <xf numFmtId="168" fontId="49" fillId="0" borderId="83" xfId="36" applyNumberFormat="1" applyFont="1" applyBorder="1" applyAlignment="1">
      <alignment horizontal="right"/>
    </xf>
    <xf numFmtId="168" fontId="49" fillId="0" borderId="84" xfId="36" applyNumberFormat="1" applyFont="1" applyBorder="1" applyAlignment="1">
      <alignment horizontal="right"/>
    </xf>
    <xf numFmtId="168" fontId="49" fillId="0" borderId="85" xfId="36" applyNumberFormat="1" applyFont="1" applyBorder="1" applyAlignment="1">
      <alignment horizontal="right"/>
    </xf>
    <xf numFmtId="168" fontId="49" fillId="0" borderId="74" xfId="36" applyNumberFormat="1" applyFont="1" applyBorder="1" applyAlignment="1">
      <alignment horizontal="right"/>
    </xf>
    <xf numFmtId="6" fontId="49" fillId="0" borderId="30" xfId="36" applyNumberFormat="1" applyFont="1" applyBorder="1" applyAlignment="1">
      <alignment horizontal="right"/>
    </xf>
    <xf numFmtId="6" fontId="65" fillId="0" borderId="68" xfId="36" applyNumberFormat="1" applyFont="1" applyBorder="1" applyAlignment="1">
      <alignment horizontal="right"/>
    </xf>
    <xf numFmtId="6" fontId="65" fillId="0" borderId="74" xfId="36" applyNumberFormat="1" applyFont="1" applyBorder="1" applyAlignment="1">
      <alignment horizontal="right"/>
    </xf>
    <xf numFmtId="0" fontId="52" fillId="7" borderId="86" xfId="15" applyFont="1" applyFill="1" applyBorder="1" applyAlignment="1">
      <alignment horizontal="right" vertical="center" wrapText="1"/>
    </xf>
    <xf numFmtId="0" fontId="52" fillId="7" borderId="38" xfId="15" applyFont="1" applyFill="1" applyBorder="1" applyAlignment="1">
      <alignment horizontal="right" vertical="center" wrapText="1"/>
    </xf>
    <xf numFmtId="0" fontId="52" fillId="7" borderId="87" xfId="15" applyFont="1" applyFill="1" applyBorder="1" applyAlignment="1">
      <alignment horizontal="right" vertical="center" wrapText="1"/>
    </xf>
    <xf numFmtId="0" fontId="53" fillId="0" borderId="63" xfId="36" applyFont="1" applyBorder="1" applyAlignment="1">
      <alignment horizontal="right" vertical="center"/>
    </xf>
    <xf numFmtId="0" fontId="53" fillId="0" borderId="63" xfId="15" applyFont="1" applyBorder="1" applyAlignment="1">
      <alignment horizontal="right" vertical="center" wrapText="1"/>
    </xf>
    <xf numFmtId="168" fontId="60" fillId="0" borderId="33" xfId="33" applyNumberFormat="1" applyFont="1" applyFill="1" applyBorder="1" applyAlignment="1">
      <alignment horizontal="right"/>
    </xf>
    <xf numFmtId="168" fontId="60" fillId="0" borderId="56" xfId="33" applyNumberFormat="1" applyFont="1" applyFill="1" applyBorder="1" applyAlignment="1">
      <alignment horizontal="right"/>
    </xf>
    <xf numFmtId="0" fontId="48" fillId="0" borderId="63" xfId="36" applyFont="1" applyBorder="1" applyAlignment="1">
      <alignment horizontal="right"/>
    </xf>
    <xf numFmtId="0" fontId="48" fillId="0" borderId="30" xfId="36" applyFont="1" applyBorder="1" applyAlignment="1">
      <alignment horizontal="right"/>
    </xf>
    <xf numFmtId="9" fontId="48" fillId="0" borderId="33" xfId="37" applyFont="1" applyFill="1" applyBorder="1" applyAlignment="1">
      <alignment horizontal="right"/>
    </xf>
    <xf numFmtId="0" fontId="51" fillId="0" borderId="63" xfId="15" applyFont="1" applyBorder="1" applyAlignment="1">
      <alignment horizontal="right" vertical="center"/>
    </xf>
    <xf numFmtId="168" fontId="60" fillId="0" borderId="30" xfId="33" applyNumberFormat="1" applyFont="1" applyFill="1" applyBorder="1" applyAlignment="1">
      <alignment horizontal="right"/>
    </xf>
    <xf numFmtId="168" fontId="60" fillId="0" borderId="66" xfId="36" applyNumberFormat="1" applyFont="1" applyBorder="1" applyAlignment="1">
      <alignment horizontal="right"/>
    </xf>
    <xf numFmtId="0" fontId="51" fillId="0" borderId="63" xfId="15" applyFont="1" applyBorder="1" applyAlignment="1">
      <alignment horizontal="right" vertical="center" wrapText="1"/>
    </xf>
    <xf numFmtId="168" fontId="51" fillId="0" borderId="63" xfId="33" applyNumberFormat="1" applyFont="1" applyFill="1" applyBorder="1" applyAlignment="1">
      <alignment horizontal="right"/>
    </xf>
    <xf numFmtId="168" fontId="51" fillId="0" borderId="68" xfId="33" applyNumberFormat="1" applyFont="1" applyFill="1" applyBorder="1" applyAlignment="1">
      <alignment horizontal="right"/>
    </xf>
    <xf numFmtId="0" fontId="52" fillId="7" borderId="88" xfId="35" applyFont="1" applyFill="1" applyBorder="1"/>
    <xf numFmtId="0" fontId="55" fillId="7" borderId="39" xfId="35" applyFont="1" applyFill="1" applyBorder="1" applyAlignment="1">
      <alignment horizontal="right"/>
    </xf>
    <xf numFmtId="0" fontId="55" fillId="7" borderId="34" xfId="35" applyFont="1" applyFill="1" applyBorder="1" applyAlignment="1">
      <alignment horizontal="right"/>
    </xf>
    <xf numFmtId="0" fontId="53" fillId="0" borderId="57" xfId="35" applyFont="1" applyBorder="1" applyAlignment="1">
      <alignment horizontal="right" vertical="center"/>
    </xf>
    <xf numFmtId="168" fontId="48" fillId="0" borderId="89" xfId="36" applyNumberFormat="1" applyFont="1" applyBorder="1" applyAlignment="1">
      <alignment horizontal="right"/>
    </xf>
    <xf numFmtId="168" fontId="56" fillId="0" borderId="58" xfId="36" applyNumberFormat="1" applyFont="1" applyBorder="1" applyAlignment="1">
      <alignment horizontal="right"/>
    </xf>
    <xf numFmtId="168" fontId="48" fillId="0" borderId="90" xfId="36" applyNumberFormat="1" applyFont="1" applyBorder="1" applyAlignment="1">
      <alignment horizontal="right"/>
    </xf>
    <xf numFmtId="0" fontId="1" fillId="0" borderId="0" xfId="36" applyAlignment="1">
      <alignment horizontal="right"/>
    </xf>
    <xf numFmtId="168" fontId="56" fillId="0" borderId="33" xfId="36" applyNumberFormat="1" applyFont="1" applyBorder="1" applyAlignment="1">
      <alignment horizontal="right"/>
    </xf>
    <xf numFmtId="168" fontId="48" fillId="0" borderId="91" xfId="36" applyNumberFormat="1" applyFont="1" applyBorder="1" applyAlignment="1">
      <alignment horizontal="right"/>
    </xf>
    <xf numFmtId="168" fontId="48" fillId="0" borderId="39" xfId="36" applyNumberFormat="1" applyFont="1" applyBorder="1" applyAlignment="1">
      <alignment horizontal="right"/>
    </xf>
    <xf numFmtId="168" fontId="56" fillId="0" borderId="14" xfId="36" applyNumberFormat="1" applyFont="1" applyBorder="1" applyAlignment="1">
      <alignment horizontal="right"/>
    </xf>
    <xf numFmtId="0" fontId="51" fillId="0" borderId="88" xfId="35" applyFont="1" applyBorder="1" applyAlignment="1">
      <alignment horizontal="right"/>
    </xf>
    <xf numFmtId="168" fontId="51" fillId="0" borderId="39" xfId="35" applyNumberFormat="1" applyFont="1" applyBorder="1" applyAlignment="1">
      <alignment horizontal="right"/>
    </xf>
    <xf numFmtId="168" fontId="51" fillId="0" borderId="14" xfId="35" applyNumberFormat="1" applyFont="1" applyBorder="1" applyAlignment="1">
      <alignment horizontal="right"/>
    </xf>
    <xf numFmtId="168" fontId="51" fillId="0" borderId="92" xfId="35" applyNumberFormat="1" applyFont="1" applyBorder="1" applyAlignment="1">
      <alignment horizontal="right"/>
    </xf>
    <xf numFmtId="0" fontId="51" fillId="0" borderId="93" xfId="35" applyFont="1" applyBorder="1" applyAlignment="1">
      <alignment horizontal="right"/>
    </xf>
    <xf numFmtId="168" fontId="51" fillId="0" borderId="94" xfId="35" applyNumberFormat="1" applyFont="1" applyBorder="1" applyAlignment="1">
      <alignment horizontal="right"/>
    </xf>
    <xf numFmtId="168" fontId="51" fillId="0" borderId="95" xfId="35" applyNumberFormat="1" applyFont="1" applyBorder="1" applyAlignment="1">
      <alignment horizontal="right"/>
    </xf>
    <xf numFmtId="168" fontId="51" fillId="0" borderId="96" xfId="35" applyNumberFormat="1" applyFont="1" applyBorder="1" applyAlignment="1">
      <alignment horizontal="right"/>
    </xf>
    <xf numFmtId="0" fontId="48" fillId="0" borderId="97" xfId="36" applyFont="1" applyBorder="1" applyAlignment="1">
      <alignment horizontal="right"/>
    </xf>
    <xf numFmtId="0" fontId="51" fillId="0" borderId="98" xfId="35" applyFont="1" applyBorder="1" applyAlignment="1">
      <alignment horizontal="right"/>
    </xf>
    <xf numFmtId="168" fontId="54" fillId="0" borderId="99" xfId="35" applyNumberFormat="1" applyFont="1" applyBorder="1"/>
    <xf numFmtId="168" fontId="54" fillId="0" borderId="64" xfId="35" applyNumberFormat="1" applyFont="1" applyBorder="1"/>
    <xf numFmtId="0" fontId="48" fillId="0" borderId="77" xfId="36" applyFont="1" applyBorder="1"/>
    <xf numFmtId="9" fontId="48" fillId="0" borderId="0" xfId="37" applyFont="1" applyBorder="1"/>
    <xf numFmtId="168" fontId="48" fillId="0" borderId="0" xfId="36" applyNumberFormat="1" applyFont="1"/>
    <xf numFmtId="168" fontId="48" fillId="0" borderId="67" xfId="36" applyNumberFormat="1" applyFont="1" applyBorder="1"/>
    <xf numFmtId="0" fontId="14" fillId="0" borderId="63" xfId="15" applyBorder="1" applyAlignment="1">
      <alignment horizontal="right" vertical="center" wrapText="1"/>
    </xf>
    <xf numFmtId="168" fontId="51" fillId="0" borderId="91" xfId="33" applyNumberFormat="1" applyFont="1" applyFill="1" applyBorder="1" applyAlignment="1">
      <alignment horizontal="right"/>
    </xf>
    <xf numFmtId="0" fontId="51" fillId="0" borderId="100" xfId="35" applyFont="1" applyBorder="1" applyAlignment="1">
      <alignment horizontal="right"/>
    </xf>
    <xf numFmtId="168" fontId="54" fillId="0" borderId="101" xfId="35" applyNumberFormat="1" applyFont="1" applyBorder="1" applyAlignment="1">
      <alignment horizontal="right"/>
    </xf>
    <xf numFmtId="168" fontId="54" fillId="0" borderId="102" xfId="35" applyNumberFormat="1" applyFont="1" applyBorder="1" applyAlignment="1">
      <alignment horizontal="right"/>
    </xf>
    <xf numFmtId="168" fontId="54" fillId="0" borderId="103" xfId="35" applyNumberFormat="1" applyFont="1" applyBorder="1" applyAlignment="1">
      <alignment horizontal="right"/>
    </xf>
    <xf numFmtId="0" fontId="52" fillId="8" borderId="98" xfId="35" applyFont="1" applyFill="1" applyBorder="1"/>
    <xf numFmtId="0" fontId="55" fillId="8" borderId="46" xfId="35" applyFont="1" applyFill="1" applyBorder="1" applyAlignment="1">
      <alignment horizontal="right"/>
    </xf>
    <xf numFmtId="0" fontId="55" fillId="8" borderId="99" xfId="35" applyFont="1" applyFill="1" applyBorder="1" applyAlignment="1">
      <alignment horizontal="right"/>
    </xf>
    <xf numFmtId="0" fontId="55" fillId="8" borderId="64" xfId="35" applyFont="1" applyFill="1" applyBorder="1" applyAlignment="1">
      <alignment horizontal="right"/>
    </xf>
    <xf numFmtId="168" fontId="48" fillId="0" borderId="58" xfId="36" applyNumberFormat="1" applyFont="1" applyBorder="1" applyAlignment="1">
      <alignment horizontal="right"/>
    </xf>
    <xf numFmtId="0" fontId="19" fillId="0" borderId="105" xfId="36" applyFont="1" applyBorder="1"/>
    <xf numFmtId="168" fontId="49" fillId="0" borderId="103" xfId="36" applyNumberFormat="1" applyFont="1" applyBorder="1" applyAlignment="1">
      <alignment horizontal="right"/>
    </xf>
    <xf numFmtId="168" fontId="48" fillId="0" borderId="105" xfId="36" applyNumberFormat="1" applyFont="1" applyBorder="1"/>
    <xf numFmtId="168" fontId="48" fillId="0" borderId="80" xfId="36" applyNumberFormat="1" applyFont="1" applyBorder="1"/>
    <xf numFmtId="9" fontId="48" fillId="0" borderId="0" xfId="37" applyFont="1"/>
    <xf numFmtId="168" fontId="48" fillId="0" borderId="14" xfId="36" applyNumberFormat="1" applyFont="1" applyBorder="1" applyAlignment="1">
      <alignment horizontal="right"/>
    </xf>
    <xf numFmtId="168" fontId="48" fillId="0" borderId="92" xfId="36" applyNumberFormat="1" applyFont="1" applyBorder="1" applyAlignment="1">
      <alignment horizontal="right"/>
    </xf>
    <xf numFmtId="0" fontId="53" fillId="0" borderId="77" xfId="36" applyFont="1" applyBorder="1" applyAlignment="1">
      <alignment horizontal="right"/>
    </xf>
    <xf numFmtId="0" fontId="53" fillId="0" borderId="106" xfId="36" applyFont="1" applyBorder="1" applyAlignment="1">
      <alignment horizontal="right"/>
    </xf>
    <xf numFmtId="168" fontId="51" fillId="0" borderId="101" xfId="35" applyNumberFormat="1" applyFont="1" applyBorder="1" applyAlignment="1">
      <alignment horizontal="right"/>
    </xf>
    <xf numFmtId="168" fontId="51" fillId="0" borderId="102" xfId="35" applyNumberFormat="1" applyFont="1" applyBorder="1" applyAlignment="1">
      <alignment horizontal="right"/>
    </xf>
    <xf numFmtId="168" fontId="51" fillId="0" borderId="103" xfId="35" applyNumberFormat="1" applyFont="1" applyBorder="1" applyAlignment="1">
      <alignment horizontal="right"/>
    </xf>
    <xf numFmtId="44" fontId="35" fillId="0" borderId="0" xfId="38" applyFont="1"/>
    <xf numFmtId="9" fontId="0" fillId="0" borderId="0" xfId="37" applyFont="1"/>
    <xf numFmtId="0" fontId="1" fillId="5" borderId="0" xfId="36" applyFill="1" applyAlignment="1">
      <alignment horizontal="left"/>
    </xf>
    <xf numFmtId="0" fontId="1" fillId="5" borderId="0" xfId="36" applyFill="1"/>
    <xf numFmtId="49" fontId="19" fillId="5" borderId="0" xfId="36" applyNumberFormat="1" applyFont="1" applyFill="1" applyAlignment="1">
      <alignment horizontal="center"/>
    </xf>
    <xf numFmtId="0" fontId="51" fillId="7" borderId="107" xfId="15" applyFont="1" applyFill="1" applyBorder="1" applyAlignment="1">
      <alignment horizontal="center" vertical="center" wrapText="1"/>
    </xf>
    <xf numFmtId="0" fontId="51" fillId="6" borderId="19" xfId="15" applyFont="1" applyFill="1" applyBorder="1" applyAlignment="1">
      <alignment horizontal="center" vertical="center" wrapText="1"/>
    </xf>
    <xf numFmtId="0" fontId="51" fillId="0" borderId="108" xfId="32" applyFont="1" applyBorder="1" applyAlignment="1">
      <alignment vertical="center"/>
    </xf>
    <xf numFmtId="0" fontId="52" fillId="7" borderId="86" xfId="32" applyFont="1" applyFill="1" applyBorder="1" applyAlignment="1">
      <alignment vertical="center" wrapText="1"/>
    </xf>
    <xf numFmtId="168" fontId="51" fillId="0" borderId="86" xfId="38" applyNumberFormat="1" applyFont="1" applyFill="1" applyBorder="1" applyAlignment="1">
      <alignment vertical="center" wrapText="1"/>
    </xf>
    <xf numFmtId="168" fontId="51" fillId="0" borderId="109" xfId="38" applyNumberFormat="1" applyFont="1" applyFill="1" applyBorder="1" applyAlignment="1">
      <alignment vertical="center" wrapText="1"/>
    </xf>
    <xf numFmtId="0" fontId="51" fillId="0" borderId="29" xfId="15" applyFont="1" applyBorder="1" applyAlignment="1">
      <alignment vertical="center"/>
    </xf>
    <xf numFmtId="0" fontId="58" fillId="7" borderId="30" xfId="15" applyFont="1" applyFill="1" applyBorder="1" applyAlignment="1">
      <alignment vertical="center" wrapText="1"/>
    </xf>
    <xf numFmtId="168" fontId="67" fillId="0" borderId="30" xfId="38" applyNumberFormat="1" applyFont="1" applyFill="1" applyBorder="1" applyAlignment="1">
      <alignment vertical="center" wrapText="1"/>
    </xf>
    <xf numFmtId="168" fontId="51" fillId="0" borderId="30" xfId="38" applyNumberFormat="1" applyFont="1" applyFill="1" applyBorder="1" applyAlignment="1">
      <alignment vertical="center" wrapText="1"/>
    </xf>
    <xf numFmtId="168" fontId="67" fillId="0" borderId="31" xfId="38" applyNumberFormat="1" applyFont="1" applyFill="1" applyBorder="1" applyAlignment="1">
      <alignment vertical="center" wrapText="1"/>
    </xf>
    <xf numFmtId="0" fontId="54" fillId="0" borderId="29" xfId="15" applyFont="1" applyBorder="1" applyAlignment="1">
      <alignment horizontal="right" vertical="center"/>
    </xf>
    <xf numFmtId="168" fontId="67" fillId="7" borderId="30" xfId="39" applyNumberFormat="1" applyFont="1" applyFill="1" applyBorder="1" applyAlignment="1">
      <alignment horizontal="right"/>
    </xf>
    <xf numFmtId="168" fontId="67" fillId="0" borderId="30" xfId="38" applyNumberFormat="1" applyFont="1" applyBorder="1" applyAlignment="1">
      <alignment horizontal="right"/>
    </xf>
    <xf numFmtId="168" fontId="67" fillId="0" borderId="30" xfId="38" applyNumberFormat="1" applyFont="1" applyFill="1" applyBorder="1" applyAlignment="1">
      <alignment horizontal="right"/>
    </xf>
    <xf numFmtId="168" fontId="67" fillId="0" borderId="31" xfId="38" applyNumberFormat="1" applyFont="1" applyFill="1" applyBorder="1" applyAlignment="1">
      <alignment horizontal="right"/>
    </xf>
    <xf numFmtId="0" fontId="47" fillId="0" borderId="29" xfId="15" applyFont="1" applyBorder="1" applyAlignment="1">
      <alignment horizontal="right" vertical="center"/>
    </xf>
    <xf numFmtId="168" fontId="68" fillId="7" borderId="30" xfId="39" applyNumberFormat="1" applyFont="1" applyFill="1" applyBorder="1" applyAlignment="1">
      <alignment horizontal="right"/>
    </xf>
    <xf numFmtId="168" fontId="68" fillId="0" borderId="30" xfId="38" applyNumberFormat="1" applyFont="1" applyBorder="1" applyAlignment="1">
      <alignment horizontal="right"/>
    </xf>
    <xf numFmtId="168" fontId="68" fillId="0" borderId="30" xfId="38" applyNumberFormat="1" applyFont="1" applyFill="1" applyBorder="1" applyAlignment="1">
      <alignment horizontal="right"/>
    </xf>
    <xf numFmtId="168" fontId="68" fillId="0" borderId="31" xfId="38" applyNumberFormat="1" applyFont="1" applyFill="1" applyBorder="1" applyAlignment="1">
      <alignment horizontal="right"/>
    </xf>
    <xf numFmtId="0" fontId="69" fillId="0" borderId="29" xfId="15" applyFont="1" applyBorder="1" applyAlignment="1">
      <alignment horizontal="right" vertical="center" wrapText="1"/>
    </xf>
    <xf numFmtId="168" fontId="0" fillId="0" borderId="30" xfId="38" applyNumberFormat="1" applyFont="1" applyBorder="1"/>
    <xf numFmtId="168" fontId="70" fillId="0" borderId="30" xfId="38" applyNumberFormat="1" applyFont="1" applyFill="1" applyBorder="1" applyAlignment="1">
      <alignment horizontal="right"/>
    </xf>
    <xf numFmtId="168" fontId="37" fillId="0" borderId="31" xfId="38" applyNumberFormat="1" applyFont="1" applyFill="1" applyBorder="1" applyAlignment="1">
      <alignment horizontal="right"/>
    </xf>
    <xf numFmtId="0" fontId="1" fillId="0" borderId="0" xfId="36" applyAlignment="1">
      <alignment horizontal="center" vertical="center"/>
    </xf>
    <xf numFmtId="0" fontId="71" fillId="2" borderId="29" xfId="15" applyFont="1" applyFill="1" applyBorder="1" applyAlignment="1">
      <alignment horizontal="right" vertical="center" wrapText="1"/>
    </xf>
    <xf numFmtId="168" fontId="68" fillId="2" borderId="30" xfId="38" applyNumberFormat="1" applyFont="1" applyFill="1" applyBorder="1" applyAlignment="1">
      <alignment horizontal="right"/>
    </xf>
    <xf numFmtId="168" fontId="68" fillId="2" borderId="31" xfId="38" applyNumberFormat="1" applyFont="1" applyFill="1" applyBorder="1" applyAlignment="1">
      <alignment horizontal="right"/>
    </xf>
    <xf numFmtId="0" fontId="47" fillId="0" borderId="43" xfId="15" applyFont="1" applyBorder="1" applyAlignment="1">
      <alignment horizontal="right" vertical="center"/>
    </xf>
    <xf numFmtId="168" fontId="68" fillId="7" borderId="41" xfId="39" applyNumberFormat="1" applyFont="1" applyFill="1" applyBorder="1" applyAlignment="1">
      <alignment horizontal="right"/>
    </xf>
    <xf numFmtId="168" fontId="68" fillId="0" borderId="41" xfId="38" applyNumberFormat="1" applyFont="1" applyBorder="1" applyAlignment="1">
      <alignment horizontal="right"/>
    </xf>
    <xf numFmtId="168" fontId="68" fillId="0" borderId="41" xfId="38" applyNumberFormat="1" applyFont="1" applyFill="1" applyBorder="1" applyAlignment="1">
      <alignment horizontal="right"/>
    </xf>
    <xf numFmtId="168" fontId="68" fillId="0" borderId="44" xfId="38" applyNumberFormat="1" applyFont="1" applyFill="1" applyBorder="1" applyAlignment="1">
      <alignment horizontal="right"/>
    </xf>
    <xf numFmtId="0" fontId="52" fillId="7" borderId="108" xfId="35" applyFont="1" applyFill="1" applyBorder="1"/>
    <xf numFmtId="0" fontId="72" fillId="7" borderId="86" xfId="35" applyFont="1" applyFill="1" applyBorder="1"/>
    <xf numFmtId="168" fontId="72" fillId="7" borderId="109" xfId="38" applyNumberFormat="1" applyFont="1" applyFill="1" applyBorder="1"/>
    <xf numFmtId="168" fontId="72" fillId="7" borderId="15" xfId="38" applyNumberFormat="1" applyFont="1" applyFill="1" applyBorder="1"/>
    <xf numFmtId="0" fontId="51" fillId="0" borderId="110" xfId="35" applyFont="1" applyBorder="1" applyAlignment="1">
      <alignment horizontal="right"/>
    </xf>
    <xf numFmtId="168" fontId="73" fillId="7" borderId="39" xfId="35" applyNumberFormat="1" applyFont="1" applyFill="1" applyBorder="1"/>
    <xf numFmtId="168" fontId="67" fillId="0" borderId="111" xfId="38" applyNumberFormat="1" applyFont="1" applyBorder="1"/>
    <xf numFmtId="168" fontId="67" fillId="0" borderId="14" xfId="38" applyNumberFormat="1" applyFont="1" applyBorder="1"/>
    <xf numFmtId="0" fontId="52" fillId="8" borderId="23" xfId="35" applyFont="1" applyFill="1" applyBorder="1"/>
    <xf numFmtId="0" fontId="72" fillId="7" borderId="24" xfId="35" applyFont="1" applyFill="1" applyBorder="1"/>
    <xf numFmtId="168" fontId="72" fillId="8" borderId="25" xfId="38" applyNumberFormat="1" applyFont="1" applyFill="1" applyBorder="1"/>
    <xf numFmtId="168" fontId="72" fillId="8" borderId="24" xfId="38" applyNumberFormat="1" applyFont="1" applyFill="1" applyBorder="1"/>
    <xf numFmtId="0" fontId="1" fillId="5" borderId="0" xfId="36" applyFill="1" applyAlignment="1">
      <alignment horizontal="left" vertical="center" wrapText="1"/>
    </xf>
    <xf numFmtId="43" fontId="1" fillId="0" borderId="0" xfId="5" applyFont="1"/>
    <xf numFmtId="10" fontId="1" fillId="0" borderId="0" xfId="1" applyNumberFormat="1" applyFont="1"/>
    <xf numFmtId="0" fontId="11" fillId="0" borderId="0" xfId="0" applyFont="1" applyAlignment="1">
      <alignment horizontal="center" wrapText="1"/>
    </xf>
    <xf numFmtId="0" fontId="0" fillId="0" borderId="0" xfId="0" applyAlignment="1">
      <alignment horizontal="center"/>
    </xf>
    <xf numFmtId="0" fontId="13" fillId="0" borderId="0" xfId="0" applyFont="1" applyAlignment="1">
      <alignment horizontal="center" wrapText="1"/>
    </xf>
    <xf numFmtId="0" fontId="13" fillId="0" borderId="0" xfId="0" applyFont="1" applyAlignment="1">
      <alignment horizontal="center"/>
    </xf>
    <xf numFmtId="0" fontId="11" fillId="0" borderId="0" xfId="0" applyFont="1" applyAlignment="1">
      <alignment horizontal="center"/>
    </xf>
    <xf numFmtId="0" fontId="34" fillId="0" borderId="15" xfId="16" applyFont="1" applyBorder="1" applyAlignment="1">
      <alignment horizontal="center"/>
    </xf>
    <xf numFmtId="0" fontId="34" fillId="0" borderId="1" xfId="16" applyFont="1" applyBorder="1" applyAlignment="1">
      <alignment horizontal="center"/>
    </xf>
    <xf numFmtId="0" fontId="42" fillId="0" borderId="0" xfId="0" applyFont="1" applyAlignment="1">
      <alignment horizontal="right"/>
    </xf>
    <xf numFmtId="0" fontId="13" fillId="0" borderId="0" xfId="0" applyFont="1" applyAlignment="1">
      <alignment horizontal="left" wrapText="1"/>
    </xf>
    <xf numFmtId="0" fontId="15" fillId="2" borderId="0" xfId="21" applyFont="1" applyFill="1" applyAlignment="1">
      <alignment horizontal="center" wrapText="1"/>
    </xf>
    <xf numFmtId="0" fontId="0" fillId="0" borderId="0" xfId="0" applyAlignment="1">
      <alignment horizontal="left"/>
    </xf>
    <xf numFmtId="0" fontId="0" fillId="0" borderId="0" xfId="0" applyAlignment="1">
      <alignment horizontal="center" wrapText="1"/>
    </xf>
    <xf numFmtId="165" fontId="15" fillId="0" borderId="0" xfId="4" applyFont="1" applyAlignment="1">
      <alignment horizontal="center"/>
    </xf>
    <xf numFmtId="0" fontId="27" fillId="0" borderId="0" xfId="0" applyFont="1" applyAlignment="1">
      <alignment horizontal="center"/>
    </xf>
    <xf numFmtId="0" fontId="11" fillId="0" borderId="5" xfId="0" applyFont="1" applyBorder="1" applyAlignment="1">
      <alignment horizontal="center"/>
    </xf>
    <xf numFmtId="0" fontId="13" fillId="0" borderId="0" xfId="0" applyFont="1" applyAlignment="1">
      <alignment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66" fillId="0" borderId="63" xfId="36" applyFont="1" applyBorder="1" applyAlignment="1">
      <alignment horizontal="right" vertical="center" wrapText="1"/>
    </xf>
    <xf numFmtId="0" fontId="66" fillId="0" borderId="30" xfId="36" applyFont="1" applyBorder="1" applyAlignment="1">
      <alignment horizontal="right" vertical="center" wrapText="1"/>
    </xf>
    <xf numFmtId="0" fontId="66" fillId="0" borderId="66" xfId="36" applyFont="1" applyBorder="1" applyAlignment="1">
      <alignment horizontal="right" vertical="center" wrapText="1"/>
    </xf>
    <xf numFmtId="168" fontId="48" fillId="0" borderId="91" xfId="36" applyNumberFormat="1" applyFont="1" applyBorder="1" applyAlignment="1">
      <alignment horizontal="right" vertical="center"/>
    </xf>
    <xf numFmtId="0" fontId="66" fillId="0" borderId="100" xfId="36" applyFont="1" applyBorder="1" applyAlignment="1">
      <alignment horizontal="right" wrapText="1"/>
    </xf>
    <xf numFmtId="0" fontId="66" fillId="0" borderId="101" xfId="36" applyFont="1" applyBorder="1" applyAlignment="1">
      <alignment horizontal="right" wrapText="1"/>
    </xf>
    <xf numFmtId="0" fontId="66" fillId="0" borderId="104" xfId="36" applyFont="1" applyBorder="1" applyAlignment="1">
      <alignment horizontal="right" wrapText="1"/>
    </xf>
    <xf numFmtId="0" fontId="46" fillId="5" borderId="0" xfId="36" applyFont="1" applyFill="1" applyAlignment="1">
      <alignment horizontal="center"/>
    </xf>
    <xf numFmtId="0" fontId="47" fillId="5" borderId="0" xfId="36" applyFont="1" applyFill="1" applyAlignment="1">
      <alignment horizontal="center"/>
    </xf>
    <xf numFmtId="49" fontId="49" fillId="5" borderId="0" xfId="36" applyNumberFormat="1" applyFont="1" applyFill="1" applyAlignment="1">
      <alignment horizontal="center"/>
    </xf>
    <xf numFmtId="0" fontId="49" fillId="0" borderId="0" xfId="36" applyFont="1" applyAlignment="1">
      <alignment horizontal="center"/>
    </xf>
    <xf numFmtId="0" fontId="50" fillId="0" borderId="0" xfId="36" applyFont="1" applyAlignment="1">
      <alignment horizontal="center" wrapText="1"/>
    </xf>
    <xf numFmtId="0" fontId="66" fillId="0" borderId="57" xfId="36" applyFont="1" applyBorder="1" applyAlignment="1">
      <alignment horizontal="right" vertical="center" wrapText="1"/>
    </xf>
    <xf numFmtId="0" fontId="66" fillId="0" borderId="89" xfId="36" applyFont="1" applyBorder="1" applyAlignment="1">
      <alignment horizontal="right" vertical="center" wrapText="1"/>
    </xf>
    <xf numFmtId="0" fontId="66" fillId="0" borderId="60" xfId="36" applyFont="1" applyBorder="1" applyAlignment="1">
      <alignment horizontal="right" vertical="center" wrapText="1"/>
    </xf>
    <xf numFmtId="49" fontId="19" fillId="5" borderId="0" xfId="36" applyNumberFormat="1" applyFont="1" applyFill="1" applyAlignment="1">
      <alignment horizontal="center"/>
    </xf>
    <xf numFmtId="0" fontId="1" fillId="5" borderId="0" xfId="36" applyFill="1" applyAlignment="1">
      <alignment horizontal="center" vertical="center"/>
    </xf>
    <xf numFmtId="0" fontId="1" fillId="5" borderId="0" xfId="36" applyFill="1" applyAlignment="1">
      <alignment horizontal="left" vertical="center" wrapText="1"/>
    </xf>
    <xf numFmtId="0" fontId="48" fillId="0" borderId="29" xfId="30" applyFont="1" applyBorder="1" applyAlignment="1">
      <alignment horizontal="right" wrapText="1"/>
    </xf>
    <xf numFmtId="0" fontId="48" fillId="0" borderId="30" xfId="30" applyFont="1" applyBorder="1" applyAlignment="1">
      <alignment horizontal="right" wrapText="1"/>
    </xf>
    <xf numFmtId="0" fontId="48" fillId="0" borderId="31" xfId="30" applyFont="1" applyBorder="1" applyAlignment="1">
      <alignment horizontal="right" wrapText="1"/>
    </xf>
    <xf numFmtId="168" fontId="49" fillId="0" borderId="37" xfId="30" applyNumberFormat="1" applyFont="1" applyBorder="1" applyAlignment="1">
      <alignment horizontal="center" vertical="center"/>
    </xf>
    <xf numFmtId="0" fontId="48" fillId="0" borderId="43" xfId="30" applyFont="1" applyBorder="1" applyAlignment="1">
      <alignment horizontal="right"/>
    </xf>
    <xf numFmtId="0" fontId="48" fillId="0" borderId="41" xfId="30" applyFont="1" applyBorder="1" applyAlignment="1">
      <alignment horizontal="right"/>
    </xf>
    <xf numFmtId="0" fontId="48" fillId="0" borderId="44" xfId="30" applyFont="1" applyBorder="1" applyAlignment="1">
      <alignment horizontal="right"/>
    </xf>
    <xf numFmtId="0" fontId="46" fillId="5" borderId="0" xfId="30" applyFont="1" applyFill="1" applyAlignment="1">
      <alignment horizontal="center"/>
    </xf>
    <xf numFmtId="0" fontId="47" fillId="5" borderId="0" xfId="30" applyFont="1" applyFill="1" applyAlignment="1">
      <alignment horizontal="center"/>
    </xf>
    <xf numFmtId="49" fontId="49" fillId="5" borderId="0" xfId="30" applyNumberFormat="1" applyFont="1" applyFill="1" applyAlignment="1">
      <alignment horizontal="center"/>
    </xf>
    <xf numFmtId="0" fontId="49" fillId="0" borderId="0" xfId="30" applyFont="1" applyAlignment="1">
      <alignment horizontal="center"/>
    </xf>
    <xf numFmtId="0" fontId="50" fillId="0" borderId="0" xfId="30" applyFont="1" applyAlignment="1">
      <alignment horizontal="center" wrapText="1"/>
    </xf>
    <xf numFmtId="0" fontId="48" fillId="0" borderId="23" xfId="30" applyFont="1" applyBorder="1" applyAlignment="1">
      <alignment horizontal="right" wrapText="1"/>
    </xf>
    <xf numFmtId="0" fontId="48" fillId="0" borderId="24" xfId="30" applyFont="1" applyBorder="1" applyAlignment="1">
      <alignment horizontal="right" wrapText="1"/>
    </xf>
    <xf numFmtId="0" fontId="48" fillId="0" borderId="25" xfId="30" applyFont="1" applyBorder="1" applyAlignment="1">
      <alignment horizontal="right" wrapText="1"/>
    </xf>
    <xf numFmtId="164" fontId="0" fillId="0" borderId="0" xfId="0" applyNumberFormat="1" applyFill="1"/>
  </cellXfs>
  <cellStyles count="40">
    <cellStyle name="Comma" xfId="5" builtinId="3"/>
    <cellStyle name="Comma 10" xfId="10" xr:uid="{6B812A7E-D48C-4851-AEB0-6F318AC45A07}"/>
    <cellStyle name="Comma 12" xfId="11" xr:uid="{71D35B64-002B-4B21-BA65-A7C2775405D6}"/>
    <cellStyle name="Comma 2" xfId="17" xr:uid="{6CB0DF90-EAA8-430B-AD94-31B3BAC00FF0}"/>
    <cellStyle name="Comma 3" xfId="26" xr:uid="{25398E80-632E-4219-9B3E-3C1F4C736EF1}"/>
    <cellStyle name="Comma 4" xfId="28" xr:uid="{64B27B22-93D8-4A39-BE9A-9D818FA8E646}"/>
    <cellStyle name="Comma 9 2" xfId="8" xr:uid="{3B16DFEF-F7C2-4178-884F-9FDC0A1D6B74}"/>
    <cellStyle name="Currency 10" xfId="9" xr:uid="{F5B6FC77-2637-4721-9C9F-5C9BEC240B86}"/>
    <cellStyle name="Currency 2" xfId="19" xr:uid="{DD4BAD2C-15BA-4C05-818A-F6A2B4B8503B}"/>
    <cellStyle name="Currency 2 2" xfId="33" xr:uid="{96A24780-776A-4BE3-80F5-CE6D086FED2E}"/>
    <cellStyle name="Currency 3" xfId="34" xr:uid="{13844B54-5FE3-4681-A8A7-147A85BD3630}"/>
    <cellStyle name="Currency 3 2" xfId="38" xr:uid="{70375204-C4AD-4936-AA93-5FB8E3A1303F}"/>
    <cellStyle name="Currency 3 3" xfId="39" xr:uid="{A24835D4-DC05-4A64-9AF3-93E7C01A2D09}"/>
    <cellStyle name="Normal" xfId="0" builtinId="0"/>
    <cellStyle name="Normal - Style1 2" xfId="14" xr:uid="{4EDEF586-573E-4928-B1D0-68A1FF3577AD}"/>
    <cellStyle name="Normal 100" xfId="4" xr:uid="{A36C55B1-A7E9-424B-BDA6-031960A7F75D}"/>
    <cellStyle name="Normal 102" xfId="2" xr:uid="{9D82B7CF-6CE6-40C3-8887-4A490A61FFA3}"/>
    <cellStyle name="Normal 104" xfId="15" xr:uid="{090CD161-1C7C-49A9-9EE8-1C3C3735EB19}"/>
    <cellStyle name="Normal 14 26" xfId="7" xr:uid="{3C3C98A2-A403-4696-8509-6B7347139108}"/>
    <cellStyle name="Normal 2" xfId="6" xr:uid="{E8E2EEBE-ADC1-4EE9-81E1-4514E2B6C28B}"/>
    <cellStyle name="Normal 2 2 2" xfId="32" xr:uid="{2EAFB4D1-7E38-413C-BFD5-8F8FCF84C184}"/>
    <cellStyle name="Normal 2 4" xfId="35" xr:uid="{B9256ED1-D880-4A8E-93A5-E908BD18DE02}"/>
    <cellStyle name="Normal 25" xfId="20" xr:uid="{AE17413A-A59D-48F9-BD4E-F557ECAC87F1}"/>
    <cellStyle name="Normal 3" xfId="16" xr:uid="{B6ABD16D-1C06-4C61-A6A0-28AC8DD0B346}"/>
    <cellStyle name="Normal 3 2" xfId="23" xr:uid="{4DF630F1-A7F5-49EA-82BF-F8BCE91391D4}"/>
    <cellStyle name="Normal 3 3" xfId="25" xr:uid="{EE04C160-97B0-4A50-8A39-2491CAF0C8DE}"/>
    <cellStyle name="Normal 4" xfId="22" xr:uid="{445B3A7C-BA3F-46F8-9175-6D8B9E7C8348}"/>
    <cellStyle name="Normal 4 2" xfId="24" xr:uid="{7E8D660C-C4BA-45EF-80BB-7F6BB42FDF29}"/>
    <cellStyle name="Normal 43 2" xfId="3" xr:uid="{5CC61DE9-ABFA-4899-AC26-0680FA46C786}"/>
    <cellStyle name="Normal 5" xfId="30" xr:uid="{0E660532-45C1-4069-B237-446E04133777}"/>
    <cellStyle name="Normal 8" xfId="36" xr:uid="{4D76D29E-7FE2-49EE-A5D0-AFE197D4039C}"/>
    <cellStyle name="Normal 92" xfId="21" xr:uid="{C75B5AAF-07D4-4B40-ACDA-416BE3E71E25}"/>
    <cellStyle name="Percent" xfId="1" builtinId="5"/>
    <cellStyle name="Percent 10" xfId="13" xr:uid="{1E5CD708-16DA-4DFF-9F48-175DBDE72B28}"/>
    <cellStyle name="Percent 2" xfId="18" xr:uid="{43CC29AB-BD41-4298-A2DE-23E167594038}"/>
    <cellStyle name="Percent 3" xfId="27" xr:uid="{3A275646-E7B7-464D-A450-C17008ECBE20}"/>
    <cellStyle name="Percent 4" xfId="29" xr:uid="{C01117E9-4DCC-400D-8F2F-782CCB90E23B}"/>
    <cellStyle name="Percent 5" xfId="31" xr:uid="{F4BDAAD4-A10D-4779-BD8F-01AC641430FC}"/>
    <cellStyle name="Percent 5 2" xfId="37" xr:uid="{0FDC9690-69B1-46DD-ABA8-8AFB540E2404}"/>
    <cellStyle name="Percent 7" xfId="12" xr:uid="{58014E08-15C2-454C-AC0C-867A2FA11268}"/>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2.xml"/><Relationship Id="rId47" Type="http://schemas.openxmlformats.org/officeDocument/2006/relationships/externalLink" Target="externalLinks/externalLink17.xml"/><Relationship Id="rId63" Type="http://schemas.openxmlformats.org/officeDocument/2006/relationships/externalLink" Target="externalLinks/externalLink33.xml"/><Relationship Id="rId68" Type="http://schemas.openxmlformats.org/officeDocument/2006/relationships/externalLink" Target="externalLinks/externalLink38.xml"/><Relationship Id="rId84" Type="http://schemas.openxmlformats.org/officeDocument/2006/relationships/externalLink" Target="externalLinks/externalLink54.xml"/><Relationship Id="rId89" Type="http://schemas.openxmlformats.org/officeDocument/2006/relationships/externalLink" Target="externalLinks/externalLink59.xml"/><Relationship Id="rId16" Type="http://schemas.openxmlformats.org/officeDocument/2006/relationships/worksheet" Target="worksheets/sheet16.xml"/><Relationship Id="rId107" Type="http://schemas.openxmlformats.org/officeDocument/2006/relationships/customXml" Target="../customXml/item2.xml"/><Relationship Id="rId11" Type="http://schemas.openxmlformats.org/officeDocument/2006/relationships/worksheet" Target="worksheets/sheet11.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53" Type="http://schemas.openxmlformats.org/officeDocument/2006/relationships/externalLink" Target="externalLinks/externalLink23.xml"/><Relationship Id="rId58" Type="http://schemas.openxmlformats.org/officeDocument/2006/relationships/externalLink" Target="externalLinks/externalLink28.xml"/><Relationship Id="rId74" Type="http://schemas.openxmlformats.org/officeDocument/2006/relationships/externalLink" Target="externalLinks/externalLink44.xml"/><Relationship Id="rId79" Type="http://schemas.openxmlformats.org/officeDocument/2006/relationships/externalLink" Target="externalLinks/externalLink4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externalLink" Target="externalLinks/externalLink60.xml"/><Relationship Id="rId95" Type="http://schemas.openxmlformats.org/officeDocument/2006/relationships/externalLink" Target="externalLinks/externalLink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3.xml"/><Relationship Id="rId48" Type="http://schemas.openxmlformats.org/officeDocument/2006/relationships/externalLink" Target="externalLinks/externalLink18.xml"/><Relationship Id="rId64" Type="http://schemas.openxmlformats.org/officeDocument/2006/relationships/externalLink" Target="externalLinks/externalLink34.xml"/><Relationship Id="rId69" Type="http://schemas.openxmlformats.org/officeDocument/2006/relationships/externalLink" Target="externalLinks/externalLink39.xml"/><Relationship Id="rId80" Type="http://schemas.openxmlformats.org/officeDocument/2006/relationships/externalLink" Target="externalLinks/externalLink50.xml"/><Relationship Id="rId85" Type="http://schemas.openxmlformats.org/officeDocument/2006/relationships/externalLink" Target="externalLinks/externalLink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59" Type="http://schemas.openxmlformats.org/officeDocument/2006/relationships/externalLink" Target="externalLinks/externalLink29.xml"/><Relationship Id="rId103" Type="http://schemas.openxmlformats.org/officeDocument/2006/relationships/sharedStrings" Target="sharedStrings.xml"/><Relationship Id="rId108" Type="http://schemas.openxmlformats.org/officeDocument/2006/relationships/customXml" Target="../customXml/item3.xml"/><Relationship Id="rId54" Type="http://schemas.openxmlformats.org/officeDocument/2006/relationships/externalLink" Target="externalLinks/externalLink24.xml"/><Relationship Id="rId70" Type="http://schemas.openxmlformats.org/officeDocument/2006/relationships/externalLink" Target="externalLinks/externalLink40.xml"/><Relationship Id="rId75" Type="http://schemas.openxmlformats.org/officeDocument/2006/relationships/externalLink" Target="externalLinks/externalLink45.xml"/><Relationship Id="rId91" Type="http://schemas.openxmlformats.org/officeDocument/2006/relationships/externalLink" Target="externalLinks/externalLink61.xml"/><Relationship Id="rId96" Type="http://schemas.openxmlformats.org/officeDocument/2006/relationships/externalLink" Target="externalLinks/externalLink6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49" Type="http://schemas.openxmlformats.org/officeDocument/2006/relationships/externalLink" Target="externalLinks/externalLink19.xml"/><Relationship Id="rId57" Type="http://schemas.openxmlformats.org/officeDocument/2006/relationships/externalLink" Target="externalLinks/externalLink27.xml"/><Relationship Id="rId10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externalLink" Target="externalLinks/externalLink1.xml"/><Relationship Id="rId44" Type="http://schemas.openxmlformats.org/officeDocument/2006/relationships/externalLink" Target="externalLinks/externalLink14.xml"/><Relationship Id="rId52" Type="http://schemas.openxmlformats.org/officeDocument/2006/relationships/externalLink" Target="externalLinks/externalLink22.xml"/><Relationship Id="rId60" Type="http://schemas.openxmlformats.org/officeDocument/2006/relationships/externalLink" Target="externalLinks/externalLink30.xml"/><Relationship Id="rId65" Type="http://schemas.openxmlformats.org/officeDocument/2006/relationships/externalLink" Target="externalLinks/externalLink35.xml"/><Relationship Id="rId73" Type="http://schemas.openxmlformats.org/officeDocument/2006/relationships/externalLink" Target="externalLinks/externalLink43.xml"/><Relationship Id="rId78" Type="http://schemas.openxmlformats.org/officeDocument/2006/relationships/externalLink" Target="externalLinks/externalLink48.xml"/><Relationship Id="rId81" Type="http://schemas.openxmlformats.org/officeDocument/2006/relationships/externalLink" Target="externalLinks/externalLink51.xml"/><Relationship Id="rId86" Type="http://schemas.openxmlformats.org/officeDocument/2006/relationships/externalLink" Target="externalLinks/externalLink56.xml"/><Relationship Id="rId94" Type="http://schemas.openxmlformats.org/officeDocument/2006/relationships/externalLink" Target="externalLinks/externalLink64.xml"/><Relationship Id="rId99" Type="http://schemas.openxmlformats.org/officeDocument/2006/relationships/externalLink" Target="externalLinks/externalLink6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9.xml"/><Relationship Id="rId109" Type="http://schemas.openxmlformats.org/officeDocument/2006/relationships/customXml" Target="../customXml/item4.xml"/><Relationship Id="rId34" Type="http://schemas.openxmlformats.org/officeDocument/2006/relationships/externalLink" Target="externalLinks/externalLink4.xml"/><Relationship Id="rId50" Type="http://schemas.openxmlformats.org/officeDocument/2006/relationships/externalLink" Target="externalLinks/externalLink20.xml"/><Relationship Id="rId55" Type="http://schemas.openxmlformats.org/officeDocument/2006/relationships/externalLink" Target="externalLinks/externalLink25.xml"/><Relationship Id="rId76" Type="http://schemas.openxmlformats.org/officeDocument/2006/relationships/externalLink" Target="externalLinks/externalLink46.xml"/><Relationship Id="rId97" Type="http://schemas.openxmlformats.org/officeDocument/2006/relationships/externalLink" Target="externalLinks/externalLink67.xml"/><Relationship Id="rId104" Type="http://schemas.microsoft.com/office/2017/10/relationships/person" Target="persons/person.xml"/><Relationship Id="rId7" Type="http://schemas.openxmlformats.org/officeDocument/2006/relationships/worksheet" Target="worksheets/sheet7.xml"/><Relationship Id="rId71" Type="http://schemas.openxmlformats.org/officeDocument/2006/relationships/externalLink" Target="externalLinks/externalLink41.xml"/><Relationship Id="rId92" Type="http://schemas.openxmlformats.org/officeDocument/2006/relationships/externalLink" Target="externalLinks/externalLink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10.xml"/><Relationship Id="rId45" Type="http://schemas.openxmlformats.org/officeDocument/2006/relationships/externalLink" Target="externalLinks/externalLink15.xml"/><Relationship Id="rId66" Type="http://schemas.openxmlformats.org/officeDocument/2006/relationships/externalLink" Target="externalLinks/externalLink36.xml"/><Relationship Id="rId87" Type="http://schemas.openxmlformats.org/officeDocument/2006/relationships/externalLink" Target="externalLinks/externalLink57.xml"/><Relationship Id="rId61" Type="http://schemas.openxmlformats.org/officeDocument/2006/relationships/externalLink" Target="externalLinks/externalLink31.xml"/><Relationship Id="rId82" Type="http://schemas.openxmlformats.org/officeDocument/2006/relationships/externalLink" Target="externalLinks/externalLink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externalLink" Target="externalLinks/externalLink5.xml"/><Relationship Id="rId56" Type="http://schemas.openxmlformats.org/officeDocument/2006/relationships/externalLink" Target="externalLinks/externalLink26.xml"/><Relationship Id="rId77" Type="http://schemas.openxmlformats.org/officeDocument/2006/relationships/externalLink" Target="externalLinks/externalLink47.xml"/><Relationship Id="rId100" Type="http://schemas.openxmlformats.org/officeDocument/2006/relationships/externalLink" Target="externalLinks/externalLink7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1.xml"/><Relationship Id="rId72" Type="http://schemas.openxmlformats.org/officeDocument/2006/relationships/externalLink" Target="externalLinks/externalLink42.xml"/><Relationship Id="rId93" Type="http://schemas.openxmlformats.org/officeDocument/2006/relationships/externalLink" Target="externalLinks/externalLink63.xml"/><Relationship Id="rId98" Type="http://schemas.openxmlformats.org/officeDocument/2006/relationships/externalLink" Target="externalLinks/externalLink6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16.xml"/><Relationship Id="rId67" Type="http://schemas.openxmlformats.org/officeDocument/2006/relationships/externalLink" Target="externalLinks/externalLink37.xml"/><Relationship Id="rId20" Type="http://schemas.openxmlformats.org/officeDocument/2006/relationships/worksheet" Target="worksheets/sheet20.xml"/><Relationship Id="rId41" Type="http://schemas.openxmlformats.org/officeDocument/2006/relationships/externalLink" Target="externalLinks/externalLink11.xml"/><Relationship Id="rId62" Type="http://schemas.openxmlformats.org/officeDocument/2006/relationships/externalLink" Target="externalLinks/externalLink32.xml"/><Relationship Id="rId83" Type="http://schemas.openxmlformats.org/officeDocument/2006/relationships/externalLink" Target="externalLinks/externalLink53.xml"/><Relationship Id="rId88" Type="http://schemas.openxmlformats.org/officeDocument/2006/relationships/externalLink" Target="externalLinks/externalLink58.xml"/></Relationships>
</file>

<file path=xl/documenttasks/documenttask1.xml><?xml version="1.0" encoding="utf-8"?>
<Tasks xmlns="http://schemas.microsoft.com/office/tasks/2019/documenttasks">
  <Task id="{ACC06687-0F8A-4548-9910-9C6EABC6D760}">
    <Anchor>
      <Comment id="{1FC22A8D-B604-471B-B226-C4B6C172A92A}"/>
    </Anchor>
    <History>
      <Event time="2024-11-07T20:34:53.26" id="{E4F62603-A6B0-489B-AAB8-9DBED80717F8}">
        <Attribution userId="S::BHang@RIEnergy.com::1de69275-1245-4e4b-80a4-c9daa3fa49d6" userName="Hang, Bao" userProvider="AD"/>
        <Anchor>
          <Comment id="{1FC22A8D-B604-471B-B226-C4B6C172A92A}"/>
        </Anchor>
        <Create/>
      </Event>
      <Event time="2024-11-07T20:34:53.26" id="{E2D0730A-4522-4456-8E43-365C016770CA}">
        <Attribution userId="S::BHang@RIEnergy.com::1de69275-1245-4e4b-80a4-c9daa3fa49d6" userName="Hang, Bao" userProvider="AD"/>
        <Anchor>
          <Comment id="{1FC22A8D-B604-471B-B226-C4B6C172A92A}"/>
        </Anchor>
        <Assign userId="S::NKocon@RIEnergy.com::acfd8e38-9a4b-46eb-9115-8d1121d2cf2e" userName="Kocon, Nathan" userProvider="AD"/>
      </Event>
      <Event time="2024-11-07T20:34:53.26" id="{BFDC2D1F-54CF-4807-9EB7-B9C6BED88FED}">
        <Attribution userId="S::BHang@RIEnergy.com::1de69275-1245-4e4b-80a4-c9daa3fa49d6" userName="Hang, Bao" userProvider="AD"/>
        <Anchor>
          <Comment id="{1FC22A8D-B604-471B-B226-C4B6C172A92A}"/>
        </Anchor>
        <SetTitle title="@Kocon, Nathan should we use the number from Accounting or Janelle’s?"/>
      </Event>
      <Event time="2024-11-08T14:46:44.85" id="{58D4F1D2-55BC-4D21-B6CE-0786D1FE33CF}">
        <Attribution userId="S::NKocon@RIEnergy.com::acfd8e38-9a4b-46eb-9115-8d1121d2cf2e" userName="Kocon, Nathan" userProvider="AD"/>
        <Progress percentComplete="100"/>
      </Event>
      <Event time="2024-11-08T14:46:46.92" id="{00FDA3DB-BEDD-4F3A-B1DB-A948C534A4A6}">
        <Attribution userId="S::NKocon@RIEnergy.com::acfd8e38-9a4b-46eb-9115-8d1121d2cf2e" userName="Kocon, Nathan" userProvider="AD"/>
        <Progress percentComplete="0"/>
      </Event>
    </History>
  </Task>
</Tasks>
</file>

<file path=xl/externalLinks/_rels/externalLink1.xml.rels><?xml version="1.0" encoding="UTF-8" standalone="yes"?>
<Relationships xmlns="http://schemas.openxmlformats.org/package/2006/relationships"><Relationship Id="rId1" Type="http://schemas.openxmlformats.org/officeDocument/2006/relationships/externalLinkPath" Target="file:///\\NYHCBNAS02\radata1\2015%20ri%20gas\FY%202016%20ISR%20Plan\Division%20filing\Revenue%20Requirement\RI%20Ptax%20analysis%20for%20FY16%20expens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RADATA1\NECO%20COS\NECO\2002COS_SavngsProof\Neccos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yhcbnas02\radata1\Documents%20and%20Settings\kimjin\Local%20Settings\Temporary%20Internet%20Files\OLKA\EDG%20Opex%20Template%20-%20Aug%20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yhcbnas02\radata1\Busplan\2007-2011%20Business%20Plan\Ofgem%20submission\Appendix%202%20-%20The%20tables%20-%20NGG%20Only%20-%20Ent%20Linked%20NGTPLAN05%20v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YHCBNAS02\radata1\RATES\EnergyNorth\Hedging\2009-10%20Program\monthly%20hedge%20data%20updated%2008-01-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YHCBNAS02\radata1\SHARED\GENERAL\Katie\Transport%20Book\FT%20102098_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GTCLSWRKFILE12.uk.corporg.net\Javid.Khan\My%20Documents\work\Orderbook%200708\Capital%20Plan\Orderbook%20Main%2026_10_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ocuments%20and%20Settings\Bob\My%20Documents\Excel\B&amp;V\Natl%20Grid%20MA%20Elec\MECO_COS_200904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YHCBNAS02\radata1\TEMP\Bridge2000_032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YHCBNAS02\radata1\Documents%20and%20Settings\learya\Local%20Settings\Temporary%20Internet%20Files\OLK2\Combined%20RD_BosEsx%2011-5-1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YHCBNAS02\radata1\Work\z-LoadForecasting\2012Q2-2012_13_LoadForecasting\11-RI-QuantForecast\RIC_2012_Forecast_Update_v5.1_EF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2015%20ri%20gas\FY%202016%20ISR%20Plan\Division%20filing\Revenue%20Requirement\RI%20Ptax%20analysis%20for%20FY16%20expen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YHCBNAS02\radata1\Documents%20and%20Settings\learya\Local%20Settings\Temporary%20Internet%20Files\OLK3A\RIC_2012_Forecast_Update_v5.1_EFF.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YHCBNAS02\radata1\RATES_&amp;_REGULAT\library\Ss\2006\Forecast\NY\RateCase\Ref_R19\BaseCase\01nygrm\MSV_gca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CM%202004-2009\Case_01\Glen\Glenwood%20PPA%20Exhibit%20rev%20capex-taxexempt%20model%20from%20larry.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YHCBNAS02\radata1\GCA\NIMO\April%202009\NIMO%20Estimated%20Gain(Loss)%20for%20Apr%202009%20as%20of%2003252009%20Clos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YHCBNAS02\radata1\Business%20Shares\RIG\Finance\pricshar\Classified%20Sales%20Reports\Historic\RI%20Classified%20Sales%20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YHCBNAS02\radata1\GCA\NIMO\MCG\Oct%2009\NIMO%20Estimated%20Gain(Loss)%20for%20Oct%202009%20as%20of%2009252009%20Clos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yhcbnas02\radata1\Fund%20Balance%202006\Granite\Jan_NH_06_.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YHCBNAS02\radata1\DOCUME~1\MOGRADY\LOCALS~1\TEMP\LI%20Models\KED_LI_2005_Rudden_JT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YHCBNAS02\radata1\Exclusions\SUPPLY\Transaction%20Tickets\2006\07%20Jul\Transaction%20Ticket%20Daily%20070306.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LOAD%20FORECASTING/Load%20Forecasts/2012/Quant%20Forecast/Output/CAP_2012_Forecast%20(LS).xls" TargetMode="External"/><Relationship Id="rId1" Type="http://schemas.openxmlformats.org/officeDocument/2006/relationships/externalLinkPath" Target="/LOAD%20FORECASTING/Load%20Forecasts/2012/Quant%20Forecast/Output/CAP_2012_Forecast%20(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2015%20ri%20gas\FY%202016%20ISR%20Plan\Division%20filing\Revenue%20Requirement\RI%20Ptax%20analysis%20for%20FY16%20expense.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YHCBNAS02\radata1\RATES_&amp;_REGULAT\library\Ss\2008\NetMgnRpt\Temp\NY_Dat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GTCLSWRKFILE12.uk.corporg.net\Javid.Khan\Finance%20Distribution%20MI\Way%20Ahead%20Reporting\Operations\P10%20January\EMS%20workloa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YHCBNAS02\radata1\Exclusions\SUPPLY\Transaction%20Tickets\2007\12%20Dec\Transaction%20Ticket%20Daily%20122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yhcbnas02\radata1\FFCAST\Fiscal%202010\Finance%20Brief\Half%20Year%20Sep%202009\EDG%20IFRS%20PL%20Master%20for%20Brief%2009-10-0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Nyhcbnas02\radata1\Users\sunmei\Documents\Rate%20Case%20and%20Filing\FY18%20NECO%20ISR\FY%202019%20Electric%20ISR%20Rec\3%20SC%20Rents%20IS%20Forecast%20Projects%20-%20New%20Tax%20Rate.xlsx"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Users/sunmei/Documents/Rate%20Case%20and%20Filing/FY18%20NECO%20ISR/FY%202019%20Electric%20ISR%20Rec/3%20SC%20Rents%20IS%20Forecast%20Projects%20-%20New%20Tax%20Rate.xlsx" TargetMode="External"/><Relationship Id="rId1" Type="http://schemas.openxmlformats.org/officeDocument/2006/relationships/externalLinkPath" Target="/Users/sunmei/Documents/Rate%20Case%20and%20Filing/FY18%20NECO%20ISR/FY%202019%20Electric%20ISR%20Rec/3%20SC%20Rents%20IS%20Forecast%20Projects%20-%20New%20Tax%20Rate.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NYHCBNAS02\radata1\Users\poyaul\Desktop\my%20files\Book1.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RR\ISR%20Gas\Deleted%20Proration%20tabs%20FY19.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KEDNY%20KEDLI%20Rate%20Case\Labor%20%25\Benefits%20Capitalization\4505%20(E2E)%20-%20RC%20Model%20(PAF)%20-%20KEDLI%20Tot%20Sp%20Det%20Cost%20Trace%20-%20Orig%20Company%20HTY%20Model%20v6.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ofs8\users\mischte\My%20Documents\jdunc-temp\Origination%20Support\NE%20Gas\Dispatch%20Order\NE%20Gas%202004%20November%20Dispatch%20Ord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mkt\library\Ss\2003\NetMgnAnalysis\Temp_Ytd-Apr03-graph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mawbrfsv03\SHARED\CustomerService\CustomerBilling\BILLC\Banner\Monthly%20Reports\Fiscal%202005\03%20September%202004\Account%20reconciliations%20September%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yhcbnas02\radata1\Documents%20and%20Settings\pellet\Local%20Settings\Temporary%20Internet%20Files\OLKF6\MECO%20Jan_200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NYHCBNAS02\radata1\Gas%20Transportation\SC8_D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RATES_&amp;_REGULAT\library\Ss\2010\Forecast\LI\LI_ForeData_FY11_V6(R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NYHCBNAS02\radata1\SHARED\GENERAL\Katie\Transport%20Book\KGPL%20Basis%203.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NYHCBNAS02\radata1\N4844\KeySpan\Special%20Proj%202009\Estimated%20Expense\Estimated%20Expense%202010%20-%20fixed%20GL%20Amortizatio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NYHCBNAS02\radata1\Exclusions\Accounting\NE%20Gas\2006\December\Energy%20North-Dec%2006%20Commodity%20and%20Demand.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NYHCBNAS02\radata1\RATES_&amp;_REGULAT\library\Ss\2008\Temp\Test_NY_SalesFor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nyhcbnas02\radata1\TEMP\FRGC-0702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NYHCBNAS02\radata1\GCA\NIMO\Forecast\Forecast%20June%2009\NIMO%20MTM%20Summary%20as%20of%20052820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UM00BU.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NYHCBNAS02\radata1\GCA\NIMO\MCG\Nov%2009\NIMO%20MTM%20as%20of%201028200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YHCBNAS02\radata1\GCA\NIMO\Forecast\2010\8-%20Forecast%20Aug%2010\5+7Update\NIMO%20MTM%20as%20of%2007282010.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yhcbnas02\radata1\GASACCTG\PGCGASCOST\PGCNOV00\PGCDEC00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nyhcbnas02\radata1\RETAIL\BS%20Reconciliations\DSM\MECO\MECO%20DSM%20Fund%20Balance%2012%202006%20NEW%20-%20V4.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YHCBNAS02\radata1\Exclusions\SUPPLY\Transaction%20Tickets\Transaction%20Ticket%20Daily.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NYHCBNAS02\radata1\Exclusions\Schedule\Nom%20Set%20Up%20sheets\2008\04%20Apr\Dominion%20-%20NIMO%20-%20April%200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CM%202005-2010\Case_01\Ema\C_EMA.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SHARED\RATES\OPP\Oper%20Meeting\Keyspan%20Nov00%20boston%20rev.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NYHCBNAS02\radata1\UGGASRATES\COMMON\Rate%20Case%20Filing%2005012008\Embedded_COS\COS%20TME%201207\Gas%201207-8.31%2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Documents%20and%20Settings\Bob\My%20Documents\Excel\B&amp;V\Natl%20Grid%20RI%20Elec\2005_COS_Projec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yhcbnas02\radata1\RETAIL\BS%20Reconciliations\DSM\NH%20Fund%20Balance%2012%2031%202006%20from%20Rate%20Dept.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Documents%20and%20Settings\gor44862\My%20Documents\NGrid-%20MA%20Nantucket\MECO_NANT%20Allocator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NYHCBNAS02\radata1\RATES_&amp;_REGULAT\library\Ss\2010\Forecast\Data\NY\061609_NY_S1_ForeDataAnalysi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nyhcbnas02\radata1\GROUP\Busplan\2008-2012%20Business%20Plan\Interest\Treasury%20Databook%20080307.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YHCBNAS02\radata1\Exclusions\Accounting\NE%20Gas\2006\December\GASUPPLY\Acctg%2003_04\Monthly%20Summary\Aug%2004\ColonialAug.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YHCBNAS02\radata1\Citygate\New%20Citygate%20Memos\NEW_Rt1003.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Boston\0105%20Boston%20OPP.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NYHCBNAS02\radata1\Boston\0105%20Boston%20OPP.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nyhcbnas02\radata1\Fab_Tenaglia\2008\Asset%20Managenement\aNew%20Assessments\New%20assessment%20Critearia\US%20GDX%202010%20Capital%20Reliability%205%20Year%20Pla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X:\RATES_&amp;_REGULAT\library\Ss\2009\Forecast\NY\DataSet\NY_SalesVolFore(S7d_w.MkgGrowth,NetLock&amp;Con)_Sherry.xls" TargetMode="External"/></Relationships>
</file>

<file path=xl/externalLinks/_rels/externalLink69.xml.rels><?xml version="1.0" encoding="UTF-8" standalone="yes"?>
<Relationships xmlns="http://schemas.openxmlformats.org/package/2006/relationships"><Relationship Id="rId3" Type="http://schemas.openxmlformats.org/officeDocument/2006/relationships/externalLinkPath" Target="../../../../../../../sites/GRP-INT-US-RIRegulatoryPPLFiles/Shared%20Documents/Documents/Infrastructure,%20Safety,%20and%20Reliability%20Plan%20FY%202022/Gas%20-5099/Reconciliation/Revenue%20Requirement/Filing%20Submittal/FY%202022%20RI%20Gas%20ISR%20Rev%20Req%20Recon_submittal.xlsx" TargetMode="External"/><Relationship Id="rId2" Type="http://schemas.microsoft.com/office/2019/04/relationships/externalLinkLongPath" Target="/sites/GRP-INT-US-RIRegulatoryPPLFiles/Shared%20Documents/Documents/Infrastructure,%20Safety,%20and%20Reliability%20Plan%20FY%202022/Gas%20-5099/Reconciliation/Revenue%20Requirement/Filing%20Submittal/FY%202022%20RI%20Gas%20ISR%20Rev%20Req%20Recon_submittal.xlsx?BA459ABB" TargetMode="External"/><Relationship Id="rId1" Type="http://schemas.openxmlformats.org/officeDocument/2006/relationships/externalLinkPath" Target="file:///\\BA459ABB\FY%202022%20RI%20Gas%20ISR%20Rev%20Req%20Recon_submitt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YHCBNAS02\radata1\Documents%20and%20Settings\liuj\Local%20Settings\Temporary%20Internet%20Files\OLK1FF\Nimo_Normalize.xls" TargetMode="External"/></Relationships>
</file>

<file path=xl/externalLinks/_rels/externalLink70.xml.rels><?xml version="1.0" encoding="UTF-8" standalone="yes"?>
<Relationships xmlns="http://schemas.openxmlformats.org/package/2006/relationships"><Relationship Id="rId3" Type="http://schemas.openxmlformats.org/officeDocument/2006/relationships/externalLinkPath" Target="../../../../../../RIE-ResourceInvPlng/ISR%20and%20Investment%20Planning/Investment%20Planning%20Storage/CY%2024%20Storage/10_100924%20Division%20version_RI%20Capital%20Bdgt%20and%20IP_Oct%202024.xlsx" TargetMode="External"/><Relationship Id="rId2" Type="http://schemas.openxmlformats.org/officeDocument/2006/relationships/externalLinkPath" Target="https://pplcorp.sharepoint.com/teams/RIE-ResourceInvPlng/ISR%20and%20Investment%20Planning/Investment%20Planning%20Storage/CY%2024%20Storage/10_100924%20Division%20version_RI%20Capital%20Bdgt%20and%20IP_Oct%202024.xlsx" TargetMode="External"/><Relationship Id="rId1" Type="http://schemas.openxmlformats.org/officeDocument/2006/relationships/externalLinkPath" Target="/teams/RIE-ResourceInvPlng/ISR%20and%20Investment%20Planning/Investment%20Planning%20Storage/CY%2024%20Storage/10_100924%20Division%20version_RI%20Capital%20Bdgt%20and%20IP_Oct%20202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YHCBNAS02\radata1\RATES\GAF\Op2009\National%20Grid%20CGA%20&amp;%20LDAF%20OffPeak%202009%20updated%20for%20RAAF.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GTCLSWRKFILE12.uk.corporg.net\Javid.Khan\Documents%20and%20Settings\transco\Local%20Settings\Temporary%20Internet%20Files\OLK30\2006%207\Orderbook%20Main%2006_10_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Y 12_FY13 Elec_Gas"/>
      <sheetName val="CY 13 pivot"/>
      <sheetName val="FYTD 12 Elec "/>
      <sheetName val="FYTD 12 Gas"/>
      <sheetName val="PPS GL"/>
    </sheetNames>
    <sheetDataSet>
      <sheetData sheetId="0"/>
      <sheetData sheetId="1">
        <row r="45">
          <cell r="O45">
            <v>0.20379349203236757</v>
          </cell>
        </row>
      </sheetData>
      <sheetData sheetId="2">
        <row r="10">
          <cell r="P10">
            <v>26772336.93</v>
          </cell>
        </row>
      </sheetData>
      <sheetData sheetId="3">
        <row r="386">
          <cell r="E386" t="e">
            <v>#N/A</v>
          </cell>
        </row>
        <row r="387">
          <cell r="B387" t="str">
            <v/>
          </cell>
        </row>
      </sheetData>
      <sheetData sheetId="4">
        <row r="346">
          <cell r="E346" t="e">
            <v>#N/A</v>
          </cell>
        </row>
        <row r="347">
          <cell r="B347" t="str">
            <v/>
          </cell>
        </row>
      </sheetData>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COS p1"/>
      <sheetName val="O and M"/>
      <sheetName val="salary split"/>
      <sheetName val="OandM sal"/>
      <sheetName val="Healthcare"/>
      <sheetName val="Group Ins"/>
      <sheetName val="Actvgrphlth"/>
      <sheetName val="Pensions"/>
      <sheetName val="FAS106"/>
      <sheetName val="Attrition"/>
      <sheetName val="Intra Depr"/>
      <sheetName val="Ex 2c"/>
      <sheetName val="Mun Tax"/>
      <sheetName val="FICA"/>
      <sheetName val="FIT"/>
      <sheetName val="Def FIT"/>
      <sheetName val="unfunded"/>
      <sheetName val="Ratebase"/>
      <sheetName val="Plant"/>
      <sheetName val="Depr Res"/>
      <sheetName val="Ratebase Adj"/>
      <sheetName val="Ratebase DFIT"/>
      <sheetName val="CWC"/>
      <sheetName val="Cap Struct"/>
      <sheetName val="Alloc p1"/>
      <sheetName val="Alloc p2"/>
      <sheetName val="Alloc p3"/>
      <sheetName val="Alloc p4"/>
      <sheetName val="Alloc p5"/>
      <sheetName val="Alloc p6"/>
      <sheetName val="Alloc p7"/>
      <sheetName val="Alloc p8"/>
      <sheetName val="Plant Changes"/>
    </sheetNames>
    <sheetDataSet>
      <sheetData sheetId="0"/>
      <sheetData sheetId="1" refreshError="1">
        <row r="1">
          <cell r="R1" t="str">
            <v>Narragansett Electric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YTD Actual vs. Budget &amp; PY"/>
      <sheetName val="Actual0910 £"/>
      <sheetName val="Actual0910 $"/>
      <sheetName val="Budget0910 £"/>
      <sheetName val="Budget0910 $"/>
      <sheetName val="Actual0809 £"/>
      <sheetName val="Actual0809 $"/>
    </sheetNames>
    <sheetDataSet>
      <sheetData sheetId="0"/>
      <sheetData sheetId="1"/>
      <sheetData sheetId="2" refreshError="1">
        <row r="38">
          <cell r="A38" t="str">
            <v>Breakdown Analysis</v>
          </cell>
        </row>
        <row r="39">
          <cell r="A39" t="str">
            <v>Direct controllable opex</v>
          </cell>
          <cell r="D39">
            <v>39933</v>
          </cell>
          <cell r="E39">
            <v>39933</v>
          </cell>
          <cell r="H39">
            <v>39963</v>
          </cell>
          <cell r="I39">
            <v>39963</v>
          </cell>
          <cell r="L39">
            <v>39994</v>
          </cell>
          <cell r="P39">
            <v>40024</v>
          </cell>
          <cell r="Q39">
            <v>40024</v>
          </cell>
          <cell r="T39">
            <v>40055</v>
          </cell>
          <cell r="U39">
            <v>40055</v>
          </cell>
          <cell r="X39">
            <v>40086</v>
          </cell>
          <cell r="Y39">
            <v>40086</v>
          </cell>
          <cell r="AB39">
            <v>40116</v>
          </cell>
          <cell r="AC39">
            <v>40116</v>
          </cell>
          <cell r="AF39">
            <v>40147</v>
          </cell>
          <cell r="AG39">
            <v>40147</v>
          </cell>
          <cell r="AJ39">
            <v>40177</v>
          </cell>
          <cell r="AK39">
            <v>40177</v>
          </cell>
          <cell r="AN39">
            <v>40208</v>
          </cell>
          <cell r="AO39">
            <v>40208</v>
          </cell>
          <cell r="AR39">
            <v>40237</v>
          </cell>
          <cell r="AS39">
            <v>40237</v>
          </cell>
          <cell r="AV39">
            <v>40267</v>
          </cell>
          <cell r="AW39">
            <v>40267</v>
          </cell>
        </row>
        <row r="40">
          <cell r="A40" t="str">
            <v>Labour</v>
          </cell>
          <cell r="D40">
            <v>15.538440751249832</v>
          </cell>
          <cell r="E40">
            <v>0</v>
          </cell>
          <cell r="F40">
            <v>15.538440751249832</v>
          </cell>
          <cell r="H40">
            <v>31.419906559930055</v>
          </cell>
          <cell r="I40">
            <v>0</v>
          </cell>
          <cell r="J40">
            <v>31.419906559930055</v>
          </cell>
          <cell r="L40">
            <v>45.572916666666664</v>
          </cell>
          <cell r="M40">
            <v>0</v>
          </cell>
          <cell r="N40">
            <v>45.572916666666664</v>
          </cell>
          <cell r="P40">
            <v>60.574086015202141</v>
          </cell>
          <cell r="Q40">
            <v>0</v>
          </cell>
          <cell r="R40">
            <v>60.574086015202141</v>
          </cell>
          <cell r="T40">
            <v>73.58209244234456</v>
          </cell>
          <cell r="U40">
            <v>0</v>
          </cell>
          <cell r="V40">
            <v>73.58209244234456</v>
          </cell>
          <cell r="X40" t="e">
            <v>#DIV/0!</v>
          </cell>
          <cell r="Y40" t="e">
            <v>#DIV/0!</v>
          </cell>
          <cell r="Z40" t="e">
            <v>#DIV/0!</v>
          </cell>
          <cell r="AB40" t="e">
            <v>#DIV/0!</v>
          </cell>
          <cell r="AC40" t="e">
            <v>#DIV/0!</v>
          </cell>
          <cell r="AD40" t="e">
            <v>#DIV/0!</v>
          </cell>
          <cell r="AF40" t="e">
            <v>#DIV/0!</v>
          </cell>
          <cell r="AG40" t="e">
            <v>#DIV/0!</v>
          </cell>
          <cell r="AH40" t="e">
            <v>#DIV/0!</v>
          </cell>
          <cell r="AJ40" t="e">
            <v>#DIV/0!</v>
          </cell>
          <cell r="AK40" t="e">
            <v>#DIV/0!</v>
          </cell>
          <cell r="AL40" t="e">
            <v>#DIV/0!</v>
          </cell>
          <cell r="AN40" t="e">
            <v>#DIV/0!</v>
          </cell>
          <cell r="AO40" t="e">
            <v>#DIV/0!</v>
          </cell>
          <cell r="AP40" t="e">
            <v>#DIV/0!</v>
          </cell>
          <cell r="AR40" t="e">
            <v>#DIV/0!</v>
          </cell>
          <cell r="AS40" t="e">
            <v>#DIV/0!</v>
          </cell>
          <cell r="AT40" t="e">
            <v>#DIV/0!</v>
          </cell>
          <cell r="AV40" t="e">
            <v>#DIV/0!</v>
          </cell>
          <cell r="AW40" t="e">
            <v>#DIV/0!</v>
          </cell>
          <cell r="AX40" t="e">
            <v>#DIV/0!</v>
          </cell>
        </row>
        <row r="41">
          <cell r="A41" t="str">
            <v>Direct pensions and other employee related benefits</v>
          </cell>
          <cell r="D41">
            <v>5.4046750439129845</v>
          </cell>
          <cell r="E41">
            <v>0</v>
          </cell>
          <cell r="F41">
            <v>5.4046750439129845</v>
          </cell>
          <cell r="H41">
            <v>12.294746045190022</v>
          </cell>
          <cell r="I41">
            <v>0</v>
          </cell>
          <cell r="J41">
            <v>12.294746045190022</v>
          </cell>
          <cell r="L41">
            <v>25.390625</v>
          </cell>
          <cell r="M41">
            <v>0</v>
          </cell>
          <cell r="N41">
            <v>25.390625</v>
          </cell>
          <cell r="P41">
            <v>31.915378653171022</v>
          </cell>
          <cell r="Q41">
            <v>0</v>
          </cell>
          <cell r="R41">
            <v>31.915378653171022</v>
          </cell>
          <cell r="T41">
            <v>34.209218416177734</v>
          </cell>
          <cell r="U41">
            <v>0</v>
          </cell>
          <cell r="V41">
            <v>34.209218416177734</v>
          </cell>
          <cell r="X41" t="e">
            <v>#DIV/0!</v>
          </cell>
          <cell r="Y41" t="e">
            <v>#DIV/0!</v>
          </cell>
          <cell r="Z41" t="e">
            <v>#DIV/0!</v>
          </cell>
          <cell r="AB41" t="e">
            <v>#DIV/0!</v>
          </cell>
          <cell r="AC41" t="e">
            <v>#DIV/0!</v>
          </cell>
          <cell r="AD41" t="e">
            <v>#DIV/0!</v>
          </cell>
          <cell r="AF41" t="e">
            <v>#DIV/0!</v>
          </cell>
          <cell r="AG41" t="e">
            <v>#DIV/0!</v>
          </cell>
          <cell r="AH41" t="e">
            <v>#DIV/0!</v>
          </cell>
          <cell r="AJ41" t="e">
            <v>#DIV/0!</v>
          </cell>
          <cell r="AK41" t="e">
            <v>#DIV/0!</v>
          </cell>
          <cell r="AL41" t="e">
            <v>#DIV/0!</v>
          </cell>
          <cell r="AN41" t="e">
            <v>#DIV/0!</v>
          </cell>
          <cell r="AO41" t="e">
            <v>#DIV/0!</v>
          </cell>
          <cell r="AP41" t="e">
            <v>#DIV/0!</v>
          </cell>
          <cell r="AR41" t="e">
            <v>#DIV/0!</v>
          </cell>
          <cell r="AS41" t="e">
            <v>#DIV/0!</v>
          </cell>
          <cell r="AT41" t="e">
            <v>#DIV/0!</v>
          </cell>
          <cell r="AV41" t="e">
            <v>#DIV/0!</v>
          </cell>
          <cell r="AW41" t="e">
            <v>#DIV/0!</v>
          </cell>
          <cell r="AX41" t="e">
            <v>#DIV/0!</v>
          </cell>
        </row>
        <row r="42">
          <cell r="A42" t="str">
            <v>Contractors</v>
          </cell>
          <cell r="D42">
            <v>6.080259424402108</v>
          </cell>
          <cell r="E42">
            <v>0</v>
          </cell>
          <cell r="F42">
            <v>6.080259424402108</v>
          </cell>
          <cell r="H42">
            <v>13.660828939100025</v>
          </cell>
          <cell r="I42">
            <v>0</v>
          </cell>
          <cell r="J42">
            <v>13.660828939100025</v>
          </cell>
          <cell r="L42">
            <v>22.786458333333332</v>
          </cell>
          <cell r="M42">
            <v>0</v>
          </cell>
          <cell r="N42">
            <v>22.786458333333332</v>
          </cell>
          <cell r="P42">
            <v>30.612710136715062</v>
          </cell>
          <cell r="Q42">
            <v>0</v>
          </cell>
          <cell r="R42">
            <v>30.612710136715062</v>
          </cell>
          <cell r="T42">
            <v>38.081960123669553</v>
          </cell>
          <cell r="U42">
            <v>0</v>
          </cell>
          <cell r="V42">
            <v>38.081960123669553</v>
          </cell>
          <cell r="X42" t="e">
            <v>#DIV/0!</v>
          </cell>
          <cell r="Y42" t="e">
            <v>#DIV/0!</v>
          </cell>
          <cell r="Z42" t="e">
            <v>#DIV/0!</v>
          </cell>
          <cell r="AB42" t="e">
            <v>#DIV/0!</v>
          </cell>
          <cell r="AC42" t="e">
            <v>#DIV/0!</v>
          </cell>
          <cell r="AD42" t="e">
            <v>#DIV/0!</v>
          </cell>
          <cell r="AF42" t="e">
            <v>#DIV/0!</v>
          </cell>
          <cell r="AG42" t="e">
            <v>#DIV/0!</v>
          </cell>
          <cell r="AH42" t="e">
            <v>#DIV/0!</v>
          </cell>
          <cell r="AJ42" t="e">
            <v>#DIV/0!</v>
          </cell>
          <cell r="AK42" t="e">
            <v>#DIV/0!</v>
          </cell>
          <cell r="AL42" t="e">
            <v>#DIV/0!</v>
          </cell>
          <cell r="AN42" t="e">
            <v>#DIV/0!</v>
          </cell>
          <cell r="AO42" t="e">
            <v>#DIV/0!</v>
          </cell>
          <cell r="AP42" t="e">
            <v>#DIV/0!</v>
          </cell>
          <cell r="AR42" t="e">
            <v>#DIV/0!</v>
          </cell>
          <cell r="AS42" t="e">
            <v>#DIV/0!</v>
          </cell>
          <cell r="AT42" t="e">
            <v>#DIV/0!</v>
          </cell>
          <cell r="AV42" t="e">
            <v>#DIV/0!</v>
          </cell>
          <cell r="AW42" t="e">
            <v>#DIV/0!</v>
          </cell>
          <cell r="AX42" t="e">
            <v>#DIV/0!</v>
          </cell>
        </row>
        <row r="43">
          <cell r="A43" t="str">
            <v>Materials</v>
          </cell>
          <cell r="D43">
            <v>1.3511687609782461</v>
          </cell>
          <cell r="E43">
            <v>0</v>
          </cell>
          <cell r="F43">
            <v>1.3511687609782461</v>
          </cell>
          <cell r="H43">
            <v>3.4152072347750062</v>
          </cell>
          <cell r="I43">
            <v>0</v>
          </cell>
          <cell r="J43">
            <v>3.4152072347750062</v>
          </cell>
          <cell r="L43">
            <v>5.859375</v>
          </cell>
          <cell r="M43">
            <v>0</v>
          </cell>
          <cell r="N43">
            <v>5.859375</v>
          </cell>
          <cell r="P43">
            <v>7.1646768405077808</v>
          </cell>
          <cell r="Q43">
            <v>0</v>
          </cell>
          <cell r="R43">
            <v>7.1646768405077808</v>
          </cell>
          <cell r="T43">
            <v>7.7454834149836378</v>
          </cell>
          <cell r="U43">
            <v>0</v>
          </cell>
          <cell r="V43">
            <v>7.7454834149836378</v>
          </cell>
          <cell r="X43" t="e">
            <v>#DIV/0!</v>
          </cell>
          <cell r="Y43" t="e">
            <v>#DIV/0!</v>
          </cell>
          <cell r="Z43" t="e">
            <v>#DIV/0!</v>
          </cell>
          <cell r="AB43" t="e">
            <v>#DIV/0!</v>
          </cell>
          <cell r="AC43" t="e">
            <v>#DIV/0!</v>
          </cell>
          <cell r="AD43" t="e">
            <v>#DIV/0!</v>
          </cell>
          <cell r="AF43" t="e">
            <v>#DIV/0!</v>
          </cell>
          <cell r="AG43" t="e">
            <v>#DIV/0!</v>
          </cell>
          <cell r="AH43" t="e">
            <v>#DIV/0!</v>
          </cell>
          <cell r="AJ43" t="e">
            <v>#DIV/0!</v>
          </cell>
          <cell r="AK43" t="e">
            <v>#DIV/0!</v>
          </cell>
          <cell r="AL43" t="e">
            <v>#DIV/0!</v>
          </cell>
          <cell r="AN43" t="e">
            <v>#DIV/0!</v>
          </cell>
          <cell r="AO43" t="e">
            <v>#DIV/0!</v>
          </cell>
          <cell r="AP43" t="e">
            <v>#DIV/0!</v>
          </cell>
          <cell r="AR43" t="e">
            <v>#DIV/0!</v>
          </cell>
          <cell r="AS43" t="e">
            <v>#DIV/0!</v>
          </cell>
          <cell r="AT43" t="e">
            <v>#DIV/0!</v>
          </cell>
          <cell r="AV43" t="e">
            <v>#DIV/0!</v>
          </cell>
          <cell r="AW43" t="e">
            <v>#DIV/0!</v>
          </cell>
          <cell r="AX43" t="e">
            <v>#DIV/0!</v>
          </cell>
        </row>
        <row r="44">
          <cell r="A44" t="str">
            <v>Service Penalties</v>
          </cell>
          <cell r="D44">
            <v>0</v>
          </cell>
          <cell r="E44">
            <v>0</v>
          </cell>
          <cell r="F44">
            <v>0</v>
          </cell>
          <cell r="H44">
            <v>0</v>
          </cell>
          <cell r="I44">
            <v>0</v>
          </cell>
          <cell r="J44">
            <v>0</v>
          </cell>
          <cell r="L44">
            <v>0</v>
          </cell>
          <cell r="M44">
            <v>0</v>
          </cell>
          <cell r="N44">
            <v>0</v>
          </cell>
          <cell r="P44">
            <v>0</v>
          </cell>
          <cell r="Q44">
            <v>0</v>
          </cell>
          <cell r="R44">
            <v>0</v>
          </cell>
          <cell r="T44">
            <v>0</v>
          </cell>
          <cell r="U44">
            <v>0</v>
          </cell>
          <cell r="V44">
            <v>0</v>
          </cell>
          <cell r="X44" t="e">
            <v>#DIV/0!</v>
          </cell>
          <cell r="Y44" t="e">
            <v>#DIV/0!</v>
          </cell>
          <cell r="Z44" t="e">
            <v>#DIV/0!</v>
          </cell>
          <cell r="AB44" t="e">
            <v>#DIV/0!</v>
          </cell>
          <cell r="AC44" t="e">
            <v>#DIV/0!</v>
          </cell>
          <cell r="AD44" t="e">
            <v>#DIV/0!</v>
          </cell>
          <cell r="AF44" t="e">
            <v>#DIV/0!</v>
          </cell>
          <cell r="AG44" t="e">
            <v>#DIV/0!</v>
          </cell>
          <cell r="AH44" t="e">
            <v>#DIV/0!</v>
          </cell>
          <cell r="AJ44" t="e">
            <v>#DIV/0!</v>
          </cell>
          <cell r="AK44" t="e">
            <v>#DIV/0!</v>
          </cell>
          <cell r="AL44" t="e">
            <v>#DIV/0!</v>
          </cell>
          <cell r="AN44" t="e">
            <v>#DIV/0!</v>
          </cell>
          <cell r="AO44" t="e">
            <v>#DIV/0!</v>
          </cell>
          <cell r="AP44" t="e">
            <v>#DIV/0!</v>
          </cell>
          <cell r="AR44" t="e">
            <v>#DIV/0!</v>
          </cell>
          <cell r="AS44" t="e">
            <v>#DIV/0!</v>
          </cell>
          <cell r="AT44" t="e">
            <v>#DIV/0!</v>
          </cell>
          <cell r="AV44" t="e">
            <v>#DIV/0!</v>
          </cell>
          <cell r="AW44" t="e">
            <v>#DIV/0!</v>
          </cell>
          <cell r="AX44" t="e">
            <v>#DIV/0!</v>
          </cell>
        </row>
        <row r="45">
          <cell r="D45">
            <v>28.374543980543173</v>
          </cell>
          <cell r="E45">
            <v>0</v>
          </cell>
          <cell r="F45">
            <v>28.374543980543173</v>
          </cell>
          <cell r="H45">
            <v>60.790688778995111</v>
          </cell>
          <cell r="I45">
            <v>0</v>
          </cell>
          <cell r="J45">
            <v>60.790688778995111</v>
          </cell>
          <cell r="L45">
            <v>99.609374999999986</v>
          </cell>
          <cell r="M45">
            <v>0</v>
          </cell>
          <cell r="N45">
            <v>99.609374999999986</v>
          </cell>
          <cell r="P45">
            <v>130.26685164559601</v>
          </cell>
          <cell r="Q45">
            <v>0</v>
          </cell>
          <cell r="R45">
            <v>130.26685164559601</v>
          </cell>
          <cell r="T45">
            <v>153.61875439717548</v>
          </cell>
          <cell r="U45">
            <v>0</v>
          </cell>
          <cell r="V45">
            <v>153.61875439717548</v>
          </cell>
          <cell r="X45" t="e">
            <v>#DIV/0!</v>
          </cell>
          <cell r="Y45" t="e">
            <v>#DIV/0!</v>
          </cell>
          <cell r="Z45" t="e">
            <v>#DIV/0!</v>
          </cell>
          <cell r="AB45" t="e">
            <v>#DIV/0!</v>
          </cell>
          <cell r="AC45" t="e">
            <v>#DIV/0!</v>
          </cell>
          <cell r="AD45" t="e">
            <v>#DIV/0!</v>
          </cell>
          <cell r="AF45" t="e">
            <v>#DIV/0!</v>
          </cell>
          <cell r="AG45" t="e">
            <v>#DIV/0!</v>
          </cell>
          <cell r="AH45" t="e">
            <v>#DIV/0!</v>
          </cell>
          <cell r="AJ45" t="e">
            <v>#DIV/0!</v>
          </cell>
          <cell r="AK45" t="e">
            <v>#DIV/0!</v>
          </cell>
          <cell r="AL45" t="e">
            <v>#DIV/0!</v>
          </cell>
          <cell r="AN45" t="e">
            <v>#DIV/0!</v>
          </cell>
          <cell r="AO45" t="e">
            <v>#DIV/0!</v>
          </cell>
          <cell r="AP45" t="e">
            <v>#DIV/0!</v>
          </cell>
          <cell r="AR45" t="e">
            <v>#DIV/0!</v>
          </cell>
          <cell r="AS45" t="e">
            <v>#DIV/0!</v>
          </cell>
          <cell r="AT45" t="e">
            <v>#DIV/0!</v>
          </cell>
          <cell r="AV45" t="e">
            <v>#DIV/0!</v>
          </cell>
          <cell r="AW45" t="e">
            <v>#DIV/0!</v>
          </cell>
          <cell r="AX45" t="e">
            <v>#DIV/0!</v>
          </cell>
        </row>
        <row r="47">
          <cell r="A47" t="str">
            <v>Other direct</v>
          </cell>
        </row>
        <row r="48">
          <cell r="A48" t="str">
            <v>Type 1 - direct - Metering &amp; Locating</v>
          </cell>
          <cell r="D48">
            <v>0</v>
          </cell>
          <cell r="E48">
            <v>0</v>
          </cell>
          <cell r="F48">
            <v>0</v>
          </cell>
          <cell r="H48">
            <v>0</v>
          </cell>
          <cell r="I48">
            <v>0</v>
          </cell>
          <cell r="J48">
            <v>0</v>
          </cell>
          <cell r="L48">
            <v>0</v>
          </cell>
          <cell r="M48">
            <v>0</v>
          </cell>
          <cell r="N48">
            <v>0</v>
          </cell>
          <cell r="P48">
            <v>0</v>
          </cell>
          <cell r="Q48">
            <v>0</v>
          </cell>
          <cell r="R48">
            <v>0</v>
          </cell>
          <cell r="T48">
            <v>18.718251586210457</v>
          </cell>
          <cell r="U48">
            <v>0</v>
          </cell>
          <cell r="V48">
            <v>18.718251586210457</v>
          </cell>
          <cell r="X48" t="e">
            <v>#DIV/0!</v>
          </cell>
          <cell r="Y48" t="e">
            <v>#DIV/0!</v>
          </cell>
          <cell r="Z48" t="e">
            <v>#DIV/0!</v>
          </cell>
          <cell r="AB48" t="e">
            <v>#DIV/0!</v>
          </cell>
          <cell r="AC48" t="e">
            <v>#DIV/0!</v>
          </cell>
          <cell r="AD48" t="e">
            <v>#DIV/0!</v>
          </cell>
          <cell r="AF48" t="e">
            <v>#DIV/0!</v>
          </cell>
          <cell r="AG48" t="e">
            <v>#DIV/0!</v>
          </cell>
          <cell r="AH48" t="e">
            <v>#DIV/0!</v>
          </cell>
          <cell r="AJ48" t="e">
            <v>#DIV/0!</v>
          </cell>
          <cell r="AK48" t="e">
            <v>#DIV/0!</v>
          </cell>
          <cell r="AL48" t="e">
            <v>#DIV/0!</v>
          </cell>
          <cell r="AN48" t="e">
            <v>#DIV/0!</v>
          </cell>
          <cell r="AO48" t="e">
            <v>#DIV/0!</v>
          </cell>
          <cell r="AP48" t="e">
            <v>#DIV/0!</v>
          </cell>
          <cell r="AR48" t="e">
            <v>#DIV/0!</v>
          </cell>
          <cell r="AS48" t="e">
            <v>#DIV/0!</v>
          </cell>
          <cell r="AT48" t="e">
            <v>#DIV/0!</v>
          </cell>
          <cell r="AV48" t="e">
            <v>#DIV/0!</v>
          </cell>
          <cell r="AW48" t="e">
            <v>#DIV/0!</v>
          </cell>
          <cell r="AX48" t="e">
            <v>#DIV/0!</v>
          </cell>
        </row>
        <row r="49">
          <cell r="A49" t="str">
            <v>Type 2 - direct - Reg Affairs O+M</v>
          </cell>
          <cell r="D49">
            <v>0</v>
          </cell>
          <cell r="E49">
            <v>0</v>
          </cell>
          <cell r="F49">
            <v>0</v>
          </cell>
          <cell r="H49">
            <v>0</v>
          </cell>
          <cell r="I49">
            <v>0</v>
          </cell>
          <cell r="J49">
            <v>0</v>
          </cell>
          <cell r="L49">
            <v>0</v>
          </cell>
          <cell r="M49">
            <v>0</v>
          </cell>
          <cell r="N49">
            <v>0</v>
          </cell>
          <cell r="P49">
            <v>0</v>
          </cell>
          <cell r="Q49">
            <v>0</v>
          </cell>
          <cell r="R49">
            <v>0</v>
          </cell>
          <cell r="T49">
            <v>2.5818278049945458</v>
          </cell>
          <cell r="U49">
            <v>0</v>
          </cell>
          <cell r="V49">
            <v>2.5818278049945458</v>
          </cell>
          <cell r="X49" t="e">
            <v>#DIV/0!</v>
          </cell>
          <cell r="Y49" t="e">
            <v>#DIV/0!</v>
          </cell>
          <cell r="Z49" t="e">
            <v>#DIV/0!</v>
          </cell>
          <cell r="AB49" t="e">
            <v>#DIV/0!</v>
          </cell>
          <cell r="AC49" t="e">
            <v>#DIV/0!</v>
          </cell>
          <cell r="AD49" t="e">
            <v>#DIV/0!</v>
          </cell>
          <cell r="AF49" t="e">
            <v>#DIV/0!</v>
          </cell>
          <cell r="AG49" t="e">
            <v>#DIV/0!</v>
          </cell>
          <cell r="AH49" t="e">
            <v>#DIV/0!</v>
          </cell>
          <cell r="AJ49" t="e">
            <v>#DIV/0!</v>
          </cell>
          <cell r="AK49" t="e">
            <v>#DIV/0!</v>
          </cell>
          <cell r="AL49" t="e">
            <v>#DIV/0!</v>
          </cell>
          <cell r="AN49" t="e">
            <v>#DIV/0!</v>
          </cell>
          <cell r="AO49" t="e">
            <v>#DIV/0!</v>
          </cell>
          <cell r="AP49" t="e">
            <v>#DIV/0!</v>
          </cell>
          <cell r="AR49" t="e">
            <v>#DIV/0!</v>
          </cell>
          <cell r="AS49" t="e">
            <v>#DIV/0!</v>
          </cell>
          <cell r="AT49" t="e">
            <v>#DIV/0!</v>
          </cell>
          <cell r="AV49" t="e">
            <v>#DIV/0!</v>
          </cell>
          <cell r="AW49" t="e">
            <v>#DIV/0!</v>
          </cell>
          <cell r="AX49" t="e">
            <v>#DIV/0!</v>
          </cell>
        </row>
        <row r="50">
          <cell r="A50" t="str">
            <v>Type 3 - direct - EPM</v>
          </cell>
          <cell r="D50">
            <v>0</v>
          </cell>
          <cell r="E50">
            <v>0</v>
          </cell>
          <cell r="F50">
            <v>0</v>
          </cell>
          <cell r="H50">
            <v>0</v>
          </cell>
          <cell r="I50">
            <v>0</v>
          </cell>
          <cell r="J50">
            <v>0</v>
          </cell>
          <cell r="L50">
            <v>0</v>
          </cell>
          <cell r="M50">
            <v>0</v>
          </cell>
          <cell r="N50">
            <v>0</v>
          </cell>
          <cell r="P50">
            <v>0</v>
          </cell>
          <cell r="Q50">
            <v>0</v>
          </cell>
          <cell r="R50">
            <v>0</v>
          </cell>
          <cell r="T50">
            <v>0.64545695124863645</v>
          </cell>
          <cell r="U50">
            <v>0</v>
          </cell>
          <cell r="V50">
            <v>0.64545695124863645</v>
          </cell>
          <cell r="X50" t="e">
            <v>#DIV/0!</v>
          </cell>
          <cell r="Y50" t="e">
            <v>#DIV/0!</v>
          </cell>
          <cell r="Z50" t="e">
            <v>#DIV/0!</v>
          </cell>
          <cell r="AB50" t="e">
            <v>#DIV/0!</v>
          </cell>
          <cell r="AC50" t="e">
            <v>#DIV/0!</v>
          </cell>
          <cell r="AD50" t="e">
            <v>#DIV/0!</v>
          </cell>
          <cell r="AF50" t="e">
            <v>#DIV/0!</v>
          </cell>
          <cell r="AG50" t="e">
            <v>#DIV/0!</v>
          </cell>
          <cell r="AH50" t="e">
            <v>#DIV/0!</v>
          </cell>
          <cell r="AJ50" t="e">
            <v>#DIV/0!</v>
          </cell>
          <cell r="AK50" t="e">
            <v>#DIV/0!</v>
          </cell>
          <cell r="AL50" t="e">
            <v>#DIV/0!</v>
          </cell>
          <cell r="AN50" t="e">
            <v>#DIV/0!</v>
          </cell>
          <cell r="AO50" t="e">
            <v>#DIV/0!</v>
          </cell>
          <cell r="AP50" t="e">
            <v>#DIV/0!</v>
          </cell>
          <cell r="AR50" t="e">
            <v>#DIV/0!</v>
          </cell>
          <cell r="AS50" t="e">
            <v>#DIV/0!</v>
          </cell>
          <cell r="AT50" t="e">
            <v>#DIV/0!</v>
          </cell>
          <cell r="AV50" t="e">
            <v>#DIV/0!</v>
          </cell>
          <cell r="AW50" t="e">
            <v>#DIV/0!</v>
          </cell>
          <cell r="AX50" t="e">
            <v>#DIV/0!</v>
          </cell>
        </row>
        <row r="51">
          <cell r="A51" t="str">
            <v>Type 4 - direct</v>
          </cell>
          <cell r="D51">
            <v>0</v>
          </cell>
          <cell r="E51">
            <v>0</v>
          </cell>
          <cell r="F51">
            <v>0</v>
          </cell>
          <cell r="H51">
            <v>0</v>
          </cell>
          <cell r="I51">
            <v>0</v>
          </cell>
          <cell r="J51">
            <v>0</v>
          </cell>
          <cell r="L51">
            <v>0</v>
          </cell>
          <cell r="M51">
            <v>0</v>
          </cell>
          <cell r="N51">
            <v>0</v>
          </cell>
          <cell r="P51">
            <v>0</v>
          </cell>
          <cell r="Q51">
            <v>0</v>
          </cell>
          <cell r="R51">
            <v>0</v>
          </cell>
          <cell r="T51">
            <v>0</v>
          </cell>
          <cell r="U51">
            <v>0</v>
          </cell>
          <cell r="V51">
            <v>0</v>
          </cell>
          <cell r="X51" t="e">
            <v>#DIV/0!</v>
          </cell>
          <cell r="Y51" t="e">
            <v>#DIV/0!</v>
          </cell>
          <cell r="Z51" t="e">
            <v>#DIV/0!</v>
          </cell>
          <cell r="AB51" t="e">
            <v>#DIV/0!</v>
          </cell>
          <cell r="AC51" t="e">
            <v>#DIV/0!</v>
          </cell>
          <cell r="AD51" t="e">
            <v>#DIV/0!</v>
          </cell>
          <cell r="AF51" t="e">
            <v>#DIV/0!</v>
          </cell>
          <cell r="AG51" t="e">
            <v>#DIV/0!</v>
          </cell>
          <cell r="AH51" t="e">
            <v>#DIV/0!</v>
          </cell>
          <cell r="AJ51" t="e">
            <v>#DIV/0!</v>
          </cell>
          <cell r="AK51" t="e">
            <v>#DIV/0!</v>
          </cell>
          <cell r="AL51" t="e">
            <v>#DIV/0!</v>
          </cell>
          <cell r="AN51" t="e">
            <v>#DIV/0!</v>
          </cell>
          <cell r="AO51" t="e">
            <v>#DIV/0!</v>
          </cell>
          <cell r="AP51" t="e">
            <v>#DIV/0!</v>
          </cell>
          <cell r="AR51" t="e">
            <v>#DIV/0!</v>
          </cell>
          <cell r="AS51" t="e">
            <v>#DIV/0!</v>
          </cell>
          <cell r="AT51" t="e">
            <v>#DIV/0!</v>
          </cell>
          <cell r="AV51" t="e">
            <v>#DIV/0!</v>
          </cell>
          <cell r="AW51" t="e">
            <v>#DIV/0!</v>
          </cell>
          <cell r="AX51" t="e">
            <v>#DIV/0!</v>
          </cell>
        </row>
        <row r="52">
          <cell r="A52" t="str">
            <v>Type 5 - direct</v>
          </cell>
          <cell r="D52">
            <v>0</v>
          </cell>
          <cell r="E52">
            <v>0</v>
          </cell>
          <cell r="F52">
            <v>0</v>
          </cell>
          <cell r="H52">
            <v>0</v>
          </cell>
          <cell r="I52">
            <v>0</v>
          </cell>
          <cell r="J52">
            <v>0</v>
          </cell>
          <cell r="L52">
            <v>0</v>
          </cell>
          <cell r="M52">
            <v>0</v>
          </cell>
          <cell r="N52">
            <v>0</v>
          </cell>
          <cell r="P52">
            <v>0</v>
          </cell>
          <cell r="Q52">
            <v>0</v>
          </cell>
          <cell r="R52">
            <v>0</v>
          </cell>
          <cell r="T52">
            <v>0</v>
          </cell>
          <cell r="U52">
            <v>0</v>
          </cell>
          <cell r="V52">
            <v>0</v>
          </cell>
          <cell r="X52" t="e">
            <v>#DIV/0!</v>
          </cell>
          <cell r="Y52" t="e">
            <v>#DIV/0!</v>
          </cell>
          <cell r="Z52" t="e">
            <v>#DIV/0!</v>
          </cell>
          <cell r="AB52" t="e">
            <v>#DIV/0!</v>
          </cell>
          <cell r="AC52" t="e">
            <v>#DIV/0!</v>
          </cell>
          <cell r="AD52" t="e">
            <v>#DIV/0!</v>
          </cell>
          <cell r="AF52" t="e">
            <v>#DIV/0!</v>
          </cell>
          <cell r="AG52" t="e">
            <v>#DIV/0!</v>
          </cell>
          <cell r="AH52" t="e">
            <v>#DIV/0!</v>
          </cell>
          <cell r="AJ52" t="e">
            <v>#DIV/0!</v>
          </cell>
          <cell r="AK52" t="e">
            <v>#DIV/0!</v>
          </cell>
          <cell r="AL52" t="e">
            <v>#DIV/0!</v>
          </cell>
          <cell r="AN52" t="e">
            <v>#DIV/0!</v>
          </cell>
          <cell r="AO52" t="e">
            <v>#DIV/0!</v>
          </cell>
          <cell r="AP52" t="e">
            <v>#DIV/0!</v>
          </cell>
          <cell r="AR52" t="e">
            <v>#DIV/0!</v>
          </cell>
          <cell r="AS52" t="e">
            <v>#DIV/0!</v>
          </cell>
          <cell r="AT52" t="e">
            <v>#DIV/0!</v>
          </cell>
          <cell r="AV52" t="e">
            <v>#DIV/0!</v>
          </cell>
          <cell r="AW52" t="e">
            <v>#DIV/0!</v>
          </cell>
          <cell r="AX52" t="e">
            <v>#DIV/0!</v>
          </cell>
        </row>
        <row r="53">
          <cell r="A53" t="str">
            <v>Other - direct</v>
          </cell>
          <cell r="D53">
            <v>12.160518848804216</v>
          </cell>
          <cell r="E53">
            <v>0</v>
          </cell>
          <cell r="F53">
            <v>12.160518848804216</v>
          </cell>
          <cell r="H53">
            <v>7.5134559165050137</v>
          </cell>
          <cell r="I53">
            <v>0</v>
          </cell>
          <cell r="J53">
            <v>7.5134559165050137</v>
          </cell>
          <cell r="L53">
            <v>15.625</v>
          </cell>
          <cell r="M53">
            <v>0</v>
          </cell>
          <cell r="N53">
            <v>15.625</v>
          </cell>
          <cell r="P53">
            <v>22.145364779751322</v>
          </cell>
          <cell r="Q53">
            <v>0</v>
          </cell>
          <cell r="R53">
            <v>22.145364779751322</v>
          </cell>
          <cell r="T53">
            <v>5.8091125612377281</v>
          </cell>
          <cell r="U53">
            <v>0</v>
          </cell>
          <cell r="V53">
            <v>5.8091125612377281</v>
          </cell>
          <cell r="X53" t="e">
            <v>#DIV/0!</v>
          </cell>
          <cell r="Y53" t="e">
            <v>#DIV/0!</v>
          </cell>
          <cell r="Z53" t="e">
            <v>#DIV/0!</v>
          </cell>
          <cell r="AB53" t="e">
            <v>#DIV/0!</v>
          </cell>
          <cell r="AC53" t="e">
            <v>#DIV/0!</v>
          </cell>
          <cell r="AD53" t="e">
            <v>#DIV/0!</v>
          </cell>
          <cell r="AF53" t="e">
            <v>#DIV/0!</v>
          </cell>
          <cell r="AG53" t="e">
            <v>#DIV/0!</v>
          </cell>
          <cell r="AH53" t="e">
            <v>#DIV/0!</v>
          </cell>
          <cell r="AJ53" t="e">
            <v>#DIV/0!</v>
          </cell>
          <cell r="AK53" t="e">
            <v>#DIV/0!</v>
          </cell>
          <cell r="AL53" t="e">
            <v>#DIV/0!</v>
          </cell>
          <cell r="AN53" t="e">
            <v>#DIV/0!</v>
          </cell>
          <cell r="AO53" t="e">
            <v>#DIV/0!</v>
          </cell>
          <cell r="AP53" t="e">
            <v>#DIV/0!</v>
          </cell>
          <cell r="AR53" t="e">
            <v>#DIV/0!</v>
          </cell>
          <cell r="AS53" t="e">
            <v>#DIV/0!</v>
          </cell>
          <cell r="AT53" t="e">
            <v>#DIV/0!</v>
          </cell>
          <cell r="AV53" t="e">
            <v>#DIV/0!</v>
          </cell>
          <cell r="AW53" t="e">
            <v>#DIV/0!</v>
          </cell>
          <cell r="AX53" t="e">
            <v>#DIV/0!</v>
          </cell>
        </row>
        <row r="54">
          <cell r="D54">
            <v>12.160518848804216</v>
          </cell>
          <cell r="E54">
            <v>0</v>
          </cell>
          <cell r="F54">
            <v>12.160518848804216</v>
          </cell>
          <cell r="H54">
            <v>7.5134559165050137</v>
          </cell>
          <cell r="I54">
            <v>0</v>
          </cell>
          <cell r="J54">
            <v>7.5134559165050137</v>
          </cell>
          <cell r="L54">
            <v>15.625</v>
          </cell>
          <cell r="M54">
            <v>0</v>
          </cell>
          <cell r="N54">
            <v>15.625</v>
          </cell>
          <cell r="P54">
            <v>22.145364779751322</v>
          </cell>
          <cell r="Q54">
            <v>0</v>
          </cell>
          <cell r="R54">
            <v>22.145364779751322</v>
          </cell>
          <cell r="T54">
            <v>27.754648903691368</v>
          </cell>
          <cell r="U54">
            <v>0</v>
          </cell>
          <cell r="V54">
            <v>27.754648903691368</v>
          </cell>
          <cell r="X54" t="e">
            <v>#DIV/0!</v>
          </cell>
          <cell r="Y54" t="e">
            <v>#DIV/0!</v>
          </cell>
          <cell r="Z54" t="e">
            <v>#DIV/0!</v>
          </cell>
          <cell r="AB54" t="e">
            <v>#DIV/0!</v>
          </cell>
          <cell r="AC54" t="e">
            <v>#DIV/0!</v>
          </cell>
          <cell r="AD54" t="e">
            <v>#DIV/0!</v>
          </cell>
          <cell r="AF54" t="e">
            <v>#DIV/0!</v>
          </cell>
          <cell r="AG54" t="e">
            <v>#DIV/0!</v>
          </cell>
          <cell r="AH54" t="e">
            <v>#DIV/0!</v>
          </cell>
          <cell r="AJ54" t="e">
            <v>#DIV/0!</v>
          </cell>
          <cell r="AK54" t="e">
            <v>#DIV/0!</v>
          </cell>
          <cell r="AL54" t="e">
            <v>#DIV/0!</v>
          </cell>
          <cell r="AN54" t="e">
            <v>#DIV/0!</v>
          </cell>
          <cell r="AO54" t="e">
            <v>#DIV/0!</v>
          </cell>
          <cell r="AP54" t="e">
            <v>#DIV/0!</v>
          </cell>
          <cell r="AR54" t="e">
            <v>#DIV/0!</v>
          </cell>
          <cell r="AS54" t="e">
            <v>#DIV/0!</v>
          </cell>
          <cell r="AT54" t="e">
            <v>#DIV/0!</v>
          </cell>
          <cell r="AV54" t="e">
            <v>#DIV/0!</v>
          </cell>
          <cell r="AW54" t="e">
            <v>#DIV/0!</v>
          </cell>
          <cell r="AX54" t="e">
            <v>#DIV/0!</v>
          </cell>
        </row>
        <row r="55">
          <cell r="A55" t="str">
            <v>Rounding - direct</v>
          </cell>
          <cell r="D55">
            <v>0</v>
          </cell>
          <cell r="E55">
            <v>0</v>
          </cell>
          <cell r="F55">
            <v>0</v>
          </cell>
          <cell r="H55">
            <v>0</v>
          </cell>
          <cell r="I55">
            <v>0</v>
          </cell>
          <cell r="J55">
            <v>0</v>
          </cell>
          <cell r="L55">
            <v>0</v>
          </cell>
          <cell r="M55">
            <v>0</v>
          </cell>
          <cell r="N55">
            <v>0</v>
          </cell>
          <cell r="P55">
            <v>0</v>
          </cell>
          <cell r="Q55">
            <v>0</v>
          </cell>
          <cell r="R55">
            <v>0</v>
          </cell>
          <cell r="T55">
            <v>0</v>
          </cell>
          <cell r="U55">
            <v>0</v>
          </cell>
          <cell r="V55">
            <v>0</v>
          </cell>
          <cell r="X55" t="e">
            <v>#DIV/0!</v>
          </cell>
          <cell r="Y55" t="e">
            <v>#DIV/0!</v>
          </cell>
          <cell r="Z55" t="e">
            <v>#DIV/0!</v>
          </cell>
          <cell r="AB55" t="e">
            <v>#DIV/0!</v>
          </cell>
          <cell r="AC55" t="e">
            <v>#DIV/0!</v>
          </cell>
          <cell r="AD55" t="e">
            <v>#DIV/0!</v>
          </cell>
          <cell r="AF55" t="e">
            <v>#DIV/0!</v>
          </cell>
          <cell r="AG55" t="e">
            <v>#DIV/0!</v>
          </cell>
          <cell r="AH55" t="e">
            <v>#DIV/0!</v>
          </cell>
          <cell r="AJ55" t="e">
            <v>#DIV/0!</v>
          </cell>
          <cell r="AK55" t="e">
            <v>#DIV/0!</v>
          </cell>
          <cell r="AL55" t="e">
            <v>#DIV/0!</v>
          </cell>
          <cell r="AN55" t="e">
            <v>#DIV/0!</v>
          </cell>
          <cell r="AO55" t="e">
            <v>#DIV/0!</v>
          </cell>
          <cell r="AP55" t="e">
            <v>#DIV/0!</v>
          </cell>
          <cell r="AR55" t="e">
            <v>#DIV/0!</v>
          </cell>
          <cell r="AS55" t="e">
            <v>#DIV/0!</v>
          </cell>
          <cell r="AT55" t="e">
            <v>#DIV/0!</v>
          </cell>
          <cell r="AV55" t="e">
            <v>#DIV/0!</v>
          </cell>
          <cell r="AW55" t="e">
            <v>#DIV/0!</v>
          </cell>
          <cell r="AX55" t="e">
            <v>#DIV/0!</v>
          </cell>
        </row>
        <row r="56">
          <cell r="A56" t="str">
            <v>Direct controllable opex</v>
          </cell>
          <cell r="D56">
            <v>40.535062829347389</v>
          </cell>
          <cell r="E56">
            <v>0</v>
          </cell>
          <cell r="F56">
            <v>40.535062829347389</v>
          </cell>
          <cell r="H56">
            <v>68.304144695500128</v>
          </cell>
          <cell r="I56">
            <v>0</v>
          </cell>
          <cell r="J56">
            <v>68.304144695500128</v>
          </cell>
          <cell r="L56">
            <v>115.23437499999999</v>
          </cell>
          <cell r="M56">
            <v>0</v>
          </cell>
          <cell r="N56">
            <v>115.23437499999999</v>
          </cell>
          <cell r="P56">
            <v>152.41221642534734</v>
          </cell>
          <cell r="Q56">
            <v>0</v>
          </cell>
          <cell r="R56">
            <v>152.41221642534734</v>
          </cell>
          <cell r="T56">
            <v>181.37340330086684</v>
          </cell>
          <cell r="U56">
            <v>0</v>
          </cell>
          <cell r="V56">
            <v>181.37340330086684</v>
          </cell>
          <cell r="X56" t="e">
            <v>#DIV/0!</v>
          </cell>
          <cell r="Y56" t="e">
            <v>#DIV/0!</v>
          </cell>
          <cell r="Z56" t="e">
            <v>#DIV/0!</v>
          </cell>
          <cell r="AB56" t="e">
            <v>#DIV/0!</v>
          </cell>
          <cell r="AC56" t="e">
            <v>#DIV/0!</v>
          </cell>
          <cell r="AD56" t="e">
            <v>#DIV/0!</v>
          </cell>
          <cell r="AF56" t="e">
            <v>#DIV/0!</v>
          </cell>
          <cell r="AG56" t="e">
            <v>#DIV/0!</v>
          </cell>
          <cell r="AH56" t="e">
            <v>#DIV/0!</v>
          </cell>
          <cell r="AJ56" t="e">
            <v>#DIV/0!</v>
          </cell>
          <cell r="AK56" t="e">
            <v>#DIV/0!</v>
          </cell>
          <cell r="AL56" t="e">
            <v>#DIV/0!</v>
          </cell>
          <cell r="AN56" t="e">
            <v>#DIV/0!</v>
          </cell>
          <cell r="AO56" t="e">
            <v>#DIV/0!</v>
          </cell>
          <cell r="AP56" t="e">
            <v>#DIV/0!</v>
          </cell>
          <cell r="AR56" t="e">
            <v>#DIV/0!</v>
          </cell>
          <cell r="AS56" t="e">
            <v>#DIV/0!</v>
          </cell>
          <cell r="AT56" t="e">
            <v>#DIV/0!</v>
          </cell>
          <cell r="AV56" t="e">
            <v>#DIV/0!</v>
          </cell>
          <cell r="AW56" t="e">
            <v>#DIV/0!</v>
          </cell>
          <cell r="AX56" t="e">
            <v>#DIV/0!</v>
          </cell>
        </row>
        <row r="58">
          <cell r="A58" t="str">
            <v>Allocated controllable opex</v>
          </cell>
        </row>
        <row r="59">
          <cell r="A59" t="str">
            <v>Shared Services</v>
          </cell>
        </row>
        <row r="60">
          <cell r="A60" t="str">
            <v>Financial services</v>
          </cell>
          <cell r="D60">
            <v>0</v>
          </cell>
          <cell r="E60">
            <v>0</v>
          </cell>
          <cell r="F60">
            <v>0</v>
          </cell>
          <cell r="H60">
            <v>0</v>
          </cell>
          <cell r="I60">
            <v>0</v>
          </cell>
          <cell r="J60">
            <v>0</v>
          </cell>
          <cell r="L60">
            <v>0</v>
          </cell>
          <cell r="M60">
            <v>0</v>
          </cell>
          <cell r="N60">
            <v>0</v>
          </cell>
          <cell r="P60">
            <v>0</v>
          </cell>
          <cell r="Q60">
            <v>0</v>
          </cell>
          <cell r="R60">
            <v>0</v>
          </cell>
          <cell r="T60">
            <v>4.518198658740455</v>
          </cell>
          <cell r="U60">
            <v>0</v>
          </cell>
          <cell r="V60">
            <v>4.518198658740455</v>
          </cell>
          <cell r="X60" t="e">
            <v>#DIV/0!</v>
          </cell>
          <cell r="Y60" t="e">
            <v>#DIV/0!</v>
          </cell>
          <cell r="Z60" t="e">
            <v>#DIV/0!</v>
          </cell>
          <cell r="AB60" t="e">
            <v>#DIV/0!</v>
          </cell>
          <cell r="AC60" t="e">
            <v>#DIV/0!</v>
          </cell>
          <cell r="AD60" t="e">
            <v>#DIV/0!</v>
          </cell>
          <cell r="AF60" t="e">
            <v>#DIV/0!</v>
          </cell>
          <cell r="AG60" t="e">
            <v>#DIV/0!</v>
          </cell>
          <cell r="AH60" t="e">
            <v>#DIV/0!</v>
          </cell>
          <cell r="AJ60" t="e">
            <v>#DIV/0!</v>
          </cell>
          <cell r="AK60" t="e">
            <v>#DIV/0!</v>
          </cell>
          <cell r="AL60" t="e">
            <v>#DIV/0!</v>
          </cell>
          <cell r="AN60" t="e">
            <v>#DIV/0!</v>
          </cell>
          <cell r="AO60" t="e">
            <v>#DIV/0!</v>
          </cell>
          <cell r="AP60" t="e">
            <v>#DIV/0!</v>
          </cell>
          <cell r="AR60" t="e">
            <v>#DIV/0!</v>
          </cell>
          <cell r="AS60" t="e">
            <v>#DIV/0!</v>
          </cell>
          <cell r="AT60" t="e">
            <v>#DIV/0!</v>
          </cell>
          <cell r="AV60" t="e">
            <v>#DIV/0!</v>
          </cell>
          <cell r="AW60" t="e">
            <v>#DIV/0!</v>
          </cell>
          <cell r="AX60" t="e">
            <v>#DIV/0!</v>
          </cell>
        </row>
        <row r="61">
          <cell r="A61" t="str">
            <v>Customer financial services</v>
          </cell>
          <cell r="D61">
            <v>0</v>
          </cell>
          <cell r="E61">
            <v>0</v>
          </cell>
          <cell r="F61">
            <v>0</v>
          </cell>
          <cell r="H61">
            <v>0</v>
          </cell>
          <cell r="I61">
            <v>0</v>
          </cell>
          <cell r="J61">
            <v>0</v>
          </cell>
          <cell r="L61">
            <v>0</v>
          </cell>
          <cell r="M61">
            <v>0</v>
          </cell>
          <cell r="N61">
            <v>0</v>
          </cell>
          <cell r="P61">
            <v>0</v>
          </cell>
          <cell r="Q61">
            <v>0</v>
          </cell>
          <cell r="R61">
            <v>0</v>
          </cell>
          <cell r="T61">
            <v>15.490966829967276</v>
          </cell>
          <cell r="U61">
            <v>0</v>
          </cell>
          <cell r="V61">
            <v>15.490966829967276</v>
          </cell>
          <cell r="X61" t="e">
            <v>#DIV/0!</v>
          </cell>
          <cell r="Y61" t="e">
            <v>#DIV/0!</v>
          </cell>
          <cell r="Z61" t="e">
            <v>#DIV/0!</v>
          </cell>
          <cell r="AB61" t="e">
            <v>#DIV/0!</v>
          </cell>
          <cell r="AC61" t="e">
            <v>#DIV/0!</v>
          </cell>
          <cell r="AD61" t="e">
            <v>#DIV/0!</v>
          </cell>
          <cell r="AF61" t="e">
            <v>#DIV/0!</v>
          </cell>
          <cell r="AG61" t="e">
            <v>#DIV/0!</v>
          </cell>
          <cell r="AH61" t="e">
            <v>#DIV/0!</v>
          </cell>
          <cell r="AJ61" t="e">
            <v>#DIV/0!</v>
          </cell>
          <cell r="AK61" t="e">
            <v>#DIV/0!</v>
          </cell>
          <cell r="AL61" t="e">
            <v>#DIV/0!</v>
          </cell>
          <cell r="AN61" t="e">
            <v>#DIV/0!</v>
          </cell>
          <cell r="AO61" t="e">
            <v>#DIV/0!</v>
          </cell>
          <cell r="AP61" t="e">
            <v>#DIV/0!</v>
          </cell>
          <cell r="AR61" t="e">
            <v>#DIV/0!</v>
          </cell>
          <cell r="AS61" t="e">
            <v>#DIV/0!</v>
          </cell>
          <cell r="AT61" t="e">
            <v>#DIV/0!</v>
          </cell>
          <cell r="AV61" t="e">
            <v>#DIV/0!</v>
          </cell>
          <cell r="AW61" t="e">
            <v>#DIV/0!</v>
          </cell>
          <cell r="AX61" t="e">
            <v>#DIV/0!</v>
          </cell>
        </row>
        <row r="62">
          <cell r="A62" t="str">
            <v>Fleet, materials services &amp; system / Logistics</v>
          </cell>
          <cell r="D62">
            <v>0</v>
          </cell>
          <cell r="E62">
            <v>0</v>
          </cell>
          <cell r="F62">
            <v>0</v>
          </cell>
          <cell r="H62">
            <v>0</v>
          </cell>
          <cell r="I62">
            <v>0</v>
          </cell>
          <cell r="J62">
            <v>0</v>
          </cell>
          <cell r="L62">
            <v>0</v>
          </cell>
          <cell r="M62">
            <v>0</v>
          </cell>
          <cell r="N62">
            <v>0</v>
          </cell>
          <cell r="P62">
            <v>0</v>
          </cell>
          <cell r="Q62">
            <v>0</v>
          </cell>
          <cell r="R62">
            <v>0</v>
          </cell>
          <cell r="T62">
            <v>0.64545695124863645</v>
          </cell>
          <cell r="U62">
            <v>0</v>
          </cell>
          <cell r="V62">
            <v>0.64545695124863645</v>
          </cell>
          <cell r="X62" t="e">
            <v>#DIV/0!</v>
          </cell>
          <cell r="Y62" t="e">
            <v>#DIV/0!</v>
          </cell>
          <cell r="Z62" t="e">
            <v>#DIV/0!</v>
          </cell>
          <cell r="AB62" t="e">
            <v>#DIV/0!</v>
          </cell>
          <cell r="AC62" t="e">
            <v>#DIV/0!</v>
          </cell>
          <cell r="AD62" t="e">
            <v>#DIV/0!</v>
          </cell>
          <cell r="AF62" t="e">
            <v>#DIV/0!</v>
          </cell>
          <cell r="AG62" t="e">
            <v>#DIV/0!</v>
          </cell>
          <cell r="AH62" t="e">
            <v>#DIV/0!</v>
          </cell>
          <cell r="AJ62" t="e">
            <v>#DIV/0!</v>
          </cell>
          <cell r="AK62" t="e">
            <v>#DIV/0!</v>
          </cell>
          <cell r="AL62" t="e">
            <v>#DIV/0!</v>
          </cell>
          <cell r="AN62" t="e">
            <v>#DIV/0!</v>
          </cell>
          <cell r="AO62" t="e">
            <v>#DIV/0!</v>
          </cell>
          <cell r="AP62" t="e">
            <v>#DIV/0!</v>
          </cell>
          <cell r="AR62" t="e">
            <v>#DIV/0!</v>
          </cell>
          <cell r="AS62" t="e">
            <v>#DIV/0!</v>
          </cell>
          <cell r="AT62" t="e">
            <v>#DIV/0!</v>
          </cell>
          <cell r="AV62" t="e">
            <v>#DIV/0!</v>
          </cell>
          <cell r="AW62" t="e">
            <v>#DIV/0!</v>
          </cell>
          <cell r="AX62" t="e">
            <v>#DIV/0!</v>
          </cell>
        </row>
        <row r="63">
          <cell r="A63" t="str">
            <v>Other - shared services</v>
          </cell>
          <cell r="D63">
            <v>6.7558438048912315</v>
          </cell>
          <cell r="E63">
            <v>0</v>
          </cell>
          <cell r="F63">
            <v>6.7558438048912315</v>
          </cell>
          <cell r="H63">
            <v>16.39299472692003</v>
          </cell>
          <cell r="I63">
            <v>0</v>
          </cell>
          <cell r="J63">
            <v>16.39299472692003</v>
          </cell>
          <cell r="L63">
            <v>25.390625</v>
          </cell>
          <cell r="M63">
            <v>0</v>
          </cell>
          <cell r="N63">
            <v>25.390625</v>
          </cell>
          <cell r="P63">
            <v>29.961375878487083</v>
          </cell>
          <cell r="Q63">
            <v>0</v>
          </cell>
          <cell r="R63">
            <v>29.961375878487083</v>
          </cell>
          <cell r="T63">
            <v>20.00916548870773</v>
          </cell>
          <cell r="U63">
            <v>0</v>
          </cell>
          <cell r="V63">
            <v>20.00916548870773</v>
          </cell>
          <cell r="X63" t="e">
            <v>#DIV/0!</v>
          </cell>
          <cell r="Y63" t="e">
            <v>#DIV/0!</v>
          </cell>
          <cell r="Z63" t="e">
            <v>#DIV/0!</v>
          </cell>
          <cell r="AB63" t="e">
            <v>#DIV/0!</v>
          </cell>
          <cell r="AC63" t="e">
            <v>#DIV/0!</v>
          </cell>
          <cell r="AD63" t="e">
            <v>#DIV/0!</v>
          </cell>
          <cell r="AF63" t="e">
            <v>#DIV/0!</v>
          </cell>
          <cell r="AG63" t="e">
            <v>#DIV/0!</v>
          </cell>
          <cell r="AH63" t="e">
            <v>#DIV/0!</v>
          </cell>
          <cell r="AJ63" t="e">
            <v>#DIV/0!</v>
          </cell>
          <cell r="AK63" t="e">
            <v>#DIV/0!</v>
          </cell>
          <cell r="AL63" t="e">
            <v>#DIV/0!</v>
          </cell>
          <cell r="AN63" t="e">
            <v>#DIV/0!</v>
          </cell>
          <cell r="AO63" t="e">
            <v>#DIV/0!</v>
          </cell>
          <cell r="AP63" t="e">
            <v>#DIV/0!</v>
          </cell>
          <cell r="AR63" t="e">
            <v>#DIV/0!</v>
          </cell>
          <cell r="AS63" t="e">
            <v>#DIV/0!</v>
          </cell>
          <cell r="AT63" t="e">
            <v>#DIV/0!</v>
          </cell>
          <cell r="AV63" t="e">
            <v>#DIV/0!</v>
          </cell>
          <cell r="AW63" t="e">
            <v>#DIV/0!</v>
          </cell>
          <cell r="AX63" t="e">
            <v>#DIV/0!</v>
          </cell>
        </row>
        <row r="64">
          <cell r="D64">
            <v>6.7558438048912315</v>
          </cell>
          <cell r="E64">
            <v>0</v>
          </cell>
          <cell r="F64">
            <v>6.7558438048912315</v>
          </cell>
          <cell r="H64">
            <v>16.39299472692003</v>
          </cell>
          <cell r="I64">
            <v>0</v>
          </cell>
          <cell r="J64">
            <v>16.39299472692003</v>
          </cell>
          <cell r="L64">
            <v>25.390625</v>
          </cell>
          <cell r="M64">
            <v>0</v>
          </cell>
          <cell r="N64">
            <v>25.390625</v>
          </cell>
          <cell r="P64">
            <v>29.961375878487083</v>
          </cell>
          <cell r="Q64">
            <v>0</v>
          </cell>
          <cell r="R64">
            <v>29.961375878487083</v>
          </cell>
          <cell r="T64">
            <v>40.663787928664092</v>
          </cell>
          <cell r="U64">
            <v>0</v>
          </cell>
          <cell r="V64">
            <v>40.663787928664092</v>
          </cell>
          <cell r="X64" t="e">
            <v>#DIV/0!</v>
          </cell>
          <cell r="Y64" t="e">
            <v>#DIV/0!</v>
          </cell>
          <cell r="Z64" t="e">
            <v>#DIV/0!</v>
          </cell>
          <cell r="AB64" t="e">
            <v>#DIV/0!</v>
          </cell>
          <cell r="AC64" t="e">
            <v>#DIV/0!</v>
          </cell>
          <cell r="AD64" t="e">
            <v>#DIV/0!</v>
          </cell>
          <cell r="AF64" t="e">
            <v>#DIV/0!</v>
          </cell>
          <cell r="AG64" t="e">
            <v>#DIV/0!</v>
          </cell>
          <cell r="AH64" t="e">
            <v>#DIV/0!</v>
          </cell>
          <cell r="AJ64" t="e">
            <v>#DIV/0!</v>
          </cell>
          <cell r="AK64" t="e">
            <v>#DIV/0!</v>
          </cell>
          <cell r="AL64" t="e">
            <v>#DIV/0!</v>
          </cell>
          <cell r="AN64" t="e">
            <v>#DIV/0!</v>
          </cell>
          <cell r="AO64" t="e">
            <v>#DIV/0!</v>
          </cell>
          <cell r="AP64" t="e">
            <v>#DIV/0!</v>
          </cell>
          <cell r="AR64" t="e">
            <v>#DIV/0!</v>
          </cell>
          <cell r="AS64" t="e">
            <v>#DIV/0!</v>
          </cell>
          <cell r="AT64" t="e">
            <v>#DIV/0!</v>
          </cell>
          <cell r="AV64" t="e">
            <v>#DIV/0!</v>
          </cell>
          <cell r="AW64" t="e">
            <v>#DIV/0!</v>
          </cell>
          <cell r="AX64" t="e">
            <v>#DIV/0!</v>
          </cell>
        </row>
        <row r="66">
          <cell r="A66" t="str">
            <v>Business Services</v>
          </cell>
        </row>
        <row r="67">
          <cell r="A67" t="str">
            <v>Legal</v>
          </cell>
          <cell r="D67">
            <v>0</v>
          </cell>
          <cell r="E67">
            <v>0</v>
          </cell>
          <cell r="F67">
            <v>0</v>
          </cell>
          <cell r="H67">
            <v>0</v>
          </cell>
          <cell r="I67">
            <v>0</v>
          </cell>
          <cell r="J67">
            <v>0</v>
          </cell>
          <cell r="L67">
            <v>0</v>
          </cell>
          <cell r="M67">
            <v>0</v>
          </cell>
          <cell r="N67">
            <v>0</v>
          </cell>
          <cell r="P67">
            <v>0</v>
          </cell>
          <cell r="Q67">
            <v>0</v>
          </cell>
          <cell r="R67">
            <v>0</v>
          </cell>
          <cell r="T67">
            <v>5.1636556099890916</v>
          </cell>
          <cell r="U67">
            <v>0</v>
          </cell>
          <cell r="V67">
            <v>5.1636556099890916</v>
          </cell>
          <cell r="X67" t="e">
            <v>#DIV/0!</v>
          </cell>
          <cell r="Y67" t="e">
            <v>#DIV/0!</v>
          </cell>
          <cell r="Z67" t="e">
            <v>#DIV/0!</v>
          </cell>
          <cell r="AB67" t="e">
            <v>#DIV/0!</v>
          </cell>
          <cell r="AC67" t="e">
            <v>#DIV/0!</v>
          </cell>
          <cell r="AD67" t="e">
            <v>#DIV/0!</v>
          </cell>
          <cell r="AF67" t="e">
            <v>#DIV/0!</v>
          </cell>
          <cell r="AG67" t="e">
            <v>#DIV/0!</v>
          </cell>
          <cell r="AH67" t="e">
            <v>#DIV/0!</v>
          </cell>
          <cell r="AJ67" t="e">
            <v>#DIV/0!</v>
          </cell>
          <cell r="AK67" t="e">
            <v>#DIV/0!</v>
          </cell>
          <cell r="AL67" t="e">
            <v>#DIV/0!</v>
          </cell>
          <cell r="AN67" t="e">
            <v>#DIV/0!</v>
          </cell>
          <cell r="AO67" t="e">
            <v>#DIV/0!</v>
          </cell>
          <cell r="AP67" t="e">
            <v>#DIV/0!</v>
          </cell>
          <cell r="AR67" t="e">
            <v>#DIV/0!</v>
          </cell>
          <cell r="AS67" t="e">
            <v>#DIV/0!</v>
          </cell>
          <cell r="AT67" t="e">
            <v>#DIV/0!</v>
          </cell>
          <cell r="AV67" t="e">
            <v>#DIV/0!</v>
          </cell>
          <cell r="AW67" t="e">
            <v>#DIV/0!</v>
          </cell>
          <cell r="AX67" t="e">
            <v>#DIV/0!</v>
          </cell>
        </row>
        <row r="68">
          <cell r="A68" t="str">
            <v>Corporate affairs / Communications</v>
          </cell>
          <cell r="D68">
            <v>0</v>
          </cell>
          <cell r="E68">
            <v>0</v>
          </cell>
          <cell r="F68">
            <v>0</v>
          </cell>
          <cell r="H68">
            <v>0</v>
          </cell>
          <cell r="I68">
            <v>0</v>
          </cell>
          <cell r="J68">
            <v>0</v>
          </cell>
          <cell r="L68">
            <v>0</v>
          </cell>
          <cell r="M68">
            <v>0</v>
          </cell>
          <cell r="N68">
            <v>0</v>
          </cell>
          <cell r="P68">
            <v>0</v>
          </cell>
          <cell r="Q68">
            <v>0</v>
          </cell>
          <cell r="R68">
            <v>0</v>
          </cell>
          <cell r="T68">
            <v>1.9363708537459094</v>
          </cell>
          <cell r="U68">
            <v>0</v>
          </cell>
          <cell r="V68">
            <v>1.9363708537459094</v>
          </cell>
          <cell r="X68" t="e">
            <v>#DIV/0!</v>
          </cell>
          <cell r="Y68" t="e">
            <v>#DIV/0!</v>
          </cell>
          <cell r="Z68" t="e">
            <v>#DIV/0!</v>
          </cell>
          <cell r="AB68" t="e">
            <v>#DIV/0!</v>
          </cell>
          <cell r="AC68" t="e">
            <v>#DIV/0!</v>
          </cell>
          <cell r="AD68" t="e">
            <v>#DIV/0!</v>
          </cell>
          <cell r="AF68" t="e">
            <v>#DIV/0!</v>
          </cell>
          <cell r="AG68" t="e">
            <v>#DIV/0!</v>
          </cell>
          <cell r="AH68" t="e">
            <v>#DIV/0!</v>
          </cell>
          <cell r="AJ68" t="e">
            <v>#DIV/0!</v>
          </cell>
          <cell r="AK68" t="e">
            <v>#DIV/0!</v>
          </cell>
          <cell r="AL68" t="e">
            <v>#DIV/0!</v>
          </cell>
          <cell r="AN68" t="e">
            <v>#DIV/0!</v>
          </cell>
          <cell r="AO68" t="e">
            <v>#DIV/0!</v>
          </cell>
          <cell r="AP68" t="e">
            <v>#DIV/0!</v>
          </cell>
          <cell r="AR68" t="e">
            <v>#DIV/0!</v>
          </cell>
          <cell r="AS68" t="e">
            <v>#DIV/0!</v>
          </cell>
          <cell r="AT68" t="e">
            <v>#DIV/0!</v>
          </cell>
          <cell r="AV68" t="e">
            <v>#DIV/0!</v>
          </cell>
          <cell r="AW68" t="e">
            <v>#DIV/0!</v>
          </cell>
          <cell r="AX68" t="e">
            <v>#DIV/0!</v>
          </cell>
        </row>
        <row r="69">
          <cell r="A69" t="str">
            <v>Treasury Services</v>
          </cell>
          <cell r="D69">
            <v>0</v>
          </cell>
          <cell r="E69">
            <v>0</v>
          </cell>
          <cell r="F69">
            <v>0</v>
          </cell>
          <cell r="H69">
            <v>0</v>
          </cell>
          <cell r="I69">
            <v>0</v>
          </cell>
          <cell r="J69">
            <v>0</v>
          </cell>
          <cell r="L69">
            <v>0</v>
          </cell>
          <cell r="M69">
            <v>0</v>
          </cell>
          <cell r="N69">
            <v>0</v>
          </cell>
          <cell r="P69">
            <v>0</v>
          </cell>
          <cell r="Q69">
            <v>0</v>
          </cell>
          <cell r="R69">
            <v>0</v>
          </cell>
          <cell r="T69">
            <v>0.64545695124863645</v>
          </cell>
          <cell r="U69">
            <v>0</v>
          </cell>
          <cell r="V69">
            <v>0.64545695124863645</v>
          </cell>
          <cell r="X69" t="e">
            <v>#DIV/0!</v>
          </cell>
          <cell r="Y69" t="e">
            <v>#DIV/0!</v>
          </cell>
          <cell r="Z69" t="e">
            <v>#DIV/0!</v>
          </cell>
          <cell r="AB69" t="e">
            <v>#DIV/0!</v>
          </cell>
          <cell r="AC69" t="e">
            <v>#DIV/0!</v>
          </cell>
          <cell r="AD69" t="e">
            <v>#DIV/0!</v>
          </cell>
          <cell r="AF69" t="e">
            <v>#DIV/0!</v>
          </cell>
          <cell r="AG69" t="e">
            <v>#DIV/0!</v>
          </cell>
          <cell r="AH69" t="e">
            <v>#DIV/0!</v>
          </cell>
          <cell r="AJ69" t="e">
            <v>#DIV/0!</v>
          </cell>
          <cell r="AK69" t="e">
            <v>#DIV/0!</v>
          </cell>
          <cell r="AL69" t="e">
            <v>#DIV/0!</v>
          </cell>
          <cell r="AN69" t="e">
            <v>#DIV/0!</v>
          </cell>
          <cell r="AO69" t="e">
            <v>#DIV/0!</v>
          </cell>
          <cell r="AP69" t="e">
            <v>#DIV/0!</v>
          </cell>
          <cell r="AR69" t="e">
            <v>#DIV/0!</v>
          </cell>
          <cell r="AS69" t="e">
            <v>#DIV/0!</v>
          </cell>
          <cell r="AT69" t="e">
            <v>#DIV/0!</v>
          </cell>
          <cell r="AV69" t="e">
            <v>#DIV/0!</v>
          </cell>
          <cell r="AW69" t="e">
            <v>#DIV/0!</v>
          </cell>
          <cell r="AX69" t="e">
            <v>#DIV/0!</v>
          </cell>
        </row>
        <row r="70">
          <cell r="A70" t="str">
            <v>Income tax</v>
          </cell>
          <cell r="D70">
            <v>0</v>
          </cell>
          <cell r="E70">
            <v>0</v>
          </cell>
          <cell r="F70">
            <v>0</v>
          </cell>
          <cell r="H70">
            <v>0</v>
          </cell>
          <cell r="I70">
            <v>0</v>
          </cell>
          <cell r="J70">
            <v>0</v>
          </cell>
          <cell r="L70">
            <v>0</v>
          </cell>
          <cell r="M70">
            <v>0</v>
          </cell>
          <cell r="N70">
            <v>0</v>
          </cell>
          <cell r="P70">
            <v>0</v>
          </cell>
          <cell r="Q70">
            <v>0</v>
          </cell>
          <cell r="R70">
            <v>0</v>
          </cell>
          <cell r="T70">
            <v>0.64545695124863645</v>
          </cell>
          <cell r="U70">
            <v>0</v>
          </cell>
          <cell r="V70">
            <v>0.64545695124863645</v>
          </cell>
          <cell r="X70" t="e">
            <v>#DIV/0!</v>
          </cell>
          <cell r="Y70" t="e">
            <v>#DIV/0!</v>
          </cell>
          <cell r="Z70" t="e">
            <v>#DIV/0!</v>
          </cell>
          <cell r="AB70" t="e">
            <v>#DIV/0!</v>
          </cell>
          <cell r="AC70" t="e">
            <v>#DIV/0!</v>
          </cell>
          <cell r="AD70" t="e">
            <v>#DIV/0!</v>
          </cell>
          <cell r="AF70" t="e">
            <v>#DIV/0!</v>
          </cell>
          <cell r="AG70" t="e">
            <v>#DIV/0!</v>
          </cell>
          <cell r="AH70" t="e">
            <v>#DIV/0!</v>
          </cell>
          <cell r="AJ70" t="e">
            <v>#DIV/0!</v>
          </cell>
          <cell r="AK70" t="e">
            <v>#DIV/0!</v>
          </cell>
          <cell r="AL70" t="e">
            <v>#DIV/0!</v>
          </cell>
          <cell r="AN70" t="e">
            <v>#DIV/0!</v>
          </cell>
          <cell r="AO70" t="e">
            <v>#DIV/0!</v>
          </cell>
          <cell r="AP70" t="e">
            <v>#DIV/0!</v>
          </cell>
          <cell r="AR70" t="e">
            <v>#DIV/0!</v>
          </cell>
          <cell r="AS70" t="e">
            <v>#DIV/0!</v>
          </cell>
          <cell r="AT70" t="e">
            <v>#DIV/0!</v>
          </cell>
          <cell r="AV70" t="e">
            <v>#DIV/0!</v>
          </cell>
          <cell r="AW70" t="e">
            <v>#DIV/0!</v>
          </cell>
          <cell r="AX70" t="e">
            <v>#DIV/0!</v>
          </cell>
        </row>
        <row r="71">
          <cell r="A71" t="str">
            <v>Insurance</v>
          </cell>
          <cell r="D71">
            <v>0</v>
          </cell>
          <cell r="E71">
            <v>0</v>
          </cell>
          <cell r="F71">
            <v>0</v>
          </cell>
          <cell r="H71">
            <v>0</v>
          </cell>
          <cell r="I71">
            <v>0</v>
          </cell>
          <cell r="J71">
            <v>0</v>
          </cell>
          <cell r="L71">
            <v>0</v>
          </cell>
          <cell r="M71">
            <v>0</v>
          </cell>
          <cell r="N71">
            <v>0</v>
          </cell>
          <cell r="P71">
            <v>0</v>
          </cell>
          <cell r="Q71">
            <v>0</v>
          </cell>
          <cell r="R71">
            <v>0</v>
          </cell>
          <cell r="T71">
            <v>3.2272847562431823</v>
          </cell>
          <cell r="U71">
            <v>0</v>
          </cell>
          <cell r="V71">
            <v>3.2272847562431823</v>
          </cell>
          <cell r="X71" t="e">
            <v>#DIV/0!</v>
          </cell>
          <cell r="Y71" t="e">
            <v>#DIV/0!</v>
          </cell>
          <cell r="Z71" t="e">
            <v>#DIV/0!</v>
          </cell>
          <cell r="AB71" t="e">
            <v>#DIV/0!</v>
          </cell>
          <cell r="AC71" t="e">
            <v>#DIV/0!</v>
          </cell>
          <cell r="AD71" t="e">
            <v>#DIV/0!</v>
          </cell>
          <cell r="AF71" t="e">
            <v>#DIV/0!</v>
          </cell>
          <cell r="AG71" t="e">
            <v>#DIV/0!</v>
          </cell>
          <cell r="AH71" t="e">
            <v>#DIV/0!</v>
          </cell>
          <cell r="AJ71" t="e">
            <v>#DIV/0!</v>
          </cell>
          <cell r="AK71" t="e">
            <v>#DIV/0!</v>
          </cell>
          <cell r="AL71" t="e">
            <v>#DIV/0!</v>
          </cell>
          <cell r="AN71" t="e">
            <v>#DIV/0!</v>
          </cell>
          <cell r="AO71" t="e">
            <v>#DIV/0!</v>
          </cell>
          <cell r="AP71" t="e">
            <v>#DIV/0!</v>
          </cell>
          <cell r="AR71" t="e">
            <v>#DIV/0!</v>
          </cell>
          <cell r="AS71" t="e">
            <v>#DIV/0!</v>
          </cell>
          <cell r="AT71" t="e">
            <v>#DIV/0!</v>
          </cell>
          <cell r="AV71" t="e">
            <v>#DIV/0!</v>
          </cell>
          <cell r="AW71" t="e">
            <v>#DIV/0!</v>
          </cell>
          <cell r="AX71" t="e">
            <v>#DIV/0!</v>
          </cell>
        </row>
        <row r="72">
          <cell r="A72" t="str">
            <v>Global Human Resources (HR)</v>
          </cell>
          <cell r="D72">
            <v>0</v>
          </cell>
          <cell r="E72">
            <v>0</v>
          </cell>
          <cell r="F72">
            <v>0</v>
          </cell>
          <cell r="H72">
            <v>0</v>
          </cell>
          <cell r="I72">
            <v>0</v>
          </cell>
          <cell r="J72">
            <v>0</v>
          </cell>
          <cell r="L72">
            <v>0</v>
          </cell>
          <cell r="M72">
            <v>0</v>
          </cell>
          <cell r="N72">
            <v>0</v>
          </cell>
          <cell r="P72">
            <v>0</v>
          </cell>
          <cell r="Q72">
            <v>0</v>
          </cell>
          <cell r="R72">
            <v>0</v>
          </cell>
          <cell r="T72">
            <v>5.1636556099890916</v>
          </cell>
          <cell r="U72">
            <v>0</v>
          </cell>
          <cell r="V72">
            <v>5.1636556099890916</v>
          </cell>
          <cell r="X72" t="e">
            <v>#DIV/0!</v>
          </cell>
          <cell r="Y72" t="e">
            <v>#DIV/0!</v>
          </cell>
          <cell r="Z72" t="e">
            <v>#DIV/0!</v>
          </cell>
          <cell r="AB72" t="e">
            <v>#DIV/0!</v>
          </cell>
          <cell r="AC72" t="e">
            <v>#DIV/0!</v>
          </cell>
          <cell r="AD72" t="e">
            <v>#DIV/0!</v>
          </cell>
          <cell r="AF72" t="e">
            <v>#DIV/0!</v>
          </cell>
          <cell r="AG72" t="e">
            <v>#DIV/0!</v>
          </cell>
          <cell r="AH72" t="e">
            <v>#DIV/0!</v>
          </cell>
          <cell r="AJ72" t="e">
            <v>#DIV/0!</v>
          </cell>
          <cell r="AK72" t="e">
            <v>#DIV/0!</v>
          </cell>
          <cell r="AL72" t="e">
            <v>#DIV/0!</v>
          </cell>
          <cell r="AN72" t="e">
            <v>#DIV/0!</v>
          </cell>
          <cell r="AO72" t="e">
            <v>#DIV/0!</v>
          </cell>
          <cell r="AP72" t="e">
            <v>#DIV/0!</v>
          </cell>
          <cell r="AR72" t="e">
            <v>#DIV/0!</v>
          </cell>
          <cell r="AS72" t="e">
            <v>#DIV/0!</v>
          </cell>
          <cell r="AT72" t="e">
            <v>#DIV/0!</v>
          </cell>
          <cell r="AV72" t="e">
            <v>#DIV/0!</v>
          </cell>
          <cell r="AW72" t="e">
            <v>#DIV/0!</v>
          </cell>
          <cell r="AX72" t="e">
            <v>#DIV/0!</v>
          </cell>
        </row>
        <row r="73">
          <cell r="A73" t="str">
            <v>Global Procurement</v>
          </cell>
          <cell r="D73">
            <v>0</v>
          </cell>
          <cell r="E73">
            <v>0</v>
          </cell>
          <cell r="F73">
            <v>0</v>
          </cell>
          <cell r="H73">
            <v>0</v>
          </cell>
          <cell r="I73">
            <v>0</v>
          </cell>
          <cell r="J73">
            <v>0</v>
          </cell>
          <cell r="L73">
            <v>0</v>
          </cell>
          <cell r="M73">
            <v>0</v>
          </cell>
          <cell r="N73">
            <v>0</v>
          </cell>
          <cell r="P73">
            <v>0</v>
          </cell>
          <cell r="Q73">
            <v>0</v>
          </cell>
          <cell r="R73">
            <v>0</v>
          </cell>
          <cell r="T73">
            <v>1.2909139024972729</v>
          </cell>
          <cell r="U73">
            <v>0</v>
          </cell>
          <cell r="V73">
            <v>1.2909139024972729</v>
          </cell>
          <cell r="X73" t="e">
            <v>#DIV/0!</v>
          </cell>
          <cell r="Y73" t="e">
            <v>#DIV/0!</v>
          </cell>
          <cell r="Z73" t="e">
            <v>#DIV/0!</v>
          </cell>
          <cell r="AB73" t="e">
            <v>#DIV/0!</v>
          </cell>
          <cell r="AC73" t="e">
            <v>#DIV/0!</v>
          </cell>
          <cell r="AD73" t="e">
            <v>#DIV/0!</v>
          </cell>
          <cell r="AF73" t="e">
            <v>#DIV/0!</v>
          </cell>
          <cell r="AG73" t="e">
            <v>#DIV/0!</v>
          </cell>
          <cell r="AH73" t="e">
            <v>#DIV/0!</v>
          </cell>
          <cell r="AJ73" t="e">
            <v>#DIV/0!</v>
          </cell>
          <cell r="AK73" t="e">
            <v>#DIV/0!</v>
          </cell>
          <cell r="AL73" t="e">
            <v>#DIV/0!</v>
          </cell>
          <cell r="AN73" t="e">
            <v>#DIV/0!</v>
          </cell>
          <cell r="AO73" t="e">
            <v>#DIV/0!</v>
          </cell>
          <cell r="AP73" t="e">
            <v>#DIV/0!</v>
          </cell>
          <cell r="AR73" t="e">
            <v>#DIV/0!</v>
          </cell>
          <cell r="AS73" t="e">
            <v>#DIV/0!</v>
          </cell>
          <cell r="AT73" t="e">
            <v>#DIV/0!</v>
          </cell>
          <cell r="AV73" t="e">
            <v>#DIV/0!</v>
          </cell>
          <cell r="AW73" t="e">
            <v>#DIV/0!</v>
          </cell>
          <cell r="AX73" t="e">
            <v>#DIV/0!</v>
          </cell>
        </row>
        <row r="74">
          <cell r="A74" t="str">
            <v>Other - business services</v>
          </cell>
          <cell r="D74">
            <v>3.3779219024456157</v>
          </cell>
          <cell r="E74">
            <v>0</v>
          </cell>
          <cell r="F74">
            <v>3.3779219024456157</v>
          </cell>
          <cell r="H74">
            <v>8.1964973634600149</v>
          </cell>
          <cell r="I74">
            <v>0</v>
          </cell>
          <cell r="J74">
            <v>8.1964973634600149</v>
          </cell>
          <cell r="L74">
            <v>13.020833333333334</v>
          </cell>
          <cell r="M74">
            <v>0</v>
          </cell>
          <cell r="N74">
            <v>13.020833333333334</v>
          </cell>
          <cell r="P74">
            <v>18.88869348861142</v>
          </cell>
          <cell r="Q74">
            <v>0</v>
          </cell>
          <cell r="R74">
            <v>18.88869348861142</v>
          </cell>
          <cell r="T74">
            <v>6.4545695124863647</v>
          </cell>
          <cell r="U74">
            <v>0</v>
          </cell>
          <cell r="V74">
            <v>6.4545695124863647</v>
          </cell>
          <cell r="X74" t="e">
            <v>#DIV/0!</v>
          </cell>
          <cell r="Y74" t="e">
            <v>#DIV/0!</v>
          </cell>
          <cell r="Z74" t="e">
            <v>#DIV/0!</v>
          </cell>
          <cell r="AB74" t="e">
            <v>#DIV/0!</v>
          </cell>
          <cell r="AC74" t="e">
            <v>#DIV/0!</v>
          </cell>
          <cell r="AD74" t="e">
            <v>#DIV/0!</v>
          </cell>
          <cell r="AF74" t="e">
            <v>#DIV/0!</v>
          </cell>
          <cell r="AG74" t="e">
            <v>#DIV/0!</v>
          </cell>
          <cell r="AH74" t="e">
            <v>#DIV/0!</v>
          </cell>
          <cell r="AJ74" t="e">
            <v>#DIV/0!</v>
          </cell>
          <cell r="AK74" t="e">
            <v>#DIV/0!</v>
          </cell>
          <cell r="AL74" t="e">
            <v>#DIV/0!</v>
          </cell>
          <cell r="AN74" t="e">
            <v>#DIV/0!</v>
          </cell>
          <cell r="AO74" t="e">
            <v>#DIV/0!</v>
          </cell>
          <cell r="AP74" t="e">
            <v>#DIV/0!</v>
          </cell>
          <cell r="AR74" t="e">
            <v>#DIV/0!</v>
          </cell>
          <cell r="AS74" t="e">
            <v>#DIV/0!</v>
          </cell>
          <cell r="AT74" t="e">
            <v>#DIV/0!</v>
          </cell>
          <cell r="AV74" t="e">
            <v>#DIV/0!</v>
          </cell>
          <cell r="AW74" t="e">
            <v>#DIV/0!</v>
          </cell>
          <cell r="AX74" t="e">
            <v>#DIV/0!</v>
          </cell>
        </row>
        <row r="75">
          <cell r="D75">
            <v>3.3779219024456157</v>
          </cell>
          <cell r="E75">
            <v>0</v>
          </cell>
          <cell r="F75">
            <v>3.3779219024456157</v>
          </cell>
          <cell r="H75">
            <v>8.1964973634600149</v>
          </cell>
          <cell r="I75">
            <v>0</v>
          </cell>
          <cell r="J75">
            <v>8.1964973634600149</v>
          </cell>
          <cell r="L75">
            <v>13.020833333333334</v>
          </cell>
          <cell r="M75">
            <v>0</v>
          </cell>
          <cell r="N75">
            <v>13.020833333333334</v>
          </cell>
          <cell r="P75">
            <v>18.88869348861142</v>
          </cell>
          <cell r="Q75">
            <v>0</v>
          </cell>
          <cell r="R75">
            <v>18.88869348861142</v>
          </cell>
          <cell r="T75">
            <v>24.527364147448186</v>
          </cell>
          <cell r="U75">
            <v>0</v>
          </cell>
          <cell r="V75">
            <v>24.527364147448186</v>
          </cell>
          <cell r="X75" t="e">
            <v>#DIV/0!</v>
          </cell>
          <cell r="Y75" t="e">
            <v>#DIV/0!</v>
          </cell>
          <cell r="Z75" t="e">
            <v>#DIV/0!</v>
          </cell>
          <cell r="AB75" t="e">
            <v>#DIV/0!</v>
          </cell>
          <cell r="AC75" t="e">
            <v>#DIV/0!</v>
          </cell>
          <cell r="AD75" t="e">
            <v>#DIV/0!</v>
          </cell>
          <cell r="AF75" t="e">
            <v>#DIV/0!</v>
          </cell>
          <cell r="AG75" t="e">
            <v>#DIV/0!</v>
          </cell>
          <cell r="AH75" t="e">
            <v>#DIV/0!</v>
          </cell>
          <cell r="AJ75" t="e">
            <v>#DIV/0!</v>
          </cell>
          <cell r="AK75" t="e">
            <v>#DIV/0!</v>
          </cell>
          <cell r="AL75" t="e">
            <v>#DIV/0!</v>
          </cell>
          <cell r="AN75" t="e">
            <v>#DIV/0!</v>
          </cell>
          <cell r="AO75" t="e">
            <v>#DIV/0!</v>
          </cell>
          <cell r="AP75" t="e">
            <v>#DIV/0!</v>
          </cell>
          <cell r="AR75" t="e">
            <v>#DIV/0!</v>
          </cell>
          <cell r="AS75" t="e">
            <v>#DIV/0!</v>
          </cell>
          <cell r="AT75" t="e">
            <v>#DIV/0!</v>
          </cell>
          <cell r="AV75" t="e">
            <v>#DIV/0!</v>
          </cell>
          <cell r="AW75" t="e">
            <v>#DIV/0!</v>
          </cell>
          <cell r="AX75" t="e">
            <v>#DIV/0!</v>
          </cell>
        </row>
        <row r="77">
          <cell r="A77" t="str">
            <v>Information Services</v>
          </cell>
        </row>
        <row r="78">
          <cell r="A78" t="str">
            <v>Projects</v>
          </cell>
          <cell r="D78">
            <v>0</v>
          </cell>
          <cell r="E78">
            <v>0</v>
          </cell>
          <cell r="F78">
            <v>0</v>
          </cell>
          <cell r="H78">
            <v>0</v>
          </cell>
          <cell r="I78">
            <v>0</v>
          </cell>
          <cell r="J78">
            <v>0</v>
          </cell>
          <cell r="L78">
            <v>0</v>
          </cell>
          <cell r="M78">
            <v>0</v>
          </cell>
          <cell r="N78">
            <v>0</v>
          </cell>
          <cell r="P78">
            <v>0</v>
          </cell>
          <cell r="Q78">
            <v>0</v>
          </cell>
          <cell r="R78">
            <v>0</v>
          </cell>
          <cell r="T78">
            <v>0</v>
          </cell>
          <cell r="U78">
            <v>0</v>
          </cell>
          <cell r="V78">
            <v>0</v>
          </cell>
          <cell r="X78" t="e">
            <v>#DIV/0!</v>
          </cell>
          <cell r="Y78" t="e">
            <v>#DIV/0!</v>
          </cell>
          <cell r="Z78" t="e">
            <v>#DIV/0!</v>
          </cell>
          <cell r="AB78" t="e">
            <v>#DIV/0!</v>
          </cell>
          <cell r="AC78" t="e">
            <v>#DIV/0!</v>
          </cell>
          <cell r="AD78" t="e">
            <v>#DIV/0!</v>
          </cell>
          <cell r="AF78" t="e">
            <v>#DIV/0!</v>
          </cell>
          <cell r="AG78" t="e">
            <v>#DIV/0!</v>
          </cell>
          <cell r="AH78" t="e">
            <v>#DIV/0!</v>
          </cell>
          <cell r="AJ78" t="e">
            <v>#DIV/0!</v>
          </cell>
          <cell r="AK78" t="e">
            <v>#DIV/0!</v>
          </cell>
          <cell r="AL78" t="e">
            <v>#DIV/0!</v>
          </cell>
          <cell r="AN78" t="e">
            <v>#DIV/0!</v>
          </cell>
          <cell r="AO78" t="e">
            <v>#DIV/0!</v>
          </cell>
          <cell r="AP78" t="e">
            <v>#DIV/0!</v>
          </cell>
          <cell r="AR78" t="e">
            <v>#DIV/0!</v>
          </cell>
          <cell r="AS78" t="e">
            <v>#DIV/0!</v>
          </cell>
          <cell r="AT78" t="e">
            <v>#DIV/0!</v>
          </cell>
          <cell r="AV78" t="e">
            <v>#DIV/0!</v>
          </cell>
          <cell r="AW78" t="e">
            <v>#DIV/0!</v>
          </cell>
          <cell r="AX78" t="e">
            <v>#DIV/0!</v>
          </cell>
        </row>
        <row r="79">
          <cell r="A79" t="str">
            <v>RTB (Run the Business)</v>
          </cell>
          <cell r="D79">
            <v>6.080259424402108</v>
          </cell>
          <cell r="E79">
            <v>0</v>
          </cell>
          <cell r="F79">
            <v>6.080259424402108</v>
          </cell>
          <cell r="H79">
            <v>10.92866315128002</v>
          </cell>
          <cell r="I79">
            <v>0</v>
          </cell>
          <cell r="J79">
            <v>10.92866315128002</v>
          </cell>
          <cell r="L79">
            <v>13.671875</v>
          </cell>
          <cell r="M79">
            <v>0</v>
          </cell>
          <cell r="N79">
            <v>13.671875</v>
          </cell>
          <cell r="P79">
            <v>18.23735923038344</v>
          </cell>
          <cell r="Q79">
            <v>0</v>
          </cell>
          <cell r="R79">
            <v>18.23735923038344</v>
          </cell>
          <cell r="T79">
            <v>22.590993293702276</v>
          </cell>
          <cell r="U79">
            <v>0</v>
          </cell>
          <cell r="V79">
            <v>22.590993293702276</v>
          </cell>
          <cell r="X79" t="e">
            <v>#DIV/0!</v>
          </cell>
          <cell r="Y79" t="e">
            <v>#DIV/0!</v>
          </cell>
          <cell r="Z79" t="e">
            <v>#DIV/0!</v>
          </cell>
          <cell r="AB79" t="e">
            <v>#DIV/0!</v>
          </cell>
          <cell r="AC79" t="e">
            <v>#DIV/0!</v>
          </cell>
          <cell r="AD79" t="e">
            <v>#DIV/0!</v>
          </cell>
          <cell r="AF79" t="e">
            <v>#DIV/0!</v>
          </cell>
          <cell r="AG79" t="e">
            <v>#DIV/0!</v>
          </cell>
          <cell r="AH79" t="e">
            <v>#DIV/0!</v>
          </cell>
          <cell r="AJ79" t="e">
            <v>#DIV/0!</v>
          </cell>
          <cell r="AK79" t="e">
            <v>#DIV/0!</v>
          </cell>
          <cell r="AL79" t="e">
            <v>#DIV/0!</v>
          </cell>
          <cell r="AN79" t="e">
            <v>#DIV/0!</v>
          </cell>
          <cell r="AO79" t="e">
            <v>#DIV/0!</v>
          </cell>
          <cell r="AP79" t="e">
            <v>#DIV/0!</v>
          </cell>
          <cell r="AR79" t="e">
            <v>#DIV/0!</v>
          </cell>
          <cell r="AS79" t="e">
            <v>#DIV/0!</v>
          </cell>
          <cell r="AT79" t="e">
            <v>#DIV/0!</v>
          </cell>
          <cell r="AV79" t="e">
            <v>#DIV/0!</v>
          </cell>
          <cell r="AW79" t="e">
            <v>#DIV/0!</v>
          </cell>
          <cell r="AX79" t="e">
            <v>#DIV/0!</v>
          </cell>
        </row>
        <row r="80">
          <cell r="D80">
            <v>6.080259424402108</v>
          </cell>
          <cell r="E80">
            <v>0</v>
          </cell>
          <cell r="F80">
            <v>6.080259424402108</v>
          </cell>
          <cell r="H80">
            <v>10.92866315128002</v>
          </cell>
          <cell r="I80">
            <v>0</v>
          </cell>
          <cell r="J80">
            <v>10.92866315128002</v>
          </cell>
          <cell r="L80">
            <v>13.671875</v>
          </cell>
          <cell r="M80">
            <v>0</v>
          </cell>
          <cell r="N80">
            <v>13.671875</v>
          </cell>
          <cell r="P80">
            <v>18.23735923038344</v>
          </cell>
          <cell r="Q80">
            <v>0</v>
          </cell>
          <cell r="R80">
            <v>18.23735923038344</v>
          </cell>
          <cell r="T80">
            <v>22.590993293702276</v>
          </cell>
          <cell r="U80">
            <v>0</v>
          </cell>
          <cell r="V80">
            <v>22.590993293702276</v>
          </cell>
          <cell r="X80" t="e">
            <v>#DIV/0!</v>
          </cell>
          <cell r="Y80" t="e">
            <v>#DIV/0!</v>
          </cell>
          <cell r="Z80" t="e">
            <v>#DIV/0!</v>
          </cell>
          <cell r="AB80" t="e">
            <v>#DIV/0!</v>
          </cell>
          <cell r="AC80" t="e">
            <v>#DIV/0!</v>
          </cell>
          <cell r="AD80" t="e">
            <v>#DIV/0!</v>
          </cell>
          <cell r="AF80" t="e">
            <v>#DIV/0!</v>
          </cell>
          <cell r="AG80" t="e">
            <v>#DIV/0!</v>
          </cell>
          <cell r="AH80" t="e">
            <v>#DIV/0!</v>
          </cell>
          <cell r="AJ80" t="e">
            <v>#DIV/0!</v>
          </cell>
          <cell r="AK80" t="e">
            <v>#DIV/0!</v>
          </cell>
          <cell r="AL80" t="e">
            <v>#DIV/0!</v>
          </cell>
          <cell r="AN80" t="e">
            <v>#DIV/0!</v>
          </cell>
          <cell r="AO80" t="e">
            <v>#DIV/0!</v>
          </cell>
          <cell r="AP80" t="e">
            <v>#DIV/0!</v>
          </cell>
          <cell r="AR80" t="e">
            <v>#DIV/0!</v>
          </cell>
          <cell r="AS80" t="e">
            <v>#DIV/0!</v>
          </cell>
          <cell r="AT80" t="e">
            <v>#DIV/0!</v>
          </cell>
          <cell r="AV80" t="e">
            <v>#DIV/0!</v>
          </cell>
          <cell r="AW80" t="e">
            <v>#DIV/0!</v>
          </cell>
          <cell r="AX80" t="e">
            <v>#DIV/0!</v>
          </cell>
        </row>
        <row r="82">
          <cell r="A82" t="str">
            <v>Customer Markets</v>
          </cell>
        </row>
        <row r="83">
          <cell r="A83" t="str">
            <v>Energy Solutions Services</v>
          </cell>
          <cell r="D83">
            <v>0</v>
          </cell>
          <cell r="E83">
            <v>0</v>
          </cell>
          <cell r="F83">
            <v>0</v>
          </cell>
          <cell r="H83">
            <v>0</v>
          </cell>
          <cell r="I83">
            <v>0</v>
          </cell>
          <cell r="J83">
            <v>0</v>
          </cell>
          <cell r="L83">
            <v>0</v>
          </cell>
          <cell r="M83">
            <v>0</v>
          </cell>
          <cell r="N83">
            <v>0</v>
          </cell>
          <cell r="P83">
            <v>0</v>
          </cell>
          <cell r="Q83">
            <v>0</v>
          </cell>
          <cell r="R83">
            <v>0</v>
          </cell>
          <cell r="T83">
            <v>3.4209218416177731</v>
          </cell>
          <cell r="U83">
            <v>0</v>
          </cell>
          <cell r="V83">
            <v>3.4209218416177731</v>
          </cell>
          <cell r="X83" t="e">
            <v>#DIV/0!</v>
          </cell>
          <cell r="Y83" t="e">
            <v>#DIV/0!</v>
          </cell>
          <cell r="Z83" t="e">
            <v>#DIV/0!</v>
          </cell>
          <cell r="AB83" t="e">
            <v>#DIV/0!</v>
          </cell>
          <cell r="AC83" t="e">
            <v>#DIV/0!</v>
          </cell>
          <cell r="AD83" t="e">
            <v>#DIV/0!</v>
          </cell>
          <cell r="AF83" t="e">
            <v>#DIV/0!</v>
          </cell>
          <cell r="AG83" t="e">
            <v>#DIV/0!</v>
          </cell>
          <cell r="AH83" t="e">
            <v>#DIV/0!</v>
          </cell>
          <cell r="AJ83" t="e">
            <v>#DIV/0!</v>
          </cell>
          <cell r="AK83" t="e">
            <v>#DIV/0!</v>
          </cell>
          <cell r="AL83" t="e">
            <v>#DIV/0!</v>
          </cell>
          <cell r="AN83" t="e">
            <v>#DIV/0!</v>
          </cell>
          <cell r="AO83" t="e">
            <v>#DIV/0!</v>
          </cell>
          <cell r="AP83" t="e">
            <v>#DIV/0!</v>
          </cell>
          <cell r="AR83" t="e">
            <v>#DIV/0!</v>
          </cell>
          <cell r="AS83" t="e">
            <v>#DIV/0!</v>
          </cell>
          <cell r="AT83" t="e">
            <v>#DIV/0!</v>
          </cell>
          <cell r="AV83" t="e">
            <v>#DIV/0!</v>
          </cell>
          <cell r="AW83" t="e">
            <v>#DIV/0!</v>
          </cell>
          <cell r="AX83" t="e">
            <v>#DIV/0!</v>
          </cell>
        </row>
        <row r="84">
          <cell r="A84" t="str">
            <v>Energy Management</v>
          </cell>
          <cell r="D84">
            <v>0</v>
          </cell>
          <cell r="E84">
            <v>0</v>
          </cell>
          <cell r="F84">
            <v>0</v>
          </cell>
          <cell r="H84">
            <v>0</v>
          </cell>
          <cell r="I84">
            <v>0</v>
          </cell>
          <cell r="J84">
            <v>0</v>
          </cell>
          <cell r="L84">
            <v>0</v>
          </cell>
          <cell r="M84">
            <v>0</v>
          </cell>
          <cell r="N84">
            <v>0</v>
          </cell>
          <cell r="P84">
            <v>0</v>
          </cell>
          <cell r="Q84">
            <v>0</v>
          </cell>
          <cell r="R84">
            <v>0</v>
          </cell>
          <cell r="T84">
            <v>1.9363708537459094</v>
          </cell>
          <cell r="U84">
            <v>0</v>
          </cell>
          <cell r="V84">
            <v>1.9363708537459094</v>
          </cell>
          <cell r="X84" t="e">
            <v>#DIV/0!</v>
          </cell>
          <cell r="Y84" t="e">
            <v>#DIV/0!</v>
          </cell>
          <cell r="Z84" t="e">
            <v>#DIV/0!</v>
          </cell>
          <cell r="AB84" t="e">
            <v>#DIV/0!</v>
          </cell>
          <cell r="AC84" t="e">
            <v>#DIV/0!</v>
          </cell>
          <cell r="AD84" t="e">
            <v>#DIV/0!</v>
          </cell>
          <cell r="AF84" t="e">
            <v>#DIV/0!</v>
          </cell>
          <cell r="AG84" t="e">
            <v>#DIV/0!</v>
          </cell>
          <cell r="AH84" t="e">
            <v>#DIV/0!</v>
          </cell>
          <cell r="AJ84" t="e">
            <v>#DIV/0!</v>
          </cell>
          <cell r="AK84" t="e">
            <v>#DIV/0!</v>
          </cell>
          <cell r="AL84" t="e">
            <v>#DIV/0!</v>
          </cell>
          <cell r="AN84" t="e">
            <v>#DIV/0!</v>
          </cell>
          <cell r="AO84" t="e">
            <v>#DIV/0!</v>
          </cell>
          <cell r="AP84" t="e">
            <v>#DIV/0!</v>
          </cell>
          <cell r="AR84" t="e">
            <v>#DIV/0!</v>
          </cell>
          <cell r="AS84" t="e">
            <v>#DIV/0!</v>
          </cell>
          <cell r="AT84" t="e">
            <v>#DIV/0!</v>
          </cell>
          <cell r="AV84" t="e">
            <v>#DIV/0!</v>
          </cell>
          <cell r="AW84" t="e">
            <v>#DIV/0!</v>
          </cell>
          <cell r="AX84" t="e">
            <v>#DIV/0!</v>
          </cell>
        </row>
        <row r="85">
          <cell r="A85" t="str">
            <v>Marketing</v>
          </cell>
          <cell r="D85">
            <v>0</v>
          </cell>
          <cell r="E85">
            <v>0</v>
          </cell>
          <cell r="F85">
            <v>0</v>
          </cell>
          <cell r="H85">
            <v>0</v>
          </cell>
          <cell r="I85">
            <v>0</v>
          </cell>
          <cell r="J85">
            <v>0</v>
          </cell>
          <cell r="L85">
            <v>0</v>
          </cell>
          <cell r="M85">
            <v>0</v>
          </cell>
          <cell r="N85">
            <v>0</v>
          </cell>
          <cell r="P85">
            <v>0</v>
          </cell>
          <cell r="Q85">
            <v>0</v>
          </cell>
          <cell r="R85">
            <v>0</v>
          </cell>
          <cell r="T85">
            <v>1.2909139024972729</v>
          </cell>
          <cell r="U85">
            <v>0</v>
          </cell>
          <cell r="V85">
            <v>1.2909139024972729</v>
          </cell>
          <cell r="X85" t="e">
            <v>#DIV/0!</v>
          </cell>
          <cell r="Y85" t="e">
            <v>#DIV/0!</v>
          </cell>
          <cell r="Z85" t="e">
            <v>#DIV/0!</v>
          </cell>
          <cell r="AB85" t="e">
            <v>#DIV/0!</v>
          </cell>
          <cell r="AC85" t="e">
            <v>#DIV/0!</v>
          </cell>
          <cell r="AD85" t="e">
            <v>#DIV/0!</v>
          </cell>
          <cell r="AF85" t="e">
            <v>#DIV/0!</v>
          </cell>
          <cell r="AG85" t="e">
            <v>#DIV/0!</v>
          </cell>
          <cell r="AH85" t="e">
            <v>#DIV/0!</v>
          </cell>
          <cell r="AJ85" t="e">
            <v>#DIV/0!</v>
          </cell>
          <cell r="AK85" t="e">
            <v>#DIV/0!</v>
          </cell>
          <cell r="AL85" t="e">
            <v>#DIV/0!</v>
          </cell>
          <cell r="AN85" t="e">
            <v>#DIV/0!</v>
          </cell>
          <cell r="AO85" t="e">
            <v>#DIV/0!</v>
          </cell>
          <cell r="AP85" t="e">
            <v>#DIV/0!</v>
          </cell>
          <cell r="AR85" t="e">
            <v>#DIV/0!</v>
          </cell>
          <cell r="AS85" t="e">
            <v>#DIV/0!</v>
          </cell>
          <cell r="AT85" t="e">
            <v>#DIV/0!</v>
          </cell>
          <cell r="AV85" t="e">
            <v>#DIV/0!</v>
          </cell>
          <cell r="AW85" t="e">
            <v>#DIV/0!</v>
          </cell>
          <cell r="AX85" t="e">
            <v>#DIV/0!</v>
          </cell>
        </row>
        <row r="86">
          <cell r="A86" t="str">
            <v>Customer Transformation</v>
          </cell>
          <cell r="D86">
            <v>0</v>
          </cell>
          <cell r="E86">
            <v>0</v>
          </cell>
          <cell r="F86">
            <v>0</v>
          </cell>
          <cell r="H86">
            <v>0</v>
          </cell>
          <cell r="I86">
            <v>0</v>
          </cell>
          <cell r="J86">
            <v>0</v>
          </cell>
          <cell r="L86">
            <v>0</v>
          </cell>
          <cell r="M86">
            <v>0</v>
          </cell>
          <cell r="N86">
            <v>0</v>
          </cell>
          <cell r="P86">
            <v>0</v>
          </cell>
          <cell r="Q86">
            <v>0</v>
          </cell>
          <cell r="R86">
            <v>0</v>
          </cell>
          <cell r="T86">
            <v>0</v>
          </cell>
          <cell r="U86">
            <v>0</v>
          </cell>
          <cell r="V86">
            <v>0</v>
          </cell>
          <cell r="X86" t="e">
            <v>#DIV/0!</v>
          </cell>
          <cell r="Y86" t="e">
            <v>#DIV/0!</v>
          </cell>
          <cell r="Z86" t="e">
            <v>#DIV/0!</v>
          </cell>
          <cell r="AB86" t="e">
            <v>#DIV/0!</v>
          </cell>
          <cell r="AC86" t="e">
            <v>#DIV/0!</v>
          </cell>
          <cell r="AD86" t="e">
            <v>#DIV/0!</v>
          </cell>
          <cell r="AF86" t="e">
            <v>#DIV/0!</v>
          </cell>
          <cell r="AG86" t="e">
            <v>#DIV/0!</v>
          </cell>
          <cell r="AH86" t="e">
            <v>#DIV/0!</v>
          </cell>
          <cell r="AJ86" t="e">
            <v>#DIV/0!</v>
          </cell>
          <cell r="AK86" t="e">
            <v>#DIV/0!</v>
          </cell>
          <cell r="AL86" t="e">
            <v>#DIV/0!</v>
          </cell>
          <cell r="AN86" t="e">
            <v>#DIV/0!</v>
          </cell>
          <cell r="AO86" t="e">
            <v>#DIV/0!</v>
          </cell>
          <cell r="AP86" t="e">
            <v>#DIV/0!</v>
          </cell>
          <cell r="AR86" t="e">
            <v>#DIV/0!</v>
          </cell>
          <cell r="AS86" t="e">
            <v>#DIV/0!</v>
          </cell>
          <cell r="AT86" t="e">
            <v>#DIV/0!</v>
          </cell>
          <cell r="AV86" t="e">
            <v>#DIV/0!</v>
          </cell>
          <cell r="AW86" t="e">
            <v>#DIV/0!</v>
          </cell>
          <cell r="AX86" t="e">
            <v>#DIV/0!</v>
          </cell>
        </row>
        <row r="87">
          <cell r="A87" t="str">
            <v>Customer Interaction Management</v>
          </cell>
          <cell r="D87">
            <v>0</v>
          </cell>
          <cell r="E87">
            <v>0</v>
          </cell>
          <cell r="F87">
            <v>0</v>
          </cell>
          <cell r="H87">
            <v>0</v>
          </cell>
          <cell r="I87">
            <v>0</v>
          </cell>
          <cell r="J87">
            <v>0</v>
          </cell>
          <cell r="L87">
            <v>0</v>
          </cell>
          <cell r="M87">
            <v>0</v>
          </cell>
          <cell r="N87">
            <v>0</v>
          </cell>
          <cell r="P87">
            <v>0</v>
          </cell>
          <cell r="Q87">
            <v>0</v>
          </cell>
          <cell r="R87">
            <v>0</v>
          </cell>
          <cell r="T87">
            <v>16.13642378121591</v>
          </cell>
          <cell r="U87">
            <v>0</v>
          </cell>
          <cell r="V87">
            <v>16.13642378121591</v>
          </cell>
          <cell r="X87" t="e">
            <v>#DIV/0!</v>
          </cell>
          <cell r="Y87" t="e">
            <v>#DIV/0!</v>
          </cell>
          <cell r="Z87" t="e">
            <v>#DIV/0!</v>
          </cell>
          <cell r="AB87" t="e">
            <v>#DIV/0!</v>
          </cell>
          <cell r="AC87" t="e">
            <v>#DIV/0!</v>
          </cell>
          <cell r="AD87" t="e">
            <v>#DIV/0!</v>
          </cell>
          <cell r="AF87" t="e">
            <v>#DIV/0!</v>
          </cell>
          <cell r="AG87" t="e">
            <v>#DIV/0!</v>
          </cell>
          <cell r="AH87" t="e">
            <v>#DIV/0!</v>
          </cell>
          <cell r="AJ87" t="e">
            <v>#DIV/0!</v>
          </cell>
          <cell r="AK87" t="e">
            <v>#DIV/0!</v>
          </cell>
          <cell r="AL87" t="e">
            <v>#DIV/0!</v>
          </cell>
          <cell r="AN87" t="e">
            <v>#DIV/0!</v>
          </cell>
          <cell r="AO87" t="e">
            <v>#DIV/0!</v>
          </cell>
          <cell r="AP87" t="e">
            <v>#DIV/0!</v>
          </cell>
          <cell r="AR87" t="e">
            <v>#DIV/0!</v>
          </cell>
          <cell r="AS87" t="e">
            <v>#DIV/0!</v>
          </cell>
          <cell r="AT87" t="e">
            <v>#DIV/0!</v>
          </cell>
          <cell r="AV87" t="e">
            <v>#DIV/0!</v>
          </cell>
          <cell r="AW87" t="e">
            <v>#DIV/0!</v>
          </cell>
          <cell r="AX87" t="e">
            <v>#DIV/0!</v>
          </cell>
        </row>
        <row r="88">
          <cell r="A88" t="str">
            <v>Other - customer markets</v>
          </cell>
          <cell r="D88">
            <v>4.7290906634238619</v>
          </cell>
          <cell r="E88">
            <v>0</v>
          </cell>
          <cell r="F88">
            <v>4.7290906634238619</v>
          </cell>
          <cell r="H88">
            <v>9.5625802573700174</v>
          </cell>
          <cell r="I88">
            <v>0</v>
          </cell>
          <cell r="J88">
            <v>9.5625802573700174</v>
          </cell>
          <cell r="L88">
            <v>13.671875</v>
          </cell>
          <cell r="M88">
            <v>0</v>
          </cell>
          <cell r="N88">
            <v>13.671875</v>
          </cell>
          <cell r="P88">
            <v>17.58602497215546</v>
          </cell>
          <cell r="Q88">
            <v>0</v>
          </cell>
          <cell r="R88">
            <v>17.58602497215546</v>
          </cell>
          <cell r="T88">
            <v>0.64545695124863645</v>
          </cell>
          <cell r="U88">
            <v>0</v>
          </cell>
          <cell r="V88">
            <v>0.64545695124863645</v>
          </cell>
          <cell r="X88" t="e">
            <v>#DIV/0!</v>
          </cell>
          <cell r="Y88" t="e">
            <v>#DIV/0!</v>
          </cell>
          <cell r="Z88" t="e">
            <v>#DIV/0!</v>
          </cell>
          <cell r="AB88" t="e">
            <v>#DIV/0!</v>
          </cell>
          <cell r="AC88" t="e">
            <v>#DIV/0!</v>
          </cell>
          <cell r="AD88" t="e">
            <v>#DIV/0!</v>
          </cell>
          <cell r="AF88" t="e">
            <v>#DIV/0!</v>
          </cell>
          <cell r="AG88" t="e">
            <v>#DIV/0!</v>
          </cell>
          <cell r="AH88" t="e">
            <v>#DIV/0!</v>
          </cell>
          <cell r="AJ88" t="e">
            <v>#DIV/0!</v>
          </cell>
          <cell r="AK88" t="e">
            <v>#DIV/0!</v>
          </cell>
          <cell r="AL88" t="e">
            <v>#DIV/0!</v>
          </cell>
          <cell r="AN88" t="e">
            <v>#DIV/0!</v>
          </cell>
          <cell r="AO88" t="e">
            <v>#DIV/0!</v>
          </cell>
          <cell r="AP88" t="e">
            <v>#DIV/0!</v>
          </cell>
          <cell r="AR88" t="e">
            <v>#DIV/0!</v>
          </cell>
          <cell r="AS88" t="e">
            <v>#DIV/0!</v>
          </cell>
          <cell r="AT88" t="e">
            <v>#DIV/0!</v>
          </cell>
          <cell r="AV88" t="e">
            <v>#DIV/0!</v>
          </cell>
          <cell r="AW88" t="e">
            <v>#DIV/0!</v>
          </cell>
          <cell r="AX88" t="e">
            <v>#DIV/0!</v>
          </cell>
        </row>
        <row r="89">
          <cell r="D89">
            <v>4.7290906634238619</v>
          </cell>
          <cell r="E89">
            <v>0</v>
          </cell>
          <cell r="F89">
            <v>4.7290906634238619</v>
          </cell>
          <cell r="H89">
            <v>9.5625802573700174</v>
          </cell>
          <cell r="I89">
            <v>0</v>
          </cell>
          <cell r="J89">
            <v>9.5625802573700174</v>
          </cell>
          <cell r="L89">
            <v>13.671875</v>
          </cell>
          <cell r="M89">
            <v>0</v>
          </cell>
          <cell r="N89">
            <v>13.671875</v>
          </cell>
          <cell r="P89">
            <v>17.58602497215546</v>
          </cell>
          <cell r="Q89">
            <v>0</v>
          </cell>
          <cell r="R89">
            <v>17.58602497215546</v>
          </cell>
          <cell r="T89">
            <v>23.430087330325502</v>
          </cell>
          <cell r="U89">
            <v>0</v>
          </cell>
          <cell r="V89">
            <v>23.430087330325502</v>
          </cell>
          <cell r="X89" t="e">
            <v>#DIV/0!</v>
          </cell>
          <cell r="Y89" t="e">
            <v>#DIV/0!</v>
          </cell>
          <cell r="Z89" t="e">
            <v>#DIV/0!</v>
          </cell>
          <cell r="AB89" t="e">
            <v>#DIV/0!</v>
          </cell>
          <cell r="AC89" t="e">
            <v>#DIV/0!</v>
          </cell>
          <cell r="AD89" t="e">
            <v>#DIV/0!</v>
          </cell>
          <cell r="AF89" t="e">
            <v>#DIV/0!</v>
          </cell>
          <cell r="AG89" t="e">
            <v>#DIV/0!</v>
          </cell>
          <cell r="AH89" t="e">
            <v>#DIV/0!</v>
          </cell>
          <cell r="AJ89" t="e">
            <v>#DIV/0!</v>
          </cell>
          <cell r="AK89" t="e">
            <v>#DIV/0!</v>
          </cell>
          <cell r="AL89" t="e">
            <v>#DIV/0!</v>
          </cell>
          <cell r="AN89" t="e">
            <v>#DIV/0!</v>
          </cell>
          <cell r="AO89" t="e">
            <v>#DIV/0!</v>
          </cell>
          <cell r="AP89" t="e">
            <v>#DIV/0!</v>
          </cell>
          <cell r="AR89" t="e">
            <v>#DIV/0!</v>
          </cell>
          <cell r="AS89" t="e">
            <v>#DIV/0!</v>
          </cell>
          <cell r="AT89" t="e">
            <v>#DIV/0!</v>
          </cell>
          <cell r="AV89" t="e">
            <v>#DIV/0!</v>
          </cell>
          <cell r="AW89" t="e">
            <v>#DIV/0!</v>
          </cell>
          <cell r="AX89" t="e">
            <v>#DIV/0!</v>
          </cell>
        </row>
        <row r="91">
          <cell r="A91" t="str">
            <v>Other Allocated</v>
          </cell>
        </row>
        <row r="92">
          <cell r="A92" t="str">
            <v>Property services</v>
          </cell>
          <cell r="D92">
            <v>0</v>
          </cell>
          <cell r="E92">
            <v>0</v>
          </cell>
          <cell r="F92">
            <v>0</v>
          </cell>
          <cell r="H92">
            <v>0</v>
          </cell>
          <cell r="I92">
            <v>0</v>
          </cell>
          <cell r="J92">
            <v>0</v>
          </cell>
          <cell r="L92">
            <v>0</v>
          </cell>
          <cell r="M92">
            <v>0</v>
          </cell>
          <cell r="N92">
            <v>0</v>
          </cell>
          <cell r="P92">
            <v>0</v>
          </cell>
          <cell r="Q92">
            <v>0</v>
          </cell>
          <cell r="R92">
            <v>0</v>
          </cell>
          <cell r="T92">
            <v>0</v>
          </cell>
          <cell r="U92">
            <v>0</v>
          </cell>
          <cell r="V92">
            <v>0</v>
          </cell>
          <cell r="X92" t="e">
            <v>#DIV/0!</v>
          </cell>
          <cell r="Y92" t="e">
            <v>#DIV/0!</v>
          </cell>
          <cell r="Z92" t="e">
            <v>#DIV/0!</v>
          </cell>
          <cell r="AB92" t="e">
            <v>#DIV/0!</v>
          </cell>
          <cell r="AC92" t="e">
            <v>#DIV/0!</v>
          </cell>
          <cell r="AD92" t="e">
            <v>#DIV/0!</v>
          </cell>
          <cell r="AF92" t="e">
            <v>#DIV/0!</v>
          </cell>
          <cell r="AG92" t="e">
            <v>#DIV/0!</v>
          </cell>
          <cell r="AH92" t="e">
            <v>#DIV/0!</v>
          </cell>
          <cell r="AJ92" t="e">
            <v>#DIV/0!</v>
          </cell>
          <cell r="AK92" t="e">
            <v>#DIV/0!</v>
          </cell>
          <cell r="AL92" t="e">
            <v>#DIV/0!</v>
          </cell>
          <cell r="AN92" t="e">
            <v>#DIV/0!</v>
          </cell>
          <cell r="AO92" t="e">
            <v>#DIV/0!</v>
          </cell>
          <cell r="AP92" t="e">
            <v>#DIV/0!</v>
          </cell>
          <cell r="AR92" t="e">
            <v>#DIV/0!</v>
          </cell>
          <cell r="AS92" t="e">
            <v>#DIV/0!</v>
          </cell>
          <cell r="AT92" t="e">
            <v>#DIV/0!</v>
          </cell>
          <cell r="AV92" t="e">
            <v>#DIV/0!</v>
          </cell>
          <cell r="AW92" t="e">
            <v>#DIV/0!</v>
          </cell>
          <cell r="AX92" t="e">
            <v>#DIV/0!</v>
          </cell>
        </row>
        <row r="93">
          <cell r="A93" t="str">
            <v>SHEs</v>
          </cell>
          <cell r="D93">
            <v>1.3511687609782461</v>
          </cell>
          <cell r="E93">
            <v>0</v>
          </cell>
          <cell r="F93">
            <v>1.3511687609782461</v>
          </cell>
          <cell r="H93">
            <v>2.732165787820005</v>
          </cell>
          <cell r="I93">
            <v>0</v>
          </cell>
          <cell r="J93">
            <v>2.732165787820005</v>
          </cell>
          <cell r="L93">
            <v>2.6041666666666665</v>
          </cell>
          <cell r="M93">
            <v>0</v>
          </cell>
          <cell r="N93">
            <v>2.6041666666666665</v>
          </cell>
          <cell r="P93">
            <v>3.2566712911399001</v>
          </cell>
          <cell r="Q93">
            <v>0</v>
          </cell>
          <cell r="R93">
            <v>3.2566712911399001</v>
          </cell>
          <cell r="T93">
            <v>4.518198658740455</v>
          </cell>
          <cell r="U93">
            <v>0</v>
          </cell>
          <cell r="V93">
            <v>4.518198658740455</v>
          </cell>
          <cell r="X93" t="e">
            <v>#DIV/0!</v>
          </cell>
          <cell r="Y93" t="e">
            <v>#DIV/0!</v>
          </cell>
          <cell r="Z93" t="e">
            <v>#DIV/0!</v>
          </cell>
          <cell r="AB93" t="e">
            <v>#DIV/0!</v>
          </cell>
          <cell r="AC93" t="e">
            <v>#DIV/0!</v>
          </cell>
          <cell r="AD93" t="e">
            <v>#DIV/0!</v>
          </cell>
          <cell r="AF93" t="e">
            <v>#DIV/0!</v>
          </cell>
          <cell r="AG93" t="e">
            <v>#DIV/0!</v>
          </cell>
          <cell r="AH93" t="e">
            <v>#DIV/0!</v>
          </cell>
          <cell r="AJ93" t="e">
            <v>#DIV/0!</v>
          </cell>
          <cell r="AK93" t="e">
            <v>#DIV/0!</v>
          </cell>
          <cell r="AL93" t="e">
            <v>#DIV/0!</v>
          </cell>
          <cell r="AN93" t="e">
            <v>#DIV/0!</v>
          </cell>
          <cell r="AO93" t="e">
            <v>#DIV/0!</v>
          </cell>
          <cell r="AP93" t="e">
            <v>#DIV/0!</v>
          </cell>
          <cell r="AR93" t="e">
            <v>#DIV/0!</v>
          </cell>
          <cell r="AS93" t="e">
            <v>#DIV/0!</v>
          </cell>
          <cell r="AT93" t="e">
            <v>#DIV/0!</v>
          </cell>
          <cell r="AV93" t="e">
            <v>#DIV/0!</v>
          </cell>
          <cell r="AW93" t="e">
            <v>#DIV/0!</v>
          </cell>
          <cell r="AX93" t="e">
            <v>#DIV/0!</v>
          </cell>
        </row>
        <row r="94">
          <cell r="A94" t="str">
            <v>Rates &amp; Regulatory</v>
          </cell>
          <cell r="D94">
            <v>0</v>
          </cell>
          <cell r="E94">
            <v>0</v>
          </cell>
          <cell r="F94">
            <v>0</v>
          </cell>
          <cell r="H94">
            <v>0</v>
          </cell>
          <cell r="I94">
            <v>0</v>
          </cell>
          <cell r="J94">
            <v>0</v>
          </cell>
          <cell r="L94">
            <v>0</v>
          </cell>
          <cell r="M94">
            <v>0</v>
          </cell>
          <cell r="N94">
            <v>0</v>
          </cell>
          <cell r="P94">
            <v>0</v>
          </cell>
          <cell r="Q94">
            <v>0</v>
          </cell>
          <cell r="R94">
            <v>0</v>
          </cell>
          <cell r="T94">
            <v>0</v>
          </cell>
          <cell r="U94">
            <v>0</v>
          </cell>
          <cell r="V94">
            <v>0</v>
          </cell>
          <cell r="X94" t="e">
            <v>#DIV/0!</v>
          </cell>
          <cell r="Y94" t="e">
            <v>#DIV/0!</v>
          </cell>
          <cell r="Z94" t="e">
            <v>#DIV/0!</v>
          </cell>
          <cell r="AB94" t="e">
            <v>#DIV/0!</v>
          </cell>
          <cell r="AC94" t="e">
            <v>#DIV/0!</v>
          </cell>
          <cell r="AD94" t="e">
            <v>#DIV/0!</v>
          </cell>
          <cell r="AF94" t="e">
            <v>#DIV/0!</v>
          </cell>
          <cell r="AG94" t="e">
            <v>#DIV/0!</v>
          </cell>
          <cell r="AH94" t="e">
            <v>#DIV/0!</v>
          </cell>
          <cell r="AJ94" t="e">
            <v>#DIV/0!</v>
          </cell>
          <cell r="AK94" t="e">
            <v>#DIV/0!</v>
          </cell>
          <cell r="AL94" t="e">
            <v>#DIV/0!</v>
          </cell>
          <cell r="AN94" t="e">
            <v>#DIV/0!</v>
          </cell>
          <cell r="AO94" t="e">
            <v>#DIV/0!</v>
          </cell>
          <cell r="AP94" t="e">
            <v>#DIV/0!</v>
          </cell>
          <cell r="AR94" t="e">
            <v>#DIV/0!</v>
          </cell>
          <cell r="AS94" t="e">
            <v>#DIV/0!</v>
          </cell>
          <cell r="AT94" t="e">
            <v>#DIV/0!</v>
          </cell>
          <cell r="AV94" t="e">
            <v>#DIV/0!</v>
          </cell>
          <cell r="AW94" t="e">
            <v>#DIV/0!</v>
          </cell>
          <cell r="AX94" t="e">
            <v>#DIV/0!</v>
          </cell>
        </row>
        <row r="95">
          <cell r="A95" t="str">
            <v>Allocated pensions and other employee related benefits</v>
          </cell>
          <cell r="D95">
            <v>2.0267531414673692</v>
          </cell>
          <cell r="E95">
            <v>0</v>
          </cell>
          <cell r="F95">
            <v>2.0267531414673692</v>
          </cell>
          <cell r="H95">
            <v>5.4643315756400099</v>
          </cell>
          <cell r="I95">
            <v>0</v>
          </cell>
          <cell r="J95">
            <v>5.4643315756400099</v>
          </cell>
          <cell r="L95">
            <v>9.1145833333333339</v>
          </cell>
          <cell r="M95">
            <v>0</v>
          </cell>
          <cell r="N95">
            <v>9.1145833333333339</v>
          </cell>
          <cell r="P95">
            <v>11.724016648103641</v>
          </cell>
          <cell r="Q95">
            <v>0</v>
          </cell>
          <cell r="R95">
            <v>11.724016648103641</v>
          </cell>
          <cell r="T95">
            <v>14.200052927470002</v>
          </cell>
          <cell r="U95">
            <v>0</v>
          </cell>
          <cell r="V95">
            <v>14.200052927470002</v>
          </cell>
          <cell r="X95" t="e">
            <v>#DIV/0!</v>
          </cell>
          <cell r="Y95" t="e">
            <v>#DIV/0!</v>
          </cell>
          <cell r="Z95" t="e">
            <v>#DIV/0!</v>
          </cell>
          <cell r="AB95" t="e">
            <v>#DIV/0!</v>
          </cell>
          <cell r="AC95" t="e">
            <v>#DIV/0!</v>
          </cell>
          <cell r="AD95" t="e">
            <v>#DIV/0!</v>
          </cell>
          <cell r="AF95" t="e">
            <v>#DIV/0!</v>
          </cell>
          <cell r="AG95" t="e">
            <v>#DIV/0!</v>
          </cell>
          <cell r="AH95" t="e">
            <v>#DIV/0!</v>
          </cell>
          <cell r="AJ95" t="e">
            <v>#DIV/0!</v>
          </cell>
          <cell r="AK95" t="e">
            <v>#DIV/0!</v>
          </cell>
          <cell r="AL95" t="e">
            <v>#DIV/0!</v>
          </cell>
          <cell r="AN95" t="e">
            <v>#DIV/0!</v>
          </cell>
          <cell r="AO95" t="e">
            <v>#DIV/0!</v>
          </cell>
          <cell r="AP95" t="e">
            <v>#DIV/0!</v>
          </cell>
          <cell r="AR95" t="e">
            <v>#DIV/0!</v>
          </cell>
          <cell r="AS95" t="e">
            <v>#DIV/0!</v>
          </cell>
          <cell r="AT95" t="e">
            <v>#DIV/0!</v>
          </cell>
          <cell r="AV95" t="e">
            <v>#DIV/0!</v>
          </cell>
          <cell r="AW95" t="e">
            <v>#DIV/0!</v>
          </cell>
          <cell r="AX95" t="e">
            <v>#DIV/0!</v>
          </cell>
        </row>
        <row r="96">
          <cell r="A96" t="str">
            <v>Other allocations</v>
          </cell>
          <cell r="D96">
            <v>0</v>
          </cell>
          <cell r="E96">
            <v>0</v>
          </cell>
          <cell r="F96">
            <v>0</v>
          </cell>
          <cell r="H96">
            <v>0</v>
          </cell>
          <cell r="I96">
            <v>0</v>
          </cell>
          <cell r="J96">
            <v>0</v>
          </cell>
          <cell r="L96">
            <v>0</v>
          </cell>
          <cell r="M96">
            <v>0</v>
          </cell>
          <cell r="N96">
            <v>0</v>
          </cell>
          <cell r="P96">
            <v>0</v>
          </cell>
          <cell r="Q96">
            <v>0</v>
          </cell>
          <cell r="R96">
            <v>0</v>
          </cell>
          <cell r="T96">
            <v>0</v>
          </cell>
          <cell r="U96">
            <v>0</v>
          </cell>
          <cell r="V96">
            <v>0</v>
          </cell>
          <cell r="X96" t="e">
            <v>#DIV/0!</v>
          </cell>
          <cell r="Y96" t="e">
            <v>#DIV/0!</v>
          </cell>
          <cell r="Z96" t="e">
            <v>#DIV/0!</v>
          </cell>
          <cell r="AB96" t="e">
            <v>#DIV/0!</v>
          </cell>
          <cell r="AC96" t="e">
            <v>#DIV/0!</v>
          </cell>
          <cell r="AD96" t="e">
            <v>#DIV/0!</v>
          </cell>
          <cell r="AF96" t="e">
            <v>#DIV/0!</v>
          </cell>
          <cell r="AG96" t="e">
            <v>#DIV/0!</v>
          </cell>
          <cell r="AH96" t="e">
            <v>#DIV/0!</v>
          </cell>
          <cell r="AJ96" t="e">
            <v>#DIV/0!</v>
          </cell>
          <cell r="AK96" t="e">
            <v>#DIV/0!</v>
          </cell>
          <cell r="AL96" t="e">
            <v>#DIV/0!</v>
          </cell>
          <cell r="AN96" t="e">
            <v>#DIV/0!</v>
          </cell>
          <cell r="AO96" t="e">
            <v>#DIV/0!</v>
          </cell>
          <cell r="AP96" t="e">
            <v>#DIV/0!</v>
          </cell>
          <cell r="AR96" t="e">
            <v>#DIV/0!</v>
          </cell>
          <cell r="AS96" t="e">
            <v>#DIV/0!</v>
          </cell>
          <cell r="AT96" t="e">
            <v>#DIV/0!</v>
          </cell>
          <cell r="AV96" t="e">
            <v>#DIV/0!</v>
          </cell>
          <cell r="AW96" t="e">
            <v>#DIV/0!</v>
          </cell>
          <cell r="AX96" t="e">
            <v>#DIV/0!</v>
          </cell>
        </row>
        <row r="97">
          <cell r="A97" t="str">
            <v>Rounding - allocated</v>
          </cell>
          <cell r="D97">
            <v>0</v>
          </cell>
          <cell r="E97">
            <v>0</v>
          </cell>
          <cell r="F97">
            <v>0</v>
          </cell>
          <cell r="H97">
            <v>0</v>
          </cell>
          <cell r="I97">
            <v>0</v>
          </cell>
          <cell r="J97">
            <v>0</v>
          </cell>
          <cell r="L97">
            <v>0</v>
          </cell>
          <cell r="M97">
            <v>0</v>
          </cell>
          <cell r="N97">
            <v>0</v>
          </cell>
          <cell r="P97">
            <v>0</v>
          </cell>
          <cell r="Q97">
            <v>0</v>
          </cell>
          <cell r="R97">
            <v>0</v>
          </cell>
          <cell r="T97">
            <v>0</v>
          </cell>
          <cell r="U97">
            <v>0</v>
          </cell>
          <cell r="V97">
            <v>0</v>
          </cell>
          <cell r="X97" t="e">
            <v>#DIV/0!</v>
          </cell>
          <cell r="Y97" t="e">
            <v>#DIV/0!</v>
          </cell>
          <cell r="Z97" t="e">
            <v>#DIV/0!</v>
          </cell>
          <cell r="AB97" t="e">
            <v>#DIV/0!</v>
          </cell>
          <cell r="AC97" t="e">
            <v>#DIV/0!</v>
          </cell>
          <cell r="AD97" t="e">
            <v>#DIV/0!</v>
          </cell>
          <cell r="AF97" t="e">
            <v>#DIV/0!</v>
          </cell>
          <cell r="AG97" t="e">
            <v>#DIV/0!</v>
          </cell>
          <cell r="AH97" t="e">
            <v>#DIV/0!</v>
          </cell>
          <cell r="AJ97" t="e">
            <v>#DIV/0!</v>
          </cell>
          <cell r="AK97" t="e">
            <v>#DIV/0!</v>
          </cell>
          <cell r="AL97" t="e">
            <v>#DIV/0!</v>
          </cell>
          <cell r="AN97" t="e">
            <v>#DIV/0!</v>
          </cell>
          <cell r="AO97" t="e">
            <v>#DIV/0!</v>
          </cell>
          <cell r="AP97" t="e">
            <v>#DIV/0!</v>
          </cell>
          <cell r="AR97" t="e">
            <v>#DIV/0!</v>
          </cell>
          <cell r="AS97" t="e">
            <v>#DIV/0!</v>
          </cell>
          <cell r="AT97" t="e">
            <v>#DIV/0!</v>
          </cell>
          <cell r="AV97" t="e">
            <v>#DIV/0!</v>
          </cell>
          <cell r="AW97" t="e">
            <v>#DIV/0!</v>
          </cell>
          <cell r="AX97" t="e">
            <v>#DIV/0!</v>
          </cell>
        </row>
        <row r="98">
          <cell r="D98">
            <v>3.3779219024456153</v>
          </cell>
          <cell r="E98">
            <v>0</v>
          </cell>
          <cell r="F98">
            <v>3.3779219024456153</v>
          </cell>
          <cell r="H98">
            <v>8.1964973634600149</v>
          </cell>
          <cell r="I98">
            <v>0</v>
          </cell>
          <cell r="J98">
            <v>8.1964973634600149</v>
          </cell>
          <cell r="L98">
            <v>11.71875</v>
          </cell>
          <cell r="M98">
            <v>0</v>
          </cell>
          <cell r="N98">
            <v>11.71875</v>
          </cell>
          <cell r="P98">
            <v>14.980687939243541</v>
          </cell>
          <cell r="Q98">
            <v>0</v>
          </cell>
          <cell r="R98">
            <v>14.980687939243541</v>
          </cell>
          <cell r="T98">
            <v>18.718251586210457</v>
          </cell>
          <cell r="U98">
            <v>0</v>
          </cell>
          <cell r="V98">
            <v>18.718251586210457</v>
          </cell>
          <cell r="X98" t="e">
            <v>#DIV/0!</v>
          </cell>
          <cell r="Y98" t="e">
            <v>#DIV/0!</v>
          </cell>
          <cell r="Z98" t="e">
            <v>#DIV/0!</v>
          </cell>
          <cell r="AB98" t="e">
            <v>#DIV/0!</v>
          </cell>
          <cell r="AC98" t="e">
            <v>#DIV/0!</v>
          </cell>
          <cell r="AD98" t="e">
            <v>#DIV/0!</v>
          </cell>
          <cell r="AF98" t="e">
            <v>#DIV/0!</v>
          </cell>
          <cell r="AG98" t="e">
            <v>#DIV/0!</v>
          </cell>
          <cell r="AH98" t="e">
            <v>#DIV/0!</v>
          </cell>
          <cell r="AJ98" t="e">
            <v>#DIV/0!</v>
          </cell>
          <cell r="AK98" t="e">
            <v>#DIV/0!</v>
          </cell>
          <cell r="AL98" t="e">
            <v>#DIV/0!</v>
          </cell>
          <cell r="AN98" t="e">
            <v>#DIV/0!</v>
          </cell>
          <cell r="AO98" t="e">
            <v>#DIV/0!</v>
          </cell>
          <cell r="AP98" t="e">
            <v>#DIV/0!</v>
          </cell>
          <cell r="AR98" t="e">
            <v>#DIV/0!</v>
          </cell>
          <cell r="AS98" t="e">
            <v>#DIV/0!</v>
          </cell>
          <cell r="AT98" t="e">
            <v>#DIV/0!</v>
          </cell>
          <cell r="AV98" t="e">
            <v>#DIV/0!</v>
          </cell>
          <cell r="AW98" t="e">
            <v>#DIV/0!</v>
          </cell>
          <cell r="AX98" t="e">
            <v>#DIV/0!</v>
          </cell>
        </row>
        <row r="99">
          <cell r="A99" t="str">
            <v>Allocated controllable opex</v>
          </cell>
          <cell r="D99">
            <v>24.321037697608432</v>
          </cell>
          <cell r="E99">
            <v>0</v>
          </cell>
          <cell r="F99">
            <v>24.321037697608432</v>
          </cell>
          <cell r="H99">
            <v>53.277232862490095</v>
          </cell>
          <cell r="I99">
            <v>0</v>
          </cell>
          <cell r="J99">
            <v>53.277232862490095</v>
          </cell>
          <cell r="L99">
            <v>77.473958333333343</v>
          </cell>
          <cell r="M99">
            <v>0</v>
          </cell>
          <cell r="N99">
            <v>77.473958333333343</v>
          </cell>
          <cell r="P99">
            <v>99.654141508880926</v>
          </cell>
          <cell r="Q99">
            <v>0</v>
          </cell>
          <cell r="R99">
            <v>99.654141508880926</v>
          </cell>
          <cell r="T99">
            <v>129.93048428635052</v>
          </cell>
          <cell r="U99">
            <v>0</v>
          </cell>
          <cell r="V99">
            <v>129.93048428635052</v>
          </cell>
          <cell r="X99" t="e">
            <v>#DIV/0!</v>
          </cell>
          <cell r="Y99" t="e">
            <v>#DIV/0!</v>
          </cell>
          <cell r="Z99" t="e">
            <v>#DIV/0!</v>
          </cell>
          <cell r="AB99" t="e">
            <v>#DIV/0!</v>
          </cell>
          <cell r="AC99" t="e">
            <v>#DIV/0!</v>
          </cell>
          <cell r="AD99" t="e">
            <v>#DIV/0!</v>
          </cell>
          <cell r="AF99" t="e">
            <v>#DIV/0!</v>
          </cell>
          <cell r="AG99" t="e">
            <v>#DIV/0!</v>
          </cell>
          <cell r="AH99" t="e">
            <v>#DIV/0!</v>
          </cell>
          <cell r="AJ99" t="e">
            <v>#DIV/0!</v>
          </cell>
          <cell r="AK99" t="e">
            <v>#DIV/0!</v>
          </cell>
          <cell r="AL99" t="e">
            <v>#DIV/0!</v>
          </cell>
          <cell r="AN99" t="e">
            <v>#DIV/0!</v>
          </cell>
          <cell r="AO99" t="e">
            <v>#DIV/0!</v>
          </cell>
          <cell r="AP99" t="e">
            <v>#DIV/0!</v>
          </cell>
          <cell r="AR99" t="e">
            <v>#DIV/0!</v>
          </cell>
          <cell r="AS99" t="e">
            <v>#DIV/0!</v>
          </cell>
          <cell r="AT99" t="e">
            <v>#DIV/0!</v>
          </cell>
          <cell r="AV99" t="e">
            <v>#DIV/0!</v>
          </cell>
          <cell r="AW99" t="e">
            <v>#DIV/0!</v>
          </cell>
          <cell r="AX99" t="e">
            <v>#DIV/0!</v>
          </cell>
        </row>
        <row r="101">
          <cell r="A101" t="str">
            <v>Bad debts</v>
          </cell>
          <cell r="D101">
            <v>6.080259424402108</v>
          </cell>
          <cell r="E101">
            <v>0</v>
          </cell>
          <cell r="F101">
            <v>6.080259424402108</v>
          </cell>
          <cell r="H101">
            <v>9.5625802573700174</v>
          </cell>
          <cell r="I101">
            <v>0</v>
          </cell>
          <cell r="J101">
            <v>9.5625802573700174</v>
          </cell>
          <cell r="L101">
            <v>13.020833333333334</v>
          </cell>
          <cell r="M101">
            <v>0</v>
          </cell>
          <cell r="N101">
            <v>13.020833333333334</v>
          </cell>
          <cell r="P101">
            <v>16.93469071392748</v>
          </cell>
          <cell r="Q101">
            <v>0</v>
          </cell>
          <cell r="R101">
            <v>16.93469071392748</v>
          </cell>
          <cell r="T101">
            <v>28.400105854940005</v>
          </cell>
          <cell r="U101">
            <v>0</v>
          </cell>
          <cell r="V101">
            <v>28.400105854940005</v>
          </cell>
          <cell r="X101" t="e">
            <v>#DIV/0!</v>
          </cell>
          <cell r="Y101" t="e">
            <v>#DIV/0!</v>
          </cell>
          <cell r="Z101" t="e">
            <v>#DIV/0!</v>
          </cell>
          <cell r="AB101" t="e">
            <v>#DIV/0!</v>
          </cell>
          <cell r="AC101" t="e">
            <v>#DIV/0!</v>
          </cell>
          <cell r="AD101" t="e">
            <v>#DIV/0!</v>
          </cell>
          <cell r="AF101" t="e">
            <v>#DIV/0!</v>
          </cell>
          <cell r="AG101" t="e">
            <v>#DIV/0!</v>
          </cell>
          <cell r="AH101" t="e">
            <v>#DIV/0!</v>
          </cell>
          <cell r="AJ101" t="e">
            <v>#DIV/0!</v>
          </cell>
          <cell r="AK101" t="e">
            <v>#DIV/0!</v>
          </cell>
          <cell r="AL101" t="e">
            <v>#DIV/0!</v>
          </cell>
          <cell r="AN101" t="e">
            <v>#DIV/0!</v>
          </cell>
          <cell r="AO101" t="e">
            <v>#DIV/0!</v>
          </cell>
          <cell r="AP101" t="e">
            <v>#DIV/0!</v>
          </cell>
          <cell r="AR101" t="e">
            <v>#DIV/0!</v>
          </cell>
          <cell r="AS101" t="e">
            <v>#DIV/0!</v>
          </cell>
          <cell r="AT101" t="e">
            <v>#DIV/0!</v>
          </cell>
          <cell r="AV101" t="e">
            <v>#DIV/0!</v>
          </cell>
          <cell r="AW101" t="e">
            <v>#DIV/0!</v>
          </cell>
          <cell r="AX101" t="e">
            <v>#DIV/0!</v>
          </cell>
        </row>
        <row r="103">
          <cell r="A103" t="str">
            <v xml:space="preserve">Controllable opex </v>
          </cell>
          <cell r="D103">
            <v>70.936359951357929</v>
          </cell>
          <cell r="E103">
            <v>0</v>
          </cell>
          <cell r="F103">
            <v>70.936359951357929</v>
          </cell>
          <cell r="H103">
            <v>131.14395781536024</v>
          </cell>
          <cell r="I103">
            <v>0</v>
          </cell>
          <cell r="J103">
            <v>131.14395781536024</v>
          </cell>
          <cell r="L103">
            <v>205.72916666666666</v>
          </cell>
          <cell r="M103">
            <v>0</v>
          </cell>
          <cell r="N103">
            <v>205.72916666666666</v>
          </cell>
          <cell r="P103">
            <v>269.00104864815575</v>
          </cell>
          <cell r="Q103">
            <v>0</v>
          </cell>
          <cell r="R103">
            <v>269.00104864815575</v>
          </cell>
          <cell r="T103">
            <v>339.70399344215735</v>
          </cell>
          <cell r="U103">
            <v>0</v>
          </cell>
          <cell r="V103">
            <v>339.70399344215735</v>
          </cell>
          <cell r="X103" t="e">
            <v>#DIV/0!</v>
          </cell>
          <cell r="Y103" t="e">
            <v>#DIV/0!</v>
          </cell>
          <cell r="Z103" t="e">
            <v>#DIV/0!</v>
          </cell>
          <cell r="AB103" t="e">
            <v>#DIV/0!</v>
          </cell>
          <cell r="AC103" t="e">
            <v>#DIV/0!</v>
          </cell>
          <cell r="AD103" t="e">
            <v>#DIV/0!</v>
          </cell>
          <cell r="AF103" t="e">
            <v>#DIV/0!</v>
          </cell>
          <cell r="AG103" t="e">
            <v>#DIV/0!</v>
          </cell>
          <cell r="AH103" t="e">
            <v>#DIV/0!</v>
          </cell>
          <cell r="AJ103" t="e">
            <v>#DIV/0!</v>
          </cell>
          <cell r="AK103" t="e">
            <v>#DIV/0!</v>
          </cell>
          <cell r="AL103" t="e">
            <v>#DIV/0!</v>
          </cell>
          <cell r="AN103" t="e">
            <v>#DIV/0!</v>
          </cell>
          <cell r="AO103" t="e">
            <v>#DIV/0!</v>
          </cell>
          <cell r="AP103" t="e">
            <v>#DIV/0!</v>
          </cell>
          <cell r="AR103" t="e">
            <v>#DIV/0!</v>
          </cell>
          <cell r="AS103" t="e">
            <v>#DIV/0!</v>
          </cell>
          <cell r="AT103" t="e">
            <v>#DIV/0!</v>
          </cell>
          <cell r="AV103" t="e">
            <v>#DIV/0!</v>
          </cell>
          <cell r="AW103" t="e">
            <v>#DIV/0!</v>
          </cell>
          <cell r="AX103" t="e">
            <v>#DIV/0!</v>
          </cell>
        </row>
        <row r="105">
          <cell r="A105" t="str">
            <v>Non Controllable Opex</v>
          </cell>
        </row>
        <row r="106">
          <cell r="A106" t="str">
            <v xml:space="preserve">Other </v>
          </cell>
        </row>
        <row r="107">
          <cell r="A107" t="str">
            <v xml:space="preserve">Depreciation </v>
          </cell>
          <cell r="D107">
            <v>19.591947034184571</v>
          </cell>
          <cell r="E107">
            <v>0</v>
          </cell>
          <cell r="F107">
            <v>19.591947034184571</v>
          </cell>
          <cell r="H107">
            <v>38.933362476435072</v>
          </cell>
          <cell r="I107">
            <v>0</v>
          </cell>
          <cell r="J107">
            <v>38.933362476435072</v>
          </cell>
          <cell r="L107">
            <v>54.6875</v>
          </cell>
          <cell r="M107">
            <v>0</v>
          </cell>
          <cell r="N107">
            <v>54.6875</v>
          </cell>
          <cell r="P107">
            <v>73.60077117976175</v>
          </cell>
          <cell r="Q107">
            <v>0</v>
          </cell>
          <cell r="R107">
            <v>73.60077117976175</v>
          </cell>
          <cell r="T107">
            <v>91.65488707730637</v>
          </cell>
          <cell r="U107">
            <v>0</v>
          </cell>
          <cell r="V107">
            <v>91.65488707730637</v>
          </cell>
          <cell r="X107" t="e">
            <v>#DIV/0!</v>
          </cell>
          <cell r="Y107" t="e">
            <v>#DIV/0!</v>
          </cell>
          <cell r="Z107" t="e">
            <v>#DIV/0!</v>
          </cell>
          <cell r="AB107" t="e">
            <v>#DIV/0!</v>
          </cell>
          <cell r="AC107" t="e">
            <v>#DIV/0!</v>
          </cell>
          <cell r="AD107" t="e">
            <v>#DIV/0!</v>
          </cell>
          <cell r="AF107" t="e">
            <v>#DIV/0!</v>
          </cell>
          <cell r="AG107" t="e">
            <v>#DIV/0!</v>
          </cell>
          <cell r="AH107" t="e">
            <v>#DIV/0!</v>
          </cell>
          <cell r="AJ107" t="e">
            <v>#DIV/0!</v>
          </cell>
          <cell r="AK107" t="e">
            <v>#DIV/0!</v>
          </cell>
          <cell r="AL107" t="e">
            <v>#DIV/0!</v>
          </cell>
          <cell r="AN107" t="e">
            <v>#DIV/0!</v>
          </cell>
          <cell r="AO107" t="e">
            <v>#DIV/0!</v>
          </cell>
          <cell r="AP107" t="e">
            <v>#DIV/0!</v>
          </cell>
          <cell r="AR107" t="e">
            <v>#DIV/0!</v>
          </cell>
          <cell r="AS107" t="e">
            <v>#DIV/0!</v>
          </cell>
          <cell r="AT107" t="e">
            <v>#DIV/0!</v>
          </cell>
          <cell r="AV107" t="e">
            <v>#DIV/0!</v>
          </cell>
          <cell r="AW107" t="e">
            <v>#DIV/0!</v>
          </cell>
          <cell r="AX107" t="e">
            <v>#DIV/0!</v>
          </cell>
        </row>
        <row r="108">
          <cell r="A108" t="str">
            <v>Amortisation</v>
          </cell>
          <cell r="D108">
            <v>0</v>
          </cell>
          <cell r="E108">
            <v>0</v>
          </cell>
          <cell r="F108">
            <v>0</v>
          </cell>
          <cell r="H108">
            <v>0</v>
          </cell>
          <cell r="I108">
            <v>0</v>
          </cell>
          <cell r="J108">
            <v>0</v>
          </cell>
          <cell r="L108">
            <v>0</v>
          </cell>
          <cell r="M108">
            <v>0</v>
          </cell>
          <cell r="N108">
            <v>0</v>
          </cell>
          <cell r="P108">
            <v>0</v>
          </cell>
          <cell r="Q108">
            <v>0</v>
          </cell>
          <cell r="R108">
            <v>0</v>
          </cell>
          <cell r="T108">
            <v>0</v>
          </cell>
          <cell r="U108">
            <v>0</v>
          </cell>
          <cell r="V108">
            <v>0</v>
          </cell>
          <cell r="X108" t="e">
            <v>#DIV/0!</v>
          </cell>
          <cell r="Y108" t="e">
            <v>#DIV/0!</v>
          </cell>
          <cell r="Z108" t="e">
            <v>#DIV/0!</v>
          </cell>
          <cell r="AB108" t="e">
            <v>#DIV/0!</v>
          </cell>
          <cell r="AC108" t="e">
            <v>#DIV/0!</v>
          </cell>
          <cell r="AD108" t="e">
            <v>#DIV/0!</v>
          </cell>
          <cell r="AF108" t="e">
            <v>#DIV/0!</v>
          </cell>
          <cell r="AG108" t="e">
            <v>#DIV/0!</v>
          </cell>
          <cell r="AH108" t="e">
            <v>#DIV/0!</v>
          </cell>
          <cell r="AJ108" t="e">
            <v>#DIV/0!</v>
          </cell>
          <cell r="AK108" t="e">
            <v>#DIV/0!</v>
          </cell>
          <cell r="AL108" t="e">
            <v>#DIV/0!</v>
          </cell>
          <cell r="AN108" t="e">
            <v>#DIV/0!</v>
          </cell>
          <cell r="AO108" t="e">
            <v>#DIV/0!</v>
          </cell>
          <cell r="AP108" t="e">
            <v>#DIV/0!</v>
          </cell>
          <cell r="AR108" t="e">
            <v>#DIV/0!</v>
          </cell>
          <cell r="AS108" t="e">
            <v>#DIV/0!</v>
          </cell>
          <cell r="AT108" t="e">
            <v>#DIV/0!</v>
          </cell>
          <cell r="AV108" t="e">
            <v>#DIV/0!</v>
          </cell>
          <cell r="AW108" t="e">
            <v>#DIV/0!</v>
          </cell>
          <cell r="AX108" t="e">
            <v>#DIV/0!</v>
          </cell>
        </row>
        <row r="109">
          <cell r="A109" t="str">
            <v>Capital contributions released</v>
          </cell>
          <cell r="D109">
            <v>-0.67558438048912306</v>
          </cell>
          <cell r="E109">
            <v>0</v>
          </cell>
          <cell r="F109">
            <v>-0.67558438048912306</v>
          </cell>
          <cell r="H109">
            <v>-1.3660828939100025</v>
          </cell>
          <cell r="I109">
            <v>0</v>
          </cell>
          <cell r="J109">
            <v>-1.3660828939100025</v>
          </cell>
          <cell r="L109">
            <v>-1.953125</v>
          </cell>
          <cell r="M109">
            <v>0</v>
          </cell>
          <cell r="N109">
            <v>-1.953125</v>
          </cell>
          <cell r="P109">
            <v>-2.6053370329119203</v>
          </cell>
          <cell r="Q109">
            <v>0</v>
          </cell>
          <cell r="R109">
            <v>-2.6053370329119203</v>
          </cell>
          <cell r="T109">
            <v>-3.2272847562431823</v>
          </cell>
          <cell r="U109">
            <v>0</v>
          </cell>
          <cell r="V109">
            <v>-3.2272847562431823</v>
          </cell>
          <cell r="X109" t="e">
            <v>#DIV/0!</v>
          </cell>
          <cell r="Y109" t="e">
            <v>#DIV/0!</v>
          </cell>
          <cell r="Z109" t="e">
            <v>#DIV/0!</v>
          </cell>
          <cell r="AB109" t="e">
            <v>#DIV/0!</v>
          </cell>
          <cell r="AC109" t="e">
            <v>#DIV/0!</v>
          </cell>
          <cell r="AD109" t="e">
            <v>#DIV/0!</v>
          </cell>
          <cell r="AF109" t="e">
            <v>#DIV/0!</v>
          </cell>
          <cell r="AG109" t="e">
            <v>#DIV/0!</v>
          </cell>
          <cell r="AH109" t="e">
            <v>#DIV/0!</v>
          </cell>
          <cell r="AJ109" t="e">
            <v>#DIV/0!</v>
          </cell>
          <cell r="AK109" t="e">
            <v>#DIV/0!</v>
          </cell>
          <cell r="AL109" t="e">
            <v>#DIV/0!</v>
          </cell>
          <cell r="AN109" t="e">
            <v>#DIV/0!</v>
          </cell>
          <cell r="AO109" t="e">
            <v>#DIV/0!</v>
          </cell>
          <cell r="AP109" t="e">
            <v>#DIV/0!</v>
          </cell>
          <cell r="AR109" t="e">
            <v>#DIV/0!</v>
          </cell>
          <cell r="AS109" t="e">
            <v>#DIV/0!</v>
          </cell>
          <cell r="AT109" t="e">
            <v>#DIV/0!</v>
          </cell>
          <cell r="AV109" t="e">
            <v>#DIV/0!</v>
          </cell>
          <cell r="AW109" t="e">
            <v>#DIV/0!</v>
          </cell>
          <cell r="AX109" t="e">
            <v>#DIV/0!</v>
          </cell>
        </row>
        <row r="110">
          <cell r="A110" t="str">
            <v>Environmental</v>
          </cell>
          <cell r="D110">
            <v>2.7023375219564922</v>
          </cell>
          <cell r="E110">
            <v>0</v>
          </cell>
          <cell r="F110">
            <v>2.7023375219564922</v>
          </cell>
          <cell r="H110">
            <v>4.0982486817300074</v>
          </cell>
          <cell r="I110">
            <v>0</v>
          </cell>
          <cell r="J110">
            <v>4.0982486817300074</v>
          </cell>
          <cell r="L110">
            <v>1.3020833333333333</v>
          </cell>
          <cell r="M110">
            <v>0</v>
          </cell>
          <cell r="N110">
            <v>1.3020833333333333</v>
          </cell>
          <cell r="P110">
            <v>5.8620083240518204</v>
          </cell>
          <cell r="Q110">
            <v>0</v>
          </cell>
          <cell r="R110">
            <v>5.8620083240518204</v>
          </cell>
          <cell r="T110">
            <v>3.8727417074918189</v>
          </cell>
          <cell r="U110">
            <v>0</v>
          </cell>
          <cell r="V110">
            <v>3.8727417074918189</v>
          </cell>
          <cell r="X110" t="e">
            <v>#DIV/0!</v>
          </cell>
          <cell r="Y110" t="e">
            <v>#DIV/0!</v>
          </cell>
          <cell r="Z110" t="e">
            <v>#DIV/0!</v>
          </cell>
          <cell r="AB110" t="e">
            <v>#DIV/0!</v>
          </cell>
          <cell r="AC110" t="e">
            <v>#DIV/0!</v>
          </cell>
          <cell r="AD110" t="e">
            <v>#DIV/0!</v>
          </cell>
          <cell r="AF110" t="e">
            <v>#DIV/0!</v>
          </cell>
          <cell r="AG110" t="e">
            <v>#DIV/0!</v>
          </cell>
          <cell r="AH110" t="e">
            <v>#DIV/0!</v>
          </cell>
          <cell r="AJ110" t="e">
            <v>#DIV/0!</v>
          </cell>
          <cell r="AK110" t="e">
            <v>#DIV/0!</v>
          </cell>
          <cell r="AL110" t="e">
            <v>#DIV/0!</v>
          </cell>
          <cell r="AN110" t="e">
            <v>#DIV/0!</v>
          </cell>
          <cell r="AO110" t="e">
            <v>#DIV/0!</v>
          </cell>
          <cell r="AP110" t="e">
            <v>#DIV/0!</v>
          </cell>
          <cell r="AR110" t="e">
            <v>#DIV/0!</v>
          </cell>
          <cell r="AS110" t="e">
            <v>#DIV/0!</v>
          </cell>
          <cell r="AT110" t="e">
            <v>#DIV/0!</v>
          </cell>
          <cell r="AV110" t="e">
            <v>#DIV/0!</v>
          </cell>
          <cell r="AW110" t="e">
            <v>#DIV/0!</v>
          </cell>
          <cell r="AX110" t="e">
            <v>#DIV/0!</v>
          </cell>
        </row>
        <row r="111">
          <cell r="A111" t="str">
            <v>Storms</v>
          </cell>
          <cell r="D111">
            <v>0</v>
          </cell>
          <cell r="E111">
            <v>0</v>
          </cell>
          <cell r="F111">
            <v>0</v>
          </cell>
          <cell r="H111">
            <v>0.68304144695500124</v>
          </cell>
          <cell r="I111">
            <v>0</v>
          </cell>
          <cell r="J111">
            <v>0.68304144695500124</v>
          </cell>
          <cell r="L111">
            <v>1.3020833333333333</v>
          </cell>
          <cell r="M111">
            <v>0</v>
          </cell>
          <cell r="N111">
            <v>1.3020833333333333</v>
          </cell>
          <cell r="P111">
            <v>1.9540027746839401</v>
          </cell>
          <cell r="Q111">
            <v>0</v>
          </cell>
          <cell r="R111">
            <v>1.9540027746839401</v>
          </cell>
          <cell r="T111">
            <v>4.518198658740455</v>
          </cell>
          <cell r="U111">
            <v>0</v>
          </cell>
          <cell r="V111">
            <v>4.518198658740455</v>
          </cell>
          <cell r="X111" t="e">
            <v>#DIV/0!</v>
          </cell>
          <cell r="Y111" t="e">
            <v>#DIV/0!</v>
          </cell>
          <cell r="Z111" t="e">
            <v>#DIV/0!</v>
          </cell>
          <cell r="AB111" t="e">
            <v>#DIV/0!</v>
          </cell>
          <cell r="AC111" t="e">
            <v>#DIV/0!</v>
          </cell>
          <cell r="AD111" t="e">
            <v>#DIV/0!</v>
          </cell>
          <cell r="AF111" t="e">
            <v>#DIV/0!</v>
          </cell>
          <cell r="AG111" t="e">
            <v>#DIV/0!</v>
          </cell>
          <cell r="AH111" t="e">
            <v>#DIV/0!</v>
          </cell>
          <cell r="AJ111" t="e">
            <v>#DIV/0!</v>
          </cell>
          <cell r="AK111" t="e">
            <v>#DIV/0!</v>
          </cell>
          <cell r="AL111" t="e">
            <v>#DIV/0!</v>
          </cell>
          <cell r="AN111" t="e">
            <v>#DIV/0!</v>
          </cell>
          <cell r="AO111" t="e">
            <v>#DIV/0!</v>
          </cell>
          <cell r="AP111" t="e">
            <v>#DIV/0!</v>
          </cell>
          <cell r="AR111" t="e">
            <v>#DIV/0!</v>
          </cell>
          <cell r="AS111" t="e">
            <v>#DIV/0!</v>
          </cell>
          <cell r="AT111" t="e">
            <v>#DIV/0!</v>
          </cell>
          <cell r="AV111" t="e">
            <v>#DIV/0!</v>
          </cell>
          <cell r="AW111" t="e">
            <v>#DIV/0!</v>
          </cell>
          <cell r="AX111" t="e">
            <v>#DIV/0!</v>
          </cell>
        </row>
        <row r="112">
          <cell r="A112" t="str">
            <v>Quasi capex (US capital related O&amp;M)</v>
          </cell>
          <cell r="D112">
            <v>2.0267531414673692</v>
          </cell>
          <cell r="E112">
            <v>0</v>
          </cell>
          <cell r="F112">
            <v>2.0267531414673692</v>
          </cell>
          <cell r="H112">
            <v>4.0982486817300074</v>
          </cell>
          <cell r="I112">
            <v>0</v>
          </cell>
          <cell r="J112">
            <v>4.0982486817300074</v>
          </cell>
          <cell r="L112">
            <v>6.510416666666667</v>
          </cell>
          <cell r="M112">
            <v>0</v>
          </cell>
          <cell r="N112">
            <v>6.510416666666667</v>
          </cell>
          <cell r="P112">
            <v>8.4673453569637402</v>
          </cell>
          <cell r="Q112">
            <v>0</v>
          </cell>
          <cell r="R112">
            <v>8.4673453569637402</v>
          </cell>
          <cell r="T112">
            <v>10.97276817122682</v>
          </cell>
          <cell r="U112">
            <v>0</v>
          </cell>
          <cell r="V112">
            <v>10.97276817122682</v>
          </cell>
          <cell r="X112" t="e">
            <v>#DIV/0!</v>
          </cell>
          <cell r="Y112" t="e">
            <v>#DIV/0!</v>
          </cell>
          <cell r="Z112" t="e">
            <v>#DIV/0!</v>
          </cell>
          <cell r="AB112" t="e">
            <v>#DIV/0!</v>
          </cell>
          <cell r="AC112" t="e">
            <v>#DIV/0!</v>
          </cell>
          <cell r="AD112" t="e">
            <v>#DIV/0!</v>
          </cell>
          <cell r="AF112" t="e">
            <v>#DIV/0!</v>
          </cell>
          <cell r="AG112" t="e">
            <v>#DIV/0!</v>
          </cell>
          <cell r="AH112" t="e">
            <v>#DIV/0!</v>
          </cell>
          <cell r="AJ112" t="e">
            <v>#DIV/0!</v>
          </cell>
          <cell r="AK112" t="e">
            <v>#DIV/0!</v>
          </cell>
          <cell r="AL112" t="e">
            <v>#DIV/0!</v>
          </cell>
          <cell r="AN112" t="e">
            <v>#DIV/0!</v>
          </cell>
          <cell r="AO112" t="e">
            <v>#DIV/0!</v>
          </cell>
          <cell r="AP112" t="e">
            <v>#DIV/0!</v>
          </cell>
          <cell r="AR112" t="e">
            <v>#DIV/0!</v>
          </cell>
          <cell r="AS112" t="e">
            <v>#DIV/0!</v>
          </cell>
          <cell r="AT112" t="e">
            <v>#DIV/0!</v>
          </cell>
          <cell r="AV112" t="e">
            <v>#DIV/0!</v>
          </cell>
          <cell r="AW112" t="e">
            <v>#DIV/0!</v>
          </cell>
          <cell r="AX112" t="e">
            <v>#DIV/0!</v>
          </cell>
        </row>
        <row r="113">
          <cell r="A113" t="str">
            <v>US property taxes / rates</v>
          </cell>
          <cell r="D113">
            <v>16.214025131738953</v>
          </cell>
          <cell r="E113">
            <v>0</v>
          </cell>
          <cell r="F113">
            <v>16.214025131738953</v>
          </cell>
          <cell r="H113">
            <v>34.152072347750064</v>
          </cell>
          <cell r="I113">
            <v>0</v>
          </cell>
          <cell r="J113">
            <v>34.152072347750064</v>
          </cell>
          <cell r="L113">
            <v>54.6875</v>
          </cell>
          <cell r="M113">
            <v>0</v>
          </cell>
          <cell r="N113">
            <v>54.6875</v>
          </cell>
          <cell r="P113">
            <v>72.298102663305784</v>
          </cell>
          <cell r="Q113">
            <v>0</v>
          </cell>
          <cell r="R113">
            <v>72.298102663305784</v>
          </cell>
          <cell r="T113">
            <v>89.718516223560471</v>
          </cell>
          <cell r="U113">
            <v>0</v>
          </cell>
          <cell r="V113">
            <v>89.718516223560471</v>
          </cell>
          <cell r="X113" t="e">
            <v>#DIV/0!</v>
          </cell>
          <cell r="Y113" t="e">
            <v>#DIV/0!</v>
          </cell>
          <cell r="Z113" t="e">
            <v>#DIV/0!</v>
          </cell>
          <cell r="AB113" t="e">
            <v>#DIV/0!</v>
          </cell>
          <cell r="AC113" t="e">
            <v>#DIV/0!</v>
          </cell>
          <cell r="AD113" t="e">
            <v>#DIV/0!</v>
          </cell>
          <cell r="AF113" t="e">
            <v>#DIV/0!</v>
          </cell>
          <cell r="AG113" t="e">
            <v>#DIV/0!</v>
          </cell>
          <cell r="AH113" t="e">
            <v>#DIV/0!</v>
          </cell>
          <cell r="AJ113" t="e">
            <v>#DIV/0!</v>
          </cell>
          <cell r="AK113" t="e">
            <v>#DIV/0!</v>
          </cell>
          <cell r="AL113" t="e">
            <v>#DIV/0!</v>
          </cell>
          <cell r="AN113" t="e">
            <v>#DIV/0!</v>
          </cell>
          <cell r="AO113" t="e">
            <v>#DIV/0!</v>
          </cell>
          <cell r="AP113" t="e">
            <v>#DIV/0!</v>
          </cell>
          <cell r="AR113" t="e">
            <v>#DIV/0!</v>
          </cell>
          <cell r="AS113" t="e">
            <v>#DIV/0!</v>
          </cell>
          <cell r="AT113" t="e">
            <v>#DIV/0!</v>
          </cell>
          <cell r="AV113" t="e">
            <v>#DIV/0!</v>
          </cell>
          <cell r="AW113" t="e">
            <v>#DIV/0!</v>
          </cell>
          <cell r="AX113" t="e">
            <v>#DIV/0!</v>
          </cell>
        </row>
        <row r="114">
          <cell r="A114" t="str">
            <v>Excluded, de-minimus &amp; consented opex</v>
          </cell>
          <cell r="D114">
            <v>0</v>
          </cell>
          <cell r="E114">
            <v>0</v>
          </cell>
          <cell r="F114">
            <v>0</v>
          </cell>
          <cell r="H114">
            <v>0</v>
          </cell>
          <cell r="I114">
            <v>0</v>
          </cell>
          <cell r="J114">
            <v>0</v>
          </cell>
          <cell r="L114">
            <v>0</v>
          </cell>
          <cell r="M114">
            <v>0</v>
          </cell>
          <cell r="N114">
            <v>0</v>
          </cell>
          <cell r="P114">
            <v>0</v>
          </cell>
          <cell r="Q114">
            <v>0</v>
          </cell>
          <cell r="R114">
            <v>0</v>
          </cell>
          <cell r="T114">
            <v>0</v>
          </cell>
          <cell r="U114">
            <v>0</v>
          </cell>
          <cell r="V114">
            <v>0</v>
          </cell>
          <cell r="X114" t="e">
            <v>#DIV/0!</v>
          </cell>
          <cell r="Y114" t="e">
            <v>#DIV/0!</v>
          </cell>
          <cell r="Z114" t="e">
            <v>#DIV/0!</v>
          </cell>
          <cell r="AB114" t="e">
            <v>#DIV/0!</v>
          </cell>
          <cell r="AC114" t="e">
            <v>#DIV/0!</v>
          </cell>
          <cell r="AD114" t="e">
            <v>#DIV/0!</v>
          </cell>
          <cell r="AF114" t="e">
            <v>#DIV/0!</v>
          </cell>
          <cell r="AG114" t="e">
            <v>#DIV/0!</v>
          </cell>
          <cell r="AH114" t="e">
            <v>#DIV/0!</v>
          </cell>
          <cell r="AJ114" t="e">
            <v>#DIV/0!</v>
          </cell>
          <cell r="AK114" t="e">
            <v>#DIV/0!</v>
          </cell>
          <cell r="AL114" t="e">
            <v>#DIV/0!</v>
          </cell>
          <cell r="AN114" t="e">
            <v>#DIV/0!</v>
          </cell>
          <cell r="AO114" t="e">
            <v>#DIV/0!</v>
          </cell>
          <cell r="AP114" t="e">
            <v>#DIV/0!</v>
          </cell>
          <cell r="AR114" t="e">
            <v>#DIV/0!</v>
          </cell>
          <cell r="AS114" t="e">
            <v>#DIV/0!</v>
          </cell>
          <cell r="AT114" t="e">
            <v>#DIV/0!</v>
          </cell>
          <cell r="AV114" t="e">
            <v>#DIV/0!</v>
          </cell>
          <cell r="AW114" t="e">
            <v>#DIV/0!</v>
          </cell>
          <cell r="AX114" t="e">
            <v>#DIV/0!</v>
          </cell>
        </row>
        <row r="115">
          <cell r="D115">
            <v>39.859478448858262</v>
          </cell>
          <cell r="E115">
            <v>0</v>
          </cell>
          <cell r="F115">
            <v>39.859478448858262</v>
          </cell>
          <cell r="H115">
            <v>80.598890740690138</v>
          </cell>
          <cell r="I115">
            <v>0</v>
          </cell>
          <cell r="J115">
            <v>80.598890740690138</v>
          </cell>
          <cell r="L115">
            <v>116.53645833333334</v>
          </cell>
          <cell r="N115">
            <v>116.53645833333334</v>
          </cell>
          <cell r="P115">
            <v>159.57689326585512</v>
          </cell>
          <cell r="Q115">
            <v>0</v>
          </cell>
          <cell r="R115">
            <v>159.57689326585512</v>
          </cell>
          <cell r="T115">
            <v>197.50982708208275</v>
          </cell>
          <cell r="U115">
            <v>0</v>
          </cell>
          <cell r="V115">
            <v>197.50982708208275</v>
          </cell>
          <cell r="X115" t="e">
            <v>#DIV/0!</v>
          </cell>
          <cell r="Y115" t="e">
            <v>#DIV/0!</v>
          </cell>
          <cell r="Z115" t="e">
            <v>#DIV/0!</v>
          </cell>
          <cell r="AB115" t="e">
            <v>#DIV/0!</v>
          </cell>
          <cell r="AC115" t="e">
            <v>#DIV/0!</v>
          </cell>
          <cell r="AD115" t="e">
            <v>#DIV/0!</v>
          </cell>
          <cell r="AF115" t="e">
            <v>#DIV/0!</v>
          </cell>
          <cell r="AG115" t="e">
            <v>#DIV/0!</v>
          </cell>
          <cell r="AH115" t="e">
            <v>#DIV/0!</v>
          </cell>
          <cell r="AJ115" t="e">
            <v>#DIV/0!</v>
          </cell>
          <cell r="AK115" t="e">
            <v>#DIV/0!</v>
          </cell>
          <cell r="AL115" t="e">
            <v>#DIV/0!</v>
          </cell>
          <cell r="AN115" t="e">
            <v>#DIV/0!</v>
          </cell>
          <cell r="AO115" t="e">
            <v>#DIV/0!</v>
          </cell>
          <cell r="AP115" t="e">
            <v>#DIV/0!</v>
          </cell>
          <cell r="AR115" t="e">
            <v>#DIV/0!</v>
          </cell>
          <cell r="AS115" t="e">
            <v>#DIV/0!</v>
          </cell>
          <cell r="AT115" t="e">
            <v>#DIV/0!</v>
          </cell>
          <cell r="AV115" t="e">
            <v>#DIV/0!</v>
          </cell>
          <cell r="AW115" t="e">
            <v>#DIV/0!</v>
          </cell>
          <cell r="AX115" t="e">
            <v>#DIV/0!</v>
          </cell>
        </row>
        <row r="116">
          <cell r="A116" t="str">
            <v>Opex Recovered via UK RAV</v>
          </cell>
        </row>
        <row r="117">
          <cell r="A117" t="str">
            <v>Quasi capex</v>
          </cell>
          <cell r="D117">
            <v>0</v>
          </cell>
          <cell r="E117">
            <v>0</v>
          </cell>
          <cell r="F117">
            <v>0</v>
          </cell>
          <cell r="H117">
            <v>0</v>
          </cell>
          <cell r="I117">
            <v>0</v>
          </cell>
          <cell r="J117">
            <v>0</v>
          </cell>
          <cell r="L117">
            <v>0</v>
          </cell>
          <cell r="M117">
            <v>0</v>
          </cell>
          <cell r="N117">
            <v>0</v>
          </cell>
          <cell r="P117">
            <v>0</v>
          </cell>
          <cell r="Q117">
            <v>0</v>
          </cell>
          <cell r="R117">
            <v>0</v>
          </cell>
          <cell r="T117">
            <v>0</v>
          </cell>
          <cell r="U117">
            <v>0</v>
          </cell>
          <cell r="V117">
            <v>0</v>
          </cell>
          <cell r="X117" t="e">
            <v>#DIV/0!</v>
          </cell>
          <cell r="Y117" t="e">
            <v>#DIV/0!</v>
          </cell>
          <cell r="Z117" t="e">
            <v>#DIV/0!</v>
          </cell>
          <cell r="AB117" t="e">
            <v>#DIV/0!</v>
          </cell>
          <cell r="AC117" t="e">
            <v>#DIV/0!</v>
          </cell>
          <cell r="AD117" t="e">
            <v>#DIV/0!</v>
          </cell>
          <cell r="AF117" t="e">
            <v>#DIV/0!</v>
          </cell>
          <cell r="AG117" t="e">
            <v>#DIV/0!</v>
          </cell>
          <cell r="AH117" t="e">
            <v>#DIV/0!</v>
          </cell>
          <cell r="AJ117" t="e">
            <v>#DIV/0!</v>
          </cell>
          <cell r="AK117" t="e">
            <v>#DIV/0!</v>
          </cell>
          <cell r="AL117" t="e">
            <v>#DIV/0!</v>
          </cell>
          <cell r="AN117" t="e">
            <v>#DIV/0!</v>
          </cell>
          <cell r="AO117" t="e">
            <v>#DIV/0!</v>
          </cell>
          <cell r="AP117" t="e">
            <v>#DIV/0!</v>
          </cell>
          <cell r="AR117" t="e">
            <v>#DIV/0!</v>
          </cell>
          <cell r="AS117" t="e">
            <v>#DIV/0!</v>
          </cell>
          <cell r="AT117" t="e">
            <v>#DIV/0!</v>
          </cell>
          <cell r="AV117" t="e">
            <v>#DIV/0!</v>
          </cell>
          <cell r="AW117" t="e">
            <v>#DIV/0!</v>
          </cell>
          <cell r="AX117" t="e">
            <v>#DIV/0!</v>
          </cell>
        </row>
        <row r="118">
          <cell r="A118" t="str">
            <v>Repex</v>
          </cell>
          <cell r="D118">
            <v>0</v>
          </cell>
          <cell r="E118">
            <v>0</v>
          </cell>
          <cell r="F118">
            <v>0</v>
          </cell>
          <cell r="H118">
            <v>0</v>
          </cell>
          <cell r="I118">
            <v>0</v>
          </cell>
          <cell r="J118">
            <v>0</v>
          </cell>
          <cell r="L118">
            <v>0</v>
          </cell>
          <cell r="M118">
            <v>0</v>
          </cell>
          <cell r="N118">
            <v>0</v>
          </cell>
          <cell r="P118">
            <v>0</v>
          </cell>
          <cell r="Q118">
            <v>0</v>
          </cell>
          <cell r="R118">
            <v>0</v>
          </cell>
          <cell r="T118">
            <v>0</v>
          </cell>
          <cell r="U118">
            <v>0</v>
          </cell>
          <cell r="V118">
            <v>0</v>
          </cell>
          <cell r="X118" t="e">
            <v>#DIV/0!</v>
          </cell>
          <cell r="Y118" t="e">
            <v>#DIV/0!</v>
          </cell>
          <cell r="Z118" t="e">
            <v>#DIV/0!</v>
          </cell>
          <cell r="AB118" t="e">
            <v>#DIV/0!</v>
          </cell>
          <cell r="AC118" t="e">
            <v>#DIV/0!</v>
          </cell>
          <cell r="AD118" t="e">
            <v>#DIV/0!</v>
          </cell>
          <cell r="AF118" t="e">
            <v>#DIV/0!</v>
          </cell>
          <cell r="AG118" t="e">
            <v>#DIV/0!</v>
          </cell>
          <cell r="AH118" t="e">
            <v>#DIV/0!</v>
          </cell>
          <cell r="AJ118" t="e">
            <v>#DIV/0!</v>
          </cell>
          <cell r="AK118" t="e">
            <v>#DIV/0!</v>
          </cell>
          <cell r="AL118" t="e">
            <v>#DIV/0!</v>
          </cell>
          <cell r="AN118" t="e">
            <v>#DIV/0!</v>
          </cell>
          <cell r="AO118" t="e">
            <v>#DIV/0!</v>
          </cell>
          <cell r="AP118" t="e">
            <v>#DIV/0!</v>
          </cell>
          <cell r="AR118" t="e">
            <v>#DIV/0!</v>
          </cell>
          <cell r="AS118" t="e">
            <v>#DIV/0!</v>
          </cell>
          <cell r="AT118" t="e">
            <v>#DIV/0!</v>
          </cell>
          <cell r="AV118" t="e">
            <v>#DIV/0!</v>
          </cell>
          <cell r="AW118" t="e">
            <v>#DIV/0!</v>
          </cell>
          <cell r="AX118" t="e">
            <v>#DIV/0!</v>
          </cell>
        </row>
        <row r="119">
          <cell r="D119">
            <v>0</v>
          </cell>
          <cell r="E119">
            <v>0</v>
          </cell>
          <cell r="F119">
            <v>0</v>
          </cell>
          <cell r="H119">
            <v>0</v>
          </cell>
          <cell r="I119">
            <v>0</v>
          </cell>
          <cell r="J119">
            <v>0</v>
          </cell>
          <cell r="L119">
            <v>0</v>
          </cell>
          <cell r="N119">
            <v>0</v>
          </cell>
          <cell r="P119">
            <v>0</v>
          </cell>
          <cell r="Q119">
            <v>0</v>
          </cell>
          <cell r="R119">
            <v>0</v>
          </cell>
          <cell r="T119">
            <v>0</v>
          </cell>
          <cell r="U119">
            <v>0</v>
          </cell>
          <cell r="V119">
            <v>0</v>
          </cell>
          <cell r="X119" t="e">
            <v>#DIV/0!</v>
          </cell>
          <cell r="Y119" t="e">
            <v>#DIV/0!</v>
          </cell>
          <cell r="Z119" t="e">
            <v>#DIV/0!</v>
          </cell>
          <cell r="AB119" t="e">
            <v>#DIV/0!</v>
          </cell>
          <cell r="AC119" t="e">
            <v>#DIV/0!</v>
          </cell>
          <cell r="AD119" t="e">
            <v>#DIV/0!</v>
          </cell>
          <cell r="AF119" t="e">
            <v>#DIV/0!</v>
          </cell>
          <cell r="AG119" t="e">
            <v>#DIV/0!</v>
          </cell>
          <cell r="AH119" t="e">
            <v>#DIV/0!</v>
          </cell>
          <cell r="AJ119" t="e">
            <v>#DIV/0!</v>
          </cell>
          <cell r="AK119" t="e">
            <v>#DIV/0!</v>
          </cell>
          <cell r="AL119" t="e">
            <v>#DIV/0!</v>
          </cell>
          <cell r="AN119" t="e">
            <v>#DIV/0!</v>
          </cell>
          <cell r="AO119" t="e">
            <v>#DIV/0!</v>
          </cell>
          <cell r="AP119" t="e">
            <v>#DIV/0!</v>
          </cell>
          <cell r="AR119" t="e">
            <v>#DIV/0!</v>
          </cell>
          <cell r="AS119" t="e">
            <v>#DIV/0!</v>
          </cell>
          <cell r="AT119" t="e">
            <v>#DIV/0!</v>
          </cell>
          <cell r="AV119" t="e">
            <v>#DIV/0!</v>
          </cell>
          <cell r="AW119" t="e">
            <v>#DIV/0!</v>
          </cell>
          <cell r="AX119" t="e">
            <v>#DIV/0!</v>
          </cell>
        </row>
        <row r="120">
          <cell r="A120" t="str">
            <v>Opex Covered by UK Balancing Incentive Mechanism</v>
          </cell>
        </row>
        <row r="121">
          <cell r="A121" t="str">
            <v>Shrinkage</v>
          </cell>
          <cell r="D121">
            <v>0</v>
          </cell>
          <cell r="E121">
            <v>0</v>
          </cell>
          <cell r="F121">
            <v>0</v>
          </cell>
          <cell r="H121">
            <v>0</v>
          </cell>
          <cell r="I121">
            <v>0</v>
          </cell>
          <cell r="J121">
            <v>0</v>
          </cell>
          <cell r="L121">
            <v>0</v>
          </cell>
          <cell r="M121">
            <v>0</v>
          </cell>
          <cell r="N121">
            <v>0</v>
          </cell>
          <cell r="P121">
            <v>0</v>
          </cell>
          <cell r="Q121">
            <v>0</v>
          </cell>
          <cell r="R121">
            <v>0</v>
          </cell>
          <cell r="T121">
            <v>0</v>
          </cell>
          <cell r="U121">
            <v>0</v>
          </cell>
          <cell r="V121">
            <v>0</v>
          </cell>
          <cell r="X121" t="e">
            <v>#DIV/0!</v>
          </cell>
          <cell r="Y121" t="e">
            <v>#DIV/0!</v>
          </cell>
          <cell r="Z121" t="e">
            <v>#DIV/0!</v>
          </cell>
          <cell r="AB121" t="e">
            <v>#DIV/0!</v>
          </cell>
          <cell r="AC121" t="e">
            <v>#DIV/0!</v>
          </cell>
          <cell r="AD121" t="e">
            <v>#DIV/0!</v>
          </cell>
          <cell r="AF121" t="e">
            <v>#DIV/0!</v>
          </cell>
          <cell r="AG121" t="e">
            <v>#DIV/0!</v>
          </cell>
          <cell r="AH121" t="e">
            <v>#DIV/0!</v>
          </cell>
          <cell r="AJ121" t="e">
            <v>#DIV/0!</v>
          </cell>
          <cell r="AK121" t="e">
            <v>#DIV/0!</v>
          </cell>
          <cell r="AL121" t="e">
            <v>#DIV/0!</v>
          </cell>
          <cell r="AN121" t="e">
            <v>#DIV/0!</v>
          </cell>
          <cell r="AO121" t="e">
            <v>#DIV/0!</v>
          </cell>
          <cell r="AP121" t="e">
            <v>#DIV/0!</v>
          </cell>
          <cell r="AR121" t="e">
            <v>#DIV/0!</v>
          </cell>
          <cell r="AS121" t="e">
            <v>#DIV/0!</v>
          </cell>
          <cell r="AT121" t="e">
            <v>#DIV/0!</v>
          </cell>
          <cell r="AV121" t="e">
            <v>#DIV/0!</v>
          </cell>
          <cell r="AW121" t="e">
            <v>#DIV/0!</v>
          </cell>
          <cell r="AX121" t="e">
            <v>#DIV/0!</v>
          </cell>
        </row>
        <row r="122">
          <cell r="A122" t="str">
            <v>Commodity</v>
          </cell>
          <cell r="D122">
            <v>0</v>
          </cell>
          <cell r="E122">
            <v>0</v>
          </cell>
          <cell r="F122">
            <v>0</v>
          </cell>
          <cell r="H122">
            <v>0</v>
          </cell>
          <cell r="I122">
            <v>0</v>
          </cell>
          <cell r="J122">
            <v>0</v>
          </cell>
          <cell r="L122">
            <v>0</v>
          </cell>
          <cell r="M122">
            <v>0</v>
          </cell>
          <cell r="N122">
            <v>0</v>
          </cell>
          <cell r="P122">
            <v>0</v>
          </cell>
          <cell r="Q122">
            <v>0</v>
          </cell>
          <cell r="R122">
            <v>0</v>
          </cell>
          <cell r="T122">
            <v>0</v>
          </cell>
          <cell r="U122">
            <v>0</v>
          </cell>
          <cell r="V122">
            <v>0</v>
          </cell>
          <cell r="X122" t="e">
            <v>#DIV/0!</v>
          </cell>
          <cell r="Y122" t="e">
            <v>#DIV/0!</v>
          </cell>
          <cell r="Z122" t="e">
            <v>#DIV/0!</v>
          </cell>
          <cell r="AB122" t="e">
            <v>#DIV/0!</v>
          </cell>
          <cell r="AC122" t="e">
            <v>#DIV/0!</v>
          </cell>
          <cell r="AD122" t="e">
            <v>#DIV/0!</v>
          </cell>
          <cell r="AF122" t="e">
            <v>#DIV/0!</v>
          </cell>
          <cell r="AG122" t="e">
            <v>#DIV/0!</v>
          </cell>
          <cell r="AH122" t="e">
            <v>#DIV/0!</v>
          </cell>
          <cell r="AJ122" t="e">
            <v>#DIV/0!</v>
          </cell>
          <cell r="AK122" t="e">
            <v>#DIV/0!</v>
          </cell>
          <cell r="AL122" t="e">
            <v>#DIV/0!</v>
          </cell>
          <cell r="AN122" t="e">
            <v>#DIV/0!</v>
          </cell>
          <cell r="AO122" t="e">
            <v>#DIV/0!</v>
          </cell>
          <cell r="AP122" t="e">
            <v>#DIV/0!</v>
          </cell>
          <cell r="AR122" t="e">
            <v>#DIV/0!</v>
          </cell>
          <cell r="AS122" t="e">
            <v>#DIV/0!</v>
          </cell>
          <cell r="AT122" t="e">
            <v>#DIV/0!</v>
          </cell>
          <cell r="AV122" t="e">
            <v>#DIV/0!</v>
          </cell>
          <cell r="AW122" t="e">
            <v>#DIV/0!</v>
          </cell>
          <cell r="AX122" t="e">
            <v>#DIV/0!</v>
          </cell>
        </row>
        <row r="123">
          <cell r="A123" t="str">
            <v>BSIS</v>
          </cell>
          <cell r="D123">
            <v>0</v>
          </cell>
          <cell r="E123">
            <v>0</v>
          </cell>
          <cell r="F123">
            <v>0</v>
          </cell>
          <cell r="H123">
            <v>0</v>
          </cell>
          <cell r="I123">
            <v>0</v>
          </cell>
          <cell r="J123">
            <v>0</v>
          </cell>
          <cell r="L123">
            <v>0</v>
          </cell>
          <cell r="M123">
            <v>0</v>
          </cell>
          <cell r="N123">
            <v>0</v>
          </cell>
          <cell r="P123">
            <v>0</v>
          </cell>
          <cell r="Q123">
            <v>0</v>
          </cell>
          <cell r="R123">
            <v>0</v>
          </cell>
          <cell r="T123">
            <v>0</v>
          </cell>
          <cell r="U123">
            <v>0</v>
          </cell>
          <cell r="V123">
            <v>0</v>
          </cell>
          <cell r="X123" t="e">
            <v>#DIV/0!</v>
          </cell>
          <cell r="Y123" t="e">
            <v>#DIV/0!</v>
          </cell>
          <cell r="Z123" t="e">
            <v>#DIV/0!</v>
          </cell>
          <cell r="AB123" t="e">
            <v>#DIV/0!</v>
          </cell>
          <cell r="AC123" t="e">
            <v>#DIV/0!</v>
          </cell>
          <cell r="AD123" t="e">
            <v>#DIV/0!</v>
          </cell>
          <cell r="AF123" t="e">
            <v>#DIV/0!</v>
          </cell>
          <cell r="AG123" t="e">
            <v>#DIV/0!</v>
          </cell>
          <cell r="AH123" t="e">
            <v>#DIV/0!</v>
          </cell>
          <cell r="AJ123" t="e">
            <v>#DIV/0!</v>
          </cell>
          <cell r="AK123" t="e">
            <v>#DIV/0!</v>
          </cell>
          <cell r="AL123" t="e">
            <v>#DIV/0!</v>
          </cell>
          <cell r="AN123" t="e">
            <v>#DIV/0!</v>
          </cell>
          <cell r="AO123" t="e">
            <v>#DIV/0!</v>
          </cell>
          <cell r="AP123" t="e">
            <v>#DIV/0!</v>
          </cell>
          <cell r="AR123" t="e">
            <v>#DIV/0!</v>
          </cell>
          <cell r="AS123" t="e">
            <v>#DIV/0!</v>
          </cell>
          <cell r="AT123" t="e">
            <v>#DIV/0!</v>
          </cell>
          <cell r="AV123" t="e">
            <v>#DIV/0!</v>
          </cell>
          <cell r="AW123" t="e">
            <v>#DIV/0!</v>
          </cell>
          <cell r="AX123" t="e">
            <v>#DIV/0!</v>
          </cell>
        </row>
        <row r="124">
          <cell r="A124" t="str">
            <v>Storage</v>
          </cell>
          <cell r="D124">
            <v>0</v>
          </cell>
          <cell r="E124">
            <v>0</v>
          </cell>
          <cell r="F124">
            <v>0</v>
          </cell>
          <cell r="H124">
            <v>0</v>
          </cell>
          <cell r="I124">
            <v>0</v>
          </cell>
          <cell r="J124">
            <v>0</v>
          </cell>
          <cell r="L124">
            <v>0</v>
          </cell>
          <cell r="M124">
            <v>0</v>
          </cell>
          <cell r="N124">
            <v>0</v>
          </cell>
          <cell r="P124">
            <v>0</v>
          </cell>
          <cell r="Q124">
            <v>0</v>
          </cell>
          <cell r="R124">
            <v>0</v>
          </cell>
          <cell r="T124">
            <v>0</v>
          </cell>
          <cell r="U124">
            <v>0</v>
          </cell>
          <cell r="V124">
            <v>0</v>
          </cell>
          <cell r="X124" t="e">
            <v>#DIV/0!</v>
          </cell>
          <cell r="Y124" t="e">
            <v>#DIV/0!</v>
          </cell>
          <cell r="Z124" t="e">
            <v>#DIV/0!</v>
          </cell>
          <cell r="AB124" t="e">
            <v>#DIV/0!</v>
          </cell>
          <cell r="AC124" t="e">
            <v>#DIV/0!</v>
          </cell>
          <cell r="AD124" t="e">
            <v>#DIV/0!</v>
          </cell>
          <cell r="AF124" t="e">
            <v>#DIV/0!</v>
          </cell>
          <cell r="AG124" t="e">
            <v>#DIV/0!</v>
          </cell>
          <cell r="AH124" t="e">
            <v>#DIV/0!</v>
          </cell>
          <cell r="AJ124" t="e">
            <v>#DIV/0!</v>
          </cell>
          <cell r="AK124" t="e">
            <v>#DIV/0!</v>
          </cell>
          <cell r="AL124" t="e">
            <v>#DIV/0!</v>
          </cell>
          <cell r="AN124" t="e">
            <v>#DIV/0!</v>
          </cell>
          <cell r="AO124" t="e">
            <v>#DIV/0!</v>
          </cell>
          <cell r="AP124" t="e">
            <v>#DIV/0!</v>
          </cell>
          <cell r="AR124" t="e">
            <v>#DIV/0!</v>
          </cell>
          <cell r="AS124" t="e">
            <v>#DIV/0!</v>
          </cell>
          <cell r="AT124" t="e">
            <v>#DIV/0!</v>
          </cell>
          <cell r="AV124" t="e">
            <v>#DIV/0!</v>
          </cell>
          <cell r="AW124" t="e">
            <v>#DIV/0!</v>
          </cell>
          <cell r="AX124" t="e">
            <v>#DIV/0!</v>
          </cell>
        </row>
        <row r="125">
          <cell r="D125">
            <v>0</v>
          </cell>
          <cell r="E125">
            <v>0</v>
          </cell>
          <cell r="F125">
            <v>0</v>
          </cell>
          <cell r="H125">
            <v>0</v>
          </cell>
          <cell r="I125">
            <v>0</v>
          </cell>
          <cell r="J125">
            <v>0</v>
          </cell>
          <cell r="L125">
            <v>0</v>
          </cell>
          <cell r="N125">
            <v>0</v>
          </cell>
          <cell r="P125">
            <v>0</v>
          </cell>
          <cell r="Q125">
            <v>0</v>
          </cell>
          <cell r="R125">
            <v>0</v>
          </cell>
          <cell r="T125">
            <v>0</v>
          </cell>
          <cell r="U125">
            <v>0</v>
          </cell>
          <cell r="V125">
            <v>0</v>
          </cell>
          <cell r="X125" t="e">
            <v>#DIV/0!</v>
          </cell>
          <cell r="Y125" t="e">
            <v>#DIV/0!</v>
          </cell>
          <cell r="Z125" t="e">
            <v>#DIV/0!</v>
          </cell>
          <cell r="AB125" t="e">
            <v>#DIV/0!</v>
          </cell>
          <cell r="AC125" t="e">
            <v>#DIV/0!</v>
          </cell>
          <cell r="AD125" t="e">
            <v>#DIV/0!</v>
          </cell>
          <cell r="AF125" t="e">
            <v>#DIV/0!</v>
          </cell>
          <cell r="AG125" t="e">
            <v>#DIV/0!</v>
          </cell>
          <cell r="AH125" t="e">
            <v>#DIV/0!</v>
          </cell>
          <cell r="AJ125" t="e">
            <v>#DIV/0!</v>
          </cell>
          <cell r="AK125" t="e">
            <v>#DIV/0!</v>
          </cell>
          <cell r="AL125" t="e">
            <v>#DIV/0!</v>
          </cell>
          <cell r="AN125" t="e">
            <v>#DIV/0!</v>
          </cell>
          <cell r="AO125" t="e">
            <v>#DIV/0!</v>
          </cell>
          <cell r="AP125" t="e">
            <v>#DIV/0!</v>
          </cell>
          <cell r="AR125" t="e">
            <v>#DIV/0!</v>
          </cell>
          <cell r="AS125" t="e">
            <v>#DIV/0!</v>
          </cell>
          <cell r="AT125" t="e">
            <v>#DIV/0!</v>
          </cell>
          <cell r="AV125" t="e">
            <v>#DIV/0!</v>
          </cell>
          <cell r="AW125" t="e">
            <v>#DIV/0!</v>
          </cell>
          <cell r="AX125" t="e">
            <v>#DIV/0!</v>
          </cell>
        </row>
        <row r="126">
          <cell r="A126" t="str">
            <v>Pass through opex</v>
          </cell>
        </row>
        <row r="127">
          <cell r="A127" t="str">
            <v>US commodity</v>
          </cell>
          <cell r="D127">
            <v>150.65531684907447</v>
          </cell>
          <cell r="E127">
            <v>0</v>
          </cell>
          <cell r="F127">
            <v>150.65531684907447</v>
          </cell>
          <cell r="H127">
            <v>301.22127810715551</v>
          </cell>
          <cell r="I127">
            <v>0</v>
          </cell>
          <cell r="J127">
            <v>301.22127810715551</v>
          </cell>
          <cell r="L127">
            <v>388.671875</v>
          </cell>
          <cell r="M127">
            <v>0</v>
          </cell>
          <cell r="N127">
            <v>388.671875</v>
          </cell>
          <cell r="P127">
            <v>584.89816388872612</v>
          </cell>
          <cell r="Q127">
            <v>0</v>
          </cell>
          <cell r="R127">
            <v>584.89816388872612</v>
          </cell>
          <cell r="T127">
            <v>766.8028580833801</v>
          </cell>
          <cell r="U127">
            <v>0</v>
          </cell>
          <cell r="V127">
            <v>766.8028580833801</v>
          </cell>
          <cell r="X127" t="e">
            <v>#DIV/0!</v>
          </cell>
          <cell r="Y127" t="e">
            <v>#DIV/0!</v>
          </cell>
          <cell r="Z127" t="e">
            <v>#DIV/0!</v>
          </cell>
          <cell r="AB127" t="e">
            <v>#DIV/0!</v>
          </cell>
          <cell r="AC127" t="e">
            <v>#DIV/0!</v>
          </cell>
          <cell r="AD127" t="e">
            <v>#DIV/0!</v>
          </cell>
          <cell r="AF127" t="e">
            <v>#DIV/0!</v>
          </cell>
          <cell r="AG127" t="e">
            <v>#DIV/0!</v>
          </cell>
          <cell r="AH127" t="e">
            <v>#DIV/0!</v>
          </cell>
          <cell r="AJ127" t="e">
            <v>#DIV/0!</v>
          </cell>
          <cell r="AK127" t="e">
            <v>#DIV/0!</v>
          </cell>
          <cell r="AL127" t="e">
            <v>#DIV/0!</v>
          </cell>
          <cell r="AN127" t="e">
            <v>#DIV/0!</v>
          </cell>
          <cell r="AO127" t="e">
            <v>#DIV/0!</v>
          </cell>
          <cell r="AP127" t="e">
            <v>#DIV/0!</v>
          </cell>
          <cell r="AR127" t="e">
            <v>#DIV/0!</v>
          </cell>
          <cell r="AS127" t="e">
            <v>#DIV/0!</v>
          </cell>
          <cell r="AT127" t="e">
            <v>#DIV/0!</v>
          </cell>
          <cell r="AV127" t="e">
            <v>#DIV/0!</v>
          </cell>
          <cell r="AW127" t="e">
            <v>#DIV/0!</v>
          </cell>
          <cell r="AX127" t="e">
            <v>#DIV/0!</v>
          </cell>
        </row>
        <row r="128">
          <cell r="A128" t="str">
            <v>Wheeling</v>
          </cell>
          <cell r="D128">
            <v>20.267531414673694</v>
          </cell>
          <cell r="E128">
            <v>0</v>
          </cell>
          <cell r="F128">
            <v>20.267531414673694</v>
          </cell>
          <cell r="H128">
            <v>38.933362476435072</v>
          </cell>
          <cell r="I128">
            <v>0</v>
          </cell>
          <cell r="J128">
            <v>38.933362476435072</v>
          </cell>
          <cell r="L128">
            <v>55.989583333333336</v>
          </cell>
          <cell r="M128">
            <v>0</v>
          </cell>
          <cell r="N128">
            <v>55.989583333333336</v>
          </cell>
          <cell r="P128">
            <v>76.206108212673669</v>
          </cell>
          <cell r="Q128">
            <v>0</v>
          </cell>
          <cell r="R128">
            <v>76.206108212673669</v>
          </cell>
          <cell r="T128">
            <v>105.85494000477638</v>
          </cell>
          <cell r="U128">
            <v>0</v>
          </cell>
          <cell r="V128">
            <v>105.85494000477638</v>
          </cell>
          <cell r="X128" t="e">
            <v>#DIV/0!</v>
          </cell>
          <cell r="Y128" t="e">
            <v>#DIV/0!</v>
          </cell>
          <cell r="Z128" t="e">
            <v>#DIV/0!</v>
          </cell>
          <cell r="AB128" t="e">
            <v>#DIV/0!</v>
          </cell>
          <cell r="AC128" t="e">
            <v>#DIV/0!</v>
          </cell>
          <cell r="AD128" t="e">
            <v>#DIV/0!</v>
          </cell>
          <cell r="AF128" t="e">
            <v>#DIV/0!</v>
          </cell>
          <cell r="AG128" t="e">
            <v>#DIV/0!</v>
          </cell>
          <cell r="AH128" t="e">
            <v>#DIV/0!</v>
          </cell>
          <cell r="AJ128" t="e">
            <v>#DIV/0!</v>
          </cell>
          <cell r="AK128" t="e">
            <v>#DIV/0!</v>
          </cell>
          <cell r="AL128" t="e">
            <v>#DIV/0!</v>
          </cell>
          <cell r="AN128" t="e">
            <v>#DIV/0!</v>
          </cell>
          <cell r="AO128" t="e">
            <v>#DIV/0!</v>
          </cell>
          <cell r="AP128" t="e">
            <v>#DIV/0!</v>
          </cell>
          <cell r="AR128" t="e">
            <v>#DIV/0!</v>
          </cell>
          <cell r="AS128" t="e">
            <v>#DIV/0!</v>
          </cell>
          <cell r="AT128" t="e">
            <v>#DIV/0!</v>
          </cell>
          <cell r="AV128" t="e">
            <v>#DIV/0!</v>
          </cell>
          <cell r="AW128" t="e">
            <v>#DIV/0!</v>
          </cell>
          <cell r="AX128" t="e">
            <v>#DIV/0!</v>
          </cell>
        </row>
        <row r="129">
          <cell r="A129" t="str">
            <v>UK property taxes/rates/GET</v>
          </cell>
          <cell r="D129">
            <v>3.3779219024456157</v>
          </cell>
          <cell r="E129">
            <v>0</v>
          </cell>
          <cell r="F129">
            <v>3.3779219024456157</v>
          </cell>
          <cell r="H129">
            <v>6.1473730225950112</v>
          </cell>
          <cell r="I129">
            <v>0</v>
          </cell>
          <cell r="J129">
            <v>6.1473730225950112</v>
          </cell>
          <cell r="L129">
            <v>8.4635416666666661</v>
          </cell>
          <cell r="M129">
            <v>0</v>
          </cell>
          <cell r="N129">
            <v>8.4635416666666661</v>
          </cell>
          <cell r="P129">
            <v>12.37535090633162</v>
          </cell>
          <cell r="Q129">
            <v>0</v>
          </cell>
          <cell r="R129">
            <v>12.37535090633162</v>
          </cell>
          <cell r="T129">
            <v>14.845509878718639</v>
          </cell>
          <cell r="U129">
            <v>0</v>
          </cell>
          <cell r="V129">
            <v>14.845509878718639</v>
          </cell>
          <cell r="X129" t="e">
            <v>#DIV/0!</v>
          </cell>
          <cell r="Y129" t="e">
            <v>#DIV/0!</v>
          </cell>
          <cell r="Z129" t="e">
            <v>#DIV/0!</v>
          </cell>
          <cell r="AB129" t="e">
            <v>#DIV/0!</v>
          </cell>
          <cell r="AC129" t="e">
            <v>#DIV/0!</v>
          </cell>
          <cell r="AD129" t="e">
            <v>#DIV/0!</v>
          </cell>
          <cell r="AF129" t="e">
            <v>#DIV/0!</v>
          </cell>
          <cell r="AG129" t="e">
            <v>#DIV/0!</v>
          </cell>
          <cell r="AH129" t="e">
            <v>#DIV/0!</v>
          </cell>
          <cell r="AJ129" t="e">
            <v>#DIV/0!</v>
          </cell>
          <cell r="AK129" t="e">
            <v>#DIV/0!</v>
          </cell>
          <cell r="AL129" t="e">
            <v>#DIV/0!</v>
          </cell>
          <cell r="AN129" t="e">
            <v>#DIV/0!</v>
          </cell>
          <cell r="AO129" t="e">
            <v>#DIV/0!</v>
          </cell>
          <cell r="AP129" t="e">
            <v>#DIV/0!</v>
          </cell>
          <cell r="AR129" t="e">
            <v>#DIV/0!</v>
          </cell>
          <cell r="AS129" t="e">
            <v>#DIV/0!</v>
          </cell>
          <cell r="AT129" t="e">
            <v>#DIV/0!</v>
          </cell>
          <cell r="AV129" t="e">
            <v>#DIV/0!</v>
          </cell>
          <cell r="AW129" t="e">
            <v>#DIV/0!</v>
          </cell>
          <cell r="AX129" t="e">
            <v>#DIV/0!</v>
          </cell>
        </row>
        <row r="130">
          <cell r="A130" t="str">
            <v>Reg Assessments</v>
          </cell>
          <cell r="D130">
            <v>4.7290906634238619</v>
          </cell>
          <cell r="E130">
            <v>0</v>
          </cell>
          <cell r="F130">
            <v>4.7290906634238619</v>
          </cell>
          <cell r="H130">
            <v>9.5625802573700174</v>
          </cell>
          <cell r="I130">
            <v>0</v>
          </cell>
          <cell r="J130">
            <v>9.5625802573700174</v>
          </cell>
          <cell r="L130">
            <v>13.671875</v>
          </cell>
          <cell r="M130">
            <v>0</v>
          </cell>
          <cell r="N130">
            <v>13.671875</v>
          </cell>
          <cell r="P130">
            <v>18.23735923038344</v>
          </cell>
          <cell r="Q130">
            <v>0</v>
          </cell>
          <cell r="R130">
            <v>18.23735923038344</v>
          </cell>
          <cell r="T130">
            <v>22.590993293702276</v>
          </cell>
          <cell r="U130">
            <v>0</v>
          </cell>
          <cell r="V130">
            <v>22.590993293702276</v>
          </cell>
          <cell r="X130" t="e">
            <v>#DIV/0!</v>
          </cell>
          <cell r="Y130" t="e">
            <v>#DIV/0!</v>
          </cell>
          <cell r="Z130" t="e">
            <v>#DIV/0!</v>
          </cell>
          <cell r="AB130" t="e">
            <v>#DIV/0!</v>
          </cell>
          <cell r="AC130" t="e">
            <v>#DIV/0!</v>
          </cell>
          <cell r="AD130" t="e">
            <v>#DIV/0!</v>
          </cell>
          <cell r="AF130" t="e">
            <v>#DIV/0!</v>
          </cell>
          <cell r="AG130" t="e">
            <v>#DIV/0!</v>
          </cell>
          <cell r="AH130" t="e">
            <v>#DIV/0!</v>
          </cell>
          <cell r="AJ130" t="e">
            <v>#DIV/0!</v>
          </cell>
          <cell r="AK130" t="e">
            <v>#DIV/0!</v>
          </cell>
          <cell r="AL130" t="e">
            <v>#DIV/0!</v>
          </cell>
          <cell r="AN130" t="e">
            <v>#DIV/0!</v>
          </cell>
          <cell r="AO130" t="e">
            <v>#DIV/0!</v>
          </cell>
          <cell r="AP130" t="e">
            <v>#DIV/0!</v>
          </cell>
          <cell r="AR130" t="e">
            <v>#DIV/0!</v>
          </cell>
          <cell r="AS130" t="e">
            <v>#DIV/0!</v>
          </cell>
          <cell r="AT130" t="e">
            <v>#DIV/0!</v>
          </cell>
          <cell r="AV130" t="e">
            <v>#DIV/0!</v>
          </cell>
          <cell r="AW130" t="e">
            <v>#DIV/0!</v>
          </cell>
          <cell r="AX130" t="e">
            <v>#DIV/0!</v>
          </cell>
        </row>
        <row r="131">
          <cell r="A131" t="str">
            <v xml:space="preserve">Cost of removal </v>
          </cell>
          <cell r="D131">
            <v>0.67558438048912306</v>
          </cell>
          <cell r="E131">
            <v>0</v>
          </cell>
          <cell r="F131">
            <v>0.67558438048912306</v>
          </cell>
          <cell r="H131">
            <v>4.0982486817300074</v>
          </cell>
          <cell r="I131">
            <v>0</v>
          </cell>
          <cell r="J131">
            <v>4.0982486817300074</v>
          </cell>
          <cell r="L131">
            <v>7.8125</v>
          </cell>
          <cell r="M131">
            <v>0</v>
          </cell>
          <cell r="N131">
            <v>7.8125</v>
          </cell>
          <cell r="P131">
            <v>10.421348131647681</v>
          </cell>
          <cell r="Q131">
            <v>0</v>
          </cell>
          <cell r="R131">
            <v>10.421348131647681</v>
          </cell>
          <cell r="T131">
            <v>12.909139024972729</v>
          </cell>
          <cell r="U131">
            <v>0</v>
          </cell>
          <cell r="V131">
            <v>12.909139024972729</v>
          </cell>
          <cell r="X131" t="e">
            <v>#DIV/0!</v>
          </cell>
          <cell r="Y131" t="e">
            <v>#DIV/0!</v>
          </cell>
          <cell r="Z131" t="e">
            <v>#DIV/0!</v>
          </cell>
          <cell r="AB131" t="e">
            <v>#DIV/0!</v>
          </cell>
          <cell r="AC131" t="e">
            <v>#DIV/0!</v>
          </cell>
          <cell r="AD131" t="e">
            <v>#DIV/0!</v>
          </cell>
          <cell r="AF131" t="e">
            <v>#DIV/0!</v>
          </cell>
          <cell r="AG131" t="e">
            <v>#DIV/0!</v>
          </cell>
          <cell r="AH131" t="e">
            <v>#DIV/0!</v>
          </cell>
          <cell r="AJ131" t="e">
            <v>#DIV/0!</v>
          </cell>
          <cell r="AK131" t="e">
            <v>#DIV/0!</v>
          </cell>
          <cell r="AL131" t="e">
            <v>#DIV/0!</v>
          </cell>
          <cell r="AN131" t="e">
            <v>#DIV/0!</v>
          </cell>
          <cell r="AO131" t="e">
            <v>#DIV/0!</v>
          </cell>
          <cell r="AP131" t="e">
            <v>#DIV/0!</v>
          </cell>
          <cell r="AR131" t="e">
            <v>#DIV/0!</v>
          </cell>
          <cell r="AS131" t="e">
            <v>#DIV/0!</v>
          </cell>
          <cell r="AT131" t="e">
            <v>#DIV/0!</v>
          </cell>
          <cell r="AV131" t="e">
            <v>#DIV/0!</v>
          </cell>
          <cell r="AW131" t="e">
            <v>#DIV/0!</v>
          </cell>
          <cell r="AX131" t="e">
            <v>#DIV/0!</v>
          </cell>
        </row>
        <row r="132">
          <cell r="A132" t="str">
            <v>Scottish TO payments</v>
          </cell>
          <cell r="D132">
            <v>0</v>
          </cell>
          <cell r="E132">
            <v>0</v>
          </cell>
          <cell r="F132">
            <v>0</v>
          </cell>
          <cell r="H132">
            <v>0</v>
          </cell>
          <cell r="I132">
            <v>0</v>
          </cell>
          <cell r="J132">
            <v>0</v>
          </cell>
          <cell r="L132">
            <v>0</v>
          </cell>
          <cell r="M132">
            <v>0</v>
          </cell>
          <cell r="N132">
            <v>0</v>
          </cell>
          <cell r="P132">
            <v>0</v>
          </cell>
          <cell r="Q132">
            <v>0</v>
          </cell>
          <cell r="R132">
            <v>0</v>
          </cell>
          <cell r="T132">
            <v>0</v>
          </cell>
          <cell r="U132">
            <v>0</v>
          </cell>
          <cell r="V132">
            <v>0</v>
          </cell>
          <cell r="X132" t="e">
            <v>#DIV/0!</v>
          </cell>
          <cell r="Y132" t="e">
            <v>#DIV/0!</v>
          </cell>
          <cell r="Z132" t="e">
            <v>#DIV/0!</v>
          </cell>
          <cell r="AB132" t="e">
            <v>#DIV/0!</v>
          </cell>
          <cell r="AC132" t="e">
            <v>#DIV/0!</v>
          </cell>
          <cell r="AD132" t="e">
            <v>#DIV/0!</v>
          </cell>
          <cell r="AF132" t="e">
            <v>#DIV/0!</v>
          </cell>
          <cell r="AG132" t="e">
            <v>#DIV/0!</v>
          </cell>
          <cell r="AH132" t="e">
            <v>#DIV/0!</v>
          </cell>
          <cell r="AJ132" t="e">
            <v>#DIV/0!</v>
          </cell>
          <cell r="AK132" t="e">
            <v>#DIV/0!</v>
          </cell>
          <cell r="AL132" t="e">
            <v>#DIV/0!</v>
          </cell>
          <cell r="AN132" t="e">
            <v>#DIV/0!</v>
          </cell>
          <cell r="AO132" t="e">
            <v>#DIV/0!</v>
          </cell>
          <cell r="AP132" t="e">
            <v>#DIV/0!</v>
          </cell>
          <cell r="AR132" t="e">
            <v>#DIV/0!</v>
          </cell>
          <cell r="AS132" t="e">
            <v>#DIV/0!</v>
          </cell>
          <cell r="AT132" t="e">
            <v>#DIV/0!</v>
          </cell>
          <cell r="AV132" t="e">
            <v>#DIV/0!</v>
          </cell>
          <cell r="AW132" t="e">
            <v>#DIV/0!</v>
          </cell>
          <cell r="AX132" t="e">
            <v>#DIV/0!</v>
          </cell>
        </row>
        <row r="133">
          <cell r="A133" t="str">
            <v>Logging up/R&amp;D</v>
          </cell>
          <cell r="D133">
            <v>0</v>
          </cell>
          <cell r="E133">
            <v>0</v>
          </cell>
          <cell r="F133">
            <v>0</v>
          </cell>
          <cell r="H133">
            <v>0</v>
          </cell>
          <cell r="I133">
            <v>0</v>
          </cell>
          <cell r="J133">
            <v>0</v>
          </cell>
          <cell r="L133">
            <v>0</v>
          </cell>
          <cell r="M133">
            <v>0</v>
          </cell>
          <cell r="N133">
            <v>0</v>
          </cell>
          <cell r="P133">
            <v>0</v>
          </cell>
          <cell r="Q133">
            <v>0</v>
          </cell>
          <cell r="R133">
            <v>0</v>
          </cell>
          <cell r="T133">
            <v>0</v>
          </cell>
          <cell r="U133">
            <v>0</v>
          </cell>
          <cell r="V133">
            <v>0</v>
          </cell>
          <cell r="X133" t="e">
            <v>#DIV/0!</v>
          </cell>
          <cell r="Y133" t="e">
            <v>#DIV/0!</v>
          </cell>
          <cell r="Z133" t="e">
            <v>#DIV/0!</v>
          </cell>
          <cell r="AB133" t="e">
            <v>#DIV/0!</v>
          </cell>
          <cell r="AC133" t="e">
            <v>#DIV/0!</v>
          </cell>
          <cell r="AD133" t="e">
            <v>#DIV/0!</v>
          </cell>
          <cell r="AF133" t="e">
            <v>#DIV/0!</v>
          </cell>
          <cell r="AG133" t="e">
            <v>#DIV/0!</v>
          </cell>
          <cell r="AH133" t="e">
            <v>#DIV/0!</v>
          </cell>
          <cell r="AJ133" t="e">
            <v>#DIV/0!</v>
          </cell>
          <cell r="AK133" t="e">
            <v>#DIV/0!</v>
          </cell>
          <cell r="AL133" t="e">
            <v>#DIV/0!</v>
          </cell>
          <cell r="AN133" t="e">
            <v>#DIV/0!</v>
          </cell>
          <cell r="AO133" t="e">
            <v>#DIV/0!</v>
          </cell>
          <cell r="AP133" t="e">
            <v>#DIV/0!</v>
          </cell>
          <cell r="AR133" t="e">
            <v>#DIV/0!</v>
          </cell>
          <cell r="AS133" t="e">
            <v>#DIV/0!</v>
          </cell>
          <cell r="AT133" t="e">
            <v>#DIV/0!</v>
          </cell>
          <cell r="AV133" t="e">
            <v>#DIV/0!</v>
          </cell>
          <cell r="AW133" t="e">
            <v>#DIV/0!</v>
          </cell>
          <cell r="AX133" t="e">
            <v>#DIV/0!</v>
          </cell>
        </row>
        <row r="134">
          <cell r="A134" t="str">
            <v>LIPA capital pass-through</v>
          </cell>
          <cell r="D134">
            <v>17.5651938927172</v>
          </cell>
          <cell r="E134">
            <v>0</v>
          </cell>
          <cell r="F134">
            <v>17.5651938927172</v>
          </cell>
          <cell r="H134">
            <v>34.152072347750064</v>
          </cell>
          <cell r="I134">
            <v>0</v>
          </cell>
          <cell r="J134">
            <v>34.152072347750064</v>
          </cell>
          <cell r="L134">
            <v>43.619791666666664</v>
          </cell>
          <cell r="M134">
            <v>0</v>
          </cell>
          <cell r="N134">
            <v>43.619791666666664</v>
          </cell>
          <cell r="P134">
            <v>56.666080465834263</v>
          </cell>
          <cell r="Q134">
            <v>0</v>
          </cell>
          <cell r="R134">
            <v>56.666080465834263</v>
          </cell>
          <cell r="T134">
            <v>68.418436832355468</v>
          </cell>
          <cell r="U134">
            <v>0</v>
          </cell>
          <cell r="V134">
            <v>68.418436832355468</v>
          </cell>
          <cell r="X134" t="e">
            <v>#DIV/0!</v>
          </cell>
          <cell r="Y134" t="e">
            <v>#DIV/0!</v>
          </cell>
          <cell r="Z134" t="e">
            <v>#DIV/0!</v>
          </cell>
          <cell r="AB134" t="e">
            <v>#DIV/0!</v>
          </cell>
          <cell r="AC134" t="e">
            <v>#DIV/0!</v>
          </cell>
          <cell r="AD134" t="e">
            <v>#DIV/0!</v>
          </cell>
          <cell r="AF134" t="e">
            <v>#DIV/0!</v>
          </cell>
          <cell r="AG134" t="e">
            <v>#DIV/0!</v>
          </cell>
          <cell r="AH134" t="e">
            <v>#DIV/0!</v>
          </cell>
          <cell r="AJ134" t="e">
            <v>#DIV/0!</v>
          </cell>
          <cell r="AK134" t="e">
            <v>#DIV/0!</v>
          </cell>
          <cell r="AL134" t="e">
            <v>#DIV/0!</v>
          </cell>
          <cell r="AN134" t="e">
            <v>#DIV/0!</v>
          </cell>
          <cell r="AO134" t="e">
            <v>#DIV/0!</v>
          </cell>
          <cell r="AP134" t="e">
            <v>#DIV/0!</v>
          </cell>
          <cell r="AR134" t="e">
            <v>#DIV/0!</v>
          </cell>
          <cell r="AS134" t="e">
            <v>#DIV/0!</v>
          </cell>
          <cell r="AT134" t="e">
            <v>#DIV/0!</v>
          </cell>
          <cell r="AV134" t="e">
            <v>#DIV/0!</v>
          </cell>
          <cell r="AW134" t="e">
            <v>#DIV/0!</v>
          </cell>
          <cell r="AX134" t="e">
            <v>#DIV/0!</v>
          </cell>
        </row>
        <row r="135">
          <cell r="A135" t="str">
            <v>DSM (Demand side management)</v>
          </cell>
          <cell r="D135">
            <v>4.7290906634238619</v>
          </cell>
          <cell r="E135">
            <v>0</v>
          </cell>
          <cell r="F135">
            <v>4.7290906634238619</v>
          </cell>
          <cell r="H135">
            <v>8.8795388104150152</v>
          </cell>
          <cell r="I135">
            <v>0</v>
          </cell>
          <cell r="J135">
            <v>8.8795388104150152</v>
          </cell>
          <cell r="L135">
            <v>13.020833333333334</v>
          </cell>
          <cell r="M135">
            <v>0</v>
          </cell>
          <cell r="N135">
            <v>13.020833333333334</v>
          </cell>
          <cell r="P135">
            <v>18.23735923038344</v>
          </cell>
          <cell r="Q135">
            <v>0</v>
          </cell>
          <cell r="R135">
            <v>18.23735923038344</v>
          </cell>
          <cell r="T135">
            <v>23.236450244950912</v>
          </cell>
          <cell r="U135">
            <v>0</v>
          </cell>
          <cell r="V135">
            <v>23.236450244950912</v>
          </cell>
          <cell r="X135" t="e">
            <v>#DIV/0!</v>
          </cell>
          <cell r="Y135" t="e">
            <v>#DIV/0!</v>
          </cell>
          <cell r="Z135" t="e">
            <v>#DIV/0!</v>
          </cell>
          <cell r="AB135" t="e">
            <v>#DIV/0!</v>
          </cell>
          <cell r="AC135" t="e">
            <v>#DIV/0!</v>
          </cell>
          <cell r="AD135" t="e">
            <v>#DIV/0!</v>
          </cell>
          <cell r="AF135" t="e">
            <v>#DIV/0!</v>
          </cell>
          <cell r="AG135" t="e">
            <v>#DIV/0!</v>
          </cell>
          <cell r="AH135" t="e">
            <v>#DIV/0!</v>
          </cell>
          <cell r="AJ135" t="e">
            <v>#DIV/0!</v>
          </cell>
          <cell r="AK135" t="e">
            <v>#DIV/0!</v>
          </cell>
          <cell r="AL135" t="e">
            <v>#DIV/0!</v>
          </cell>
          <cell r="AN135" t="e">
            <v>#DIV/0!</v>
          </cell>
          <cell r="AO135" t="e">
            <v>#DIV/0!</v>
          </cell>
          <cell r="AP135" t="e">
            <v>#DIV/0!</v>
          </cell>
          <cell r="AR135" t="e">
            <v>#DIV/0!</v>
          </cell>
          <cell r="AS135" t="e">
            <v>#DIV/0!</v>
          </cell>
          <cell r="AT135" t="e">
            <v>#DIV/0!</v>
          </cell>
          <cell r="AV135" t="e">
            <v>#DIV/0!</v>
          </cell>
          <cell r="AW135" t="e">
            <v>#DIV/0!</v>
          </cell>
          <cell r="AX135" t="e">
            <v>#DIV/0!</v>
          </cell>
        </row>
        <row r="136">
          <cell r="A136" t="str">
            <v>SBC (system benefit charge)</v>
          </cell>
          <cell r="D136">
            <v>5.4046750439129845</v>
          </cell>
          <cell r="E136">
            <v>0</v>
          </cell>
          <cell r="F136">
            <v>5.4046750439129845</v>
          </cell>
          <cell r="H136">
            <v>10.92866315128002</v>
          </cell>
          <cell r="I136">
            <v>0</v>
          </cell>
          <cell r="J136">
            <v>10.92866315128002</v>
          </cell>
          <cell r="L136">
            <v>15.625</v>
          </cell>
          <cell r="M136">
            <v>0</v>
          </cell>
          <cell r="N136">
            <v>15.625</v>
          </cell>
          <cell r="P136">
            <v>21.494030521523342</v>
          </cell>
          <cell r="Q136">
            <v>0</v>
          </cell>
          <cell r="R136">
            <v>21.494030521523342</v>
          </cell>
          <cell r="T136">
            <v>26.463735001194095</v>
          </cell>
          <cell r="U136">
            <v>0</v>
          </cell>
          <cell r="V136">
            <v>26.463735001194095</v>
          </cell>
          <cell r="X136" t="e">
            <v>#DIV/0!</v>
          </cell>
          <cell r="Y136" t="e">
            <v>#DIV/0!</v>
          </cell>
          <cell r="Z136" t="e">
            <v>#DIV/0!</v>
          </cell>
          <cell r="AB136" t="e">
            <v>#DIV/0!</v>
          </cell>
          <cell r="AC136" t="e">
            <v>#DIV/0!</v>
          </cell>
          <cell r="AD136" t="e">
            <v>#DIV/0!</v>
          </cell>
          <cell r="AF136" t="e">
            <v>#DIV/0!</v>
          </cell>
          <cell r="AG136" t="e">
            <v>#DIV/0!</v>
          </cell>
          <cell r="AH136" t="e">
            <v>#DIV/0!</v>
          </cell>
          <cell r="AJ136" t="e">
            <v>#DIV/0!</v>
          </cell>
          <cell r="AK136" t="e">
            <v>#DIV/0!</v>
          </cell>
          <cell r="AL136" t="e">
            <v>#DIV/0!</v>
          </cell>
          <cell r="AN136" t="e">
            <v>#DIV/0!</v>
          </cell>
          <cell r="AO136" t="e">
            <v>#DIV/0!</v>
          </cell>
          <cell r="AP136" t="e">
            <v>#DIV/0!</v>
          </cell>
          <cell r="AR136" t="e">
            <v>#DIV/0!</v>
          </cell>
          <cell r="AS136" t="e">
            <v>#DIV/0!</v>
          </cell>
          <cell r="AT136" t="e">
            <v>#DIV/0!</v>
          </cell>
          <cell r="AV136" t="e">
            <v>#DIV/0!</v>
          </cell>
          <cell r="AW136" t="e">
            <v>#DIV/0!</v>
          </cell>
          <cell r="AX136" t="e">
            <v>#DIV/0!</v>
          </cell>
        </row>
        <row r="137">
          <cell r="A137" t="str">
            <v>Conservation progamme</v>
          </cell>
          <cell r="D137">
            <v>0</v>
          </cell>
          <cell r="E137">
            <v>0</v>
          </cell>
          <cell r="F137">
            <v>0</v>
          </cell>
          <cell r="H137">
            <v>0</v>
          </cell>
          <cell r="I137">
            <v>0</v>
          </cell>
          <cell r="J137">
            <v>0</v>
          </cell>
          <cell r="L137">
            <v>0</v>
          </cell>
          <cell r="M137">
            <v>0</v>
          </cell>
          <cell r="N137">
            <v>0</v>
          </cell>
          <cell r="P137">
            <v>0</v>
          </cell>
          <cell r="Q137">
            <v>0</v>
          </cell>
          <cell r="R137">
            <v>0</v>
          </cell>
          <cell r="T137">
            <v>0</v>
          </cell>
          <cell r="U137">
            <v>0</v>
          </cell>
          <cell r="V137">
            <v>0</v>
          </cell>
          <cell r="X137" t="e">
            <v>#DIV/0!</v>
          </cell>
          <cell r="Y137" t="e">
            <v>#DIV/0!</v>
          </cell>
          <cell r="Z137" t="e">
            <v>#DIV/0!</v>
          </cell>
          <cell r="AB137" t="e">
            <v>#DIV/0!</v>
          </cell>
          <cell r="AC137" t="e">
            <v>#DIV/0!</v>
          </cell>
          <cell r="AD137" t="e">
            <v>#DIV/0!</v>
          </cell>
          <cell r="AF137" t="e">
            <v>#DIV/0!</v>
          </cell>
          <cell r="AG137" t="e">
            <v>#DIV/0!</v>
          </cell>
          <cell r="AH137" t="e">
            <v>#DIV/0!</v>
          </cell>
          <cell r="AJ137" t="e">
            <v>#DIV/0!</v>
          </cell>
          <cell r="AK137" t="e">
            <v>#DIV/0!</v>
          </cell>
          <cell r="AL137" t="e">
            <v>#DIV/0!</v>
          </cell>
          <cell r="AN137" t="e">
            <v>#DIV/0!</v>
          </cell>
          <cell r="AO137" t="e">
            <v>#DIV/0!</v>
          </cell>
          <cell r="AP137" t="e">
            <v>#DIV/0!</v>
          </cell>
          <cell r="AR137" t="e">
            <v>#DIV/0!</v>
          </cell>
          <cell r="AS137" t="e">
            <v>#DIV/0!</v>
          </cell>
          <cell r="AT137" t="e">
            <v>#DIV/0!</v>
          </cell>
          <cell r="AV137" t="e">
            <v>#DIV/0!</v>
          </cell>
          <cell r="AW137" t="e">
            <v>#DIV/0!</v>
          </cell>
          <cell r="AX137" t="e">
            <v>#DIV/0!</v>
          </cell>
        </row>
        <row r="138">
          <cell r="A138" t="str">
            <v>Other pass through / opex offsets</v>
          </cell>
          <cell r="D138">
            <v>0</v>
          </cell>
          <cell r="E138">
            <v>0</v>
          </cell>
          <cell r="F138">
            <v>0</v>
          </cell>
          <cell r="H138">
            <v>0</v>
          </cell>
          <cell r="I138">
            <v>0</v>
          </cell>
          <cell r="J138">
            <v>0</v>
          </cell>
          <cell r="L138">
            <v>0</v>
          </cell>
          <cell r="M138">
            <v>0</v>
          </cell>
          <cell r="N138">
            <v>0</v>
          </cell>
          <cell r="P138">
            <v>0</v>
          </cell>
          <cell r="Q138">
            <v>0</v>
          </cell>
          <cell r="R138">
            <v>0</v>
          </cell>
          <cell r="T138">
            <v>0</v>
          </cell>
          <cell r="U138">
            <v>0</v>
          </cell>
          <cell r="V138">
            <v>0</v>
          </cell>
          <cell r="X138" t="e">
            <v>#DIV/0!</v>
          </cell>
          <cell r="Y138" t="e">
            <v>#DIV/0!</v>
          </cell>
          <cell r="Z138" t="e">
            <v>#DIV/0!</v>
          </cell>
          <cell r="AB138" t="e">
            <v>#DIV/0!</v>
          </cell>
          <cell r="AC138" t="e">
            <v>#DIV/0!</v>
          </cell>
          <cell r="AD138" t="e">
            <v>#DIV/0!</v>
          </cell>
          <cell r="AF138" t="e">
            <v>#DIV/0!</v>
          </cell>
          <cell r="AG138" t="e">
            <v>#DIV/0!</v>
          </cell>
          <cell r="AH138" t="e">
            <v>#DIV/0!</v>
          </cell>
          <cell r="AJ138" t="e">
            <v>#DIV/0!</v>
          </cell>
          <cell r="AK138" t="e">
            <v>#DIV/0!</v>
          </cell>
          <cell r="AL138" t="e">
            <v>#DIV/0!</v>
          </cell>
          <cell r="AN138" t="e">
            <v>#DIV/0!</v>
          </cell>
          <cell r="AO138" t="e">
            <v>#DIV/0!</v>
          </cell>
          <cell r="AP138" t="e">
            <v>#DIV/0!</v>
          </cell>
          <cell r="AR138" t="e">
            <v>#DIV/0!</v>
          </cell>
          <cell r="AS138" t="e">
            <v>#DIV/0!</v>
          </cell>
          <cell r="AT138" t="e">
            <v>#DIV/0!</v>
          </cell>
          <cell r="AV138" t="e">
            <v>#DIV/0!</v>
          </cell>
          <cell r="AW138" t="e">
            <v>#DIV/0!</v>
          </cell>
          <cell r="AX138" t="e">
            <v>#DIV/0!</v>
          </cell>
        </row>
        <row r="139">
          <cell r="D139">
            <v>207.40440481016083</v>
          </cell>
          <cell r="E139">
            <v>0</v>
          </cell>
          <cell r="F139">
            <v>207.40440481016083</v>
          </cell>
          <cell r="H139">
            <v>413.92311685473072</v>
          </cell>
          <cell r="I139">
            <v>0</v>
          </cell>
          <cell r="J139">
            <v>413.92311685473072</v>
          </cell>
          <cell r="L139">
            <v>546.875</v>
          </cell>
          <cell r="N139">
            <v>546.875</v>
          </cell>
          <cell r="P139">
            <v>798.53580058750356</v>
          </cell>
          <cell r="Q139">
            <v>0</v>
          </cell>
          <cell r="R139">
            <v>798.53580058750356</v>
          </cell>
          <cell r="T139">
            <v>1041.1220623640506</v>
          </cell>
          <cell r="U139">
            <v>0</v>
          </cell>
          <cell r="V139">
            <v>1041.1220623640506</v>
          </cell>
          <cell r="X139" t="e">
            <v>#DIV/0!</v>
          </cell>
          <cell r="Y139" t="e">
            <v>#DIV/0!</v>
          </cell>
          <cell r="Z139" t="e">
            <v>#DIV/0!</v>
          </cell>
          <cell r="AB139" t="e">
            <v>#DIV/0!</v>
          </cell>
          <cell r="AC139" t="e">
            <v>#DIV/0!</v>
          </cell>
          <cell r="AD139" t="e">
            <v>#DIV/0!</v>
          </cell>
          <cell r="AF139" t="e">
            <v>#DIV/0!</v>
          </cell>
          <cell r="AG139" t="e">
            <v>#DIV/0!</v>
          </cell>
          <cell r="AH139" t="e">
            <v>#DIV/0!</v>
          </cell>
          <cell r="AJ139" t="e">
            <v>#DIV/0!</v>
          </cell>
          <cell r="AK139" t="e">
            <v>#DIV/0!</v>
          </cell>
          <cell r="AL139" t="e">
            <v>#DIV/0!</v>
          </cell>
          <cell r="AN139" t="e">
            <v>#DIV/0!</v>
          </cell>
          <cell r="AO139" t="e">
            <v>#DIV/0!</v>
          </cell>
          <cell r="AP139" t="e">
            <v>#DIV/0!</v>
          </cell>
          <cell r="AR139" t="e">
            <v>#DIV/0!</v>
          </cell>
          <cell r="AS139" t="e">
            <v>#DIV/0!</v>
          </cell>
          <cell r="AT139" t="e">
            <v>#DIV/0!</v>
          </cell>
          <cell r="AV139" t="e">
            <v>#DIV/0!</v>
          </cell>
          <cell r="AW139" t="e">
            <v>#DIV/0!</v>
          </cell>
          <cell r="AX139" t="e">
            <v>#DIV/0!</v>
          </cell>
        </row>
        <row r="141">
          <cell r="A141" t="str">
            <v>Other</v>
          </cell>
          <cell r="D141">
            <v>0.67558438048912306</v>
          </cell>
          <cell r="E141">
            <v>0</v>
          </cell>
          <cell r="F141">
            <v>0.67558438048912306</v>
          </cell>
          <cell r="H141">
            <v>0</v>
          </cell>
          <cell r="I141">
            <v>0</v>
          </cell>
          <cell r="J141">
            <v>0</v>
          </cell>
          <cell r="L141">
            <v>0</v>
          </cell>
          <cell r="M141">
            <v>0</v>
          </cell>
          <cell r="N141">
            <v>0</v>
          </cell>
          <cell r="P141">
            <v>0</v>
          </cell>
          <cell r="Q141">
            <v>0</v>
          </cell>
          <cell r="R141">
            <v>0</v>
          </cell>
          <cell r="T141">
            <v>0</v>
          </cell>
          <cell r="U141">
            <v>0</v>
          </cell>
          <cell r="V141">
            <v>0</v>
          </cell>
          <cell r="X141" t="e">
            <v>#DIV/0!</v>
          </cell>
          <cell r="Y141" t="e">
            <v>#DIV/0!</v>
          </cell>
          <cell r="Z141" t="e">
            <v>#DIV/0!</v>
          </cell>
          <cell r="AB141" t="e">
            <v>#DIV/0!</v>
          </cell>
          <cell r="AC141" t="e">
            <v>#DIV/0!</v>
          </cell>
          <cell r="AD141" t="e">
            <v>#DIV/0!</v>
          </cell>
          <cell r="AF141" t="e">
            <v>#DIV/0!</v>
          </cell>
          <cell r="AG141" t="e">
            <v>#DIV/0!</v>
          </cell>
          <cell r="AH141" t="e">
            <v>#DIV/0!</v>
          </cell>
          <cell r="AJ141" t="e">
            <v>#DIV/0!</v>
          </cell>
          <cell r="AK141" t="e">
            <v>#DIV/0!</v>
          </cell>
          <cell r="AL141" t="e">
            <v>#DIV/0!</v>
          </cell>
          <cell r="AN141" t="e">
            <v>#DIV/0!</v>
          </cell>
          <cell r="AO141" t="e">
            <v>#DIV/0!</v>
          </cell>
          <cell r="AP141" t="e">
            <v>#DIV/0!</v>
          </cell>
          <cell r="AR141" t="e">
            <v>#DIV/0!</v>
          </cell>
          <cell r="AS141" t="e">
            <v>#DIV/0!</v>
          </cell>
          <cell r="AT141" t="e">
            <v>#DIV/0!</v>
          </cell>
          <cell r="AV141" t="e">
            <v>#DIV/0!</v>
          </cell>
          <cell r="AW141" t="e">
            <v>#DIV/0!</v>
          </cell>
          <cell r="AX141" t="e">
            <v>#DIV/0!</v>
          </cell>
        </row>
        <row r="142">
          <cell r="A142" t="str">
            <v>Rounding</v>
          </cell>
          <cell r="D142">
            <v>0.67558438048912306</v>
          </cell>
          <cell r="E142">
            <v>0</v>
          </cell>
          <cell r="F142">
            <v>0.67558438048912306</v>
          </cell>
          <cell r="H142">
            <v>0.68304144695500124</v>
          </cell>
          <cell r="I142">
            <v>0</v>
          </cell>
          <cell r="J142">
            <v>0.68304144695500124</v>
          </cell>
          <cell r="L142">
            <v>0</v>
          </cell>
          <cell r="M142">
            <v>0</v>
          </cell>
          <cell r="N142">
            <v>0</v>
          </cell>
          <cell r="P142">
            <v>0</v>
          </cell>
          <cell r="Q142">
            <v>0</v>
          </cell>
          <cell r="R142">
            <v>0</v>
          </cell>
          <cell r="T142">
            <v>0</v>
          </cell>
          <cell r="U142">
            <v>0</v>
          </cell>
          <cell r="V142">
            <v>0</v>
          </cell>
          <cell r="X142" t="e">
            <v>#DIV/0!</v>
          </cell>
          <cell r="Y142" t="e">
            <v>#DIV/0!</v>
          </cell>
          <cell r="Z142" t="e">
            <v>#DIV/0!</v>
          </cell>
          <cell r="AB142" t="e">
            <v>#DIV/0!</v>
          </cell>
          <cell r="AC142" t="e">
            <v>#DIV/0!</v>
          </cell>
          <cell r="AD142" t="e">
            <v>#DIV/0!</v>
          </cell>
          <cell r="AF142" t="e">
            <v>#DIV/0!</v>
          </cell>
          <cell r="AG142" t="e">
            <v>#DIV/0!</v>
          </cell>
          <cell r="AH142" t="e">
            <v>#DIV/0!</v>
          </cell>
          <cell r="AJ142" t="e">
            <v>#DIV/0!</v>
          </cell>
          <cell r="AK142" t="e">
            <v>#DIV/0!</v>
          </cell>
          <cell r="AL142" t="e">
            <v>#DIV/0!</v>
          </cell>
          <cell r="AN142" t="e">
            <v>#DIV/0!</v>
          </cell>
          <cell r="AO142" t="e">
            <v>#DIV/0!</v>
          </cell>
          <cell r="AP142" t="e">
            <v>#DIV/0!</v>
          </cell>
          <cell r="AR142" t="e">
            <v>#DIV/0!</v>
          </cell>
          <cell r="AS142" t="e">
            <v>#DIV/0!</v>
          </cell>
          <cell r="AT142" t="e">
            <v>#DIV/0!</v>
          </cell>
          <cell r="AV142" t="e">
            <v>#DIV/0!</v>
          </cell>
          <cell r="AW142" t="e">
            <v>#DIV/0!</v>
          </cell>
          <cell r="AX142" t="e">
            <v>#DIV/0!</v>
          </cell>
        </row>
        <row r="143">
          <cell r="A143" t="str">
            <v>Total opex</v>
          </cell>
          <cell r="D143">
            <v>319.55141197135526</v>
          </cell>
          <cell r="E143">
            <v>0</v>
          </cell>
          <cell r="F143">
            <v>319.55141197135526</v>
          </cell>
          <cell r="H143">
            <v>626.34900685773607</v>
          </cell>
          <cell r="I143">
            <v>0</v>
          </cell>
          <cell r="J143">
            <v>626.34900685773607</v>
          </cell>
          <cell r="L143">
            <v>869.140625</v>
          </cell>
          <cell r="M143">
            <v>0</v>
          </cell>
          <cell r="N143">
            <v>869.140625</v>
          </cell>
          <cell r="P143">
            <v>1227.1137425015145</v>
          </cell>
          <cell r="Q143">
            <v>0</v>
          </cell>
          <cell r="R143">
            <v>1227.1137425015145</v>
          </cell>
          <cell r="T143">
            <v>1578.3358828882906</v>
          </cell>
          <cell r="U143">
            <v>0</v>
          </cell>
          <cell r="V143">
            <v>1578.3358828882906</v>
          </cell>
          <cell r="X143" t="e">
            <v>#DIV/0!</v>
          </cell>
          <cell r="Y143" t="e">
            <v>#DIV/0!</v>
          </cell>
          <cell r="Z143" t="e">
            <v>#DIV/0!</v>
          </cell>
          <cell r="AB143" t="e">
            <v>#DIV/0!</v>
          </cell>
          <cell r="AC143" t="e">
            <v>#DIV/0!</v>
          </cell>
          <cell r="AD143" t="e">
            <v>#DIV/0!</v>
          </cell>
          <cell r="AF143" t="e">
            <v>#DIV/0!</v>
          </cell>
          <cell r="AG143" t="e">
            <v>#DIV/0!</v>
          </cell>
          <cell r="AH143" t="e">
            <v>#DIV/0!</v>
          </cell>
          <cell r="AJ143" t="e">
            <v>#DIV/0!</v>
          </cell>
          <cell r="AK143" t="e">
            <v>#DIV/0!</v>
          </cell>
          <cell r="AL143" t="e">
            <v>#DIV/0!</v>
          </cell>
          <cell r="AN143" t="e">
            <v>#DIV/0!</v>
          </cell>
          <cell r="AO143" t="e">
            <v>#DIV/0!</v>
          </cell>
          <cell r="AP143" t="e">
            <v>#DIV/0!</v>
          </cell>
          <cell r="AR143" t="e">
            <v>#DIV/0!</v>
          </cell>
          <cell r="AS143" t="e">
            <v>#DIV/0!</v>
          </cell>
          <cell r="AT143" t="e">
            <v>#DIV/0!</v>
          </cell>
          <cell r="AV143" t="e">
            <v>#DIV/0!</v>
          </cell>
          <cell r="AW143" t="e">
            <v>#DIV/0!</v>
          </cell>
          <cell r="AX143" t="e">
            <v>#DIV/0!</v>
          </cell>
        </row>
        <row r="144">
          <cell r="A144" t="str">
            <v>Hyperion</v>
          </cell>
          <cell r="D144">
            <v>0</v>
          </cell>
          <cell r="E144">
            <v>0</v>
          </cell>
          <cell r="F144">
            <v>0</v>
          </cell>
          <cell r="H144">
            <v>0</v>
          </cell>
          <cell r="I144">
            <v>0</v>
          </cell>
          <cell r="J144">
            <v>0</v>
          </cell>
          <cell r="L144">
            <v>869</v>
          </cell>
          <cell r="N144">
            <v>869</v>
          </cell>
          <cell r="P144">
            <v>1226.9834756498688</v>
          </cell>
          <cell r="Q144">
            <v>0</v>
          </cell>
          <cell r="R144">
            <v>1226.9834756498688</v>
          </cell>
          <cell r="T144">
            <v>0</v>
          </cell>
          <cell r="U144">
            <v>0</v>
          </cell>
          <cell r="V144">
            <v>0</v>
          </cell>
          <cell r="X144" t="e">
            <v>#DIV/0!</v>
          </cell>
          <cell r="Y144" t="e">
            <v>#DIV/0!</v>
          </cell>
          <cell r="Z144" t="e">
            <v>#DIV/0!</v>
          </cell>
          <cell r="AB144" t="e">
            <v>#DIV/0!</v>
          </cell>
          <cell r="AC144" t="e">
            <v>#DIV/0!</v>
          </cell>
          <cell r="AD144" t="e">
            <v>#DIV/0!</v>
          </cell>
          <cell r="AF144" t="e">
            <v>#DIV/0!</v>
          </cell>
          <cell r="AG144" t="e">
            <v>#DIV/0!</v>
          </cell>
          <cell r="AH144" t="e">
            <v>#DIV/0!</v>
          </cell>
          <cell r="AJ144" t="e">
            <v>#DIV/0!</v>
          </cell>
          <cell r="AK144" t="e">
            <v>#DIV/0!</v>
          </cell>
          <cell r="AL144" t="e">
            <v>#DIV/0!</v>
          </cell>
          <cell r="AN144" t="e">
            <v>#DIV/0!</v>
          </cell>
          <cell r="AO144" t="e">
            <v>#DIV/0!</v>
          </cell>
          <cell r="AP144" t="e">
            <v>#DIV/0!</v>
          </cell>
          <cell r="AR144" t="e">
            <v>#DIV/0!</v>
          </cell>
          <cell r="AS144" t="e">
            <v>#DIV/0!</v>
          </cell>
          <cell r="AT144" t="e">
            <v>#DIV/0!</v>
          </cell>
          <cell r="AV144" t="e">
            <v>#DIV/0!</v>
          </cell>
          <cell r="AW144" t="e">
            <v>#DIV/0!</v>
          </cell>
          <cell r="AX144" t="e">
            <v>#DIV/0!</v>
          </cell>
        </row>
        <row r="145">
          <cell r="A145" t="str">
            <v>Check</v>
          </cell>
          <cell r="F145">
            <v>319.55141197135526</v>
          </cell>
          <cell r="J145">
            <v>626.34900685773607</v>
          </cell>
          <cell r="N145">
            <v>0.140625</v>
          </cell>
          <cell r="R145">
            <v>0.13026685164572882</v>
          </cell>
          <cell r="V145">
            <v>1578.3358828882906</v>
          </cell>
          <cell r="Z145" t="e">
            <v>#DIV/0!</v>
          </cell>
          <cell r="AD145" t="e">
            <v>#DIV/0!</v>
          </cell>
          <cell r="AH145" t="e">
            <v>#DIV/0!</v>
          </cell>
          <cell r="AL145" t="e">
            <v>#DIV/0!</v>
          </cell>
          <cell r="AP145" t="e">
            <v>#DIV/0!</v>
          </cell>
          <cell r="AT145" t="e">
            <v>#DIV/0!</v>
          </cell>
          <cell r="AX145" t="e">
            <v>#DIV/0!</v>
          </cell>
        </row>
      </sheetData>
      <sheetData sheetId="3"/>
      <sheetData sheetId="4" refreshError="1">
        <row r="38">
          <cell r="A38" t="str">
            <v>Breakdown Analysis</v>
          </cell>
        </row>
        <row r="39">
          <cell r="A39" t="str">
            <v>Direct controllable opex</v>
          </cell>
          <cell r="D39">
            <v>39933</v>
          </cell>
          <cell r="E39">
            <v>39933</v>
          </cell>
          <cell r="H39">
            <v>39963</v>
          </cell>
          <cell r="I39">
            <v>39963</v>
          </cell>
          <cell r="L39">
            <v>39994</v>
          </cell>
          <cell r="M39">
            <v>39994</v>
          </cell>
          <cell r="P39">
            <v>40024</v>
          </cell>
          <cell r="Q39">
            <v>40024</v>
          </cell>
          <cell r="T39">
            <v>40055</v>
          </cell>
          <cell r="U39">
            <v>40055</v>
          </cell>
          <cell r="X39">
            <v>40086</v>
          </cell>
          <cell r="Y39">
            <v>40086</v>
          </cell>
          <cell r="AB39">
            <v>40116</v>
          </cell>
          <cell r="AC39">
            <v>40116</v>
          </cell>
          <cell r="AF39">
            <v>40147</v>
          </cell>
          <cell r="AG39">
            <v>40147</v>
          </cell>
          <cell r="AJ39">
            <v>40177</v>
          </cell>
          <cell r="AK39">
            <v>40177</v>
          </cell>
          <cell r="AN39">
            <v>40208</v>
          </cell>
          <cell r="AO39">
            <v>40208</v>
          </cell>
          <cell r="AR39">
            <v>40237</v>
          </cell>
          <cell r="AS39">
            <v>40237</v>
          </cell>
          <cell r="AV39">
            <v>40267</v>
          </cell>
          <cell r="AW39">
            <v>40267</v>
          </cell>
        </row>
        <row r="40">
          <cell r="A40" t="str">
            <v>Labour</v>
          </cell>
          <cell r="D40">
            <v>16</v>
          </cell>
          <cell r="E40">
            <v>0</v>
          </cell>
          <cell r="F40">
            <v>16</v>
          </cell>
          <cell r="H40">
            <v>30.666666666666668</v>
          </cell>
          <cell r="I40">
            <v>0</v>
          </cell>
          <cell r="J40">
            <v>30.666666666666668</v>
          </cell>
          <cell r="L40">
            <v>46</v>
          </cell>
          <cell r="M40">
            <v>0</v>
          </cell>
          <cell r="N40">
            <v>46</v>
          </cell>
          <cell r="P40">
            <v>61.333333333333336</v>
          </cell>
          <cell r="Q40">
            <v>0</v>
          </cell>
          <cell r="R40">
            <v>61.333333333333336</v>
          </cell>
          <cell r="T40">
            <v>76</v>
          </cell>
          <cell r="U40">
            <v>0</v>
          </cell>
          <cell r="V40">
            <v>76</v>
          </cell>
          <cell r="X40">
            <v>0</v>
          </cell>
          <cell r="Y40">
            <v>0</v>
          </cell>
          <cell r="Z40">
            <v>0</v>
          </cell>
          <cell r="AB40">
            <v>0</v>
          </cell>
          <cell r="AC40">
            <v>0</v>
          </cell>
          <cell r="AD40">
            <v>0</v>
          </cell>
          <cell r="AF40">
            <v>0</v>
          </cell>
          <cell r="AG40">
            <v>0</v>
          </cell>
          <cell r="AH40">
            <v>0</v>
          </cell>
          <cell r="AJ40">
            <v>0</v>
          </cell>
          <cell r="AK40">
            <v>0</v>
          </cell>
          <cell r="AL40">
            <v>0</v>
          </cell>
          <cell r="AN40">
            <v>0</v>
          </cell>
          <cell r="AO40">
            <v>0</v>
          </cell>
          <cell r="AP40">
            <v>0</v>
          </cell>
          <cell r="AR40">
            <v>0</v>
          </cell>
          <cell r="AS40">
            <v>0</v>
          </cell>
          <cell r="AT40">
            <v>0</v>
          </cell>
          <cell r="AV40">
            <v>0</v>
          </cell>
          <cell r="AW40">
            <v>0</v>
          </cell>
          <cell r="AX40">
            <v>0</v>
          </cell>
        </row>
        <row r="41">
          <cell r="A41" t="str">
            <v>Direct pensions and other employee related benefits</v>
          </cell>
          <cell r="D41">
            <v>8.6666666666666661</v>
          </cell>
          <cell r="E41">
            <v>0</v>
          </cell>
          <cell r="F41">
            <v>8.6666666666666661</v>
          </cell>
          <cell r="H41">
            <v>16.666666666666668</v>
          </cell>
          <cell r="I41">
            <v>0</v>
          </cell>
          <cell r="J41">
            <v>16.666666666666668</v>
          </cell>
          <cell r="L41">
            <v>24</v>
          </cell>
          <cell r="M41">
            <v>0</v>
          </cell>
          <cell r="N41">
            <v>24</v>
          </cell>
          <cell r="P41">
            <v>32</v>
          </cell>
          <cell r="Q41">
            <v>0</v>
          </cell>
          <cell r="R41">
            <v>32</v>
          </cell>
          <cell r="T41">
            <v>39.333333333333336</v>
          </cell>
          <cell r="U41">
            <v>0</v>
          </cell>
          <cell r="V41">
            <v>39.333333333333336</v>
          </cell>
          <cell r="X41">
            <v>48</v>
          </cell>
          <cell r="Y41">
            <v>0</v>
          </cell>
          <cell r="Z41">
            <v>48</v>
          </cell>
          <cell r="AB41">
            <v>56</v>
          </cell>
          <cell r="AC41">
            <v>0</v>
          </cell>
          <cell r="AD41">
            <v>56</v>
          </cell>
          <cell r="AF41">
            <v>64</v>
          </cell>
          <cell r="AG41">
            <v>0</v>
          </cell>
          <cell r="AH41">
            <v>64</v>
          </cell>
          <cell r="AJ41">
            <v>72</v>
          </cell>
          <cell r="AK41">
            <v>0</v>
          </cell>
          <cell r="AL41">
            <v>72</v>
          </cell>
          <cell r="AN41">
            <v>80</v>
          </cell>
          <cell r="AO41">
            <v>0</v>
          </cell>
          <cell r="AP41">
            <v>80</v>
          </cell>
          <cell r="AR41">
            <v>88.666666666666671</v>
          </cell>
          <cell r="AS41">
            <v>0</v>
          </cell>
          <cell r="AT41">
            <v>88.666666666666671</v>
          </cell>
          <cell r="AV41">
            <v>97.333333333333329</v>
          </cell>
          <cell r="AW41">
            <v>0</v>
          </cell>
          <cell r="AX41">
            <v>97.333333333333329</v>
          </cell>
        </row>
        <row r="42">
          <cell r="A42" t="str">
            <v>Contractors</v>
          </cell>
          <cell r="D42">
            <v>9.3333333333333339</v>
          </cell>
          <cell r="E42">
            <v>0</v>
          </cell>
          <cell r="F42">
            <v>9.3333333333333339</v>
          </cell>
          <cell r="H42">
            <v>19.333333333333332</v>
          </cell>
          <cell r="I42">
            <v>0</v>
          </cell>
          <cell r="J42">
            <v>19.333333333333332</v>
          </cell>
          <cell r="L42">
            <v>28</v>
          </cell>
          <cell r="M42">
            <v>0</v>
          </cell>
          <cell r="N42">
            <v>28</v>
          </cell>
          <cell r="P42">
            <v>36.666666666666664</v>
          </cell>
          <cell r="Q42">
            <v>0</v>
          </cell>
          <cell r="R42">
            <v>36.666666666666664</v>
          </cell>
          <cell r="T42">
            <v>45.333333333333336</v>
          </cell>
          <cell r="U42">
            <v>0</v>
          </cell>
          <cell r="V42">
            <v>45.333333333333336</v>
          </cell>
          <cell r="X42">
            <v>0</v>
          </cell>
          <cell r="Y42">
            <v>0</v>
          </cell>
          <cell r="Z42">
            <v>0</v>
          </cell>
          <cell r="AB42">
            <v>0</v>
          </cell>
          <cell r="AC42">
            <v>0</v>
          </cell>
          <cell r="AD42">
            <v>0</v>
          </cell>
          <cell r="AF42">
            <v>0</v>
          </cell>
          <cell r="AG42">
            <v>0</v>
          </cell>
          <cell r="AH42">
            <v>0</v>
          </cell>
          <cell r="AJ42">
            <v>0</v>
          </cell>
          <cell r="AK42">
            <v>0</v>
          </cell>
          <cell r="AL42">
            <v>0</v>
          </cell>
          <cell r="AN42">
            <v>0</v>
          </cell>
          <cell r="AO42">
            <v>0</v>
          </cell>
          <cell r="AP42">
            <v>0</v>
          </cell>
          <cell r="AR42">
            <v>0</v>
          </cell>
          <cell r="AS42">
            <v>0</v>
          </cell>
          <cell r="AT42">
            <v>0</v>
          </cell>
          <cell r="AV42">
            <v>0</v>
          </cell>
          <cell r="AW42">
            <v>0</v>
          </cell>
          <cell r="AX42">
            <v>0</v>
          </cell>
        </row>
        <row r="43">
          <cell r="A43" t="str">
            <v>Materials</v>
          </cell>
          <cell r="D43">
            <v>2.6666666666666665</v>
          </cell>
          <cell r="E43">
            <v>0</v>
          </cell>
          <cell r="F43">
            <v>2.6666666666666665</v>
          </cell>
          <cell r="H43">
            <v>5.333333333333333</v>
          </cell>
          <cell r="I43">
            <v>0</v>
          </cell>
          <cell r="J43">
            <v>5.333333333333333</v>
          </cell>
          <cell r="L43">
            <v>8</v>
          </cell>
          <cell r="M43">
            <v>0</v>
          </cell>
          <cell r="N43">
            <v>8</v>
          </cell>
          <cell r="P43">
            <v>10.666666666666666</v>
          </cell>
          <cell r="Q43">
            <v>0</v>
          </cell>
          <cell r="R43">
            <v>10.666666666666666</v>
          </cell>
          <cell r="T43">
            <v>12.666666666666666</v>
          </cell>
          <cell r="U43">
            <v>0</v>
          </cell>
          <cell r="V43">
            <v>12.666666666666666</v>
          </cell>
          <cell r="X43">
            <v>0</v>
          </cell>
          <cell r="Y43">
            <v>0</v>
          </cell>
          <cell r="Z43">
            <v>0</v>
          </cell>
          <cell r="AB43">
            <v>0</v>
          </cell>
          <cell r="AC43">
            <v>0</v>
          </cell>
          <cell r="AD43">
            <v>0</v>
          </cell>
          <cell r="AF43">
            <v>0</v>
          </cell>
          <cell r="AG43">
            <v>0</v>
          </cell>
          <cell r="AH43">
            <v>0</v>
          </cell>
          <cell r="AJ43">
            <v>0</v>
          </cell>
          <cell r="AK43">
            <v>0</v>
          </cell>
          <cell r="AL43">
            <v>0</v>
          </cell>
          <cell r="AN43">
            <v>0</v>
          </cell>
          <cell r="AO43">
            <v>0</v>
          </cell>
          <cell r="AP43">
            <v>0</v>
          </cell>
          <cell r="AR43">
            <v>0</v>
          </cell>
          <cell r="AS43">
            <v>0</v>
          </cell>
          <cell r="AT43">
            <v>0</v>
          </cell>
          <cell r="AV43">
            <v>0</v>
          </cell>
          <cell r="AW43">
            <v>0</v>
          </cell>
          <cell r="AX43">
            <v>0</v>
          </cell>
        </row>
        <row r="44">
          <cell r="A44" t="str">
            <v>Service Penalties</v>
          </cell>
          <cell r="D44">
            <v>0</v>
          </cell>
          <cell r="E44">
            <v>0</v>
          </cell>
          <cell r="F44">
            <v>0</v>
          </cell>
          <cell r="H44">
            <v>0</v>
          </cell>
          <cell r="I44">
            <v>0</v>
          </cell>
          <cell r="J44">
            <v>0</v>
          </cell>
          <cell r="L44">
            <v>0</v>
          </cell>
          <cell r="M44">
            <v>0</v>
          </cell>
          <cell r="N44">
            <v>0</v>
          </cell>
          <cell r="P44">
            <v>0.66666666666666663</v>
          </cell>
          <cell r="Q44">
            <v>0</v>
          </cell>
          <cell r="R44">
            <v>0.66666666666666663</v>
          </cell>
          <cell r="T44">
            <v>0.66666666666666663</v>
          </cell>
          <cell r="U44">
            <v>0</v>
          </cell>
          <cell r="V44">
            <v>0.66666666666666663</v>
          </cell>
          <cell r="X44">
            <v>0.66666666666666663</v>
          </cell>
          <cell r="Y44">
            <v>0</v>
          </cell>
          <cell r="Z44">
            <v>0.66666666666666663</v>
          </cell>
          <cell r="AB44">
            <v>0.66666666666666663</v>
          </cell>
          <cell r="AC44">
            <v>0</v>
          </cell>
          <cell r="AD44">
            <v>0.66666666666666663</v>
          </cell>
          <cell r="AF44">
            <v>0.66666666666666663</v>
          </cell>
          <cell r="AG44">
            <v>0</v>
          </cell>
          <cell r="AH44">
            <v>0.66666666666666663</v>
          </cell>
          <cell r="AJ44">
            <v>0.66666666666666663</v>
          </cell>
          <cell r="AK44">
            <v>0</v>
          </cell>
          <cell r="AL44">
            <v>0.66666666666666663</v>
          </cell>
          <cell r="AN44">
            <v>0.66666666666666663</v>
          </cell>
          <cell r="AO44">
            <v>0</v>
          </cell>
          <cell r="AP44">
            <v>0.66666666666666663</v>
          </cell>
          <cell r="AR44">
            <v>0.66666666666666663</v>
          </cell>
          <cell r="AS44">
            <v>0</v>
          </cell>
          <cell r="AT44">
            <v>0.66666666666666663</v>
          </cell>
          <cell r="AV44">
            <v>5.333333333333333</v>
          </cell>
          <cell r="AW44">
            <v>0</v>
          </cell>
          <cell r="AX44">
            <v>5.333333333333333</v>
          </cell>
        </row>
        <row r="45">
          <cell r="D45">
            <v>36.666666666666664</v>
          </cell>
          <cell r="E45">
            <v>0</v>
          </cell>
          <cell r="F45">
            <v>36.666666666666664</v>
          </cell>
          <cell r="H45">
            <v>72</v>
          </cell>
          <cell r="I45">
            <v>0</v>
          </cell>
          <cell r="J45">
            <v>72</v>
          </cell>
          <cell r="L45">
            <v>106</v>
          </cell>
          <cell r="M45">
            <v>0</v>
          </cell>
          <cell r="N45">
            <v>106</v>
          </cell>
          <cell r="P45">
            <v>141.33333333333331</v>
          </cell>
          <cell r="Q45">
            <v>0</v>
          </cell>
          <cell r="R45">
            <v>141.33333333333331</v>
          </cell>
          <cell r="T45">
            <v>174</v>
          </cell>
          <cell r="U45">
            <v>0</v>
          </cell>
          <cell r="V45">
            <v>174</v>
          </cell>
          <cell r="X45">
            <v>48.666666666666664</v>
          </cell>
          <cell r="Y45">
            <v>0</v>
          </cell>
          <cell r="Z45">
            <v>48.666666666666664</v>
          </cell>
          <cell r="AB45">
            <v>56.666666666666664</v>
          </cell>
          <cell r="AC45">
            <v>0</v>
          </cell>
          <cell r="AD45">
            <v>56.666666666666664</v>
          </cell>
          <cell r="AF45">
            <v>64.666666666666671</v>
          </cell>
          <cell r="AG45">
            <v>0</v>
          </cell>
          <cell r="AH45">
            <v>64.666666666666671</v>
          </cell>
          <cell r="AJ45">
            <v>72.666666666666671</v>
          </cell>
          <cell r="AK45">
            <v>0</v>
          </cell>
          <cell r="AL45">
            <v>72.666666666666671</v>
          </cell>
          <cell r="AN45">
            <v>80.666666666666671</v>
          </cell>
          <cell r="AO45">
            <v>0</v>
          </cell>
          <cell r="AP45">
            <v>80.666666666666671</v>
          </cell>
          <cell r="AR45">
            <v>89.333333333333343</v>
          </cell>
          <cell r="AS45">
            <v>0</v>
          </cell>
          <cell r="AT45">
            <v>89.333333333333343</v>
          </cell>
          <cell r="AV45">
            <v>102.66666666666666</v>
          </cell>
          <cell r="AW45">
            <v>0</v>
          </cell>
          <cell r="AX45">
            <v>102.66666666666666</v>
          </cell>
        </row>
        <row r="47">
          <cell r="A47" t="str">
            <v>Other direct</v>
          </cell>
        </row>
        <row r="48">
          <cell r="A48" t="str">
            <v>Type 1 - direct</v>
          </cell>
          <cell r="D48">
            <v>0</v>
          </cell>
          <cell r="E48">
            <v>0</v>
          </cell>
          <cell r="F48">
            <v>0</v>
          </cell>
          <cell r="H48">
            <v>0</v>
          </cell>
          <cell r="I48">
            <v>0</v>
          </cell>
          <cell r="J48">
            <v>0</v>
          </cell>
          <cell r="L48">
            <v>0</v>
          </cell>
          <cell r="M48">
            <v>0</v>
          </cell>
          <cell r="N48">
            <v>0</v>
          </cell>
          <cell r="P48">
            <v>0</v>
          </cell>
          <cell r="Q48">
            <v>0</v>
          </cell>
          <cell r="R48">
            <v>0</v>
          </cell>
          <cell r="T48">
            <v>0</v>
          </cell>
          <cell r="U48">
            <v>0</v>
          </cell>
          <cell r="V48">
            <v>0</v>
          </cell>
          <cell r="X48">
            <v>0</v>
          </cell>
          <cell r="Y48">
            <v>0</v>
          </cell>
          <cell r="Z48">
            <v>0</v>
          </cell>
          <cell r="AB48">
            <v>0</v>
          </cell>
          <cell r="AC48">
            <v>0</v>
          </cell>
          <cell r="AD48">
            <v>0</v>
          </cell>
          <cell r="AF48">
            <v>0</v>
          </cell>
          <cell r="AG48">
            <v>0</v>
          </cell>
          <cell r="AH48">
            <v>0</v>
          </cell>
          <cell r="AJ48">
            <v>0</v>
          </cell>
          <cell r="AK48">
            <v>0</v>
          </cell>
          <cell r="AL48">
            <v>0</v>
          </cell>
          <cell r="AN48">
            <v>0</v>
          </cell>
          <cell r="AO48">
            <v>0</v>
          </cell>
          <cell r="AP48">
            <v>0</v>
          </cell>
          <cell r="AR48">
            <v>0</v>
          </cell>
          <cell r="AS48">
            <v>0</v>
          </cell>
          <cell r="AT48">
            <v>0</v>
          </cell>
          <cell r="AV48">
            <v>0</v>
          </cell>
          <cell r="AW48">
            <v>0</v>
          </cell>
          <cell r="AX48">
            <v>0</v>
          </cell>
        </row>
        <row r="49">
          <cell r="A49" t="str">
            <v>Type 2 - direct</v>
          </cell>
          <cell r="D49">
            <v>0</v>
          </cell>
          <cell r="E49">
            <v>0</v>
          </cell>
          <cell r="F49">
            <v>0</v>
          </cell>
          <cell r="H49">
            <v>0</v>
          </cell>
          <cell r="I49">
            <v>0</v>
          </cell>
          <cell r="J49">
            <v>0</v>
          </cell>
          <cell r="L49">
            <v>0</v>
          </cell>
          <cell r="M49">
            <v>0</v>
          </cell>
          <cell r="N49">
            <v>0</v>
          </cell>
          <cell r="P49">
            <v>0</v>
          </cell>
          <cell r="Q49">
            <v>0</v>
          </cell>
          <cell r="R49">
            <v>0</v>
          </cell>
          <cell r="T49">
            <v>0</v>
          </cell>
          <cell r="U49">
            <v>0</v>
          </cell>
          <cell r="V49">
            <v>0</v>
          </cell>
          <cell r="X49">
            <v>0</v>
          </cell>
          <cell r="Y49">
            <v>0</v>
          </cell>
          <cell r="Z49">
            <v>0</v>
          </cell>
          <cell r="AB49">
            <v>0</v>
          </cell>
          <cell r="AC49">
            <v>0</v>
          </cell>
          <cell r="AD49">
            <v>0</v>
          </cell>
          <cell r="AF49">
            <v>0</v>
          </cell>
          <cell r="AG49">
            <v>0</v>
          </cell>
          <cell r="AH49">
            <v>0</v>
          </cell>
          <cell r="AJ49">
            <v>0</v>
          </cell>
          <cell r="AK49">
            <v>0</v>
          </cell>
          <cell r="AL49">
            <v>0</v>
          </cell>
          <cell r="AN49">
            <v>0</v>
          </cell>
          <cell r="AO49">
            <v>0</v>
          </cell>
          <cell r="AP49">
            <v>0</v>
          </cell>
          <cell r="AR49">
            <v>0</v>
          </cell>
          <cell r="AS49">
            <v>0</v>
          </cell>
          <cell r="AT49">
            <v>0</v>
          </cell>
          <cell r="AV49">
            <v>0</v>
          </cell>
          <cell r="AW49">
            <v>0</v>
          </cell>
          <cell r="AX49">
            <v>0</v>
          </cell>
        </row>
        <row r="50">
          <cell r="A50" t="str">
            <v>Type 3 - direct</v>
          </cell>
          <cell r="D50">
            <v>0</v>
          </cell>
          <cell r="E50">
            <v>0</v>
          </cell>
          <cell r="F50">
            <v>0</v>
          </cell>
          <cell r="H50">
            <v>0</v>
          </cell>
          <cell r="I50">
            <v>0</v>
          </cell>
          <cell r="J50">
            <v>0</v>
          </cell>
          <cell r="L50">
            <v>0</v>
          </cell>
          <cell r="M50">
            <v>0</v>
          </cell>
          <cell r="N50">
            <v>0</v>
          </cell>
          <cell r="P50">
            <v>0</v>
          </cell>
          <cell r="Q50">
            <v>0</v>
          </cell>
          <cell r="R50">
            <v>0</v>
          </cell>
          <cell r="T50">
            <v>0</v>
          </cell>
          <cell r="U50">
            <v>0</v>
          </cell>
          <cell r="V50">
            <v>0</v>
          </cell>
          <cell r="X50">
            <v>0</v>
          </cell>
          <cell r="Y50">
            <v>0</v>
          </cell>
          <cell r="Z50">
            <v>0</v>
          </cell>
          <cell r="AB50">
            <v>0</v>
          </cell>
          <cell r="AC50">
            <v>0</v>
          </cell>
          <cell r="AD50">
            <v>0</v>
          </cell>
          <cell r="AF50">
            <v>0</v>
          </cell>
          <cell r="AG50">
            <v>0</v>
          </cell>
          <cell r="AH50">
            <v>0</v>
          </cell>
          <cell r="AJ50">
            <v>0</v>
          </cell>
          <cell r="AK50">
            <v>0</v>
          </cell>
          <cell r="AL50">
            <v>0</v>
          </cell>
          <cell r="AN50">
            <v>0</v>
          </cell>
          <cell r="AO50">
            <v>0</v>
          </cell>
          <cell r="AP50">
            <v>0</v>
          </cell>
          <cell r="AR50">
            <v>0</v>
          </cell>
          <cell r="AS50">
            <v>0</v>
          </cell>
          <cell r="AT50">
            <v>0</v>
          </cell>
          <cell r="AV50">
            <v>0</v>
          </cell>
          <cell r="AW50">
            <v>0</v>
          </cell>
          <cell r="AX50">
            <v>0</v>
          </cell>
        </row>
        <row r="51">
          <cell r="A51" t="str">
            <v>Type 4 - direct</v>
          </cell>
          <cell r="D51">
            <v>0</v>
          </cell>
          <cell r="E51">
            <v>0</v>
          </cell>
          <cell r="F51">
            <v>0</v>
          </cell>
          <cell r="H51">
            <v>0</v>
          </cell>
          <cell r="I51">
            <v>0</v>
          </cell>
          <cell r="J51">
            <v>0</v>
          </cell>
          <cell r="L51">
            <v>0</v>
          </cell>
          <cell r="M51">
            <v>0</v>
          </cell>
          <cell r="N51">
            <v>0</v>
          </cell>
          <cell r="P51">
            <v>0</v>
          </cell>
          <cell r="Q51">
            <v>0</v>
          </cell>
          <cell r="R51">
            <v>0</v>
          </cell>
          <cell r="T51">
            <v>0</v>
          </cell>
          <cell r="U51">
            <v>0</v>
          </cell>
          <cell r="V51">
            <v>0</v>
          </cell>
          <cell r="X51">
            <v>0</v>
          </cell>
          <cell r="Y51">
            <v>0</v>
          </cell>
          <cell r="Z51">
            <v>0</v>
          </cell>
          <cell r="AB51">
            <v>0</v>
          </cell>
          <cell r="AC51">
            <v>0</v>
          </cell>
          <cell r="AD51">
            <v>0</v>
          </cell>
          <cell r="AF51">
            <v>0</v>
          </cell>
          <cell r="AG51">
            <v>0</v>
          </cell>
          <cell r="AH51">
            <v>0</v>
          </cell>
          <cell r="AJ51">
            <v>0</v>
          </cell>
          <cell r="AK51">
            <v>0</v>
          </cell>
          <cell r="AL51">
            <v>0</v>
          </cell>
          <cell r="AN51">
            <v>0</v>
          </cell>
          <cell r="AO51">
            <v>0</v>
          </cell>
          <cell r="AP51">
            <v>0</v>
          </cell>
          <cell r="AR51">
            <v>0</v>
          </cell>
          <cell r="AS51">
            <v>0</v>
          </cell>
          <cell r="AT51">
            <v>0</v>
          </cell>
          <cell r="AV51">
            <v>0</v>
          </cell>
          <cell r="AW51">
            <v>0</v>
          </cell>
          <cell r="AX51">
            <v>0</v>
          </cell>
        </row>
        <row r="52">
          <cell r="A52" t="str">
            <v>Type 5 - direct</v>
          </cell>
          <cell r="D52">
            <v>0</v>
          </cell>
          <cell r="E52">
            <v>0</v>
          </cell>
          <cell r="F52">
            <v>0</v>
          </cell>
          <cell r="H52">
            <v>0</v>
          </cell>
          <cell r="I52">
            <v>0</v>
          </cell>
          <cell r="J52">
            <v>0</v>
          </cell>
          <cell r="L52">
            <v>0</v>
          </cell>
          <cell r="M52">
            <v>0</v>
          </cell>
          <cell r="N52">
            <v>0</v>
          </cell>
          <cell r="P52">
            <v>0</v>
          </cell>
          <cell r="Q52">
            <v>0</v>
          </cell>
          <cell r="R52">
            <v>0</v>
          </cell>
          <cell r="T52">
            <v>0</v>
          </cell>
          <cell r="U52">
            <v>0</v>
          </cell>
          <cell r="V52">
            <v>0</v>
          </cell>
          <cell r="X52">
            <v>0</v>
          </cell>
          <cell r="Y52">
            <v>0</v>
          </cell>
          <cell r="Z52">
            <v>0</v>
          </cell>
          <cell r="AB52">
            <v>0</v>
          </cell>
          <cell r="AC52">
            <v>0</v>
          </cell>
          <cell r="AD52">
            <v>0</v>
          </cell>
          <cell r="AF52">
            <v>0</v>
          </cell>
          <cell r="AG52">
            <v>0</v>
          </cell>
          <cell r="AH52">
            <v>0</v>
          </cell>
          <cell r="AJ52">
            <v>0</v>
          </cell>
          <cell r="AK52">
            <v>0</v>
          </cell>
          <cell r="AL52">
            <v>0</v>
          </cell>
          <cell r="AN52">
            <v>0</v>
          </cell>
          <cell r="AO52">
            <v>0</v>
          </cell>
          <cell r="AP52">
            <v>0</v>
          </cell>
          <cell r="AR52">
            <v>0</v>
          </cell>
          <cell r="AS52">
            <v>0</v>
          </cell>
          <cell r="AT52">
            <v>0</v>
          </cell>
          <cell r="AV52">
            <v>0</v>
          </cell>
          <cell r="AW52">
            <v>0</v>
          </cell>
          <cell r="AX52">
            <v>0</v>
          </cell>
        </row>
        <row r="53">
          <cell r="A53" t="str">
            <v>Other - direct</v>
          </cell>
          <cell r="D53">
            <v>4.666666666666667</v>
          </cell>
          <cell r="E53">
            <v>0</v>
          </cell>
          <cell r="F53">
            <v>4.666666666666667</v>
          </cell>
          <cell r="H53">
            <v>10</v>
          </cell>
          <cell r="I53">
            <v>0</v>
          </cell>
          <cell r="J53">
            <v>10</v>
          </cell>
          <cell r="L53">
            <v>21.333333333333332</v>
          </cell>
          <cell r="M53">
            <v>0</v>
          </cell>
          <cell r="N53">
            <v>21.333333333333332</v>
          </cell>
          <cell r="P53">
            <v>28</v>
          </cell>
          <cell r="Q53">
            <v>0</v>
          </cell>
          <cell r="R53">
            <v>28</v>
          </cell>
          <cell r="T53">
            <v>35.333333333333336</v>
          </cell>
          <cell r="U53">
            <v>0</v>
          </cell>
          <cell r="V53">
            <v>35.333333333333336</v>
          </cell>
          <cell r="X53">
            <v>204.66666666666666</v>
          </cell>
          <cell r="Y53">
            <v>0</v>
          </cell>
          <cell r="Z53">
            <v>204.66666666666666</v>
          </cell>
          <cell r="AB53">
            <v>238.66666666666666</v>
          </cell>
          <cell r="AC53">
            <v>0</v>
          </cell>
          <cell r="AD53">
            <v>238.66666666666666</v>
          </cell>
          <cell r="AF53">
            <v>270.66666666666669</v>
          </cell>
          <cell r="AG53">
            <v>0</v>
          </cell>
          <cell r="AH53">
            <v>270.66666666666669</v>
          </cell>
          <cell r="AJ53">
            <v>311.33333333333331</v>
          </cell>
          <cell r="AK53">
            <v>0</v>
          </cell>
          <cell r="AL53">
            <v>311.33333333333331</v>
          </cell>
          <cell r="AN53">
            <v>344.66666666666669</v>
          </cell>
          <cell r="AO53">
            <v>0</v>
          </cell>
          <cell r="AP53">
            <v>344.66666666666669</v>
          </cell>
          <cell r="AR53">
            <v>378</v>
          </cell>
          <cell r="AS53">
            <v>0</v>
          </cell>
          <cell r="AT53">
            <v>378</v>
          </cell>
          <cell r="AV53">
            <v>416</v>
          </cell>
          <cell r="AW53">
            <v>0</v>
          </cell>
          <cell r="AX53">
            <v>416</v>
          </cell>
        </row>
        <row r="54">
          <cell r="D54">
            <v>4.666666666666667</v>
          </cell>
          <cell r="E54">
            <v>0</v>
          </cell>
          <cell r="F54">
            <v>4.666666666666667</v>
          </cell>
          <cell r="H54">
            <v>10</v>
          </cell>
          <cell r="I54">
            <v>0</v>
          </cell>
          <cell r="J54">
            <v>10</v>
          </cell>
          <cell r="L54">
            <v>21.333333333333332</v>
          </cell>
          <cell r="M54">
            <v>0</v>
          </cell>
          <cell r="N54">
            <v>21.333333333333332</v>
          </cell>
          <cell r="P54">
            <v>28</v>
          </cell>
          <cell r="Q54">
            <v>0</v>
          </cell>
          <cell r="R54">
            <v>28</v>
          </cell>
          <cell r="T54">
            <v>35.333333333333336</v>
          </cell>
          <cell r="U54">
            <v>0</v>
          </cell>
          <cell r="V54">
            <v>35.333333333333336</v>
          </cell>
          <cell r="X54">
            <v>204.66666666666666</v>
          </cell>
          <cell r="Y54">
            <v>0</v>
          </cell>
          <cell r="Z54">
            <v>204.66666666666666</v>
          </cell>
          <cell r="AB54">
            <v>238.66666666666666</v>
          </cell>
          <cell r="AC54">
            <v>0</v>
          </cell>
          <cell r="AD54">
            <v>238.66666666666666</v>
          </cell>
          <cell r="AF54">
            <v>270.66666666666669</v>
          </cell>
          <cell r="AG54">
            <v>0</v>
          </cell>
          <cell r="AH54">
            <v>270.66666666666669</v>
          </cell>
          <cell r="AJ54">
            <v>311.33333333333331</v>
          </cell>
          <cell r="AK54">
            <v>0</v>
          </cell>
          <cell r="AL54">
            <v>311.33333333333331</v>
          </cell>
          <cell r="AN54">
            <v>344.66666666666669</v>
          </cell>
          <cell r="AO54">
            <v>0</v>
          </cell>
          <cell r="AP54">
            <v>344.66666666666669</v>
          </cell>
          <cell r="AR54">
            <v>378</v>
          </cell>
          <cell r="AS54">
            <v>0</v>
          </cell>
          <cell r="AT54">
            <v>378</v>
          </cell>
          <cell r="AV54">
            <v>416</v>
          </cell>
          <cell r="AW54">
            <v>0</v>
          </cell>
          <cell r="AX54">
            <v>416</v>
          </cell>
        </row>
        <row r="55">
          <cell r="A55" t="str">
            <v>Rounding - direct</v>
          </cell>
          <cell r="D55">
            <v>0</v>
          </cell>
          <cell r="E55">
            <v>0</v>
          </cell>
          <cell r="F55">
            <v>0</v>
          </cell>
          <cell r="H55">
            <v>0</v>
          </cell>
          <cell r="I55">
            <v>0</v>
          </cell>
          <cell r="J55">
            <v>0</v>
          </cell>
          <cell r="L55">
            <v>0</v>
          </cell>
          <cell r="M55">
            <v>0</v>
          </cell>
          <cell r="N55">
            <v>0</v>
          </cell>
          <cell r="P55">
            <v>0</v>
          </cell>
          <cell r="Q55">
            <v>0</v>
          </cell>
          <cell r="R55">
            <v>0</v>
          </cell>
          <cell r="T55">
            <v>0</v>
          </cell>
          <cell r="U55">
            <v>0</v>
          </cell>
          <cell r="V55">
            <v>0</v>
          </cell>
          <cell r="X55">
            <v>0</v>
          </cell>
          <cell r="Y55">
            <v>0</v>
          </cell>
          <cell r="Z55">
            <v>0</v>
          </cell>
          <cell r="AB55">
            <v>0</v>
          </cell>
          <cell r="AC55">
            <v>0</v>
          </cell>
          <cell r="AD55">
            <v>0</v>
          </cell>
          <cell r="AF55">
            <v>0</v>
          </cell>
          <cell r="AG55">
            <v>0</v>
          </cell>
          <cell r="AH55">
            <v>0</v>
          </cell>
          <cell r="AJ55">
            <v>0</v>
          </cell>
          <cell r="AK55">
            <v>0</v>
          </cell>
          <cell r="AL55">
            <v>0</v>
          </cell>
          <cell r="AN55">
            <v>0</v>
          </cell>
          <cell r="AO55">
            <v>0</v>
          </cell>
          <cell r="AP55">
            <v>0</v>
          </cell>
          <cell r="AR55">
            <v>0</v>
          </cell>
          <cell r="AS55">
            <v>0</v>
          </cell>
          <cell r="AT55">
            <v>0</v>
          </cell>
          <cell r="AV55">
            <v>0</v>
          </cell>
          <cell r="AW55">
            <v>0</v>
          </cell>
          <cell r="AX55">
            <v>0</v>
          </cell>
        </row>
        <row r="56">
          <cell r="A56" t="str">
            <v>Direct controllable opex</v>
          </cell>
          <cell r="D56">
            <v>41.333333333333329</v>
          </cell>
          <cell r="E56">
            <v>0</v>
          </cell>
          <cell r="F56">
            <v>41.333333333333329</v>
          </cell>
          <cell r="H56">
            <v>82</v>
          </cell>
          <cell r="I56">
            <v>0</v>
          </cell>
          <cell r="J56">
            <v>82</v>
          </cell>
          <cell r="L56">
            <v>127.33333333333333</v>
          </cell>
          <cell r="M56">
            <v>0</v>
          </cell>
          <cell r="N56">
            <v>127.33333333333333</v>
          </cell>
          <cell r="P56">
            <v>169.33333333333331</v>
          </cell>
          <cell r="Q56">
            <v>0</v>
          </cell>
          <cell r="R56">
            <v>169.33333333333331</v>
          </cell>
          <cell r="T56">
            <v>209.33333333333334</v>
          </cell>
          <cell r="U56">
            <v>0</v>
          </cell>
          <cell r="V56">
            <v>209.33333333333334</v>
          </cell>
          <cell r="X56">
            <v>253.33333333333331</v>
          </cell>
          <cell r="Y56">
            <v>0</v>
          </cell>
          <cell r="Z56">
            <v>253.33333333333331</v>
          </cell>
          <cell r="AB56">
            <v>295.33333333333331</v>
          </cell>
          <cell r="AC56">
            <v>0</v>
          </cell>
          <cell r="AD56">
            <v>295.33333333333331</v>
          </cell>
          <cell r="AF56">
            <v>335.33333333333337</v>
          </cell>
          <cell r="AG56">
            <v>0</v>
          </cell>
          <cell r="AH56">
            <v>335.33333333333337</v>
          </cell>
          <cell r="AJ56">
            <v>384</v>
          </cell>
          <cell r="AK56">
            <v>0</v>
          </cell>
          <cell r="AL56">
            <v>384</v>
          </cell>
          <cell r="AN56">
            <v>425.33333333333337</v>
          </cell>
          <cell r="AO56">
            <v>0</v>
          </cell>
          <cell r="AP56">
            <v>425.33333333333337</v>
          </cell>
          <cell r="AR56">
            <v>467.33333333333337</v>
          </cell>
          <cell r="AS56">
            <v>0</v>
          </cell>
          <cell r="AT56">
            <v>467.33333333333337</v>
          </cell>
          <cell r="AV56">
            <v>518.66666666666663</v>
          </cell>
          <cell r="AW56">
            <v>0</v>
          </cell>
          <cell r="AX56">
            <v>518.66666666666663</v>
          </cell>
        </row>
        <row r="58">
          <cell r="A58" t="str">
            <v>Allocated controllable opex</v>
          </cell>
          <cell r="F58">
            <v>0</v>
          </cell>
        </row>
        <row r="59">
          <cell r="A59" t="str">
            <v>Shared Services</v>
          </cell>
        </row>
        <row r="60">
          <cell r="A60" t="str">
            <v>Financial services</v>
          </cell>
          <cell r="D60">
            <v>0</v>
          </cell>
          <cell r="E60">
            <v>0</v>
          </cell>
          <cell r="F60">
            <v>0</v>
          </cell>
          <cell r="H60">
            <v>0</v>
          </cell>
          <cell r="I60">
            <v>0</v>
          </cell>
          <cell r="J60">
            <v>0</v>
          </cell>
          <cell r="L60">
            <v>0</v>
          </cell>
          <cell r="M60">
            <v>0</v>
          </cell>
          <cell r="N60">
            <v>0</v>
          </cell>
          <cell r="P60">
            <v>0</v>
          </cell>
          <cell r="Q60">
            <v>0</v>
          </cell>
          <cell r="R60">
            <v>0</v>
          </cell>
          <cell r="T60">
            <v>0</v>
          </cell>
          <cell r="U60">
            <v>0</v>
          </cell>
          <cell r="V60">
            <v>0</v>
          </cell>
          <cell r="X60">
            <v>0</v>
          </cell>
          <cell r="Y60">
            <v>0</v>
          </cell>
          <cell r="Z60">
            <v>0</v>
          </cell>
          <cell r="AB60">
            <v>0</v>
          </cell>
          <cell r="AC60">
            <v>0</v>
          </cell>
          <cell r="AD60">
            <v>0</v>
          </cell>
          <cell r="AF60">
            <v>0</v>
          </cell>
          <cell r="AG60">
            <v>0</v>
          </cell>
          <cell r="AH60">
            <v>0</v>
          </cell>
          <cell r="AJ60">
            <v>0</v>
          </cell>
          <cell r="AK60">
            <v>0</v>
          </cell>
          <cell r="AL60">
            <v>0</v>
          </cell>
          <cell r="AN60">
            <v>0</v>
          </cell>
          <cell r="AO60">
            <v>0</v>
          </cell>
          <cell r="AP60">
            <v>0</v>
          </cell>
          <cell r="AR60">
            <v>0</v>
          </cell>
          <cell r="AS60">
            <v>0</v>
          </cell>
          <cell r="AT60">
            <v>0</v>
          </cell>
          <cell r="AV60">
            <v>0</v>
          </cell>
          <cell r="AW60">
            <v>0</v>
          </cell>
          <cell r="AX60">
            <v>0</v>
          </cell>
        </row>
        <row r="61">
          <cell r="A61" t="str">
            <v>Customer financial services</v>
          </cell>
          <cell r="D61">
            <v>0</v>
          </cell>
          <cell r="E61">
            <v>0</v>
          </cell>
          <cell r="F61">
            <v>0</v>
          </cell>
          <cell r="H61">
            <v>0</v>
          </cell>
          <cell r="I61">
            <v>0</v>
          </cell>
          <cell r="J61">
            <v>0</v>
          </cell>
          <cell r="L61">
            <v>0</v>
          </cell>
          <cell r="M61">
            <v>0</v>
          </cell>
          <cell r="N61">
            <v>0</v>
          </cell>
          <cell r="P61">
            <v>0</v>
          </cell>
          <cell r="Q61">
            <v>0</v>
          </cell>
          <cell r="R61">
            <v>0</v>
          </cell>
          <cell r="T61">
            <v>0</v>
          </cell>
          <cell r="U61">
            <v>0</v>
          </cell>
          <cell r="V61">
            <v>0</v>
          </cell>
          <cell r="X61">
            <v>0</v>
          </cell>
          <cell r="Y61">
            <v>0</v>
          </cell>
          <cell r="Z61">
            <v>0</v>
          </cell>
          <cell r="AB61">
            <v>0</v>
          </cell>
          <cell r="AC61">
            <v>0</v>
          </cell>
          <cell r="AD61">
            <v>0</v>
          </cell>
          <cell r="AF61">
            <v>0</v>
          </cell>
          <cell r="AG61">
            <v>0</v>
          </cell>
          <cell r="AH61">
            <v>0</v>
          </cell>
          <cell r="AJ61">
            <v>0</v>
          </cell>
          <cell r="AK61">
            <v>0</v>
          </cell>
          <cell r="AL61">
            <v>0</v>
          </cell>
          <cell r="AN61">
            <v>0</v>
          </cell>
          <cell r="AO61">
            <v>0</v>
          </cell>
          <cell r="AP61">
            <v>0</v>
          </cell>
          <cell r="AR61">
            <v>0</v>
          </cell>
          <cell r="AS61">
            <v>0</v>
          </cell>
          <cell r="AT61">
            <v>0</v>
          </cell>
          <cell r="AV61">
            <v>0</v>
          </cell>
          <cell r="AW61">
            <v>0</v>
          </cell>
          <cell r="AX61">
            <v>0</v>
          </cell>
        </row>
        <row r="62">
          <cell r="A62" t="str">
            <v>Fleet, materials services &amp; system / Logistics</v>
          </cell>
          <cell r="D62">
            <v>0</v>
          </cell>
          <cell r="E62">
            <v>0</v>
          </cell>
          <cell r="F62">
            <v>0</v>
          </cell>
          <cell r="H62">
            <v>0</v>
          </cell>
          <cell r="I62">
            <v>0</v>
          </cell>
          <cell r="J62">
            <v>0</v>
          </cell>
          <cell r="L62">
            <v>0</v>
          </cell>
          <cell r="M62">
            <v>0</v>
          </cell>
          <cell r="N62">
            <v>0</v>
          </cell>
          <cell r="P62">
            <v>0</v>
          </cell>
          <cell r="Q62">
            <v>0</v>
          </cell>
          <cell r="R62">
            <v>0</v>
          </cell>
          <cell r="T62">
            <v>0</v>
          </cell>
          <cell r="U62">
            <v>0</v>
          </cell>
          <cell r="V62">
            <v>0</v>
          </cell>
          <cell r="X62">
            <v>0</v>
          </cell>
          <cell r="Y62">
            <v>0</v>
          </cell>
          <cell r="Z62">
            <v>0</v>
          </cell>
          <cell r="AB62">
            <v>0</v>
          </cell>
          <cell r="AC62">
            <v>0</v>
          </cell>
          <cell r="AD62">
            <v>0</v>
          </cell>
          <cell r="AF62">
            <v>0</v>
          </cell>
          <cell r="AG62">
            <v>0</v>
          </cell>
          <cell r="AH62">
            <v>0</v>
          </cell>
          <cell r="AJ62">
            <v>0</v>
          </cell>
          <cell r="AK62">
            <v>0</v>
          </cell>
          <cell r="AL62">
            <v>0</v>
          </cell>
          <cell r="AN62">
            <v>0</v>
          </cell>
          <cell r="AO62">
            <v>0</v>
          </cell>
          <cell r="AP62">
            <v>0</v>
          </cell>
          <cell r="AR62">
            <v>0</v>
          </cell>
          <cell r="AS62">
            <v>0</v>
          </cell>
          <cell r="AT62">
            <v>0</v>
          </cell>
          <cell r="AV62">
            <v>0</v>
          </cell>
          <cell r="AW62">
            <v>0</v>
          </cell>
          <cell r="AX62">
            <v>0</v>
          </cell>
        </row>
        <row r="63">
          <cell r="A63" t="str">
            <v>Other - shared services</v>
          </cell>
          <cell r="D63">
            <v>8</v>
          </cell>
          <cell r="E63">
            <v>0</v>
          </cell>
          <cell r="F63">
            <v>8</v>
          </cell>
          <cell r="H63">
            <v>16</v>
          </cell>
          <cell r="I63">
            <v>0</v>
          </cell>
          <cell r="J63">
            <v>16</v>
          </cell>
          <cell r="L63">
            <v>25.333333333333332</v>
          </cell>
          <cell r="M63">
            <v>0</v>
          </cell>
          <cell r="N63">
            <v>25.333333333333332</v>
          </cell>
          <cell r="P63">
            <v>34</v>
          </cell>
          <cell r="Q63">
            <v>0</v>
          </cell>
          <cell r="R63">
            <v>34</v>
          </cell>
          <cell r="T63">
            <v>42</v>
          </cell>
          <cell r="U63">
            <v>0</v>
          </cell>
          <cell r="V63">
            <v>42</v>
          </cell>
          <cell r="X63">
            <v>51.333333333333336</v>
          </cell>
          <cell r="Y63">
            <v>0</v>
          </cell>
          <cell r="Z63">
            <v>51.333333333333336</v>
          </cell>
          <cell r="AB63">
            <v>60</v>
          </cell>
          <cell r="AC63">
            <v>0</v>
          </cell>
          <cell r="AD63">
            <v>60</v>
          </cell>
          <cell r="AF63">
            <v>68.666666666666671</v>
          </cell>
          <cell r="AG63">
            <v>0</v>
          </cell>
          <cell r="AH63">
            <v>68.666666666666671</v>
          </cell>
          <cell r="AJ63">
            <v>78</v>
          </cell>
          <cell r="AK63">
            <v>0</v>
          </cell>
          <cell r="AL63">
            <v>78</v>
          </cell>
          <cell r="AN63">
            <v>86.666666666666671</v>
          </cell>
          <cell r="AO63">
            <v>0</v>
          </cell>
          <cell r="AP63">
            <v>86.666666666666671</v>
          </cell>
          <cell r="AR63">
            <v>96</v>
          </cell>
          <cell r="AS63">
            <v>0</v>
          </cell>
          <cell r="AT63">
            <v>96</v>
          </cell>
          <cell r="AV63">
            <v>105.33333333333333</v>
          </cell>
          <cell r="AW63">
            <v>0</v>
          </cell>
          <cell r="AX63">
            <v>105.33333333333333</v>
          </cell>
        </row>
        <row r="64">
          <cell r="D64">
            <v>8</v>
          </cell>
          <cell r="E64">
            <v>0</v>
          </cell>
          <cell r="F64">
            <v>8</v>
          </cell>
          <cell r="H64">
            <v>16</v>
          </cell>
          <cell r="I64">
            <v>0</v>
          </cell>
          <cell r="J64">
            <v>16</v>
          </cell>
          <cell r="L64">
            <v>25.333333333333332</v>
          </cell>
          <cell r="M64">
            <v>0</v>
          </cell>
          <cell r="N64">
            <v>25.333333333333332</v>
          </cell>
          <cell r="P64">
            <v>34</v>
          </cell>
          <cell r="Q64">
            <v>0</v>
          </cell>
          <cell r="R64">
            <v>34</v>
          </cell>
          <cell r="T64">
            <v>42</v>
          </cell>
          <cell r="U64">
            <v>0</v>
          </cell>
          <cell r="V64">
            <v>42</v>
          </cell>
          <cell r="X64">
            <v>51.333333333333336</v>
          </cell>
          <cell r="Y64">
            <v>0</v>
          </cell>
          <cell r="Z64">
            <v>51.333333333333336</v>
          </cell>
          <cell r="AB64">
            <v>60</v>
          </cell>
          <cell r="AC64">
            <v>0</v>
          </cell>
          <cell r="AD64">
            <v>60</v>
          </cell>
          <cell r="AF64">
            <v>68.666666666666671</v>
          </cell>
          <cell r="AG64">
            <v>0</v>
          </cell>
          <cell r="AH64">
            <v>68.666666666666671</v>
          </cell>
          <cell r="AJ64">
            <v>78</v>
          </cell>
          <cell r="AK64">
            <v>0</v>
          </cell>
          <cell r="AL64">
            <v>78</v>
          </cell>
          <cell r="AN64">
            <v>86.666666666666671</v>
          </cell>
          <cell r="AO64">
            <v>0</v>
          </cell>
          <cell r="AP64">
            <v>86.666666666666671</v>
          </cell>
          <cell r="AR64">
            <v>96</v>
          </cell>
          <cell r="AS64">
            <v>0</v>
          </cell>
          <cell r="AT64">
            <v>96</v>
          </cell>
          <cell r="AV64">
            <v>105.33333333333333</v>
          </cell>
          <cell r="AW64">
            <v>0</v>
          </cell>
          <cell r="AX64">
            <v>105.33333333333333</v>
          </cell>
        </row>
        <row r="66">
          <cell r="A66" t="str">
            <v>Business Services</v>
          </cell>
        </row>
        <row r="67">
          <cell r="A67" t="str">
            <v>Legal</v>
          </cell>
          <cell r="D67">
            <v>0</v>
          </cell>
          <cell r="E67">
            <v>0</v>
          </cell>
          <cell r="F67">
            <v>0</v>
          </cell>
          <cell r="H67">
            <v>0</v>
          </cell>
          <cell r="I67">
            <v>0</v>
          </cell>
          <cell r="J67">
            <v>0</v>
          </cell>
          <cell r="L67">
            <v>0</v>
          </cell>
          <cell r="M67">
            <v>0</v>
          </cell>
          <cell r="N67">
            <v>0</v>
          </cell>
          <cell r="P67">
            <v>0</v>
          </cell>
          <cell r="Q67">
            <v>0</v>
          </cell>
          <cell r="R67">
            <v>0</v>
          </cell>
          <cell r="T67">
            <v>0</v>
          </cell>
          <cell r="U67">
            <v>0</v>
          </cell>
          <cell r="V67">
            <v>0</v>
          </cell>
          <cell r="X67">
            <v>0</v>
          </cell>
          <cell r="Y67">
            <v>0</v>
          </cell>
          <cell r="Z67">
            <v>0</v>
          </cell>
          <cell r="AB67">
            <v>0</v>
          </cell>
          <cell r="AC67">
            <v>0</v>
          </cell>
          <cell r="AD67">
            <v>0</v>
          </cell>
          <cell r="AF67">
            <v>0</v>
          </cell>
          <cell r="AG67">
            <v>0</v>
          </cell>
          <cell r="AH67">
            <v>0</v>
          </cell>
          <cell r="AJ67">
            <v>0</v>
          </cell>
          <cell r="AK67">
            <v>0</v>
          </cell>
          <cell r="AL67">
            <v>0</v>
          </cell>
          <cell r="AN67">
            <v>0</v>
          </cell>
          <cell r="AO67">
            <v>0</v>
          </cell>
          <cell r="AP67">
            <v>0</v>
          </cell>
          <cell r="AR67">
            <v>0</v>
          </cell>
          <cell r="AS67">
            <v>0</v>
          </cell>
          <cell r="AT67">
            <v>0</v>
          </cell>
          <cell r="AV67">
            <v>0</v>
          </cell>
          <cell r="AW67">
            <v>0</v>
          </cell>
          <cell r="AX67">
            <v>0</v>
          </cell>
        </row>
        <row r="68">
          <cell r="A68" t="str">
            <v>Corporate affairs / Communications</v>
          </cell>
          <cell r="D68">
            <v>0</v>
          </cell>
          <cell r="E68">
            <v>0</v>
          </cell>
          <cell r="F68">
            <v>0</v>
          </cell>
          <cell r="H68">
            <v>0</v>
          </cell>
          <cell r="I68">
            <v>0</v>
          </cell>
          <cell r="J68">
            <v>0</v>
          </cell>
          <cell r="L68">
            <v>0</v>
          </cell>
          <cell r="M68">
            <v>0</v>
          </cell>
          <cell r="N68">
            <v>0</v>
          </cell>
          <cell r="P68">
            <v>0</v>
          </cell>
          <cell r="Q68">
            <v>0</v>
          </cell>
          <cell r="R68">
            <v>0</v>
          </cell>
          <cell r="T68">
            <v>0</v>
          </cell>
          <cell r="U68">
            <v>0</v>
          </cell>
          <cell r="V68">
            <v>0</v>
          </cell>
          <cell r="X68">
            <v>0</v>
          </cell>
          <cell r="Y68">
            <v>0</v>
          </cell>
          <cell r="Z68">
            <v>0</v>
          </cell>
          <cell r="AB68">
            <v>0</v>
          </cell>
          <cell r="AC68">
            <v>0</v>
          </cell>
          <cell r="AD68">
            <v>0</v>
          </cell>
          <cell r="AF68">
            <v>0</v>
          </cell>
          <cell r="AG68">
            <v>0</v>
          </cell>
          <cell r="AH68">
            <v>0</v>
          </cell>
          <cell r="AJ68">
            <v>0</v>
          </cell>
          <cell r="AK68">
            <v>0</v>
          </cell>
          <cell r="AL68">
            <v>0</v>
          </cell>
          <cell r="AN68">
            <v>0</v>
          </cell>
          <cell r="AO68">
            <v>0</v>
          </cell>
          <cell r="AP68">
            <v>0</v>
          </cell>
          <cell r="AR68">
            <v>0</v>
          </cell>
          <cell r="AS68">
            <v>0</v>
          </cell>
          <cell r="AT68">
            <v>0</v>
          </cell>
          <cell r="AV68">
            <v>0</v>
          </cell>
          <cell r="AW68">
            <v>0</v>
          </cell>
          <cell r="AX68">
            <v>0</v>
          </cell>
        </row>
        <row r="69">
          <cell r="A69" t="str">
            <v>Treasury Services</v>
          </cell>
          <cell r="D69">
            <v>0</v>
          </cell>
          <cell r="E69">
            <v>0</v>
          </cell>
          <cell r="F69">
            <v>0</v>
          </cell>
          <cell r="H69">
            <v>0</v>
          </cell>
          <cell r="I69">
            <v>0</v>
          </cell>
          <cell r="J69">
            <v>0</v>
          </cell>
          <cell r="L69">
            <v>0</v>
          </cell>
          <cell r="M69">
            <v>0</v>
          </cell>
          <cell r="N69">
            <v>0</v>
          </cell>
          <cell r="P69">
            <v>0</v>
          </cell>
          <cell r="Q69">
            <v>0</v>
          </cell>
          <cell r="R69">
            <v>0</v>
          </cell>
          <cell r="T69">
            <v>0</v>
          </cell>
          <cell r="U69">
            <v>0</v>
          </cell>
          <cell r="V69">
            <v>0</v>
          </cell>
          <cell r="X69">
            <v>0</v>
          </cell>
          <cell r="Y69">
            <v>0</v>
          </cell>
          <cell r="Z69">
            <v>0</v>
          </cell>
          <cell r="AB69">
            <v>0</v>
          </cell>
          <cell r="AC69">
            <v>0</v>
          </cell>
          <cell r="AD69">
            <v>0</v>
          </cell>
          <cell r="AF69">
            <v>0</v>
          </cell>
          <cell r="AG69">
            <v>0</v>
          </cell>
          <cell r="AH69">
            <v>0</v>
          </cell>
          <cell r="AJ69">
            <v>0</v>
          </cell>
          <cell r="AK69">
            <v>0</v>
          </cell>
          <cell r="AL69">
            <v>0</v>
          </cell>
          <cell r="AN69">
            <v>0</v>
          </cell>
          <cell r="AO69">
            <v>0</v>
          </cell>
          <cell r="AP69">
            <v>0</v>
          </cell>
          <cell r="AR69">
            <v>0</v>
          </cell>
          <cell r="AS69">
            <v>0</v>
          </cell>
          <cell r="AT69">
            <v>0</v>
          </cell>
          <cell r="AV69">
            <v>0</v>
          </cell>
          <cell r="AW69">
            <v>0</v>
          </cell>
          <cell r="AX69">
            <v>0</v>
          </cell>
        </row>
        <row r="70">
          <cell r="A70" t="str">
            <v>Income tax</v>
          </cell>
          <cell r="D70">
            <v>0</v>
          </cell>
          <cell r="E70">
            <v>0</v>
          </cell>
          <cell r="F70">
            <v>0</v>
          </cell>
          <cell r="H70">
            <v>0</v>
          </cell>
          <cell r="I70">
            <v>0</v>
          </cell>
          <cell r="J70">
            <v>0</v>
          </cell>
          <cell r="L70">
            <v>0</v>
          </cell>
          <cell r="M70">
            <v>0</v>
          </cell>
          <cell r="N70">
            <v>0</v>
          </cell>
          <cell r="P70">
            <v>0</v>
          </cell>
          <cell r="Q70">
            <v>0</v>
          </cell>
          <cell r="R70">
            <v>0</v>
          </cell>
          <cell r="T70">
            <v>0</v>
          </cell>
          <cell r="U70">
            <v>0</v>
          </cell>
          <cell r="V70">
            <v>0</v>
          </cell>
          <cell r="X70">
            <v>0</v>
          </cell>
          <cell r="Y70">
            <v>0</v>
          </cell>
          <cell r="Z70">
            <v>0</v>
          </cell>
          <cell r="AB70">
            <v>0</v>
          </cell>
          <cell r="AC70">
            <v>0</v>
          </cell>
          <cell r="AD70">
            <v>0</v>
          </cell>
          <cell r="AF70">
            <v>0</v>
          </cell>
          <cell r="AG70">
            <v>0</v>
          </cell>
          <cell r="AH70">
            <v>0</v>
          </cell>
          <cell r="AJ70">
            <v>0</v>
          </cell>
          <cell r="AK70">
            <v>0</v>
          </cell>
          <cell r="AL70">
            <v>0</v>
          </cell>
          <cell r="AN70">
            <v>0</v>
          </cell>
          <cell r="AO70">
            <v>0</v>
          </cell>
          <cell r="AP70">
            <v>0</v>
          </cell>
          <cell r="AR70">
            <v>0</v>
          </cell>
          <cell r="AS70">
            <v>0</v>
          </cell>
          <cell r="AT70">
            <v>0</v>
          </cell>
          <cell r="AV70">
            <v>0</v>
          </cell>
          <cell r="AW70">
            <v>0</v>
          </cell>
          <cell r="AX70">
            <v>0</v>
          </cell>
        </row>
        <row r="71">
          <cell r="A71" t="str">
            <v>Insurance</v>
          </cell>
          <cell r="D71">
            <v>0</v>
          </cell>
          <cell r="E71">
            <v>0</v>
          </cell>
          <cell r="F71">
            <v>0</v>
          </cell>
          <cell r="H71">
            <v>0</v>
          </cell>
          <cell r="I71">
            <v>0</v>
          </cell>
          <cell r="J71">
            <v>0</v>
          </cell>
          <cell r="L71">
            <v>0</v>
          </cell>
          <cell r="M71">
            <v>0</v>
          </cell>
          <cell r="N71">
            <v>0</v>
          </cell>
          <cell r="P71">
            <v>0</v>
          </cell>
          <cell r="Q71">
            <v>0</v>
          </cell>
          <cell r="R71">
            <v>0</v>
          </cell>
          <cell r="T71">
            <v>0</v>
          </cell>
          <cell r="U71">
            <v>0</v>
          </cell>
          <cell r="V71">
            <v>0</v>
          </cell>
          <cell r="X71">
            <v>0</v>
          </cell>
          <cell r="Y71">
            <v>0</v>
          </cell>
          <cell r="Z71">
            <v>0</v>
          </cell>
          <cell r="AB71">
            <v>0</v>
          </cell>
          <cell r="AC71">
            <v>0</v>
          </cell>
          <cell r="AD71">
            <v>0</v>
          </cell>
          <cell r="AF71">
            <v>0</v>
          </cell>
          <cell r="AG71">
            <v>0</v>
          </cell>
          <cell r="AH71">
            <v>0</v>
          </cell>
          <cell r="AJ71">
            <v>0</v>
          </cell>
          <cell r="AK71">
            <v>0</v>
          </cell>
          <cell r="AL71">
            <v>0</v>
          </cell>
          <cell r="AN71">
            <v>0</v>
          </cell>
          <cell r="AO71">
            <v>0</v>
          </cell>
          <cell r="AP71">
            <v>0</v>
          </cell>
          <cell r="AR71">
            <v>0</v>
          </cell>
          <cell r="AS71">
            <v>0</v>
          </cell>
          <cell r="AT71">
            <v>0</v>
          </cell>
          <cell r="AV71">
            <v>0</v>
          </cell>
          <cell r="AW71">
            <v>0</v>
          </cell>
          <cell r="AX71">
            <v>0</v>
          </cell>
        </row>
        <row r="72">
          <cell r="A72" t="str">
            <v>Global Human Resources (HR)</v>
          </cell>
          <cell r="D72">
            <v>0</v>
          </cell>
          <cell r="E72">
            <v>0</v>
          </cell>
          <cell r="F72">
            <v>0</v>
          </cell>
          <cell r="H72">
            <v>0</v>
          </cell>
          <cell r="I72">
            <v>0</v>
          </cell>
          <cell r="J72">
            <v>0</v>
          </cell>
          <cell r="L72">
            <v>0</v>
          </cell>
          <cell r="M72">
            <v>0</v>
          </cell>
          <cell r="N72">
            <v>0</v>
          </cell>
          <cell r="P72">
            <v>0</v>
          </cell>
          <cell r="Q72">
            <v>0</v>
          </cell>
          <cell r="R72">
            <v>0</v>
          </cell>
          <cell r="T72">
            <v>0</v>
          </cell>
          <cell r="U72">
            <v>0</v>
          </cell>
          <cell r="V72">
            <v>0</v>
          </cell>
          <cell r="X72">
            <v>0</v>
          </cell>
          <cell r="Y72">
            <v>0</v>
          </cell>
          <cell r="Z72">
            <v>0</v>
          </cell>
          <cell r="AB72">
            <v>0</v>
          </cell>
          <cell r="AC72">
            <v>0</v>
          </cell>
          <cell r="AD72">
            <v>0</v>
          </cell>
          <cell r="AF72">
            <v>0</v>
          </cell>
          <cell r="AG72">
            <v>0</v>
          </cell>
          <cell r="AH72">
            <v>0</v>
          </cell>
          <cell r="AJ72">
            <v>0</v>
          </cell>
          <cell r="AK72">
            <v>0</v>
          </cell>
          <cell r="AL72">
            <v>0</v>
          </cell>
          <cell r="AN72">
            <v>0</v>
          </cell>
          <cell r="AO72">
            <v>0</v>
          </cell>
          <cell r="AP72">
            <v>0</v>
          </cell>
          <cell r="AR72">
            <v>0</v>
          </cell>
          <cell r="AS72">
            <v>0</v>
          </cell>
          <cell r="AT72">
            <v>0</v>
          </cell>
          <cell r="AV72">
            <v>0</v>
          </cell>
          <cell r="AW72">
            <v>0</v>
          </cell>
          <cell r="AX72">
            <v>0</v>
          </cell>
        </row>
        <row r="73">
          <cell r="A73" t="str">
            <v>Global Procurement</v>
          </cell>
          <cell r="D73">
            <v>0</v>
          </cell>
          <cell r="E73">
            <v>0</v>
          </cell>
          <cell r="F73">
            <v>0</v>
          </cell>
          <cell r="H73">
            <v>0</v>
          </cell>
          <cell r="I73">
            <v>0</v>
          </cell>
          <cell r="J73">
            <v>0</v>
          </cell>
          <cell r="L73">
            <v>0</v>
          </cell>
          <cell r="M73">
            <v>0</v>
          </cell>
          <cell r="N73">
            <v>0</v>
          </cell>
          <cell r="P73">
            <v>0</v>
          </cell>
          <cell r="Q73">
            <v>0</v>
          </cell>
          <cell r="R73">
            <v>0</v>
          </cell>
          <cell r="T73">
            <v>0</v>
          </cell>
          <cell r="U73">
            <v>0</v>
          </cell>
          <cell r="V73">
            <v>0</v>
          </cell>
          <cell r="X73">
            <v>0</v>
          </cell>
          <cell r="Y73">
            <v>0</v>
          </cell>
          <cell r="Z73">
            <v>0</v>
          </cell>
          <cell r="AB73">
            <v>0</v>
          </cell>
          <cell r="AC73">
            <v>0</v>
          </cell>
          <cell r="AD73">
            <v>0</v>
          </cell>
          <cell r="AF73">
            <v>0</v>
          </cell>
          <cell r="AG73">
            <v>0</v>
          </cell>
          <cell r="AH73">
            <v>0</v>
          </cell>
          <cell r="AJ73">
            <v>0</v>
          </cell>
          <cell r="AK73">
            <v>0</v>
          </cell>
          <cell r="AL73">
            <v>0</v>
          </cell>
          <cell r="AN73">
            <v>0</v>
          </cell>
          <cell r="AO73">
            <v>0</v>
          </cell>
          <cell r="AP73">
            <v>0</v>
          </cell>
          <cell r="AR73">
            <v>0</v>
          </cell>
          <cell r="AS73">
            <v>0</v>
          </cell>
          <cell r="AT73">
            <v>0</v>
          </cell>
          <cell r="AV73">
            <v>0</v>
          </cell>
          <cell r="AW73">
            <v>0</v>
          </cell>
          <cell r="AX73">
            <v>0</v>
          </cell>
        </row>
        <row r="74">
          <cell r="A74" t="str">
            <v>Other - business services</v>
          </cell>
          <cell r="D74">
            <v>5.333333333333333</v>
          </cell>
          <cell r="E74">
            <v>0</v>
          </cell>
          <cell r="F74">
            <v>5.333333333333333</v>
          </cell>
          <cell r="H74">
            <v>10</v>
          </cell>
          <cell r="I74">
            <v>0</v>
          </cell>
          <cell r="J74">
            <v>10</v>
          </cell>
          <cell r="L74">
            <v>15.333333333333334</v>
          </cell>
          <cell r="M74">
            <v>0</v>
          </cell>
          <cell r="N74">
            <v>15.333333333333334</v>
          </cell>
          <cell r="P74">
            <v>20</v>
          </cell>
          <cell r="Q74">
            <v>0</v>
          </cell>
          <cell r="R74">
            <v>20</v>
          </cell>
          <cell r="T74">
            <v>24.666666666666668</v>
          </cell>
          <cell r="U74">
            <v>0</v>
          </cell>
          <cell r="V74">
            <v>24.666666666666668</v>
          </cell>
          <cell r="X74">
            <v>29.333333333333332</v>
          </cell>
          <cell r="Y74">
            <v>0</v>
          </cell>
          <cell r="Z74">
            <v>29.333333333333332</v>
          </cell>
          <cell r="AB74">
            <v>34</v>
          </cell>
          <cell r="AC74">
            <v>0</v>
          </cell>
          <cell r="AD74">
            <v>34</v>
          </cell>
          <cell r="AF74">
            <v>38.666666666666664</v>
          </cell>
          <cell r="AG74">
            <v>0</v>
          </cell>
          <cell r="AH74">
            <v>38.666666666666664</v>
          </cell>
          <cell r="AJ74">
            <v>44</v>
          </cell>
          <cell r="AK74">
            <v>0</v>
          </cell>
          <cell r="AL74">
            <v>44</v>
          </cell>
          <cell r="AN74">
            <v>48.666666666666664</v>
          </cell>
          <cell r="AO74">
            <v>0</v>
          </cell>
          <cell r="AP74">
            <v>48.666666666666664</v>
          </cell>
          <cell r="AR74">
            <v>53.333333333333336</v>
          </cell>
          <cell r="AS74">
            <v>0</v>
          </cell>
          <cell r="AT74">
            <v>53.333333333333336</v>
          </cell>
          <cell r="AV74">
            <v>58.666666666666664</v>
          </cell>
          <cell r="AW74">
            <v>0</v>
          </cell>
          <cell r="AX74">
            <v>58.666666666666664</v>
          </cell>
        </row>
        <row r="75">
          <cell r="D75">
            <v>5.333333333333333</v>
          </cell>
          <cell r="E75">
            <v>0</v>
          </cell>
          <cell r="F75">
            <v>5.333333333333333</v>
          </cell>
          <cell r="H75">
            <v>10</v>
          </cell>
          <cell r="I75">
            <v>0</v>
          </cell>
          <cell r="J75">
            <v>10</v>
          </cell>
          <cell r="L75">
            <v>15.333333333333334</v>
          </cell>
          <cell r="M75">
            <v>0</v>
          </cell>
          <cell r="N75">
            <v>15.333333333333334</v>
          </cell>
          <cell r="P75">
            <v>20</v>
          </cell>
          <cell r="Q75">
            <v>0</v>
          </cell>
          <cell r="R75">
            <v>20</v>
          </cell>
          <cell r="T75">
            <v>24.666666666666668</v>
          </cell>
          <cell r="U75">
            <v>0</v>
          </cell>
          <cell r="V75">
            <v>24.666666666666668</v>
          </cell>
          <cell r="X75">
            <v>29.333333333333332</v>
          </cell>
          <cell r="Y75">
            <v>0</v>
          </cell>
          <cell r="Z75">
            <v>29.333333333333332</v>
          </cell>
          <cell r="AB75">
            <v>34</v>
          </cell>
          <cell r="AC75">
            <v>0</v>
          </cell>
          <cell r="AD75">
            <v>34</v>
          </cell>
          <cell r="AF75">
            <v>38.666666666666664</v>
          </cell>
          <cell r="AG75">
            <v>0</v>
          </cell>
          <cell r="AH75">
            <v>38.666666666666664</v>
          </cell>
          <cell r="AJ75">
            <v>44</v>
          </cell>
          <cell r="AK75">
            <v>0</v>
          </cell>
          <cell r="AL75">
            <v>44</v>
          </cell>
          <cell r="AN75">
            <v>48.666666666666664</v>
          </cell>
          <cell r="AO75">
            <v>0</v>
          </cell>
          <cell r="AP75">
            <v>48.666666666666664</v>
          </cell>
          <cell r="AR75">
            <v>53.333333333333336</v>
          </cell>
          <cell r="AS75">
            <v>0</v>
          </cell>
          <cell r="AT75">
            <v>53.333333333333336</v>
          </cell>
          <cell r="AV75">
            <v>58.666666666666664</v>
          </cell>
          <cell r="AW75">
            <v>0</v>
          </cell>
          <cell r="AX75">
            <v>58.666666666666664</v>
          </cell>
        </row>
        <row r="77">
          <cell r="A77" t="str">
            <v>Information Services</v>
          </cell>
        </row>
        <row r="78">
          <cell r="A78" t="str">
            <v>Projects</v>
          </cell>
          <cell r="D78">
            <v>4.666666666666667</v>
          </cell>
          <cell r="E78">
            <v>0</v>
          </cell>
          <cell r="F78">
            <v>4.666666666666667</v>
          </cell>
          <cell r="H78">
            <v>10</v>
          </cell>
          <cell r="I78">
            <v>0</v>
          </cell>
          <cell r="J78">
            <v>10</v>
          </cell>
          <cell r="L78">
            <v>12.666666666666666</v>
          </cell>
          <cell r="M78">
            <v>0</v>
          </cell>
          <cell r="N78">
            <v>12.666666666666666</v>
          </cell>
          <cell r="P78">
            <v>17.333333333333332</v>
          </cell>
          <cell r="Q78">
            <v>0</v>
          </cell>
          <cell r="R78">
            <v>17.333333333333332</v>
          </cell>
          <cell r="T78">
            <v>21.333333333333332</v>
          </cell>
          <cell r="U78">
            <v>0</v>
          </cell>
          <cell r="V78">
            <v>21.333333333333332</v>
          </cell>
          <cell r="X78">
            <v>26</v>
          </cell>
          <cell r="Y78">
            <v>0</v>
          </cell>
          <cell r="Z78">
            <v>26</v>
          </cell>
          <cell r="AB78">
            <v>30.666666666666668</v>
          </cell>
          <cell r="AC78">
            <v>0</v>
          </cell>
          <cell r="AD78">
            <v>30.666666666666668</v>
          </cell>
          <cell r="AF78">
            <v>34.666666666666664</v>
          </cell>
          <cell r="AG78">
            <v>0</v>
          </cell>
          <cell r="AH78">
            <v>34.666666666666664</v>
          </cell>
          <cell r="AJ78">
            <v>38.666666666666664</v>
          </cell>
          <cell r="AK78">
            <v>0</v>
          </cell>
          <cell r="AL78">
            <v>38.666666666666664</v>
          </cell>
          <cell r="AN78">
            <v>42.666666666666664</v>
          </cell>
          <cell r="AO78">
            <v>0</v>
          </cell>
          <cell r="AP78">
            <v>42.666666666666664</v>
          </cell>
          <cell r="AR78">
            <v>47.333333333333336</v>
          </cell>
          <cell r="AS78">
            <v>0</v>
          </cell>
          <cell r="AT78">
            <v>47.333333333333336</v>
          </cell>
          <cell r="AV78">
            <v>52.666666666666664</v>
          </cell>
          <cell r="AW78">
            <v>0</v>
          </cell>
          <cell r="AX78">
            <v>52.666666666666664</v>
          </cell>
        </row>
        <row r="79">
          <cell r="A79" t="str">
            <v>RTB (Run the Business)</v>
          </cell>
          <cell r="D79">
            <v>0</v>
          </cell>
          <cell r="E79">
            <v>0</v>
          </cell>
          <cell r="F79">
            <v>0</v>
          </cell>
          <cell r="H79">
            <v>0</v>
          </cell>
          <cell r="I79">
            <v>0</v>
          </cell>
          <cell r="J79">
            <v>0</v>
          </cell>
          <cell r="L79">
            <v>0</v>
          </cell>
          <cell r="M79">
            <v>0</v>
          </cell>
          <cell r="N79">
            <v>0</v>
          </cell>
          <cell r="P79">
            <v>0</v>
          </cell>
          <cell r="Q79">
            <v>0</v>
          </cell>
          <cell r="R79">
            <v>0</v>
          </cell>
          <cell r="T79">
            <v>0</v>
          </cell>
          <cell r="U79">
            <v>0</v>
          </cell>
          <cell r="V79">
            <v>0</v>
          </cell>
          <cell r="X79">
            <v>0</v>
          </cell>
          <cell r="Y79">
            <v>0</v>
          </cell>
          <cell r="Z79">
            <v>0</v>
          </cell>
          <cell r="AB79">
            <v>0</v>
          </cell>
          <cell r="AC79">
            <v>0</v>
          </cell>
          <cell r="AD79">
            <v>0</v>
          </cell>
          <cell r="AF79">
            <v>0</v>
          </cell>
          <cell r="AG79">
            <v>0</v>
          </cell>
          <cell r="AH79">
            <v>0</v>
          </cell>
          <cell r="AJ79">
            <v>0</v>
          </cell>
          <cell r="AK79">
            <v>0</v>
          </cell>
          <cell r="AL79">
            <v>0</v>
          </cell>
          <cell r="AN79">
            <v>0</v>
          </cell>
          <cell r="AO79">
            <v>0</v>
          </cell>
          <cell r="AP79">
            <v>0</v>
          </cell>
          <cell r="AR79">
            <v>0</v>
          </cell>
          <cell r="AS79">
            <v>0</v>
          </cell>
          <cell r="AT79">
            <v>0</v>
          </cell>
          <cell r="AV79">
            <v>0</v>
          </cell>
          <cell r="AW79">
            <v>0</v>
          </cell>
          <cell r="AX79">
            <v>0</v>
          </cell>
        </row>
        <row r="80">
          <cell r="D80">
            <v>4.666666666666667</v>
          </cell>
          <cell r="E80">
            <v>0</v>
          </cell>
          <cell r="F80">
            <v>4.666666666666667</v>
          </cell>
          <cell r="H80">
            <v>10</v>
          </cell>
          <cell r="I80">
            <v>0</v>
          </cell>
          <cell r="J80">
            <v>10</v>
          </cell>
          <cell r="L80">
            <v>12.666666666666666</v>
          </cell>
          <cell r="M80">
            <v>0</v>
          </cell>
          <cell r="N80">
            <v>12.666666666666666</v>
          </cell>
          <cell r="P80">
            <v>17.333333333333332</v>
          </cell>
          <cell r="Q80">
            <v>0</v>
          </cell>
          <cell r="R80">
            <v>17.333333333333332</v>
          </cell>
          <cell r="T80">
            <v>21.333333333333332</v>
          </cell>
          <cell r="U80">
            <v>0</v>
          </cell>
          <cell r="V80">
            <v>21.333333333333332</v>
          </cell>
          <cell r="X80">
            <v>26</v>
          </cell>
          <cell r="Y80">
            <v>0</v>
          </cell>
          <cell r="Z80">
            <v>26</v>
          </cell>
          <cell r="AB80">
            <v>30.666666666666668</v>
          </cell>
          <cell r="AC80">
            <v>0</v>
          </cell>
          <cell r="AD80">
            <v>30.666666666666668</v>
          </cell>
          <cell r="AF80">
            <v>34.666666666666664</v>
          </cell>
          <cell r="AG80">
            <v>0</v>
          </cell>
          <cell r="AH80">
            <v>34.666666666666664</v>
          </cell>
          <cell r="AJ80">
            <v>38.666666666666664</v>
          </cell>
          <cell r="AK80">
            <v>0</v>
          </cell>
          <cell r="AL80">
            <v>38.666666666666664</v>
          </cell>
          <cell r="AN80">
            <v>42.666666666666664</v>
          </cell>
          <cell r="AO80">
            <v>0</v>
          </cell>
          <cell r="AP80">
            <v>42.666666666666664</v>
          </cell>
          <cell r="AR80">
            <v>47.333333333333336</v>
          </cell>
          <cell r="AS80">
            <v>0</v>
          </cell>
          <cell r="AT80">
            <v>47.333333333333336</v>
          </cell>
          <cell r="AV80">
            <v>52.666666666666664</v>
          </cell>
          <cell r="AW80">
            <v>0</v>
          </cell>
          <cell r="AX80">
            <v>52.666666666666664</v>
          </cell>
        </row>
        <row r="82">
          <cell r="A82" t="str">
            <v>Customer Markets</v>
          </cell>
        </row>
        <row r="83">
          <cell r="A83" t="str">
            <v>Energy Solutions Services</v>
          </cell>
          <cell r="D83">
            <v>0</v>
          </cell>
          <cell r="E83">
            <v>0</v>
          </cell>
          <cell r="F83">
            <v>0</v>
          </cell>
          <cell r="H83">
            <v>0</v>
          </cell>
          <cell r="I83">
            <v>0</v>
          </cell>
          <cell r="J83">
            <v>0</v>
          </cell>
          <cell r="L83">
            <v>0</v>
          </cell>
          <cell r="M83">
            <v>0</v>
          </cell>
          <cell r="N83">
            <v>0</v>
          </cell>
          <cell r="P83">
            <v>0</v>
          </cell>
          <cell r="Q83">
            <v>0</v>
          </cell>
          <cell r="R83">
            <v>0</v>
          </cell>
          <cell r="T83">
            <v>0</v>
          </cell>
          <cell r="U83">
            <v>0</v>
          </cell>
          <cell r="V83">
            <v>0</v>
          </cell>
          <cell r="X83">
            <v>0</v>
          </cell>
          <cell r="Y83">
            <v>0</v>
          </cell>
          <cell r="Z83">
            <v>0</v>
          </cell>
          <cell r="AB83">
            <v>0</v>
          </cell>
          <cell r="AC83">
            <v>0</v>
          </cell>
          <cell r="AD83">
            <v>0</v>
          </cell>
          <cell r="AF83">
            <v>0</v>
          </cell>
          <cell r="AG83">
            <v>0</v>
          </cell>
          <cell r="AH83">
            <v>0</v>
          </cell>
          <cell r="AJ83">
            <v>0</v>
          </cell>
          <cell r="AK83">
            <v>0</v>
          </cell>
          <cell r="AL83">
            <v>0</v>
          </cell>
          <cell r="AN83">
            <v>0</v>
          </cell>
          <cell r="AO83">
            <v>0</v>
          </cell>
          <cell r="AP83">
            <v>0</v>
          </cell>
          <cell r="AR83">
            <v>0</v>
          </cell>
          <cell r="AS83">
            <v>0</v>
          </cell>
          <cell r="AT83">
            <v>0</v>
          </cell>
          <cell r="AV83">
            <v>0</v>
          </cell>
          <cell r="AW83">
            <v>0</v>
          </cell>
          <cell r="AX83">
            <v>0</v>
          </cell>
        </row>
        <row r="84">
          <cell r="A84" t="str">
            <v>Energy Management</v>
          </cell>
          <cell r="D84">
            <v>0</v>
          </cell>
          <cell r="E84">
            <v>0</v>
          </cell>
          <cell r="F84">
            <v>0</v>
          </cell>
          <cell r="H84">
            <v>0</v>
          </cell>
          <cell r="I84">
            <v>0</v>
          </cell>
          <cell r="J84">
            <v>0</v>
          </cell>
          <cell r="L84">
            <v>0</v>
          </cell>
          <cell r="M84">
            <v>0</v>
          </cell>
          <cell r="N84">
            <v>0</v>
          </cell>
          <cell r="P84">
            <v>0</v>
          </cell>
          <cell r="Q84">
            <v>0</v>
          </cell>
          <cell r="R84">
            <v>0</v>
          </cell>
          <cell r="T84">
            <v>0</v>
          </cell>
          <cell r="U84">
            <v>0</v>
          </cell>
          <cell r="V84">
            <v>0</v>
          </cell>
          <cell r="X84">
            <v>0</v>
          </cell>
          <cell r="Y84">
            <v>0</v>
          </cell>
          <cell r="Z84">
            <v>0</v>
          </cell>
          <cell r="AB84">
            <v>0</v>
          </cell>
          <cell r="AC84">
            <v>0</v>
          </cell>
          <cell r="AD84">
            <v>0</v>
          </cell>
          <cell r="AF84">
            <v>0</v>
          </cell>
          <cell r="AG84">
            <v>0</v>
          </cell>
          <cell r="AH84">
            <v>0</v>
          </cell>
          <cell r="AJ84">
            <v>0</v>
          </cell>
          <cell r="AK84">
            <v>0</v>
          </cell>
          <cell r="AL84">
            <v>0</v>
          </cell>
          <cell r="AN84">
            <v>0</v>
          </cell>
          <cell r="AO84">
            <v>0</v>
          </cell>
          <cell r="AP84">
            <v>0</v>
          </cell>
          <cell r="AR84">
            <v>0</v>
          </cell>
          <cell r="AS84">
            <v>0</v>
          </cell>
          <cell r="AT84">
            <v>0</v>
          </cell>
          <cell r="AV84">
            <v>0</v>
          </cell>
          <cell r="AW84">
            <v>0</v>
          </cell>
          <cell r="AX84">
            <v>0</v>
          </cell>
        </row>
        <row r="85">
          <cell r="A85" t="str">
            <v>Marketing</v>
          </cell>
          <cell r="D85">
            <v>0</v>
          </cell>
          <cell r="E85">
            <v>0</v>
          </cell>
          <cell r="F85">
            <v>0</v>
          </cell>
          <cell r="H85">
            <v>0</v>
          </cell>
          <cell r="I85">
            <v>0</v>
          </cell>
          <cell r="J85">
            <v>0</v>
          </cell>
          <cell r="L85">
            <v>0</v>
          </cell>
          <cell r="M85">
            <v>0</v>
          </cell>
          <cell r="N85">
            <v>0</v>
          </cell>
          <cell r="P85">
            <v>0</v>
          </cell>
          <cell r="Q85">
            <v>0</v>
          </cell>
          <cell r="R85">
            <v>0</v>
          </cell>
          <cell r="T85">
            <v>0</v>
          </cell>
          <cell r="U85">
            <v>0</v>
          </cell>
          <cell r="V85">
            <v>0</v>
          </cell>
          <cell r="X85">
            <v>0</v>
          </cell>
          <cell r="Y85">
            <v>0</v>
          </cell>
          <cell r="Z85">
            <v>0</v>
          </cell>
          <cell r="AB85">
            <v>0</v>
          </cell>
          <cell r="AC85">
            <v>0</v>
          </cell>
          <cell r="AD85">
            <v>0</v>
          </cell>
          <cell r="AF85">
            <v>0</v>
          </cell>
          <cell r="AG85">
            <v>0</v>
          </cell>
          <cell r="AH85">
            <v>0</v>
          </cell>
          <cell r="AJ85">
            <v>0</v>
          </cell>
          <cell r="AK85">
            <v>0</v>
          </cell>
          <cell r="AL85">
            <v>0</v>
          </cell>
          <cell r="AN85">
            <v>0</v>
          </cell>
          <cell r="AO85">
            <v>0</v>
          </cell>
          <cell r="AP85">
            <v>0</v>
          </cell>
          <cell r="AR85">
            <v>0</v>
          </cell>
          <cell r="AS85">
            <v>0</v>
          </cell>
          <cell r="AT85">
            <v>0</v>
          </cell>
          <cell r="AV85">
            <v>0</v>
          </cell>
          <cell r="AW85">
            <v>0</v>
          </cell>
          <cell r="AX85">
            <v>0</v>
          </cell>
        </row>
        <row r="86">
          <cell r="A86" t="str">
            <v>Customer Transformation</v>
          </cell>
          <cell r="D86">
            <v>0</v>
          </cell>
          <cell r="E86">
            <v>0</v>
          </cell>
          <cell r="F86">
            <v>0</v>
          </cell>
          <cell r="H86">
            <v>0</v>
          </cell>
          <cell r="I86">
            <v>0</v>
          </cell>
          <cell r="J86">
            <v>0</v>
          </cell>
          <cell r="L86">
            <v>0</v>
          </cell>
          <cell r="M86">
            <v>0</v>
          </cell>
          <cell r="N86">
            <v>0</v>
          </cell>
          <cell r="P86">
            <v>0</v>
          </cell>
          <cell r="Q86">
            <v>0</v>
          </cell>
          <cell r="R86">
            <v>0</v>
          </cell>
          <cell r="T86">
            <v>0</v>
          </cell>
          <cell r="U86">
            <v>0</v>
          </cell>
          <cell r="V86">
            <v>0</v>
          </cell>
          <cell r="X86">
            <v>0</v>
          </cell>
          <cell r="Y86">
            <v>0</v>
          </cell>
          <cell r="Z86">
            <v>0</v>
          </cell>
          <cell r="AB86">
            <v>0</v>
          </cell>
          <cell r="AC86">
            <v>0</v>
          </cell>
          <cell r="AD86">
            <v>0</v>
          </cell>
          <cell r="AF86">
            <v>0</v>
          </cell>
          <cell r="AG86">
            <v>0</v>
          </cell>
          <cell r="AH86">
            <v>0</v>
          </cell>
          <cell r="AJ86">
            <v>0</v>
          </cell>
          <cell r="AK86">
            <v>0</v>
          </cell>
          <cell r="AL86">
            <v>0</v>
          </cell>
          <cell r="AN86">
            <v>0</v>
          </cell>
          <cell r="AO86">
            <v>0</v>
          </cell>
          <cell r="AP86">
            <v>0</v>
          </cell>
          <cell r="AR86">
            <v>0</v>
          </cell>
          <cell r="AS86">
            <v>0</v>
          </cell>
          <cell r="AT86">
            <v>0</v>
          </cell>
          <cell r="AV86">
            <v>0</v>
          </cell>
          <cell r="AW86">
            <v>0</v>
          </cell>
          <cell r="AX86">
            <v>0</v>
          </cell>
        </row>
        <row r="87">
          <cell r="A87" t="str">
            <v>Customer Interaction Management</v>
          </cell>
          <cell r="D87">
            <v>0</v>
          </cell>
          <cell r="E87">
            <v>0</v>
          </cell>
          <cell r="F87">
            <v>0</v>
          </cell>
          <cell r="H87">
            <v>0</v>
          </cell>
          <cell r="I87">
            <v>0</v>
          </cell>
          <cell r="J87">
            <v>0</v>
          </cell>
          <cell r="L87">
            <v>0</v>
          </cell>
          <cell r="M87">
            <v>0</v>
          </cell>
          <cell r="N87">
            <v>0</v>
          </cell>
          <cell r="P87">
            <v>0</v>
          </cell>
          <cell r="Q87">
            <v>0</v>
          </cell>
          <cell r="R87">
            <v>0</v>
          </cell>
          <cell r="T87">
            <v>0</v>
          </cell>
          <cell r="U87">
            <v>0</v>
          </cell>
          <cell r="V87">
            <v>0</v>
          </cell>
          <cell r="X87">
            <v>0</v>
          </cell>
          <cell r="Y87">
            <v>0</v>
          </cell>
          <cell r="Z87">
            <v>0</v>
          </cell>
          <cell r="AB87">
            <v>0</v>
          </cell>
          <cell r="AC87">
            <v>0</v>
          </cell>
          <cell r="AD87">
            <v>0</v>
          </cell>
          <cell r="AF87">
            <v>0</v>
          </cell>
          <cell r="AG87">
            <v>0</v>
          </cell>
          <cell r="AH87">
            <v>0</v>
          </cell>
          <cell r="AJ87">
            <v>0</v>
          </cell>
          <cell r="AK87">
            <v>0</v>
          </cell>
          <cell r="AL87">
            <v>0</v>
          </cell>
          <cell r="AN87">
            <v>0</v>
          </cell>
          <cell r="AO87">
            <v>0</v>
          </cell>
          <cell r="AP87">
            <v>0</v>
          </cell>
          <cell r="AR87">
            <v>0</v>
          </cell>
          <cell r="AS87">
            <v>0</v>
          </cell>
          <cell r="AT87">
            <v>0</v>
          </cell>
          <cell r="AV87">
            <v>0</v>
          </cell>
          <cell r="AW87">
            <v>0</v>
          </cell>
          <cell r="AX87">
            <v>0</v>
          </cell>
        </row>
        <row r="88">
          <cell r="A88" t="str">
            <v>Other - customer markets</v>
          </cell>
          <cell r="D88">
            <v>4</v>
          </cell>
          <cell r="E88">
            <v>0</v>
          </cell>
          <cell r="F88">
            <v>4</v>
          </cell>
          <cell r="H88">
            <v>8</v>
          </cell>
          <cell r="I88">
            <v>0</v>
          </cell>
          <cell r="J88">
            <v>8</v>
          </cell>
          <cell r="L88">
            <v>12.666666666666666</v>
          </cell>
          <cell r="M88">
            <v>0</v>
          </cell>
          <cell r="N88">
            <v>12.666666666666666</v>
          </cell>
          <cell r="P88">
            <v>16.666666666666668</v>
          </cell>
          <cell r="Q88">
            <v>0</v>
          </cell>
          <cell r="R88">
            <v>16.666666666666668</v>
          </cell>
          <cell r="T88">
            <v>21.333333333333332</v>
          </cell>
          <cell r="U88">
            <v>0</v>
          </cell>
          <cell r="V88">
            <v>21.333333333333332</v>
          </cell>
          <cell r="X88">
            <v>26</v>
          </cell>
          <cell r="Y88">
            <v>0</v>
          </cell>
          <cell r="Z88">
            <v>26</v>
          </cell>
          <cell r="AB88">
            <v>30</v>
          </cell>
          <cell r="AC88">
            <v>0</v>
          </cell>
          <cell r="AD88">
            <v>30</v>
          </cell>
          <cell r="AF88">
            <v>34</v>
          </cell>
          <cell r="AG88">
            <v>0</v>
          </cell>
          <cell r="AH88">
            <v>34</v>
          </cell>
          <cell r="AJ88">
            <v>38.666666666666664</v>
          </cell>
          <cell r="AK88">
            <v>0</v>
          </cell>
          <cell r="AL88">
            <v>38.666666666666664</v>
          </cell>
          <cell r="AN88">
            <v>42.666666666666664</v>
          </cell>
          <cell r="AO88">
            <v>0</v>
          </cell>
          <cell r="AP88">
            <v>42.666666666666664</v>
          </cell>
          <cell r="AR88">
            <v>46.666666666666664</v>
          </cell>
          <cell r="AS88">
            <v>0</v>
          </cell>
          <cell r="AT88">
            <v>46.666666666666664</v>
          </cell>
          <cell r="AV88">
            <v>51.333333333333336</v>
          </cell>
          <cell r="AW88">
            <v>0</v>
          </cell>
          <cell r="AX88">
            <v>51.333333333333336</v>
          </cell>
        </row>
        <row r="89">
          <cell r="D89">
            <v>4</v>
          </cell>
          <cell r="E89">
            <v>0</v>
          </cell>
          <cell r="F89">
            <v>4</v>
          </cell>
          <cell r="H89">
            <v>8</v>
          </cell>
          <cell r="I89">
            <v>0</v>
          </cell>
          <cell r="J89">
            <v>8</v>
          </cell>
          <cell r="L89">
            <v>12.666666666666666</v>
          </cell>
          <cell r="M89">
            <v>0</v>
          </cell>
          <cell r="N89">
            <v>12.666666666666666</v>
          </cell>
          <cell r="P89">
            <v>16.666666666666668</v>
          </cell>
          <cell r="Q89">
            <v>0</v>
          </cell>
          <cell r="R89">
            <v>16.666666666666668</v>
          </cell>
          <cell r="T89">
            <v>21.333333333333332</v>
          </cell>
          <cell r="U89">
            <v>0</v>
          </cell>
          <cell r="V89">
            <v>21.333333333333332</v>
          </cell>
          <cell r="X89">
            <v>26</v>
          </cell>
          <cell r="Y89">
            <v>0</v>
          </cell>
          <cell r="Z89">
            <v>26</v>
          </cell>
          <cell r="AB89">
            <v>30</v>
          </cell>
          <cell r="AC89">
            <v>0</v>
          </cell>
          <cell r="AD89">
            <v>30</v>
          </cell>
          <cell r="AF89">
            <v>34</v>
          </cell>
          <cell r="AG89">
            <v>0</v>
          </cell>
          <cell r="AH89">
            <v>34</v>
          </cell>
          <cell r="AJ89">
            <v>38.666666666666664</v>
          </cell>
          <cell r="AK89">
            <v>0</v>
          </cell>
          <cell r="AL89">
            <v>38.666666666666664</v>
          </cell>
          <cell r="AN89">
            <v>42.666666666666664</v>
          </cell>
          <cell r="AO89">
            <v>0</v>
          </cell>
          <cell r="AP89">
            <v>42.666666666666664</v>
          </cell>
          <cell r="AR89">
            <v>46.666666666666664</v>
          </cell>
          <cell r="AS89">
            <v>0</v>
          </cell>
          <cell r="AT89">
            <v>46.666666666666664</v>
          </cell>
          <cell r="AV89">
            <v>51.333333333333336</v>
          </cell>
          <cell r="AW89">
            <v>0</v>
          </cell>
          <cell r="AX89">
            <v>51.333333333333336</v>
          </cell>
        </row>
        <row r="91">
          <cell r="A91" t="str">
            <v>Other Allocated</v>
          </cell>
        </row>
        <row r="92">
          <cell r="A92" t="str">
            <v>Property services</v>
          </cell>
          <cell r="D92">
            <v>0</v>
          </cell>
          <cell r="E92">
            <v>0</v>
          </cell>
          <cell r="F92">
            <v>0</v>
          </cell>
          <cell r="H92">
            <v>0</v>
          </cell>
          <cell r="I92">
            <v>0</v>
          </cell>
          <cell r="J92">
            <v>0</v>
          </cell>
          <cell r="L92">
            <v>0</v>
          </cell>
          <cell r="M92">
            <v>0</v>
          </cell>
          <cell r="N92">
            <v>0</v>
          </cell>
          <cell r="P92">
            <v>0</v>
          </cell>
          <cell r="Q92">
            <v>0</v>
          </cell>
          <cell r="R92">
            <v>0</v>
          </cell>
          <cell r="T92">
            <v>0</v>
          </cell>
          <cell r="U92">
            <v>0</v>
          </cell>
          <cell r="V92">
            <v>0</v>
          </cell>
          <cell r="X92">
            <v>0</v>
          </cell>
          <cell r="Y92">
            <v>0</v>
          </cell>
          <cell r="Z92">
            <v>0</v>
          </cell>
          <cell r="AB92">
            <v>0</v>
          </cell>
          <cell r="AC92">
            <v>0</v>
          </cell>
          <cell r="AD92">
            <v>0</v>
          </cell>
          <cell r="AF92">
            <v>0</v>
          </cell>
          <cell r="AG92">
            <v>0</v>
          </cell>
          <cell r="AH92">
            <v>0</v>
          </cell>
          <cell r="AJ92">
            <v>0</v>
          </cell>
          <cell r="AK92">
            <v>0</v>
          </cell>
          <cell r="AL92">
            <v>0</v>
          </cell>
          <cell r="AN92">
            <v>0</v>
          </cell>
          <cell r="AO92">
            <v>0</v>
          </cell>
          <cell r="AP92">
            <v>0</v>
          </cell>
          <cell r="AR92">
            <v>0</v>
          </cell>
          <cell r="AS92">
            <v>0</v>
          </cell>
          <cell r="AT92">
            <v>0</v>
          </cell>
          <cell r="AV92">
            <v>0</v>
          </cell>
          <cell r="AW92">
            <v>0</v>
          </cell>
          <cell r="AX92">
            <v>0</v>
          </cell>
        </row>
        <row r="93">
          <cell r="A93" t="str">
            <v>SHEs</v>
          </cell>
          <cell r="D93">
            <v>1.3333333333333333</v>
          </cell>
          <cell r="E93">
            <v>0</v>
          </cell>
          <cell r="F93">
            <v>1.3333333333333333</v>
          </cell>
          <cell r="H93">
            <v>2.6666666666666665</v>
          </cell>
          <cell r="I93">
            <v>0</v>
          </cell>
          <cell r="J93">
            <v>2.6666666666666665</v>
          </cell>
          <cell r="L93">
            <v>2.6666666666666665</v>
          </cell>
          <cell r="M93">
            <v>0</v>
          </cell>
          <cell r="N93">
            <v>2.6666666666666665</v>
          </cell>
          <cell r="P93">
            <v>3.3333333333333335</v>
          </cell>
          <cell r="Q93">
            <v>0</v>
          </cell>
          <cell r="R93">
            <v>3.3333333333333335</v>
          </cell>
          <cell r="T93">
            <v>4.666666666666667</v>
          </cell>
          <cell r="U93">
            <v>0</v>
          </cell>
          <cell r="V93">
            <v>4.666666666666667</v>
          </cell>
          <cell r="X93">
            <v>5.333333333333333</v>
          </cell>
          <cell r="Y93">
            <v>0</v>
          </cell>
          <cell r="Z93">
            <v>5.333333333333333</v>
          </cell>
          <cell r="AB93">
            <v>6</v>
          </cell>
          <cell r="AC93">
            <v>0</v>
          </cell>
          <cell r="AD93">
            <v>6</v>
          </cell>
          <cell r="AF93">
            <v>7.333333333333333</v>
          </cell>
          <cell r="AG93">
            <v>0</v>
          </cell>
          <cell r="AH93">
            <v>7.333333333333333</v>
          </cell>
          <cell r="AJ93">
            <v>8</v>
          </cell>
          <cell r="AK93">
            <v>0</v>
          </cell>
          <cell r="AL93">
            <v>8</v>
          </cell>
          <cell r="AN93">
            <v>8.6666666666666661</v>
          </cell>
          <cell r="AO93">
            <v>0</v>
          </cell>
          <cell r="AP93">
            <v>8.6666666666666661</v>
          </cell>
          <cell r="AR93">
            <v>10</v>
          </cell>
          <cell r="AS93">
            <v>0</v>
          </cell>
          <cell r="AT93">
            <v>10</v>
          </cell>
          <cell r="AV93">
            <v>10.666666666666666</v>
          </cell>
          <cell r="AW93">
            <v>0</v>
          </cell>
          <cell r="AX93">
            <v>10.666666666666666</v>
          </cell>
        </row>
        <row r="94">
          <cell r="A94" t="str">
            <v>Rates &amp; Regulatory</v>
          </cell>
          <cell r="D94">
            <v>0</v>
          </cell>
          <cell r="E94">
            <v>0</v>
          </cell>
          <cell r="F94">
            <v>0</v>
          </cell>
          <cell r="H94">
            <v>0</v>
          </cell>
          <cell r="I94">
            <v>0</v>
          </cell>
          <cell r="J94">
            <v>0</v>
          </cell>
          <cell r="L94">
            <v>0</v>
          </cell>
          <cell r="M94">
            <v>0</v>
          </cell>
          <cell r="N94">
            <v>0</v>
          </cell>
          <cell r="P94">
            <v>0</v>
          </cell>
          <cell r="Q94">
            <v>0</v>
          </cell>
          <cell r="R94">
            <v>0</v>
          </cell>
          <cell r="T94">
            <v>0</v>
          </cell>
          <cell r="U94">
            <v>0</v>
          </cell>
          <cell r="V94">
            <v>0</v>
          </cell>
          <cell r="X94">
            <v>0</v>
          </cell>
          <cell r="Y94">
            <v>0</v>
          </cell>
          <cell r="Z94">
            <v>0</v>
          </cell>
          <cell r="AB94">
            <v>0</v>
          </cell>
          <cell r="AC94">
            <v>0</v>
          </cell>
          <cell r="AD94">
            <v>0</v>
          </cell>
          <cell r="AF94">
            <v>0</v>
          </cell>
          <cell r="AG94">
            <v>0</v>
          </cell>
          <cell r="AH94">
            <v>0</v>
          </cell>
          <cell r="AJ94">
            <v>0</v>
          </cell>
          <cell r="AK94">
            <v>0</v>
          </cell>
          <cell r="AL94">
            <v>0</v>
          </cell>
          <cell r="AN94">
            <v>0</v>
          </cell>
          <cell r="AO94">
            <v>0</v>
          </cell>
          <cell r="AP94">
            <v>0</v>
          </cell>
          <cell r="AR94">
            <v>0</v>
          </cell>
          <cell r="AS94">
            <v>0</v>
          </cell>
          <cell r="AT94">
            <v>0</v>
          </cell>
          <cell r="AV94">
            <v>0</v>
          </cell>
          <cell r="AW94">
            <v>0</v>
          </cell>
          <cell r="AX94">
            <v>0</v>
          </cell>
        </row>
        <row r="95">
          <cell r="A95" t="str">
            <v>Allocated pensions and other employee related benefits</v>
          </cell>
          <cell r="D95">
            <v>3.3333333333333335</v>
          </cell>
          <cell r="E95">
            <v>0</v>
          </cell>
          <cell r="F95">
            <v>3.3333333333333335</v>
          </cell>
          <cell r="H95">
            <v>6.666666666666667</v>
          </cell>
          <cell r="I95">
            <v>0</v>
          </cell>
          <cell r="J95">
            <v>6.666666666666667</v>
          </cell>
          <cell r="L95">
            <v>10</v>
          </cell>
          <cell r="M95">
            <v>0</v>
          </cell>
          <cell r="N95">
            <v>10</v>
          </cell>
          <cell r="P95">
            <v>12.666666666666666</v>
          </cell>
          <cell r="Q95">
            <v>0</v>
          </cell>
          <cell r="R95">
            <v>12.666666666666666</v>
          </cell>
          <cell r="T95">
            <v>16</v>
          </cell>
          <cell r="U95">
            <v>0</v>
          </cell>
          <cell r="V95">
            <v>16</v>
          </cell>
          <cell r="X95">
            <v>19.333333333333332</v>
          </cell>
          <cell r="Y95">
            <v>0</v>
          </cell>
          <cell r="Z95">
            <v>19.333333333333332</v>
          </cell>
          <cell r="AB95">
            <v>22.666666666666668</v>
          </cell>
          <cell r="AC95">
            <v>0</v>
          </cell>
          <cell r="AD95">
            <v>22.666666666666668</v>
          </cell>
          <cell r="AF95">
            <v>25.333333333333332</v>
          </cell>
          <cell r="AG95">
            <v>0</v>
          </cell>
          <cell r="AH95">
            <v>25.333333333333332</v>
          </cell>
          <cell r="AJ95">
            <v>28.666666666666668</v>
          </cell>
          <cell r="AK95">
            <v>0</v>
          </cell>
          <cell r="AL95">
            <v>28.666666666666668</v>
          </cell>
          <cell r="AN95">
            <v>32</v>
          </cell>
          <cell r="AO95">
            <v>0</v>
          </cell>
          <cell r="AP95">
            <v>32</v>
          </cell>
          <cell r="AR95">
            <v>34.666666666666664</v>
          </cell>
          <cell r="AS95">
            <v>0</v>
          </cell>
          <cell r="AT95">
            <v>34.666666666666664</v>
          </cell>
          <cell r="AV95">
            <v>38</v>
          </cell>
          <cell r="AW95">
            <v>0</v>
          </cell>
          <cell r="AX95">
            <v>38</v>
          </cell>
        </row>
        <row r="96">
          <cell r="A96" t="str">
            <v>Other allocations</v>
          </cell>
          <cell r="D96">
            <v>0</v>
          </cell>
          <cell r="E96">
            <v>0</v>
          </cell>
          <cell r="F96">
            <v>0</v>
          </cell>
          <cell r="H96">
            <v>0</v>
          </cell>
          <cell r="I96">
            <v>0</v>
          </cell>
          <cell r="J96">
            <v>0</v>
          </cell>
          <cell r="L96">
            <v>0</v>
          </cell>
          <cell r="M96">
            <v>0</v>
          </cell>
          <cell r="N96">
            <v>0</v>
          </cell>
          <cell r="P96">
            <v>0</v>
          </cell>
          <cell r="Q96">
            <v>0</v>
          </cell>
          <cell r="R96">
            <v>0</v>
          </cell>
          <cell r="T96">
            <v>0</v>
          </cell>
          <cell r="U96">
            <v>0</v>
          </cell>
          <cell r="V96">
            <v>0</v>
          </cell>
          <cell r="X96">
            <v>0</v>
          </cell>
          <cell r="Y96">
            <v>0</v>
          </cell>
          <cell r="Z96">
            <v>0</v>
          </cell>
          <cell r="AB96">
            <v>0</v>
          </cell>
          <cell r="AC96">
            <v>0</v>
          </cell>
          <cell r="AD96">
            <v>0</v>
          </cell>
          <cell r="AF96">
            <v>0</v>
          </cell>
          <cell r="AG96">
            <v>0</v>
          </cell>
          <cell r="AH96">
            <v>0</v>
          </cell>
          <cell r="AJ96">
            <v>0</v>
          </cell>
          <cell r="AK96">
            <v>0</v>
          </cell>
          <cell r="AL96">
            <v>0</v>
          </cell>
          <cell r="AN96">
            <v>0</v>
          </cell>
          <cell r="AO96">
            <v>0</v>
          </cell>
          <cell r="AP96">
            <v>0</v>
          </cell>
          <cell r="AR96">
            <v>0</v>
          </cell>
          <cell r="AS96">
            <v>0</v>
          </cell>
          <cell r="AT96">
            <v>0</v>
          </cell>
          <cell r="AV96">
            <v>0</v>
          </cell>
          <cell r="AW96">
            <v>0</v>
          </cell>
          <cell r="AX96">
            <v>0</v>
          </cell>
        </row>
        <row r="97">
          <cell r="A97" t="str">
            <v>Rounding - allocated</v>
          </cell>
          <cell r="D97">
            <v>0</v>
          </cell>
          <cell r="E97">
            <v>0</v>
          </cell>
          <cell r="F97">
            <v>0</v>
          </cell>
          <cell r="H97">
            <v>0</v>
          </cell>
          <cell r="I97">
            <v>0</v>
          </cell>
          <cell r="J97">
            <v>0</v>
          </cell>
          <cell r="L97">
            <v>0</v>
          </cell>
          <cell r="M97">
            <v>0</v>
          </cell>
          <cell r="N97">
            <v>0</v>
          </cell>
          <cell r="P97">
            <v>0</v>
          </cell>
          <cell r="Q97">
            <v>0</v>
          </cell>
          <cell r="R97">
            <v>0</v>
          </cell>
          <cell r="T97">
            <v>0</v>
          </cell>
          <cell r="U97">
            <v>0</v>
          </cell>
          <cell r="V97">
            <v>0</v>
          </cell>
          <cell r="X97">
            <v>0</v>
          </cell>
          <cell r="Y97">
            <v>0</v>
          </cell>
          <cell r="Z97">
            <v>0</v>
          </cell>
          <cell r="AB97">
            <v>0</v>
          </cell>
          <cell r="AC97">
            <v>0</v>
          </cell>
          <cell r="AD97">
            <v>0</v>
          </cell>
          <cell r="AF97">
            <v>0</v>
          </cell>
          <cell r="AG97">
            <v>0</v>
          </cell>
          <cell r="AH97">
            <v>0</v>
          </cell>
          <cell r="AJ97">
            <v>0</v>
          </cell>
          <cell r="AK97">
            <v>0</v>
          </cell>
          <cell r="AL97">
            <v>0</v>
          </cell>
          <cell r="AN97">
            <v>0</v>
          </cell>
          <cell r="AO97">
            <v>0</v>
          </cell>
          <cell r="AP97">
            <v>0</v>
          </cell>
          <cell r="AR97">
            <v>0</v>
          </cell>
          <cell r="AS97">
            <v>0</v>
          </cell>
          <cell r="AT97">
            <v>0</v>
          </cell>
          <cell r="AV97">
            <v>0</v>
          </cell>
          <cell r="AW97">
            <v>0</v>
          </cell>
          <cell r="AX97">
            <v>0</v>
          </cell>
        </row>
        <row r="98">
          <cell r="D98">
            <v>4.666666666666667</v>
          </cell>
          <cell r="E98">
            <v>0</v>
          </cell>
          <cell r="F98">
            <v>4.666666666666667</v>
          </cell>
          <cell r="H98">
            <v>9.3333333333333339</v>
          </cell>
          <cell r="I98">
            <v>0</v>
          </cell>
          <cell r="J98">
            <v>9.3333333333333339</v>
          </cell>
          <cell r="L98">
            <v>12.666666666666666</v>
          </cell>
          <cell r="M98">
            <v>0</v>
          </cell>
          <cell r="N98">
            <v>12.666666666666666</v>
          </cell>
          <cell r="P98">
            <v>16</v>
          </cell>
          <cell r="Q98">
            <v>0</v>
          </cell>
          <cell r="R98">
            <v>16</v>
          </cell>
          <cell r="T98">
            <v>20.666666666666668</v>
          </cell>
          <cell r="U98">
            <v>0</v>
          </cell>
          <cell r="V98">
            <v>20.666666666666668</v>
          </cell>
          <cell r="X98">
            <v>24.666666666666664</v>
          </cell>
          <cell r="Y98">
            <v>0</v>
          </cell>
          <cell r="Z98">
            <v>24.666666666666664</v>
          </cell>
          <cell r="AB98">
            <v>28.666666666666668</v>
          </cell>
          <cell r="AC98">
            <v>0</v>
          </cell>
          <cell r="AD98">
            <v>28.666666666666668</v>
          </cell>
          <cell r="AF98">
            <v>32.666666666666664</v>
          </cell>
          <cell r="AG98">
            <v>0</v>
          </cell>
          <cell r="AH98">
            <v>32.666666666666664</v>
          </cell>
          <cell r="AJ98">
            <v>36.666666666666671</v>
          </cell>
          <cell r="AK98">
            <v>0</v>
          </cell>
          <cell r="AL98">
            <v>36.666666666666671</v>
          </cell>
          <cell r="AN98">
            <v>40.666666666666664</v>
          </cell>
          <cell r="AO98">
            <v>0</v>
          </cell>
          <cell r="AP98">
            <v>40.666666666666664</v>
          </cell>
          <cell r="AR98">
            <v>44.666666666666664</v>
          </cell>
          <cell r="AS98">
            <v>0</v>
          </cell>
          <cell r="AT98">
            <v>44.666666666666664</v>
          </cell>
          <cell r="AV98">
            <v>48.666666666666664</v>
          </cell>
          <cell r="AW98">
            <v>0</v>
          </cell>
          <cell r="AX98">
            <v>48.666666666666664</v>
          </cell>
        </row>
        <row r="99">
          <cell r="A99" t="str">
            <v>Allocated controllable opex</v>
          </cell>
          <cell r="D99">
            <v>26.666666666666668</v>
          </cell>
          <cell r="E99">
            <v>0</v>
          </cell>
          <cell r="F99">
            <v>26.666666666666668</v>
          </cell>
          <cell r="H99">
            <v>53.333333333333336</v>
          </cell>
          <cell r="I99">
            <v>0</v>
          </cell>
          <cell r="J99">
            <v>53.333333333333336</v>
          </cell>
          <cell r="L99">
            <v>78.666666666666671</v>
          </cell>
          <cell r="M99">
            <v>0</v>
          </cell>
          <cell r="N99">
            <v>78.666666666666671</v>
          </cell>
          <cell r="P99">
            <v>104</v>
          </cell>
          <cell r="Q99">
            <v>0</v>
          </cell>
          <cell r="R99">
            <v>104</v>
          </cell>
          <cell r="T99">
            <v>130</v>
          </cell>
          <cell r="U99">
            <v>0</v>
          </cell>
          <cell r="V99">
            <v>130</v>
          </cell>
          <cell r="X99">
            <v>157.33333333333334</v>
          </cell>
          <cell r="Y99">
            <v>0</v>
          </cell>
          <cell r="Z99">
            <v>157.33333333333334</v>
          </cell>
          <cell r="AB99">
            <v>183.33333333333334</v>
          </cell>
          <cell r="AC99">
            <v>0</v>
          </cell>
          <cell r="AD99">
            <v>183.33333333333334</v>
          </cell>
          <cell r="AF99">
            <v>208.66666666666666</v>
          </cell>
          <cell r="AG99">
            <v>0</v>
          </cell>
          <cell r="AH99">
            <v>208.66666666666666</v>
          </cell>
          <cell r="AJ99">
            <v>236</v>
          </cell>
          <cell r="AK99">
            <v>0</v>
          </cell>
          <cell r="AL99">
            <v>236</v>
          </cell>
          <cell r="AN99">
            <v>261.33333333333331</v>
          </cell>
          <cell r="AO99">
            <v>0</v>
          </cell>
          <cell r="AP99">
            <v>261.33333333333331</v>
          </cell>
          <cell r="AR99">
            <v>288</v>
          </cell>
          <cell r="AS99">
            <v>0</v>
          </cell>
          <cell r="AT99">
            <v>288</v>
          </cell>
          <cell r="AV99">
            <v>316.66666666666669</v>
          </cell>
          <cell r="AW99">
            <v>0</v>
          </cell>
          <cell r="AX99">
            <v>316.66666666666669</v>
          </cell>
        </row>
        <row r="101">
          <cell r="A101" t="str">
            <v>Bad debts</v>
          </cell>
          <cell r="D101">
            <v>5.333333333333333</v>
          </cell>
          <cell r="E101">
            <v>0</v>
          </cell>
          <cell r="F101">
            <v>5.333333333333333</v>
          </cell>
          <cell r="H101">
            <v>10</v>
          </cell>
          <cell r="I101">
            <v>0</v>
          </cell>
          <cell r="J101">
            <v>10</v>
          </cell>
          <cell r="L101">
            <v>14</v>
          </cell>
          <cell r="M101">
            <v>0</v>
          </cell>
          <cell r="N101">
            <v>14</v>
          </cell>
          <cell r="P101">
            <v>19.333333333333332</v>
          </cell>
          <cell r="Q101">
            <v>0</v>
          </cell>
          <cell r="R101">
            <v>19.333333333333332</v>
          </cell>
          <cell r="T101">
            <v>25.333333333333332</v>
          </cell>
          <cell r="U101">
            <v>0</v>
          </cell>
          <cell r="V101">
            <v>25.333333333333332</v>
          </cell>
          <cell r="X101">
            <v>30</v>
          </cell>
          <cell r="Y101">
            <v>0</v>
          </cell>
          <cell r="Z101">
            <v>30</v>
          </cell>
          <cell r="AB101">
            <v>35.333333333333336</v>
          </cell>
          <cell r="AC101">
            <v>0</v>
          </cell>
          <cell r="AD101">
            <v>35.333333333333336</v>
          </cell>
          <cell r="AF101">
            <v>41.333333333333336</v>
          </cell>
          <cell r="AG101">
            <v>0</v>
          </cell>
          <cell r="AH101">
            <v>41.333333333333336</v>
          </cell>
          <cell r="AJ101">
            <v>48</v>
          </cell>
          <cell r="AK101">
            <v>0</v>
          </cell>
          <cell r="AL101">
            <v>48</v>
          </cell>
          <cell r="AN101">
            <v>56.666666666666664</v>
          </cell>
          <cell r="AO101">
            <v>0</v>
          </cell>
          <cell r="AP101">
            <v>56.666666666666664</v>
          </cell>
          <cell r="AR101">
            <v>61.333333333333336</v>
          </cell>
          <cell r="AS101">
            <v>0</v>
          </cell>
          <cell r="AT101">
            <v>61.333333333333336</v>
          </cell>
          <cell r="AV101">
            <v>66.666666666666671</v>
          </cell>
          <cell r="AW101">
            <v>0</v>
          </cell>
          <cell r="AX101">
            <v>66.666666666666671</v>
          </cell>
        </row>
        <row r="103">
          <cell r="A103" t="str">
            <v xml:space="preserve">Controllable opex </v>
          </cell>
          <cell r="D103">
            <v>73.333333333333329</v>
          </cell>
          <cell r="E103">
            <v>0</v>
          </cell>
          <cell r="F103">
            <v>73.333333333333329</v>
          </cell>
          <cell r="H103">
            <v>145.33333333333334</v>
          </cell>
          <cell r="I103">
            <v>0</v>
          </cell>
          <cell r="J103">
            <v>145.33333333333334</v>
          </cell>
          <cell r="L103">
            <v>220</v>
          </cell>
          <cell r="M103">
            <v>0</v>
          </cell>
          <cell r="N103">
            <v>220</v>
          </cell>
          <cell r="P103">
            <v>292.66666666666663</v>
          </cell>
          <cell r="Q103">
            <v>0</v>
          </cell>
          <cell r="R103">
            <v>292.66666666666663</v>
          </cell>
          <cell r="T103">
            <v>364.66666666666669</v>
          </cell>
          <cell r="U103">
            <v>0</v>
          </cell>
          <cell r="V103">
            <v>364.66666666666669</v>
          </cell>
          <cell r="X103">
            <v>440.66666666666663</v>
          </cell>
          <cell r="Y103">
            <v>0</v>
          </cell>
          <cell r="Z103">
            <v>440.66666666666663</v>
          </cell>
          <cell r="AB103">
            <v>514</v>
          </cell>
          <cell r="AC103">
            <v>0</v>
          </cell>
          <cell r="AD103">
            <v>514</v>
          </cell>
          <cell r="AF103">
            <v>585.33333333333337</v>
          </cell>
          <cell r="AG103">
            <v>0</v>
          </cell>
          <cell r="AH103">
            <v>585.33333333333337</v>
          </cell>
          <cell r="AJ103">
            <v>668</v>
          </cell>
          <cell r="AK103">
            <v>0</v>
          </cell>
          <cell r="AL103">
            <v>668</v>
          </cell>
          <cell r="AN103">
            <v>743.33333333333337</v>
          </cell>
          <cell r="AO103">
            <v>0</v>
          </cell>
          <cell r="AP103">
            <v>743.33333333333337</v>
          </cell>
          <cell r="AR103">
            <v>816.66666666666674</v>
          </cell>
          <cell r="AS103">
            <v>0</v>
          </cell>
          <cell r="AT103">
            <v>816.66666666666674</v>
          </cell>
          <cell r="AV103">
            <v>901.99999999999989</v>
          </cell>
          <cell r="AW103">
            <v>0</v>
          </cell>
          <cell r="AX103">
            <v>901.99999999999989</v>
          </cell>
        </row>
        <row r="105">
          <cell r="A105" t="str">
            <v>Non Controllable Opex</v>
          </cell>
        </row>
        <row r="106">
          <cell r="A106" t="str">
            <v xml:space="preserve">Other </v>
          </cell>
        </row>
        <row r="107">
          <cell r="A107" t="str">
            <v xml:space="preserve">Depreciation </v>
          </cell>
          <cell r="D107">
            <v>19.333333333333332</v>
          </cell>
          <cell r="E107">
            <v>0</v>
          </cell>
          <cell r="F107">
            <v>19.333333333333332</v>
          </cell>
          <cell r="H107">
            <v>38</v>
          </cell>
          <cell r="I107">
            <v>0</v>
          </cell>
          <cell r="J107">
            <v>38</v>
          </cell>
          <cell r="L107">
            <v>58</v>
          </cell>
          <cell r="M107">
            <v>0</v>
          </cell>
          <cell r="N107">
            <v>58</v>
          </cell>
          <cell r="P107">
            <v>77.333333333333329</v>
          </cell>
          <cell r="Q107">
            <v>0</v>
          </cell>
          <cell r="R107">
            <v>77.333333333333329</v>
          </cell>
          <cell r="T107">
            <v>96</v>
          </cell>
          <cell r="U107">
            <v>0</v>
          </cell>
          <cell r="V107">
            <v>96</v>
          </cell>
          <cell r="X107">
            <v>115.33333333333333</v>
          </cell>
          <cell r="Y107">
            <v>0</v>
          </cell>
          <cell r="Z107">
            <v>115.33333333333333</v>
          </cell>
          <cell r="AB107">
            <v>134.66666666666666</v>
          </cell>
          <cell r="AC107">
            <v>0</v>
          </cell>
          <cell r="AD107">
            <v>134.66666666666666</v>
          </cell>
          <cell r="AF107">
            <v>153.33333333333334</v>
          </cell>
          <cell r="AG107">
            <v>0</v>
          </cell>
          <cell r="AH107">
            <v>153.33333333333334</v>
          </cell>
          <cell r="AJ107">
            <v>172.66666666666666</v>
          </cell>
          <cell r="AK107">
            <v>0</v>
          </cell>
          <cell r="AL107">
            <v>172.66666666666666</v>
          </cell>
          <cell r="AN107">
            <v>192</v>
          </cell>
          <cell r="AO107">
            <v>0</v>
          </cell>
          <cell r="AP107">
            <v>192</v>
          </cell>
          <cell r="AR107">
            <v>210.66666666666666</v>
          </cell>
          <cell r="AS107">
            <v>0</v>
          </cell>
          <cell r="AT107">
            <v>210.66666666666666</v>
          </cell>
          <cell r="AV107">
            <v>230</v>
          </cell>
          <cell r="AW107">
            <v>0</v>
          </cell>
          <cell r="AX107">
            <v>230</v>
          </cell>
        </row>
        <row r="108">
          <cell r="A108" t="str">
            <v>Amortisation</v>
          </cell>
          <cell r="D108">
            <v>0</v>
          </cell>
          <cell r="E108">
            <v>0</v>
          </cell>
          <cell r="F108">
            <v>0</v>
          </cell>
          <cell r="H108">
            <v>0</v>
          </cell>
          <cell r="I108">
            <v>0</v>
          </cell>
          <cell r="J108">
            <v>0</v>
          </cell>
          <cell r="L108">
            <v>0</v>
          </cell>
          <cell r="M108">
            <v>0</v>
          </cell>
          <cell r="N108">
            <v>0</v>
          </cell>
          <cell r="P108">
            <v>0</v>
          </cell>
          <cell r="Q108">
            <v>0</v>
          </cell>
          <cell r="R108">
            <v>0</v>
          </cell>
          <cell r="T108">
            <v>0</v>
          </cell>
          <cell r="U108">
            <v>0</v>
          </cell>
          <cell r="V108">
            <v>0</v>
          </cell>
          <cell r="X108">
            <v>0</v>
          </cell>
          <cell r="Y108">
            <v>0</v>
          </cell>
          <cell r="Z108">
            <v>0</v>
          </cell>
          <cell r="AB108">
            <v>0</v>
          </cell>
          <cell r="AC108">
            <v>0</v>
          </cell>
          <cell r="AD108">
            <v>0</v>
          </cell>
          <cell r="AF108">
            <v>0</v>
          </cell>
          <cell r="AG108">
            <v>0</v>
          </cell>
          <cell r="AH108">
            <v>0</v>
          </cell>
          <cell r="AJ108">
            <v>0</v>
          </cell>
          <cell r="AK108">
            <v>0</v>
          </cell>
          <cell r="AL108">
            <v>0</v>
          </cell>
          <cell r="AN108">
            <v>0</v>
          </cell>
          <cell r="AO108">
            <v>0</v>
          </cell>
          <cell r="AP108">
            <v>0</v>
          </cell>
          <cell r="AR108">
            <v>0</v>
          </cell>
          <cell r="AS108">
            <v>0</v>
          </cell>
          <cell r="AT108">
            <v>0</v>
          </cell>
          <cell r="AV108">
            <v>0</v>
          </cell>
          <cell r="AW108">
            <v>0</v>
          </cell>
          <cell r="AX108">
            <v>0</v>
          </cell>
        </row>
        <row r="109">
          <cell r="A109" t="str">
            <v>Capital contributions released</v>
          </cell>
          <cell r="D109">
            <v>0</v>
          </cell>
          <cell r="E109">
            <v>0</v>
          </cell>
          <cell r="F109">
            <v>0</v>
          </cell>
          <cell r="H109">
            <v>0</v>
          </cell>
          <cell r="I109">
            <v>0</v>
          </cell>
          <cell r="J109">
            <v>0</v>
          </cell>
          <cell r="L109">
            <v>0</v>
          </cell>
          <cell r="M109">
            <v>0</v>
          </cell>
          <cell r="N109">
            <v>0</v>
          </cell>
          <cell r="P109">
            <v>0</v>
          </cell>
          <cell r="Q109">
            <v>0</v>
          </cell>
          <cell r="R109">
            <v>0</v>
          </cell>
          <cell r="T109">
            <v>0</v>
          </cell>
          <cell r="U109">
            <v>0</v>
          </cell>
          <cell r="V109">
            <v>0</v>
          </cell>
          <cell r="X109">
            <v>0</v>
          </cell>
          <cell r="Y109">
            <v>0</v>
          </cell>
          <cell r="Z109">
            <v>0</v>
          </cell>
          <cell r="AB109">
            <v>0</v>
          </cell>
          <cell r="AC109">
            <v>0</v>
          </cell>
          <cell r="AD109">
            <v>0</v>
          </cell>
          <cell r="AF109">
            <v>0</v>
          </cell>
          <cell r="AG109">
            <v>0</v>
          </cell>
          <cell r="AH109">
            <v>0</v>
          </cell>
          <cell r="AJ109">
            <v>0</v>
          </cell>
          <cell r="AK109">
            <v>0</v>
          </cell>
          <cell r="AL109">
            <v>0</v>
          </cell>
          <cell r="AN109">
            <v>0</v>
          </cell>
          <cell r="AO109">
            <v>0</v>
          </cell>
          <cell r="AP109">
            <v>0</v>
          </cell>
          <cell r="AR109">
            <v>0</v>
          </cell>
          <cell r="AS109">
            <v>0</v>
          </cell>
          <cell r="AT109">
            <v>0</v>
          </cell>
          <cell r="AV109">
            <v>0</v>
          </cell>
          <cell r="AW109">
            <v>0</v>
          </cell>
          <cell r="AX109">
            <v>0</v>
          </cell>
        </row>
        <row r="110">
          <cell r="A110" t="str">
            <v>Environmental</v>
          </cell>
          <cell r="D110">
            <v>0</v>
          </cell>
          <cell r="E110">
            <v>0</v>
          </cell>
          <cell r="F110">
            <v>0</v>
          </cell>
          <cell r="H110">
            <v>0</v>
          </cell>
          <cell r="I110">
            <v>0</v>
          </cell>
          <cell r="J110">
            <v>0</v>
          </cell>
          <cell r="L110">
            <v>0</v>
          </cell>
          <cell r="M110">
            <v>0</v>
          </cell>
          <cell r="N110">
            <v>0</v>
          </cell>
          <cell r="P110">
            <v>0</v>
          </cell>
          <cell r="Q110">
            <v>0</v>
          </cell>
          <cell r="R110">
            <v>0</v>
          </cell>
          <cell r="T110">
            <v>0.66666666666666663</v>
          </cell>
          <cell r="U110">
            <v>0</v>
          </cell>
          <cell r="V110">
            <v>0.66666666666666663</v>
          </cell>
          <cell r="X110">
            <v>0</v>
          </cell>
          <cell r="Y110">
            <v>0</v>
          </cell>
          <cell r="Z110">
            <v>0</v>
          </cell>
          <cell r="AB110">
            <v>0</v>
          </cell>
          <cell r="AC110">
            <v>0</v>
          </cell>
          <cell r="AD110">
            <v>0</v>
          </cell>
          <cell r="AF110">
            <v>0</v>
          </cell>
          <cell r="AG110">
            <v>0</v>
          </cell>
          <cell r="AH110">
            <v>0</v>
          </cell>
          <cell r="AJ110">
            <v>0</v>
          </cell>
          <cell r="AK110">
            <v>0</v>
          </cell>
          <cell r="AL110">
            <v>0</v>
          </cell>
          <cell r="AN110">
            <v>0</v>
          </cell>
          <cell r="AO110">
            <v>0</v>
          </cell>
          <cell r="AP110">
            <v>0</v>
          </cell>
          <cell r="AR110">
            <v>0</v>
          </cell>
          <cell r="AS110">
            <v>0</v>
          </cell>
          <cell r="AT110">
            <v>0</v>
          </cell>
          <cell r="AV110">
            <v>0</v>
          </cell>
          <cell r="AW110">
            <v>0</v>
          </cell>
          <cell r="AX110">
            <v>0</v>
          </cell>
        </row>
        <row r="111">
          <cell r="A111" t="str">
            <v>Storms</v>
          </cell>
          <cell r="D111">
            <v>2</v>
          </cell>
          <cell r="E111">
            <v>0</v>
          </cell>
          <cell r="F111">
            <v>2</v>
          </cell>
          <cell r="H111">
            <v>4</v>
          </cell>
          <cell r="I111">
            <v>0</v>
          </cell>
          <cell r="J111">
            <v>4</v>
          </cell>
          <cell r="L111">
            <v>6</v>
          </cell>
          <cell r="M111">
            <v>0</v>
          </cell>
          <cell r="N111">
            <v>6</v>
          </cell>
          <cell r="P111">
            <v>8</v>
          </cell>
          <cell r="Q111">
            <v>0</v>
          </cell>
          <cell r="R111">
            <v>8</v>
          </cell>
          <cell r="T111">
            <v>10</v>
          </cell>
          <cell r="U111">
            <v>0</v>
          </cell>
          <cell r="V111">
            <v>10</v>
          </cell>
          <cell r="X111">
            <v>12</v>
          </cell>
          <cell r="Y111">
            <v>0</v>
          </cell>
          <cell r="Z111">
            <v>12</v>
          </cell>
          <cell r="AB111">
            <v>13.333333333333334</v>
          </cell>
          <cell r="AC111">
            <v>0</v>
          </cell>
          <cell r="AD111">
            <v>13.333333333333334</v>
          </cell>
          <cell r="AF111">
            <v>15.333333333333334</v>
          </cell>
          <cell r="AG111">
            <v>0</v>
          </cell>
          <cell r="AH111">
            <v>15.333333333333334</v>
          </cell>
          <cell r="AJ111">
            <v>17.333333333333332</v>
          </cell>
          <cell r="AK111">
            <v>0</v>
          </cell>
          <cell r="AL111">
            <v>17.333333333333332</v>
          </cell>
          <cell r="AN111">
            <v>19.333333333333332</v>
          </cell>
          <cell r="AO111">
            <v>0</v>
          </cell>
          <cell r="AP111">
            <v>19.333333333333332</v>
          </cell>
          <cell r="AR111">
            <v>21.333333333333332</v>
          </cell>
          <cell r="AS111">
            <v>0</v>
          </cell>
          <cell r="AT111">
            <v>21.333333333333332</v>
          </cell>
          <cell r="AV111">
            <v>23.333333333333332</v>
          </cell>
          <cell r="AW111">
            <v>0</v>
          </cell>
          <cell r="AX111">
            <v>23.333333333333332</v>
          </cell>
        </row>
        <row r="112">
          <cell r="A112" t="str">
            <v>Quasi capex (US capital related O&amp;M)</v>
          </cell>
          <cell r="D112">
            <v>2</v>
          </cell>
          <cell r="E112">
            <v>0</v>
          </cell>
          <cell r="F112">
            <v>2</v>
          </cell>
          <cell r="H112">
            <v>4</v>
          </cell>
          <cell r="I112">
            <v>0</v>
          </cell>
          <cell r="J112">
            <v>4</v>
          </cell>
          <cell r="L112">
            <v>6</v>
          </cell>
          <cell r="M112">
            <v>0</v>
          </cell>
          <cell r="N112">
            <v>6</v>
          </cell>
          <cell r="P112">
            <v>8</v>
          </cell>
          <cell r="Q112">
            <v>0</v>
          </cell>
          <cell r="R112">
            <v>8</v>
          </cell>
          <cell r="T112">
            <v>10</v>
          </cell>
          <cell r="U112">
            <v>0</v>
          </cell>
          <cell r="V112">
            <v>10</v>
          </cell>
          <cell r="X112">
            <v>12</v>
          </cell>
          <cell r="Y112">
            <v>0</v>
          </cell>
          <cell r="Z112">
            <v>12</v>
          </cell>
          <cell r="AB112">
            <v>14</v>
          </cell>
          <cell r="AC112">
            <v>0</v>
          </cell>
          <cell r="AD112">
            <v>14</v>
          </cell>
          <cell r="AF112">
            <v>16</v>
          </cell>
          <cell r="AG112">
            <v>0</v>
          </cell>
          <cell r="AH112">
            <v>16</v>
          </cell>
          <cell r="AJ112">
            <v>18</v>
          </cell>
          <cell r="AK112">
            <v>0</v>
          </cell>
          <cell r="AL112">
            <v>18</v>
          </cell>
          <cell r="AN112">
            <v>20</v>
          </cell>
          <cell r="AO112">
            <v>0</v>
          </cell>
          <cell r="AP112">
            <v>20</v>
          </cell>
          <cell r="AR112">
            <v>22</v>
          </cell>
          <cell r="AS112">
            <v>0</v>
          </cell>
          <cell r="AT112">
            <v>22</v>
          </cell>
          <cell r="AV112">
            <v>24</v>
          </cell>
          <cell r="AW112">
            <v>0</v>
          </cell>
          <cell r="AX112">
            <v>24</v>
          </cell>
        </row>
        <row r="113">
          <cell r="A113" t="str">
            <v>US property taxes / rates</v>
          </cell>
          <cell r="D113">
            <v>18.666666666666668</v>
          </cell>
          <cell r="E113">
            <v>0</v>
          </cell>
          <cell r="F113">
            <v>18.666666666666668</v>
          </cell>
          <cell r="H113">
            <v>37.333333333333336</v>
          </cell>
          <cell r="I113">
            <v>0</v>
          </cell>
          <cell r="J113">
            <v>37.333333333333336</v>
          </cell>
          <cell r="L113">
            <v>55.333333333333336</v>
          </cell>
          <cell r="M113">
            <v>0</v>
          </cell>
          <cell r="N113">
            <v>55.333333333333336</v>
          </cell>
          <cell r="P113">
            <v>74.666666666666671</v>
          </cell>
          <cell r="Q113">
            <v>0</v>
          </cell>
          <cell r="R113">
            <v>74.666666666666671</v>
          </cell>
          <cell r="T113">
            <v>93.333333333333329</v>
          </cell>
          <cell r="U113">
            <v>0</v>
          </cell>
          <cell r="V113">
            <v>93.333333333333329</v>
          </cell>
          <cell r="X113">
            <v>112</v>
          </cell>
          <cell r="Y113">
            <v>0</v>
          </cell>
          <cell r="Z113">
            <v>112</v>
          </cell>
          <cell r="AB113">
            <v>130.66666666666666</v>
          </cell>
          <cell r="AC113">
            <v>0</v>
          </cell>
          <cell r="AD113">
            <v>130.66666666666666</v>
          </cell>
          <cell r="AF113">
            <v>149.33333333333334</v>
          </cell>
          <cell r="AG113">
            <v>0</v>
          </cell>
          <cell r="AH113">
            <v>149.33333333333334</v>
          </cell>
          <cell r="AJ113">
            <v>168</v>
          </cell>
          <cell r="AK113">
            <v>0</v>
          </cell>
          <cell r="AL113">
            <v>168</v>
          </cell>
          <cell r="AN113">
            <v>186.66666666666666</v>
          </cell>
          <cell r="AO113">
            <v>0</v>
          </cell>
          <cell r="AP113">
            <v>186.66666666666666</v>
          </cell>
          <cell r="AR113">
            <v>205.33333333333334</v>
          </cell>
          <cell r="AS113">
            <v>0</v>
          </cell>
          <cell r="AT113">
            <v>205.33333333333334</v>
          </cell>
          <cell r="AV113">
            <v>224</v>
          </cell>
          <cell r="AW113">
            <v>0</v>
          </cell>
          <cell r="AX113">
            <v>224</v>
          </cell>
        </row>
        <row r="114">
          <cell r="A114" t="str">
            <v>Excluded, de-minimus &amp; consented opex</v>
          </cell>
          <cell r="D114">
            <v>0</v>
          </cell>
          <cell r="E114">
            <v>0</v>
          </cell>
          <cell r="F114">
            <v>0</v>
          </cell>
          <cell r="H114">
            <v>0</v>
          </cell>
          <cell r="I114">
            <v>0</v>
          </cell>
          <cell r="J114">
            <v>0</v>
          </cell>
          <cell r="L114">
            <v>0</v>
          </cell>
          <cell r="M114">
            <v>0</v>
          </cell>
          <cell r="N114">
            <v>0</v>
          </cell>
          <cell r="P114">
            <v>0</v>
          </cell>
          <cell r="Q114">
            <v>0</v>
          </cell>
          <cell r="R114">
            <v>0</v>
          </cell>
          <cell r="T114">
            <v>0</v>
          </cell>
          <cell r="U114">
            <v>0</v>
          </cell>
          <cell r="V114">
            <v>0</v>
          </cell>
          <cell r="X114">
            <v>0</v>
          </cell>
          <cell r="Y114">
            <v>0</v>
          </cell>
          <cell r="Z114">
            <v>0</v>
          </cell>
          <cell r="AB114">
            <v>0</v>
          </cell>
          <cell r="AC114">
            <v>0</v>
          </cell>
          <cell r="AD114">
            <v>0</v>
          </cell>
          <cell r="AF114">
            <v>0</v>
          </cell>
          <cell r="AG114">
            <v>0</v>
          </cell>
          <cell r="AH114">
            <v>0</v>
          </cell>
          <cell r="AJ114">
            <v>0</v>
          </cell>
          <cell r="AK114">
            <v>0</v>
          </cell>
          <cell r="AL114">
            <v>0</v>
          </cell>
          <cell r="AN114">
            <v>0</v>
          </cell>
          <cell r="AO114">
            <v>0</v>
          </cell>
          <cell r="AP114">
            <v>0</v>
          </cell>
          <cell r="AR114">
            <v>0</v>
          </cell>
          <cell r="AS114">
            <v>0</v>
          </cell>
          <cell r="AT114">
            <v>0</v>
          </cell>
          <cell r="AV114">
            <v>0</v>
          </cell>
          <cell r="AW114">
            <v>0</v>
          </cell>
          <cell r="AX114">
            <v>0</v>
          </cell>
        </row>
        <row r="115">
          <cell r="D115">
            <v>42</v>
          </cell>
          <cell r="E115">
            <v>0</v>
          </cell>
          <cell r="F115">
            <v>42</v>
          </cell>
          <cell r="H115">
            <v>83.333333333333343</v>
          </cell>
          <cell r="I115">
            <v>0</v>
          </cell>
          <cell r="J115">
            <v>83.333333333333343</v>
          </cell>
          <cell r="L115">
            <v>125.33333333333334</v>
          </cell>
          <cell r="M115">
            <v>0</v>
          </cell>
          <cell r="N115">
            <v>125.33333333333334</v>
          </cell>
          <cell r="P115">
            <v>168</v>
          </cell>
          <cell r="Q115">
            <v>0</v>
          </cell>
          <cell r="R115">
            <v>168</v>
          </cell>
          <cell r="T115">
            <v>210</v>
          </cell>
          <cell r="U115">
            <v>0</v>
          </cell>
          <cell r="V115">
            <v>210</v>
          </cell>
          <cell r="X115">
            <v>251.33333333333331</v>
          </cell>
          <cell r="Y115">
            <v>0</v>
          </cell>
          <cell r="Z115">
            <v>251.33333333333331</v>
          </cell>
          <cell r="AB115">
            <v>292.66666666666663</v>
          </cell>
          <cell r="AC115">
            <v>0</v>
          </cell>
          <cell r="AD115">
            <v>292.66666666666663</v>
          </cell>
          <cell r="AF115">
            <v>334</v>
          </cell>
          <cell r="AG115">
            <v>0</v>
          </cell>
          <cell r="AH115">
            <v>334</v>
          </cell>
          <cell r="AJ115">
            <v>376</v>
          </cell>
          <cell r="AK115">
            <v>0</v>
          </cell>
          <cell r="AL115">
            <v>376</v>
          </cell>
          <cell r="AN115">
            <v>418</v>
          </cell>
          <cell r="AO115">
            <v>0</v>
          </cell>
          <cell r="AP115">
            <v>418</v>
          </cell>
          <cell r="AR115">
            <v>459.33333333333337</v>
          </cell>
          <cell r="AS115">
            <v>0</v>
          </cell>
          <cell r="AT115">
            <v>459.33333333333337</v>
          </cell>
          <cell r="AV115">
            <v>501.33333333333337</v>
          </cell>
          <cell r="AW115">
            <v>0</v>
          </cell>
          <cell r="AX115">
            <v>501.33333333333337</v>
          </cell>
        </row>
        <row r="116">
          <cell r="A116" t="str">
            <v>Opex Recovered via UK RAV</v>
          </cell>
        </row>
        <row r="117">
          <cell r="A117" t="str">
            <v>Quasi capex</v>
          </cell>
          <cell r="D117">
            <v>0</v>
          </cell>
          <cell r="E117">
            <v>0</v>
          </cell>
          <cell r="F117">
            <v>0</v>
          </cell>
          <cell r="H117">
            <v>0</v>
          </cell>
          <cell r="I117">
            <v>0</v>
          </cell>
          <cell r="J117">
            <v>0</v>
          </cell>
          <cell r="L117">
            <v>0</v>
          </cell>
          <cell r="M117">
            <v>0</v>
          </cell>
          <cell r="N117">
            <v>0</v>
          </cell>
          <cell r="P117">
            <v>0</v>
          </cell>
          <cell r="Q117">
            <v>0</v>
          </cell>
          <cell r="R117">
            <v>0</v>
          </cell>
          <cell r="T117">
            <v>0</v>
          </cell>
          <cell r="U117">
            <v>0</v>
          </cell>
          <cell r="V117">
            <v>0</v>
          </cell>
          <cell r="X117">
            <v>0</v>
          </cell>
          <cell r="Y117">
            <v>0</v>
          </cell>
          <cell r="Z117">
            <v>0</v>
          </cell>
          <cell r="AB117">
            <v>0</v>
          </cell>
          <cell r="AC117">
            <v>0</v>
          </cell>
          <cell r="AD117">
            <v>0</v>
          </cell>
          <cell r="AF117">
            <v>0</v>
          </cell>
          <cell r="AG117">
            <v>0</v>
          </cell>
          <cell r="AH117">
            <v>0</v>
          </cell>
          <cell r="AJ117">
            <v>0</v>
          </cell>
          <cell r="AK117">
            <v>0</v>
          </cell>
          <cell r="AL117">
            <v>0</v>
          </cell>
          <cell r="AN117">
            <v>0</v>
          </cell>
          <cell r="AO117">
            <v>0</v>
          </cell>
          <cell r="AP117">
            <v>0</v>
          </cell>
          <cell r="AR117">
            <v>0</v>
          </cell>
          <cell r="AS117">
            <v>0</v>
          </cell>
          <cell r="AT117">
            <v>0</v>
          </cell>
          <cell r="AV117">
            <v>0</v>
          </cell>
          <cell r="AW117">
            <v>0</v>
          </cell>
          <cell r="AX117">
            <v>0</v>
          </cell>
        </row>
        <row r="118">
          <cell r="A118" t="str">
            <v>Repex</v>
          </cell>
          <cell r="D118">
            <v>0</v>
          </cell>
          <cell r="E118">
            <v>0</v>
          </cell>
          <cell r="F118">
            <v>0</v>
          </cell>
          <cell r="H118">
            <v>0</v>
          </cell>
          <cell r="I118">
            <v>0</v>
          </cell>
          <cell r="J118">
            <v>0</v>
          </cell>
          <cell r="L118">
            <v>0</v>
          </cell>
          <cell r="M118">
            <v>0</v>
          </cell>
          <cell r="N118">
            <v>0</v>
          </cell>
          <cell r="P118">
            <v>0</v>
          </cell>
          <cell r="Q118">
            <v>0</v>
          </cell>
          <cell r="R118">
            <v>0</v>
          </cell>
          <cell r="T118">
            <v>0</v>
          </cell>
          <cell r="U118">
            <v>0</v>
          </cell>
          <cell r="V118">
            <v>0</v>
          </cell>
          <cell r="X118">
            <v>0</v>
          </cell>
          <cell r="Y118">
            <v>0</v>
          </cell>
          <cell r="Z118">
            <v>0</v>
          </cell>
          <cell r="AB118">
            <v>0</v>
          </cell>
          <cell r="AC118">
            <v>0</v>
          </cell>
          <cell r="AD118">
            <v>0</v>
          </cell>
          <cell r="AF118">
            <v>0</v>
          </cell>
          <cell r="AG118">
            <v>0</v>
          </cell>
          <cell r="AH118">
            <v>0</v>
          </cell>
          <cell r="AJ118">
            <v>0</v>
          </cell>
          <cell r="AK118">
            <v>0</v>
          </cell>
          <cell r="AL118">
            <v>0</v>
          </cell>
          <cell r="AN118">
            <v>0</v>
          </cell>
          <cell r="AO118">
            <v>0</v>
          </cell>
          <cell r="AP118">
            <v>0</v>
          </cell>
          <cell r="AR118">
            <v>0</v>
          </cell>
          <cell r="AS118">
            <v>0</v>
          </cell>
          <cell r="AT118">
            <v>0</v>
          </cell>
          <cell r="AV118">
            <v>0</v>
          </cell>
          <cell r="AW118">
            <v>0</v>
          </cell>
          <cell r="AX118">
            <v>0</v>
          </cell>
        </row>
        <row r="119">
          <cell r="D119">
            <v>0</v>
          </cell>
          <cell r="E119">
            <v>0</v>
          </cell>
          <cell r="F119">
            <v>0</v>
          </cell>
          <cell r="H119">
            <v>0</v>
          </cell>
          <cell r="I119">
            <v>0</v>
          </cell>
          <cell r="J119">
            <v>0</v>
          </cell>
          <cell r="L119">
            <v>0</v>
          </cell>
          <cell r="M119">
            <v>0</v>
          </cell>
          <cell r="N119">
            <v>0</v>
          </cell>
          <cell r="P119">
            <v>0</v>
          </cell>
          <cell r="Q119">
            <v>0</v>
          </cell>
          <cell r="R119">
            <v>0</v>
          </cell>
          <cell r="T119">
            <v>0</v>
          </cell>
          <cell r="U119">
            <v>0</v>
          </cell>
          <cell r="V119">
            <v>0</v>
          </cell>
          <cell r="X119">
            <v>0</v>
          </cell>
          <cell r="Y119">
            <v>0</v>
          </cell>
          <cell r="Z119">
            <v>0</v>
          </cell>
          <cell r="AB119">
            <v>0</v>
          </cell>
          <cell r="AC119">
            <v>0</v>
          </cell>
          <cell r="AD119">
            <v>0</v>
          </cell>
          <cell r="AF119">
            <v>0</v>
          </cell>
          <cell r="AG119">
            <v>0</v>
          </cell>
          <cell r="AH119">
            <v>0</v>
          </cell>
          <cell r="AJ119">
            <v>0</v>
          </cell>
          <cell r="AK119">
            <v>0</v>
          </cell>
          <cell r="AL119">
            <v>0</v>
          </cell>
          <cell r="AN119">
            <v>0</v>
          </cell>
          <cell r="AO119">
            <v>0</v>
          </cell>
          <cell r="AP119">
            <v>0</v>
          </cell>
          <cell r="AR119">
            <v>0</v>
          </cell>
          <cell r="AS119">
            <v>0</v>
          </cell>
          <cell r="AT119">
            <v>0</v>
          </cell>
          <cell r="AV119">
            <v>0</v>
          </cell>
          <cell r="AW119">
            <v>0</v>
          </cell>
          <cell r="AX119">
            <v>0</v>
          </cell>
        </row>
        <row r="120">
          <cell r="A120" t="str">
            <v>Opex Covered by UK Balancing Incentive Mechanism</v>
          </cell>
        </row>
        <row r="121">
          <cell r="A121" t="str">
            <v>Shrinkage</v>
          </cell>
          <cell r="D121">
            <v>0</v>
          </cell>
          <cell r="E121">
            <v>0</v>
          </cell>
          <cell r="F121">
            <v>0</v>
          </cell>
          <cell r="H121">
            <v>0</v>
          </cell>
          <cell r="I121">
            <v>0</v>
          </cell>
          <cell r="J121">
            <v>0</v>
          </cell>
          <cell r="L121">
            <v>0</v>
          </cell>
          <cell r="M121">
            <v>0</v>
          </cell>
          <cell r="N121">
            <v>0</v>
          </cell>
          <cell r="P121">
            <v>0</v>
          </cell>
          <cell r="Q121">
            <v>0</v>
          </cell>
          <cell r="R121">
            <v>0</v>
          </cell>
          <cell r="T121">
            <v>0</v>
          </cell>
          <cell r="U121">
            <v>0</v>
          </cell>
          <cell r="V121">
            <v>0</v>
          </cell>
          <cell r="X121">
            <v>0</v>
          </cell>
          <cell r="Y121">
            <v>0</v>
          </cell>
          <cell r="Z121">
            <v>0</v>
          </cell>
          <cell r="AB121">
            <v>0</v>
          </cell>
          <cell r="AC121">
            <v>0</v>
          </cell>
          <cell r="AD121">
            <v>0</v>
          </cell>
          <cell r="AF121">
            <v>0</v>
          </cell>
          <cell r="AG121">
            <v>0</v>
          </cell>
          <cell r="AH121">
            <v>0</v>
          </cell>
          <cell r="AJ121">
            <v>0</v>
          </cell>
          <cell r="AK121">
            <v>0</v>
          </cell>
          <cell r="AL121">
            <v>0</v>
          </cell>
          <cell r="AN121">
            <v>0</v>
          </cell>
          <cell r="AO121">
            <v>0</v>
          </cell>
          <cell r="AP121">
            <v>0</v>
          </cell>
          <cell r="AR121">
            <v>0</v>
          </cell>
          <cell r="AS121">
            <v>0</v>
          </cell>
          <cell r="AT121">
            <v>0</v>
          </cell>
          <cell r="AV121">
            <v>0</v>
          </cell>
          <cell r="AW121">
            <v>0</v>
          </cell>
          <cell r="AX121">
            <v>0</v>
          </cell>
        </row>
        <row r="122">
          <cell r="A122" t="str">
            <v>Commodity</v>
          </cell>
          <cell r="D122">
            <v>0</v>
          </cell>
          <cell r="E122">
            <v>0</v>
          </cell>
          <cell r="F122">
            <v>0</v>
          </cell>
          <cell r="H122">
            <v>0</v>
          </cell>
          <cell r="I122">
            <v>0</v>
          </cell>
          <cell r="J122">
            <v>0</v>
          </cell>
          <cell r="L122">
            <v>0</v>
          </cell>
          <cell r="M122">
            <v>0</v>
          </cell>
          <cell r="N122">
            <v>0</v>
          </cell>
          <cell r="P122">
            <v>0</v>
          </cell>
          <cell r="Q122">
            <v>0</v>
          </cell>
          <cell r="R122">
            <v>0</v>
          </cell>
          <cell r="T122">
            <v>0</v>
          </cell>
          <cell r="U122">
            <v>0</v>
          </cell>
          <cell r="V122">
            <v>0</v>
          </cell>
          <cell r="X122">
            <v>0</v>
          </cell>
          <cell r="Y122">
            <v>0</v>
          </cell>
          <cell r="Z122">
            <v>0</v>
          </cell>
          <cell r="AB122">
            <v>0</v>
          </cell>
          <cell r="AC122">
            <v>0</v>
          </cell>
          <cell r="AD122">
            <v>0</v>
          </cell>
          <cell r="AF122">
            <v>0</v>
          </cell>
          <cell r="AG122">
            <v>0</v>
          </cell>
          <cell r="AH122">
            <v>0</v>
          </cell>
          <cell r="AJ122">
            <v>0</v>
          </cell>
          <cell r="AK122">
            <v>0</v>
          </cell>
          <cell r="AL122">
            <v>0</v>
          </cell>
          <cell r="AN122">
            <v>0</v>
          </cell>
          <cell r="AO122">
            <v>0</v>
          </cell>
          <cell r="AP122">
            <v>0</v>
          </cell>
          <cell r="AR122">
            <v>0</v>
          </cell>
          <cell r="AS122">
            <v>0</v>
          </cell>
          <cell r="AT122">
            <v>0</v>
          </cell>
          <cell r="AV122">
            <v>0</v>
          </cell>
          <cell r="AW122">
            <v>0</v>
          </cell>
          <cell r="AX122">
            <v>0</v>
          </cell>
        </row>
        <row r="123">
          <cell r="A123" t="str">
            <v>BSIS</v>
          </cell>
          <cell r="D123">
            <v>0</v>
          </cell>
          <cell r="E123">
            <v>0</v>
          </cell>
          <cell r="F123">
            <v>0</v>
          </cell>
          <cell r="H123">
            <v>0</v>
          </cell>
          <cell r="I123">
            <v>0</v>
          </cell>
          <cell r="J123">
            <v>0</v>
          </cell>
          <cell r="L123">
            <v>0</v>
          </cell>
          <cell r="M123">
            <v>0</v>
          </cell>
          <cell r="N123">
            <v>0</v>
          </cell>
          <cell r="P123">
            <v>0</v>
          </cell>
          <cell r="Q123">
            <v>0</v>
          </cell>
          <cell r="R123">
            <v>0</v>
          </cell>
          <cell r="T123">
            <v>0</v>
          </cell>
          <cell r="U123">
            <v>0</v>
          </cell>
          <cell r="V123">
            <v>0</v>
          </cell>
          <cell r="X123">
            <v>0</v>
          </cell>
          <cell r="Y123">
            <v>0</v>
          </cell>
          <cell r="Z123">
            <v>0</v>
          </cell>
          <cell r="AB123">
            <v>0</v>
          </cell>
          <cell r="AC123">
            <v>0</v>
          </cell>
          <cell r="AD123">
            <v>0</v>
          </cell>
          <cell r="AF123">
            <v>0</v>
          </cell>
          <cell r="AG123">
            <v>0</v>
          </cell>
          <cell r="AH123">
            <v>0</v>
          </cell>
          <cell r="AJ123">
            <v>0</v>
          </cell>
          <cell r="AK123">
            <v>0</v>
          </cell>
          <cell r="AL123">
            <v>0</v>
          </cell>
          <cell r="AN123">
            <v>0</v>
          </cell>
          <cell r="AO123">
            <v>0</v>
          </cell>
          <cell r="AP123">
            <v>0</v>
          </cell>
          <cell r="AR123">
            <v>0</v>
          </cell>
          <cell r="AS123">
            <v>0</v>
          </cell>
          <cell r="AT123">
            <v>0</v>
          </cell>
          <cell r="AV123">
            <v>0</v>
          </cell>
          <cell r="AW123">
            <v>0</v>
          </cell>
          <cell r="AX123">
            <v>0</v>
          </cell>
        </row>
        <row r="124">
          <cell r="A124" t="str">
            <v>Storage</v>
          </cell>
          <cell r="D124">
            <v>0</v>
          </cell>
          <cell r="E124">
            <v>0</v>
          </cell>
          <cell r="F124">
            <v>0</v>
          </cell>
          <cell r="H124">
            <v>0</v>
          </cell>
          <cell r="I124">
            <v>0</v>
          </cell>
          <cell r="J124">
            <v>0</v>
          </cell>
          <cell r="L124">
            <v>0</v>
          </cell>
          <cell r="M124">
            <v>0</v>
          </cell>
          <cell r="N124">
            <v>0</v>
          </cell>
          <cell r="P124">
            <v>0</v>
          </cell>
          <cell r="Q124">
            <v>0</v>
          </cell>
          <cell r="R124">
            <v>0</v>
          </cell>
          <cell r="T124">
            <v>0</v>
          </cell>
          <cell r="U124">
            <v>0</v>
          </cell>
          <cell r="V124">
            <v>0</v>
          </cell>
          <cell r="X124">
            <v>0</v>
          </cell>
          <cell r="Y124">
            <v>0</v>
          </cell>
          <cell r="Z124">
            <v>0</v>
          </cell>
          <cell r="AB124">
            <v>0</v>
          </cell>
          <cell r="AC124">
            <v>0</v>
          </cell>
          <cell r="AD124">
            <v>0</v>
          </cell>
          <cell r="AF124">
            <v>0</v>
          </cell>
          <cell r="AG124">
            <v>0</v>
          </cell>
          <cell r="AH124">
            <v>0</v>
          </cell>
          <cell r="AJ124">
            <v>0</v>
          </cell>
          <cell r="AK124">
            <v>0</v>
          </cell>
          <cell r="AL124">
            <v>0</v>
          </cell>
          <cell r="AN124">
            <v>0</v>
          </cell>
          <cell r="AO124">
            <v>0</v>
          </cell>
          <cell r="AP124">
            <v>0</v>
          </cell>
          <cell r="AR124">
            <v>0</v>
          </cell>
          <cell r="AS124">
            <v>0</v>
          </cell>
          <cell r="AT124">
            <v>0</v>
          </cell>
          <cell r="AV124">
            <v>0</v>
          </cell>
          <cell r="AW124">
            <v>0</v>
          </cell>
          <cell r="AX124">
            <v>0</v>
          </cell>
        </row>
        <row r="125">
          <cell r="D125">
            <v>0</v>
          </cell>
          <cell r="E125">
            <v>0</v>
          </cell>
          <cell r="F125">
            <v>0</v>
          </cell>
          <cell r="H125">
            <v>0</v>
          </cell>
          <cell r="I125">
            <v>0</v>
          </cell>
          <cell r="J125">
            <v>0</v>
          </cell>
          <cell r="L125">
            <v>0</v>
          </cell>
          <cell r="M125">
            <v>0</v>
          </cell>
          <cell r="N125">
            <v>0</v>
          </cell>
          <cell r="P125">
            <v>0</v>
          </cell>
          <cell r="Q125">
            <v>0</v>
          </cell>
          <cell r="R125">
            <v>0</v>
          </cell>
          <cell r="T125">
            <v>0</v>
          </cell>
          <cell r="U125">
            <v>0</v>
          </cell>
          <cell r="V125">
            <v>0</v>
          </cell>
          <cell r="X125">
            <v>0</v>
          </cell>
          <cell r="Y125">
            <v>0</v>
          </cell>
          <cell r="Z125">
            <v>0</v>
          </cell>
          <cell r="AB125">
            <v>0</v>
          </cell>
          <cell r="AC125">
            <v>0</v>
          </cell>
          <cell r="AD125">
            <v>0</v>
          </cell>
          <cell r="AF125">
            <v>0</v>
          </cell>
          <cell r="AG125">
            <v>0</v>
          </cell>
          <cell r="AH125">
            <v>0</v>
          </cell>
          <cell r="AJ125">
            <v>0</v>
          </cell>
          <cell r="AK125">
            <v>0</v>
          </cell>
          <cell r="AL125">
            <v>0</v>
          </cell>
          <cell r="AN125">
            <v>0</v>
          </cell>
          <cell r="AO125">
            <v>0</v>
          </cell>
          <cell r="AP125">
            <v>0</v>
          </cell>
          <cell r="AR125">
            <v>0</v>
          </cell>
          <cell r="AS125">
            <v>0</v>
          </cell>
          <cell r="AT125">
            <v>0</v>
          </cell>
          <cell r="AV125">
            <v>0</v>
          </cell>
          <cell r="AW125">
            <v>0</v>
          </cell>
          <cell r="AX125">
            <v>0</v>
          </cell>
        </row>
        <row r="126">
          <cell r="A126" t="str">
            <v>Pass through opex</v>
          </cell>
        </row>
        <row r="127">
          <cell r="A127" t="str">
            <v>US commodity</v>
          </cell>
          <cell r="D127">
            <v>206</v>
          </cell>
          <cell r="E127">
            <v>0</v>
          </cell>
          <cell r="F127">
            <v>206</v>
          </cell>
          <cell r="H127">
            <v>412</v>
          </cell>
          <cell r="I127">
            <v>0</v>
          </cell>
          <cell r="J127">
            <v>412</v>
          </cell>
          <cell r="L127">
            <v>612.66666666666663</v>
          </cell>
          <cell r="M127">
            <v>0</v>
          </cell>
          <cell r="N127">
            <v>612.66666666666663</v>
          </cell>
          <cell r="P127">
            <v>809.33333333333337</v>
          </cell>
          <cell r="Q127">
            <v>0</v>
          </cell>
          <cell r="R127">
            <v>809.33333333333337</v>
          </cell>
          <cell r="T127">
            <v>1009.3333333333334</v>
          </cell>
          <cell r="U127">
            <v>0</v>
          </cell>
          <cell r="V127">
            <v>1009.3333333333334</v>
          </cell>
          <cell r="X127">
            <v>1211.3333333333333</v>
          </cell>
          <cell r="Y127">
            <v>0</v>
          </cell>
          <cell r="Z127">
            <v>1211.3333333333333</v>
          </cell>
          <cell r="AB127">
            <v>1414.6666666666667</v>
          </cell>
          <cell r="AC127">
            <v>0</v>
          </cell>
          <cell r="AD127">
            <v>1414.6666666666667</v>
          </cell>
          <cell r="AF127">
            <v>1620</v>
          </cell>
          <cell r="AG127">
            <v>0</v>
          </cell>
          <cell r="AH127">
            <v>1620</v>
          </cell>
          <cell r="AJ127">
            <v>1820</v>
          </cell>
          <cell r="AK127">
            <v>0</v>
          </cell>
          <cell r="AL127">
            <v>1820</v>
          </cell>
          <cell r="AN127">
            <v>2020</v>
          </cell>
          <cell r="AO127">
            <v>0</v>
          </cell>
          <cell r="AP127">
            <v>2020</v>
          </cell>
          <cell r="AR127">
            <v>2221.3333333333335</v>
          </cell>
          <cell r="AS127">
            <v>0</v>
          </cell>
          <cell r="AT127">
            <v>2221.3333333333335</v>
          </cell>
          <cell r="AV127">
            <v>2418.6666666666665</v>
          </cell>
          <cell r="AW127">
            <v>0</v>
          </cell>
          <cell r="AX127">
            <v>2418.6666666666665</v>
          </cell>
        </row>
        <row r="128">
          <cell r="A128" t="str">
            <v>Wheeling</v>
          </cell>
          <cell r="D128">
            <v>16.666666666666668</v>
          </cell>
          <cell r="E128">
            <v>0</v>
          </cell>
          <cell r="F128">
            <v>16.666666666666668</v>
          </cell>
          <cell r="H128">
            <v>33.333333333333336</v>
          </cell>
          <cell r="I128">
            <v>0</v>
          </cell>
          <cell r="J128">
            <v>33.333333333333336</v>
          </cell>
          <cell r="L128">
            <v>50</v>
          </cell>
          <cell r="M128">
            <v>0</v>
          </cell>
          <cell r="N128">
            <v>50</v>
          </cell>
          <cell r="P128">
            <v>66.666666666666671</v>
          </cell>
          <cell r="Q128">
            <v>0</v>
          </cell>
          <cell r="R128">
            <v>66.666666666666671</v>
          </cell>
          <cell r="T128">
            <v>83.333333333333329</v>
          </cell>
          <cell r="U128">
            <v>0</v>
          </cell>
          <cell r="V128">
            <v>83.333333333333329</v>
          </cell>
          <cell r="X128">
            <v>100</v>
          </cell>
          <cell r="Y128">
            <v>0</v>
          </cell>
          <cell r="Z128">
            <v>100</v>
          </cell>
          <cell r="AB128">
            <v>117.33333333333333</v>
          </cell>
          <cell r="AC128">
            <v>0</v>
          </cell>
          <cell r="AD128">
            <v>117.33333333333333</v>
          </cell>
          <cell r="AF128">
            <v>134</v>
          </cell>
          <cell r="AG128">
            <v>0</v>
          </cell>
          <cell r="AH128">
            <v>134</v>
          </cell>
          <cell r="AJ128">
            <v>150.66666666666666</v>
          </cell>
          <cell r="AK128">
            <v>0</v>
          </cell>
          <cell r="AL128">
            <v>150.66666666666666</v>
          </cell>
          <cell r="AN128">
            <v>167.33333333333334</v>
          </cell>
          <cell r="AO128">
            <v>0</v>
          </cell>
          <cell r="AP128">
            <v>167.33333333333334</v>
          </cell>
          <cell r="AR128">
            <v>184</v>
          </cell>
          <cell r="AS128">
            <v>0</v>
          </cell>
          <cell r="AT128">
            <v>184</v>
          </cell>
          <cell r="AV128">
            <v>200.66666666666666</v>
          </cell>
          <cell r="AW128">
            <v>0</v>
          </cell>
          <cell r="AX128">
            <v>200.66666666666666</v>
          </cell>
        </row>
        <row r="129">
          <cell r="A129" t="str">
            <v>UK property taxes/rates/GET</v>
          </cell>
          <cell r="D129">
            <v>3.3333333333333335</v>
          </cell>
          <cell r="E129">
            <v>0</v>
          </cell>
          <cell r="F129">
            <v>3.3333333333333335</v>
          </cell>
          <cell r="H129">
            <v>6.666666666666667</v>
          </cell>
          <cell r="I129">
            <v>0</v>
          </cell>
          <cell r="J129">
            <v>6.666666666666667</v>
          </cell>
          <cell r="L129">
            <v>9.3333333333333339</v>
          </cell>
          <cell r="M129">
            <v>0</v>
          </cell>
          <cell r="N129">
            <v>9.3333333333333339</v>
          </cell>
          <cell r="P129">
            <v>12.666666666666666</v>
          </cell>
          <cell r="Q129">
            <v>0</v>
          </cell>
          <cell r="R129">
            <v>12.666666666666666</v>
          </cell>
          <cell r="T129">
            <v>15.333333333333334</v>
          </cell>
          <cell r="U129">
            <v>0</v>
          </cell>
          <cell r="V129">
            <v>15.333333333333334</v>
          </cell>
          <cell r="X129">
            <v>18.666666666666668</v>
          </cell>
          <cell r="Y129">
            <v>0</v>
          </cell>
          <cell r="Z129">
            <v>18.666666666666668</v>
          </cell>
          <cell r="AB129">
            <v>21.333333333333332</v>
          </cell>
          <cell r="AC129">
            <v>0</v>
          </cell>
          <cell r="AD129">
            <v>21.333333333333332</v>
          </cell>
          <cell r="AF129">
            <v>24.666666666666668</v>
          </cell>
          <cell r="AG129">
            <v>0</v>
          </cell>
          <cell r="AH129">
            <v>24.666666666666668</v>
          </cell>
          <cell r="AJ129">
            <v>27.333333333333332</v>
          </cell>
          <cell r="AK129">
            <v>0</v>
          </cell>
          <cell r="AL129">
            <v>27.333333333333332</v>
          </cell>
          <cell r="AN129">
            <v>30.666666666666668</v>
          </cell>
          <cell r="AO129">
            <v>0</v>
          </cell>
          <cell r="AP129">
            <v>30.666666666666668</v>
          </cell>
          <cell r="AR129">
            <v>34</v>
          </cell>
          <cell r="AS129">
            <v>0</v>
          </cell>
          <cell r="AT129">
            <v>34</v>
          </cell>
          <cell r="AV129">
            <v>36.666666666666664</v>
          </cell>
          <cell r="AW129">
            <v>0</v>
          </cell>
          <cell r="AX129">
            <v>36.666666666666664</v>
          </cell>
        </row>
        <row r="130">
          <cell r="A130" t="str">
            <v>Reg Assessments</v>
          </cell>
          <cell r="D130">
            <v>0</v>
          </cell>
          <cell r="E130">
            <v>0</v>
          </cell>
          <cell r="F130">
            <v>0</v>
          </cell>
          <cell r="H130">
            <v>0</v>
          </cell>
          <cell r="I130">
            <v>0</v>
          </cell>
          <cell r="J130">
            <v>0</v>
          </cell>
          <cell r="L130">
            <v>0</v>
          </cell>
          <cell r="M130">
            <v>0</v>
          </cell>
          <cell r="N130">
            <v>0</v>
          </cell>
          <cell r="P130">
            <v>0</v>
          </cell>
          <cell r="Q130">
            <v>0</v>
          </cell>
          <cell r="R130">
            <v>0</v>
          </cell>
          <cell r="T130">
            <v>0</v>
          </cell>
          <cell r="U130">
            <v>0</v>
          </cell>
          <cell r="V130">
            <v>0</v>
          </cell>
          <cell r="X130">
            <v>0</v>
          </cell>
          <cell r="Y130">
            <v>0</v>
          </cell>
          <cell r="Z130">
            <v>0</v>
          </cell>
          <cell r="AB130">
            <v>0</v>
          </cell>
          <cell r="AC130">
            <v>0</v>
          </cell>
          <cell r="AD130">
            <v>0</v>
          </cell>
          <cell r="AF130">
            <v>0</v>
          </cell>
          <cell r="AG130">
            <v>0</v>
          </cell>
          <cell r="AH130">
            <v>0</v>
          </cell>
          <cell r="AJ130">
            <v>0</v>
          </cell>
          <cell r="AK130">
            <v>0</v>
          </cell>
          <cell r="AL130">
            <v>0</v>
          </cell>
          <cell r="AN130">
            <v>0</v>
          </cell>
          <cell r="AO130">
            <v>0</v>
          </cell>
          <cell r="AP130">
            <v>0</v>
          </cell>
          <cell r="AR130">
            <v>0</v>
          </cell>
          <cell r="AS130">
            <v>0</v>
          </cell>
          <cell r="AT130">
            <v>0</v>
          </cell>
          <cell r="AV130">
            <v>0</v>
          </cell>
          <cell r="AW130">
            <v>0</v>
          </cell>
          <cell r="AX130">
            <v>0</v>
          </cell>
        </row>
        <row r="131">
          <cell r="A131" t="str">
            <v xml:space="preserve">Cost of removal </v>
          </cell>
          <cell r="D131">
            <v>2.6666666666666665</v>
          </cell>
          <cell r="E131">
            <v>0</v>
          </cell>
          <cell r="F131">
            <v>2.6666666666666665</v>
          </cell>
          <cell r="H131">
            <v>5.333333333333333</v>
          </cell>
          <cell r="I131">
            <v>0</v>
          </cell>
          <cell r="J131">
            <v>5.333333333333333</v>
          </cell>
          <cell r="L131">
            <v>10</v>
          </cell>
          <cell r="M131">
            <v>0</v>
          </cell>
          <cell r="N131">
            <v>10</v>
          </cell>
          <cell r="P131">
            <v>13.333333333333334</v>
          </cell>
          <cell r="Q131">
            <v>0</v>
          </cell>
          <cell r="R131">
            <v>13.333333333333334</v>
          </cell>
          <cell r="T131">
            <v>17.333333333333332</v>
          </cell>
          <cell r="U131">
            <v>0</v>
          </cell>
          <cell r="V131">
            <v>17.333333333333332</v>
          </cell>
          <cell r="X131">
            <v>21.333333333333332</v>
          </cell>
          <cell r="Y131">
            <v>0</v>
          </cell>
          <cell r="Z131">
            <v>21.333333333333332</v>
          </cell>
          <cell r="AB131">
            <v>24.666666666666668</v>
          </cell>
          <cell r="AC131">
            <v>0</v>
          </cell>
          <cell r="AD131">
            <v>24.666666666666668</v>
          </cell>
          <cell r="AF131">
            <v>28</v>
          </cell>
          <cell r="AG131">
            <v>0</v>
          </cell>
          <cell r="AH131">
            <v>28</v>
          </cell>
          <cell r="AJ131">
            <v>31.333333333333332</v>
          </cell>
          <cell r="AK131">
            <v>0</v>
          </cell>
          <cell r="AL131">
            <v>31.333333333333332</v>
          </cell>
          <cell r="AN131">
            <v>35.333333333333336</v>
          </cell>
          <cell r="AO131">
            <v>0</v>
          </cell>
          <cell r="AP131">
            <v>35.333333333333336</v>
          </cell>
          <cell r="AR131">
            <v>39.333333333333336</v>
          </cell>
          <cell r="AS131">
            <v>0</v>
          </cell>
          <cell r="AT131">
            <v>39.333333333333336</v>
          </cell>
          <cell r="AV131">
            <v>43.333333333333336</v>
          </cell>
          <cell r="AW131">
            <v>0</v>
          </cell>
          <cell r="AX131">
            <v>43.333333333333336</v>
          </cell>
        </row>
        <row r="132">
          <cell r="A132" t="str">
            <v>Scottish TO payments</v>
          </cell>
          <cell r="D132">
            <v>0</v>
          </cell>
          <cell r="E132">
            <v>0</v>
          </cell>
          <cell r="F132">
            <v>0</v>
          </cell>
          <cell r="H132">
            <v>0</v>
          </cell>
          <cell r="I132">
            <v>0</v>
          </cell>
          <cell r="J132">
            <v>0</v>
          </cell>
          <cell r="L132">
            <v>0</v>
          </cell>
          <cell r="M132">
            <v>0</v>
          </cell>
          <cell r="N132">
            <v>0</v>
          </cell>
          <cell r="P132">
            <v>0</v>
          </cell>
          <cell r="Q132">
            <v>0</v>
          </cell>
          <cell r="R132">
            <v>0</v>
          </cell>
          <cell r="T132">
            <v>0</v>
          </cell>
          <cell r="U132">
            <v>0</v>
          </cell>
          <cell r="V132">
            <v>0</v>
          </cell>
          <cell r="X132">
            <v>0</v>
          </cell>
          <cell r="Y132">
            <v>0</v>
          </cell>
          <cell r="Z132">
            <v>0</v>
          </cell>
          <cell r="AB132">
            <v>0</v>
          </cell>
          <cell r="AC132">
            <v>0</v>
          </cell>
          <cell r="AD132">
            <v>0</v>
          </cell>
          <cell r="AF132">
            <v>0</v>
          </cell>
          <cell r="AG132">
            <v>0</v>
          </cell>
          <cell r="AH132">
            <v>0</v>
          </cell>
          <cell r="AJ132">
            <v>0</v>
          </cell>
          <cell r="AK132">
            <v>0</v>
          </cell>
          <cell r="AL132">
            <v>0</v>
          </cell>
          <cell r="AN132">
            <v>0</v>
          </cell>
          <cell r="AO132">
            <v>0</v>
          </cell>
          <cell r="AP132">
            <v>0</v>
          </cell>
          <cell r="AR132">
            <v>0</v>
          </cell>
          <cell r="AS132">
            <v>0</v>
          </cell>
          <cell r="AT132">
            <v>0</v>
          </cell>
          <cell r="AV132">
            <v>0</v>
          </cell>
          <cell r="AW132">
            <v>0</v>
          </cell>
          <cell r="AX132">
            <v>0</v>
          </cell>
        </row>
        <row r="133">
          <cell r="A133" t="str">
            <v>Logging up/R&amp;D</v>
          </cell>
          <cell r="D133">
            <v>0</v>
          </cell>
          <cell r="E133">
            <v>0</v>
          </cell>
          <cell r="F133">
            <v>0</v>
          </cell>
          <cell r="H133">
            <v>0</v>
          </cell>
          <cell r="I133">
            <v>0</v>
          </cell>
          <cell r="J133">
            <v>0</v>
          </cell>
          <cell r="L133">
            <v>0</v>
          </cell>
          <cell r="M133">
            <v>0</v>
          </cell>
          <cell r="N133">
            <v>0</v>
          </cell>
          <cell r="P133">
            <v>0</v>
          </cell>
          <cell r="Q133">
            <v>0</v>
          </cell>
          <cell r="R133">
            <v>0</v>
          </cell>
          <cell r="T133">
            <v>0</v>
          </cell>
          <cell r="U133">
            <v>0</v>
          </cell>
          <cell r="V133">
            <v>0</v>
          </cell>
          <cell r="X133">
            <v>0</v>
          </cell>
          <cell r="Y133">
            <v>0</v>
          </cell>
          <cell r="Z133">
            <v>0</v>
          </cell>
          <cell r="AB133">
            <v>0</v>
          </cell>
          <cell r="AC133">
            <v>0</v>
          </cell>
          <cell r="AD133">
            <v>0</v>
          </cell>
          <cell r="AF133">
            <v>0</v>
          </cell>
          <cell r="AG133">
            <v>0</v>
          </cell>
          <cell r="AH133">
            <v>0</v>
          </cell>
          <cell r="AJ133">
            <v>0</v>
          </cell>
          <cell r="AK133">
            <v>0</v>
          </cell>
          <cell r="AL133">
            <v>0</v>
          </cell>
          <cell r="AN133">
            <v>0</v>
          </cell>
          <cell r="AO133">
            <v>0</v>
          </cell>
          <cell r="AP133">
            <v>0</v>
          </cell>
          <cell r="AR133">
            <v>0</v>
          </cell>
          <cell r="AS133">
            <v>0</v>
          </cell>
          <cell r="AT133">
            <v>0</v>
          </cell>
          <cell r="AV133">
            <v>0</v>
          </cell>
          <cell r="AW133">
            <v>0</v>
          </cell>
          <cell r="AX133">
            <v>0</v>
          </cell>
        </row>
        <row r="134">
          <cell r="A134" t="str">
            <v>LIPA capital pass-through</v>
          </cell>
          <cell r="D134">
            <v>11.333333333333334</v>
          </cell>
          <cell r="E134">
            <v>0</v>
          </cell>
          <cell r="F134">
            <v>11.333333333333334</v>
          </cell>
          <cell r="H134">
            <v>26</v>
          </cell>
          <cell r="I134">
            <v>0</v>
          </cell>
          <cell r="J134">
            <v>26</v>
          </cell>
          <cell r="L134">
            <v>42</v>
          </cell>
          <cell r="M134">
            <v>0</v>
          </cell>
          <cell r="N134">
            <v>42</v>
          </cell>
          <cell r="P134">
            <v>53.333333333333336</v>
          </cell>
          <cell r="Q134">
            <v>0</v>
          </cell>
          <cell r="R134">
            <v>53.333333333333336</v>
          </cell>
          <cell r="T134">
            <v>66</v>
          </cell>
          <cell r="U134">
            <v>0</v>
          </cell>
          <cell r="V134">
            <v>66</v>
          </cell>
          <cell r="X134">
            <v>79.333333333333329</v>
          </cell>
          <cell r="Y134">
            <v>0</v>
          </cell>
          <cell r="Z134">
            <v>79.333333333333329</v>
          </cell>
          <cell r="AB134">
            <v>92.666666666666671</v>
          </cell>
          <cell r="AC134">
            <v>0</v>
          </cell>
          <cell r="AD134">
            <v>92.666666666666671</v>
          </cell>
          <cell r="AF134">
            <v>106.66666666666667</v>
          </cell>
          <cell r="AG134">
            <v>0</v>
          </cell>
          <cell r="AH134">
            <v>106.66666666666667</v>
          </cell>
          <cell r="AJ134">
            <v>122.66666666666667</v>
          </cell>
          <cell r="AK134">
            <v>0</v>
          </cell>
          <cell r="AL134">
            <v>122.66666666666667</v>
          </cell>
          <cell r="AN134">
            <v>133.33333333333334</v>
          </cell>
          <cell r="AO134">
            <v>0</v>
          </cell>
          <cell r="AP134">
            <v>133.33333333333334</v>
          </cell>
          <cell r="AR134">
            <v>144</v>
          </cell>
          <cell r="AS134">
            <v>0</v>
          </cell>
          <cell r="AT134">
            <v>144</v>
          </cell>
          <cell r="AV134">
            <v>156</v>
          </cell>
          <cell r="AW134">
            <v>0</v>
          </cell>
          <cell r="AX134">
            <v>156</v>
          </cell>
        </row>
        <row r="135">
          <cell r="A135" t="str">
            <v>DSM (Demand side management)</v>
          </cell>
          <cell r="D135">
            <v>8.6666666666666661</v>
          </cell>
          <cell r="E135">
            <v>0</v>
          </cell>
          <cell r="F135">
            <v>8.6666666666666661</v>
          </cell>
          <cell r="H135">
            <v>9.3333333333333339</v>
          </cell>
          <cell r="I135">
            <v>0</v>
          </cell>
          <cell r="J135">
            <v>9.3333333333333339</v>
          </cell>
          <cell r="L135">
            <v>14</v>
          </cell>
          <cell r="M135">
            <v>0</v>
          </cell>
          <cell r="N135">
            <v>14</v>
          </cell>
          <cell r="P135">
            <v>18</v>
          </cell>
          <cell r="Q135">
            <v>0</v>
          </cell>
          <cell r="R135">
            <v>18</v>
          </cell>
          <cell r="T135">
            <v>20.666666666666668</v>
          </cell>
          <cell r="U135">
            <v>0</v>
          </cell>
          <cell r="V135">
            <v>20.666666666666668</v>
          </cell>
          <cell r="X135">
            <v>26</v>
          </cell>
          <cell r="Y135">
            <v>0</v>
          </cell>
          <cell r="Z135">
            <v>26</v>
          </cell>
          <cell r="AB135">
            <v>29.333333333333332</v>
          </cell>
          <cell r="AC135">
            <v>0</v>
          </cell>
          <cell r="AD135">
            <v>29.333333333333332</v>
          </cell>
          <cell r="AF135">
            <v>34</v>
          </cell>
          <cell r="AG135">
            <v>0</v>
          </cell>
          <cell r="AH135">
            <v>34</v>
          </cell>
          <cell r="AJ135">
            <v>44</v>
          </cell>
          <cell r="AK135">
            <v>0</v>
          </cell>
          <cell r="AL135">
            <v>44</v>
          </cell>
          <cell r="AN135">
            <v>54</v>
          </cell>
          <cell r="AO135">
            <v>0</v>
          </cell>
          <cell r="AP135">
            <v>54</v>
          </cell>
          <cell r="AR135">
            <v>58.666666666666664</v>
          </cell>
          <cell r="AS135">
            <v>0</v>
          </cell>
          <cell r="AT135">
            <v>58.666666666666664</v>
          </cell>
          <cell r="AV135">
            <v>68</v>
          </cell>
          <cell r="AW135">
            <v>0</v>
          </cell>
          <cell r="AX135">
            <v>68</v>
          </cell>
        </row>
        <row r="136">
          <cell r="A136" t="str">
            <v>SBC (system benefit charge)</v>
          </cell>
          <cell r="D136">
            <v>6</v>
          </cell>
          <cell r="E136">
            <v>0</v>
          </cell>
          <cell r="F136">
            <v>6</v>
          </cell>
          <cell r="H136">
            <v>10</v>
          </cell>
          <cell r="I136">
            <v>0</v>
          </cell>
          <cell r="J136">
            <v>10</v>
          </cell>
          <cell r="L136">
            <v>14.666666666666666</v>
          </cell>
          <cell r="M136">
            <v>0</v>
          </cell>
          <cell r="N136">
            <v>14.666666666666666</v>
          </cell>
          <cell r="P136">
            <v>20</v>
          </cell>
          <cell r="Q136">
            <v>0</v>
          </cell>
          <cell r="R136">
            <v>20</v>
          </cell>
          <cell r="T136">
            <v>24</v>
          </cell>
          <cell r="U136">
            <v>0</v>
          </cell>
          <cell r="V136">
            <v>24</v>
          </cell>
          <cell r="X136">
            <v>29.333333333333332</v>
          </cell>
          <cell r="Y136">
            <v>0</v>
          </cell>
          <cell r="Z136">
            <v>29.333333333333332</v>
          </cell>
          <cell r="AB136">
            <v>34</v>
          </cell>
          <cell r="AC136">
            <v>0</v>
          </cell>
          <cell r="AD136">
            <v>34</v>
          </cell>
          <cell r="AF136">
            <v>39.333333333333336</v>
          </cell>
          <cell r="AG136">
            <v>0</v>
          </cell>
          <cell r="AH136">
            <v>39.333333333333336</v>
          </cell>
          <cell r="AJ136">
            <v>46</v>
          </cell>
          <cell r="AK136">
            <v>0</v>
          </cell>
          <cell r="AL136">
            <v>46</v>
          </cell>
          <cell r="AN136">
            <v>52.666666666666664</v>
          </cell>
          <cell r="AO136">
            <v>0</v>
          </cell>
          <cell r="AP136">
            <v>52.666666666666664</v>
          </cell>
          <cell r="AR136">
            <v>57.333333333333336</v>
          </cell>
          <cell r="AS136">
            <v>0</v>
          </cell>
          <cell r="AT136">
            <v>57.333333333333336</v>
          </cell>
          <cell r="AV136">
            <v>64</v>
          </cell>
          <cell r="AW136">
            <v>0</v>
          </cell>
          <cell r="AX136">
            <v>64</v>
          </cell>
        </row>
        <row r="137">
          <cell r="A137" t="str">
            <v>Conservation progamme</v>
          </cell>
          <cell r="D137">
            <v>0</v>
          </cell>
          <cell r="E137">
            <v>0</v>
          </cell>
          <cell r="F137">
            <v>0</v>
          </cell>
          <cell r="H137">
            <v>0</v>
          </cell>
          <cell r="I137">
            <v>0</v>
          </cell>
          <cell r="J137">
            <v>0</v>
          </cell>
          <cell r="L137">
            <v>0</v>
          </cell>
          <cell r="M137">
            <v>0</v>
          </cell>
          <cell r="N137">
            <v>0</v>
          </cell>
          <cell r="P137">
            <v>0</v>
          </cell>
          <cell r="Q137">
            <v>0</v>
          </cell>
          <cell r="R137">
            <v>0</v>
          </cell>
          <cell r="T137">
            <v>0</v>
          </cell>
          <cell r="U137">
            <v>0</v>
          </cell>
          <cell r="V137">
            <v>0</v>
          </cell>
          <cell r="X137">
            <v>0</v>
          </cell>
          <cell r="Y137">
            <v>0</v>
          </cell>
          <cell r="Z137">
            <v>0</v>
          </cell>
          <cell r="AB137">
            <v>0</v>
          </cell>
          <cell r="AC137">
            <v>0</v>
          </cell>
          <cell r="AD137">
            <v>0</v>
          </cell>
          <cell r="AF137">
            <v>0</v>
          </cell>
          <cell r="AG137">
            <v>0</v>
          </cell>
          <cell r="AH137">
            <v>0</v>
          </cell>
          <cell r="AJ137">
            <v>0</v>
          </cell>
          <cell r="AK137">
            <v>0</v>
          </cell>
          <cell r="AL137">
            <v>0</v>
          </cell>
          <cell r="AN137">
            <v>0</v>
          </cell>
          <cell r="AO137">
            <v>0</v>
          </cell>
          <cell r="AP137">
            <v>0</v>
          </cell>
          <cell r="AR137">
            <v>0</v>
          </cell>
          <cell r="AS137">
            <v>0</v>
          </cell>
          <cell r="AT137">
            <v>0</v>
          </cell>
          <cell r="AV137">
            <v>0</v>
          </cell>
          <cell r="AW137">
            <v>0</v>
          </cell>
          <cell r="AX137">
            <v>0</v>
          </cell>
        </row>
        <row r="138">
          <cell r="A138" t="str">
            <v>Other pass through / opex offsets</v>
          </cell>
          <cell r="D138">
            <v>0</v>
          </cell>
          <cell r="E138">
            <v>0</v>
          </cell>
          <cell r="F138">
            <v>0</v>
          </cell>
          <cell r="H138">
            <v>0</v>
          </cell>
          <cell r="I138">
            <v>0</v>
          </cell>
          <cell r="J138">
            <v>0</v>
          </cell>
          <cell r="L138">
            <v>0</v>
          </cell>
          <cell r="M138">
            <v>0</v>
          </cell>
          <cell r="N138">
            <v>0</v>
          </cell>
          <cell r="P138">
            <v>0</v>
          </cell>
          <cell r="Q138">
            <v>0</v>
          </cell>
          <cell r="R138">
            <v>0</v>
          </cell>
          <cell r="T138">
            <v>0</v>
          </cell>
          <cell r="U138">
            <v>0</v>
          </cell>
          <cell r="V138">
            <v>0</v>
          </cell>
          <cell r="X138">
            <v>0</v>
          </cell>
          <cell r="Y138">
            <v>0</v>
          </cell>
          <cell r="Z138">
            <v>0</v>
          </cell>
          <cell r="AB138">
            <v>0</v>
          </cell>
          <cell r="AC138">
            <v>0</v>
          </cell>
          <cell r="AD138">
            <v>0</v>
          </cell>
          <cell r="AF138">
            <v>0</v>
          </cell>
          <cell r="AG138">
            <v>0</v>
          </cell>
          <cell r="AH138">
            <v>0</v>
          </cell>
          <cell r="AJ138">
            <v>0</v>
          </cell>
          <cell r="AK138">
            <v>0</v>
          </cell>
          <cell r="AL138">
            <v>0</v>
          </cell>
          <cell r="AN138">
            <v>0</v>
          </cell>
          <cell r="AO138">
            <v>0</v>
          </cell>
          <cell r="AP138">
            <v>0</v>
          </cell>
          <cell r="AR138">
            <v>0</v>
          </cell>
          <cell r="AS138">
            <v>0</v>
          </cell>
          <cell r="AT138">
            <v>0</v>
          </cell>
          <cell r="AV138">
            <v>0</v>
          </cell>
          <cell r="AW138">
            <v>0</v>
          </cell>
          <cell r="AX138">
            <v>0</v>
          </cell>
        </row>
        <row r="139">
          <cell r="D139">
            <v>254.66666666666666</v>
          </cell>
          <cell r="E139">
            <v>0</v>
          </cell>
          <cell r="F139">
            <v>254.66666666666666</v>
          </cell>
          <cell r="H139">
            <v>502.66666666666663</v>
          </cell>
          <cell r="I139">
            <v>0</v>
          </cell>
          <cell r="J139">
            <v>502.66666666666663</v>
          </cell>
          <cell r="L139">
            <v>752.66666666666663</v>
          </cell>
          <cell r="M139">
            <v>0</v>
          </cell>
          <cell r="N139">
            <v>752.66666666666663</v>
          </cell>
          <cell r="P139">
            <v>993.33333333333337</v>
          </cell>
          <cell r="Q139">
            <v>0</v>
          </cell>
          <cell r="R139">
            <v>993.33333333333337</v>
          </cell>
          <cell r="T139">
            <v>1236</v>
          </cell>
          <cell r="U139">
            <v>0</v>
          </cell>
          <cell r="V139">
            <v>1236</v>
          </cell>
          <cell r="X139">
            <v>1485.9999999999998</v>
          </cell>
          <cell r="Y139">
            <v>0</v>
          </cell>
          <cell r="Z139">
            <v>1485.9999999999998</v>
          </cell>
          <cell r="AB139">
            <v>1734</v>
          </cell>
          <cell r="AC139">
            <v>0</v>
          </cell>
          <cell r="AD139">
            <v>1734</v>
          </cell>
          <cell r="AF139">
            <v>1986.6666666666667</v>
          </cell>
          <cell r="AG139">
            <v>0</v>
          </cell>
          <cell r="AH139">
            <v>1986.6666666666667</v>
          </cell>
          <cell r="AJ139">
            <v>2242</v>
          </cell>
          <cell r="AK139">
            <v>0</v>
          </cell>
          <cell r="AL139">
            <v>2242</v>
          </cell>
          <cell r="AN139">
            <v>2493.3333333333335</v>
          </cell>
          <cell r="AO139">
            <v>0</v>
          </cell>
          <cell r="AP139">
            <v>2493.3333333333335</v>
          </cell>
          <cell r="AR139">
            <v>2738.666666666667</v>
          </cell>
          <cell r="AS139">
            <v>0</v>
          </cell>
          <cell r="AT139">
            <v>2738.666666666667</v>
          </cell>
          <cell r="AV139">
            <v>2987.333333333333</v>
          </cell>
          <cell r="AW139">
            <v>0</v>
          </cell>
          <cell r="AX139">
            <v>2987.333333333333</v>
          </cell>
        </row>
        <row r="141">
          <cell r="A141" t="str">
            <v>Other</v>
          </cell>
          <cell r="D141">
            <v>0</v>
          </cell>
          <cell r="E141">
            <v>0</v>
          </cell>
          <cell r="F141">
            <v>0</v>
          </cell>
          <cell r="H141">
            <v>0</v>
          </cell>
          <cell r="I141">
            <v>0</v>
          </cell>
          <cell r="J141">
            <v>0</v>
          </cell>
          <cell r="L141">
            <v>0</v>
          </cell>
          <cell r="M141">
            <v>0</v>
          </cell>
          <cell r="N141">
            <v>0</v>
          </cell>
          <cell r="P141">
            <v>0</v>
          </cell>
          <cell r="Q141">
            <v>0</v>
          </cell>
          <cell r="R141">
            <v>0</v>
          </cell>
          <cell r="T141">
            <v>0</v>
          </cell>
          <cell r="U141">
            <v>0</v>
          </cell>
          <cell r="V141">
            <v>0</v>
          </cell>
          <cell r="X141">
            <v>0</v>
          </cell>
          <cell r="Y141">
            <v>0</v>
          </cell>
          <cell r="Z141">
            <v>0</v>
          </cell>
          <cell r="AB141">
            <v>0</v>
          </cell>
          <cell r="AC141">
            <v>0</v>
          </cell>
          <cell r="AD141">
            <v>0</v>
          </cell>
          <cell r="AF141">
            <v>0</v>
          </cell>
          <cell r="AG141">
            <v>0</v>
          </cell>
          <cell r="AH141">
            <v>0</v>
          </cell>
          <cell r="AJ141">
            <v>0</v>
          </cell>
          <cell r="AK141">
            <v>0</v>
          </cell>
          <cell r="AL141">
            <v>0</v>
          </cell>
          <cell r="AN141">
            <v>0</v>
          </cell>
          <cell r="AO141">
            <v>0</v>
          </cell>
          <cell r="AP141">
            <v>0</v>
          </cell>
          <cell r="AR141">
            <v>0</v>
          </cell>
          <cell r="AS141">
            <v>0</v>
          </cell>
          <cell r="AT141">
            <v>0</v>
          </cell>
          <cell r="AV141">
            <v>0</v>
          </cell>
          <cell r="AW141">
            <v>0</v>
          </cell>
          <cell r="AX141">
            <v>0</v>
          </cell>
        </row>
        <row r="142">
          <cell r="A142" t="str">
            <v>Rounding</v>
          </cell>
          <cell r="D142">
            <v>0</v>
          </cell>
          <cell r="E142">
            <v>0</v>
          </cell>
          <cell r="F142">
            <v>0</v>
          </cell>
          <cell r="H142">
            <v>0</v>
          </cell>
          <cell r="I142">
            <v>0</v>
          </cell>
          <cell r="J142">
            <v>0</v>
          </cell>
          <cell r="L142">
            <v>0</v>
          </cell>
          <cell r="M142">
            <v>0</v>
          </cell>
          <cell r="N142">
            <v>0</v>
          </cell>
          <cell r="P142">
            <v>0</v>
          </cell>
          <cell r="Q142">
            <v>0</v>
          </cell>
          <cell r="R142">
            <v>0</v>
          </cell>
          <cell r="T142">
            <v>0</v>
          </cell>
          <cell r="U142">
            <v>0</v>
          </cell>
          <cell r="V142">
            <v>0</v>
          </cell>
          <cell r="X142">
            <v>0</v>
          </cell>
          <cell r="Y142">
            <v>0</v>
          </cell>
          <cell r="Z142">
            <v>0</v>
          </cell>
          <cell r="AB142">
            <v>0</v>
          </cell>
          <cell r="AC142">
            <v>0</v>
          </cell>
          <cell r="AD142">
            <v>0</v>
          </cell>
          <cell r="AF142">
            <v>0</v>
          </cell>
          <cell r="AG142">
            <v>0</v>
          </cell>
          <cell r="AH142">
            <v>0</v>
          </cell>
          <cell r="AJ142">
            <v>0</v>
          </cell>
          <cell r="AK142">
            <v>0</v>
          </cell>
          <cell r="AL142">
            <v>0</v>
          </cell>
          <cell r="AN142">
            <v>0</v>
          </cell>
          <cell r="AO142">
            <v>0</v>
          </cell>
          <cell r="AP142">
            <v>0</v>
          </cell>
          <cell r="AR142">
            <v>0</v>
          </cell>
          <cell r="AS142">
            <v>0</v>
          </cell>
          <cell r="AT142">
            <v>0</v>
          </cell>
          <cell r="AV142">
            <v>0</v>
          </cell>
          <cell r="AW142">
            <v>0</v>
          </cell>
          <cell r="AX142">
            <v>0</v>
          </cell>
        </row>
        <row r="143">
          <cell r="A143" t="str">
            <v>Total opex</v>
          </cell>
          <cell r="D143">
            <v>369.99999999999994</v>
          </cell>
          <cell r="E143">
            <v>0</v>
          </cell>
          <cell r="F143">
            <v>369.99999999999994</v>
          </cell>
          <cell r="H143">
            <v>731.33333333333337</v>
          </cell>
          <cell r="I143">
            <v>0</v>
          </cell>
          <cell r="J143">
            <v>731.33333333333337</v>
          </cell>
          <cell r="L143">
            <v>1098</v>
          </cell>
          <cell r="M143">
            <v>0</v>
          </cell>
          <cell r="N143">
            <v>1098</v>
          </cell>
          <cell r="P143">
            <v>1454</v>
          </cell>
          <cell r="Q143">
            <v>0</v>
          </cell>
          <cell r="R143">
            <v>1454</v>
          </cell>
          <cell r="T143">
            <v>1810.6666666666667</v>
          </cell>
          <cell r="U143">
            <v>0</v>
          </cell>
          <cell r="V143">
            <v>1810.6666666666667</v>
          </cell>
          <cell r="X143">
            <v>2177.9999999999995</v>
          </cell>
          <cell r="Y143">
            <v>0</v>
          </cell>
          <cell r="Z143">
            <v>2177.9999999999995</v>
          </cell>
          <cell r="AB143">
            <v>2540.6666666666665</v>
          </cell>
          <cell r="AC143">
            <v>0</v>
          </cell>
          <cell r="AD143">
            <v>2540.6666666666665</v>
          </cell>
          <cell r="AF143">
            <v>2906.0000000000005</v>
          </cell>
          <cell r="AG143">
            <v>0</v>
          </cell>
          <cell r="AH143">
            <v>2906.0000000000005</v>
          </cell>
          <cell r="AJ143">
            <v>3286</v>
          </cell>
          <cell r="AK143">
            <v>0</v>
          </cell>
          <cell r="AL143">
            <v>3286</v>
          </cell>
          <cell r="AN143">
            <v>3654.666666666667</v>
          </cell>
          <cell r="AO143">
            <v>0</v>
          </cell>
          <cell r="AP143">
            <v>3654.666666666667</v>
          </cell>
          <cell r="AR143">
            <v>4014.666666666667</v>
          </cell>
          <cell r="AS143">
            <v>0</v>
          </cell>
          <cell r="AT143">
            <v>4014.666666666667</v>
          </cell>
          <cell r="AV143">
            <v>4390.6666666666661</v>
          </cell>
          <cell r="AW143">
            <v>0</v>
          </cell>
          <cell r="AX143">
            <v>4390.6666666666661</v>
          </cell>
        </row>
        <row r="144">
          <cell r="A144" t="str">
            <v>Hyperion</v>
          </cell>
          <cell r="D144">
            <v>370</v>
          </cell>
          <cell r="E144">
            <v>0</v>
          </cell>
          <cell r="F144">
            <v>370</v>
          </cell>
          <cell r="H144">
            <v>727</v>
          </cell>
          <cell r="I144">
            <v>0</v>
          </cell>
          <cell r="J144">
            <v>727</v>
          </cell>
          <cell r="L144">
            <v>1092</v>
          </cell>
          <cell r="M144">
            <v>0</v>
          </cell>
          <cell r="N144">
            <v>1092</v>
          </cell>
          <cell r="P144">
            <v>1454</v>
          </cell>
          <cell r="Q144">
            <v>0</v>
          </cell>
          <cell r="R144">
            <v>1454</v>
          </cell>
          <cell r="T144">
            <v>1812</v>
          </cell>
          <cell r="U144">
            <v>0</v>
          </cell>
          <cell r="V144">
            <v>1812</v>
          </cell>
          <cell r="X144">
            <v>2178</v>
          </cell>
          <cell r="Y144">
            <v>0</v>
          </cell>
          <cell r="Z144">
            <v>2178</v>
          </cell>
          <cell r="AB144">
            <v>2541</v>
          </cell>
          <cell r="AC144">
            <v>0</v>
          </cell>
          <cell r="AD144">
            <v>2541</v>
          </cell>
          <cell r="AF144">
            <v>2906</v>
          </cell>
          <cell r="AG144">
            <v>0</v>
          </cell>
          <cell r="AH144">
            <v>2906</v>
          </cell>
          <cell r="AJ144">
            <v>3286</v>
          </cell>
          <cell r="AK144">
            <v>0</v>
          </cell>
          <cell r="AL144">
            <v>3286</v>
          </cell>
          <cell r="AN144">
            <v>3656</v>
          </cell>
          <cell r="AO144">
            <v>0</v>
          </cell>
          <cell r="AP144">
            <v>3656</v>
          </cell>
          <cell r="AR144">
            <v>4015</v>
          </cell>
          <cell r="AS144">
            <v>0</v>
          </cell>
          <cell r="AT144">
            <v>4015</v>
          </cell>
          <cell r="AV144">
            <v>4391</v>
          </cell>
          <cell r="AW144">
            <v>0</v>
          </cell>
          <cell r="AX144">
            <v>4391</v>
          </cell>
        </row>
        <row r="145">
          <cell r="A145" t="str">
            <v>Check</v>
          </cell>
          <cell r="F145">
            <v>0</v>
          </cell>
          <cell r="J145">
            <v>4.3333333333333712</v>
          </cell>
          <cell r="N145">
            <v>6</v>
          </cell>
          <cell r="R145">
            <v>0</v>
          </cell>
          <cell r="V145">
            <v>-1.3333333333332575</v>
          </cell>
          <cell r="Z145">
            <v>0</v>
          </cell>
          <cell r="AD145">
            <v>-0.33333333333348492</v>
          </cell>
          <cell r="AH145">
            <v>0</v>
          </cell>
          <cell r="AL145">
            <v>0</v>
          </cell>
          <cell r="AP145">
            <v>-1.3333333333330302</v>
          </cell>
          <cell r="AT145">
            <v>-0.33333333333303017</v>
          </cell>
          <cell r="AX145">
            <v>-0.33333333333393966</v>
          </cell>
        </row>
      </sheetData>
      <sheetData sheetId="5"/>
      <sheetData sheetId="6" refreshError="1">
        <row r="38">
          <cell r="A38" t="str">
            <v>Breakdown Analysis</v>
          </cell>
        </row>
        <row r="39">
          <cell r="A39" t="str">
            <v>Direct controllable opex</v>
          </cell>
          <cell r="D39">
            <v>39568</v>
          </cell>
          <cell r="E39">
            <v>39568</v>
          </cell>
          <cell r="H39">
            <v>39598</v>
          </cell>
          <cell r="I39">
            <v>39598</v>
          </cell>
          <cell r="L39">
            <v>39629</v>
          </cell>
          <cell r="M39">
            <v>39629</v>
          </cell>
          <cell r="P39">
            <v>39659</v>
          </cell>
          <cell r="Q39">
            <v>39659</v>
          </cell>
          <cell r="T39">
            <v>39690</v>
          </cell>
          <cell r="U39">
            <v>39690</v>
          </cell>
          <cell r="X39">
            <v>39721</v>
          </cell>
          <cell r="Y39">
            <v>39721</v>
          </cell>
          <cell r="AB39">
            <v>39751</v>
          </cell>
          <cell r="AC39">
            <v>39751</v>
          </cell>
          <cell r="AF39">
            <v>39782</v>
          </cell>
          <cell r="AG39">
            <v>39782</v>
          </cell>
          <cell r="AJ39">
            <v>39812</v>
          </cell>
          <cell r="AK39">
            <v>39812</v>
          </cell>
          <cell r="AN39">
            <v>39843</v>
          </cell>
          <cell r="AO39">
            <v>39843</v>
          </cell>
          <cell r="AR39">
            <v>39872</v>
          </cell>
          <cell r="AS39">
            <v>39872</v>
          </cell>
          <cell r="AV39">
            <v>39902</v>
          </cell>
          <cell r="AW39">
            <v>39902</v>
          </cell>
        </row>
        <row r="40">
          <cell r="A40" t="str">
            <v>Labour</v>
          </cell>
          <cell r="D40">
            <v>11.065563463521364</v>
          </cell>
          <cell r="E40">
            <v>0</v>
          </cell>
          <cell r="F40">
            <v>11.065563463521364</v>
          </cell>
          <cell r="H40">
            <v>23.654225550589846</v>
          </cell>
          <cell r="I40">
            <v>0</v>
          </cell>
          <cell r="J40">
            <v>23.654225550589846</v>
          </cell>
          <cell r="L40">
            <v>38.213806245946067</v>
          </cell>
          <cell r="M40">
            <v>0</v>
          </cell>
          <cell r="N40">
            <v>38.213806245946067</v>
          </cell>
          <cell r="P40">
            <v>50.780817923114824</v>
          </cell>
          <cell r="Q40">
            <v>0</v>
          </cell>
          <cell r="R40">
            <v>50.780817923114824</v>
          </cell>
          <cell r="T40">
            <v>61.483878120810786</v>
          </cell>
          <cell r="U40">
            <v>0</v>
          </cell>
          <cell r="V40">
            <v>61.483878120810786</v>
          </cell>
          <cell r="X40">
            <v>0</v>
          </cell>
          <cell r="Y40">
            <v>0</v>
          </cell>
          <cell r="Z40">
            <v>0</v>
          </cell>
          <cell r="AB40">
            <v>0</v>
          </cell>
          <cell r="AC40">
            <v>0</v>
          </cell>
          <cell r="AD40">
            <v>0</v>
          </cell>
          <cell r="AF40">
            <v>0</v>
          </cell>
          <cell r="AG40">
            <v>0</v>
          </cell>
          <cell r="AH40">
            <v>0</v>
          </cell>
          <cell r="AJ40">
            <v>0</v>
          </cell>
          <cell r="AK40">
            <v>0</v>
          </cell>
          <cell r="AL40">
            <v>0</v>
          </cell>
          <cell r="AN40">
            <v>0</v>
          </cell>
          <cell r="AO40">
            <v>0</v>
          </cell>
          <cell r="AP40">
            <v>0</v>
          </cell>
          <cell r="AR40">
            <v>0</v>
          </cell>
          <cell r="AS40">
            <v>0</v>
          </cell>
          <cell r="AT40">
            <v>0</v>
          </cell>
          <cell r="AV40">
            <v>182.58609486679663</v>
          </cell>
          <cell r="AW40">
            <v>0</v>
          </cell>
          <cell r="AX40">
            <v>182.58609486679663</v>
          </cell>
        </row>
        <row r="41">
          <cell r="A41" t="str">
            <v>Direct pensions and other employee related benefits</v>
          </cell>
          <cell r="D41">
            <v>4.5268214168951033</v>
          </cell>
          <cell r="E41">
            <v>0</v>
          </cell>
          <cell r="F41">
            <v>4.5268214168951033</v>
          </cell>
          <cell r="H41">
            <v>10.065627893868019</v>
          </cell>
          <cell r="I41">
            <v>0</v>
          </cell>
          <cell r="J41">
            <v>10.065627893868019</v>
          </cell>
          <cell r="L41">
            <v>22.123782563442461</v>
          </cell>
          <cell r="M41">
            <v>0</v>
          </cell>
          <cell r="N41">
            <v>22.123782563442461</v>
          </cell>
          <cell r="P41">
            <v>28.155701026677526</v>
          </cell>
          <cell r="Q41">
            <v>0</v>
          </cell>
          <cell r="R41">
            <v>28.155701026677526</v>
          </cell>
          <cell r="T41">
            <v>34.77366877324544</v>
          </cell>
          <cell r="U41">
            <v>0</v>
          </cell>
          <cell r="V41">
            <v>34.77366877324544</v>
          </cell>
          <cell r="X41">
            <v>48.518870188545378</v>
          </cell>
          <cell r="Y41">
            <v>0</v>
          </cell>
          <cell r="Z41">
            <v>48.518870188545378</v>
          </cell>
          <cell r="AB41">
            <v>55.845319003213746</v>
          </cell>
          <cell r="AC41">
            <v>0</v>
          </cell>
          <cell r="AD41">
            <v>55.845319003213746</v>
          </cell>
          <cell r="AF41">
            <v>64.768919483133317</v>
          </cell>
          <cell r="AG41">
            <v>0</v>
          </cell>
          <cell r="AH41">
            <v>64.768919483133317</v>
          </cell>
          <cell r="AJ41">
            <v>77.0828552431052</v>
          </cell>
          <cell r="AK41">
            <v>0</v>
          </cell>
          <cell r="AL41">
            <v>77.0828552431052</v>
          </cell>
          <cell r="AN41">
            <v>78.191506132358043</v>
          </cell>
          <cell r="AO41">
            <v>0</v>
          </cell>
          <cell r="AP41">
            <v>78.191506132358043</v>
          </cell>
          <cell r="AR41">
            <v>87.845082613132845</v>
          </cell>
          <cell r="AS41">
            <v>0</v>
          </cell>
          <cell r="AT41">
            <v>87.845082613132845</v>
          </cell>
          <cell r="AV41">
            <v>99.415204678362585</v>
          </cell>
          <cell r="AW41">
            <v>0</v>
          </cell>
          <cell r="AX41">
            <v>99.415204678362585</v>
          </cell>
        </row>
        <row r="42">
          <cell r="A42" t="str">
            <v>Contractors</v>
          </cell>
          <cell r="D42">
            <v>4.0238412594623139</v>
          </cell>
          <cell r="E42">
            <v>0</v>
          </cell>
          <cell r="F42">
            <v>4.0238412594623139</v>
          </cell>
          <cell r="H42">
            <v>10.065627893868019</v>
          </cell>
          <cell r="I42">
            <v>0</v>
          </cell>
          <cell r="J42">
            <v>10.065627893868019</v>
          </cell>
          <cell r="L42">
            <v>20.112529603129509</v>
          </cell>
          <cell r="M42">
            <v>0</v>
          </cell>
          <cell r="N42">
            <v>20.112529603129509</v>
          </cell>
          <cell r="P42">
            <v>26.144579524771991</v>
          </cell>
          <cell r="Q42">
            <v>0</v>
          </cell>
          <cell r="R42">
            <v>26.144579524771991</v>
          </cell>
          <cell r="T42">
            <v>33.765736345035428</v>
          </cell>
          <cell r="U42">
            <v>0</v>
          </cell>
          <cell r="V42">
            <v>33.765736345035428</v>
          </cell>
          <cell r="X42">
            <v>0</v>
          </cell>
          <cell r="Y42">
            <v>0</v>
          </cell>
          <cell r="Z42">
            <v>0</v>
          </cell>
          <cell r="AB42">
            <v>0</v>
          </cell>
          <cell r="AC42">
            <v>0</v>
          </cell>
          <cell r="AD42">
            <v>0</v>
          </cell>
          <cell r="AF42">
            <v>0</v>
          </cell>
          <cell r="AG42">
            <v>0</v>
          </cell>
          <cell r="AH42">
            <v>0</v>
          </cell>
          <cell r="AJ42">
            <v>0</v>
          </cell>
          <cell r="AK42">
            <v>0</v>
          </cell>
          <cell r="AL42">
            <v>0</v>
          </cell>
          <cell r="AN42">
            <v>0</v>
          </cell>
          <cell r="AO42">
            <v>0</v>
          </cell>
          <cell r="AP42">
            <v>0</v>
          </cell>
          <cell r="AR42">
            <v>0</v>
          </cell>
          <cell r="AS42">
            <v>0</v>
          </cell>
          <cell r="AT42">
            <v>0</v>
          </cell>
          <cell r="AV42">
            <v>105.91293047433399</v>
          </cell>
          <cell r="AW42">
            <v>0</v>
          </cell>
          <cell r="AX42">
            <v>105.91293047433399</v>
          </cell>
        </row>
        <row r="43">
          <cell r="A43" t="str">
            <v>Materials</v>
          </cell>
          <cell r="D43">
            <v>2.5149007871639464</v>
          </cell>
          <cell r="E43">
            <v>0</v>
          </cell>
          <cell r="F43">
            <v>2.5149007871639464</v>
          </cell>
          <cell r="H43">
            <v>5.0328139469340094</v>
          </cell>
          <cell r="I43">
            <v>0</v>
          </cell>
          <cell r="J43">
            <v>5.0328139469340094</v>
          </cell>
          <cell r="L43">
            <v>7.0393853610953281</v>
          </cell>
          <cell r="M43">
            <v>0</v>
          </cell>
          <cell r="N43">
            <v>7.0393853610953281</v>
          </cell>
          <cell r="P43">
            <v>8.5472663830985347</v>
          </cell>
          <cell r="Q43">
            <v>0</v>
          </cell>
          <cell r="R43">
            <v>8.5472663830985347</v>
          </cell>
          <cell r="T43">
            <v>9.575358067995122</v>
          </cell>
          <cell r="U43">
            <v>0</v>
          </cell>
          <cell r="V43">
            <v>9.575358067995122</v>
          </cell>
          <cell r="X43">
            <v>0</v>
          </cell>
          <cell r="Y43">
            <v>0</v>
          </cell>
          <cell r="Z43">
            <v>0</v>
          </cell>
          <cell r="AB43">
            <v>0</v>
          </cell>
          <cell r="AC43">
            <v>0</v>
          </cell>
          <cell r="AD43">
            <v>0</v>
          </cell>
          <cell r="AF43">
            <v>0</v>
          </cell>
          <cell r="AG43">
            <v>0</v>
          </cell>
          <cell r="AH43">
            <v>0</v>
          </cell>
          <cell r="AJ43">
            <v>0</v>
          </cell>
          <cell r="AK43">
            <v>0</v>
          </cell>
          <cell r="AL43">
            <v>0</v>
          </cell>
          <cell r="AN43">
            <v>0</v>
          </cell>
          <cell r="AO43">
            <v>0</v>
          </cell>
          <cell r="AP43">
            <v>0</v>
          </cell>
          <cell r="AR43">
            <v>0</v>
          </cell>
          <cell r="AS43">
            <v>0</v>
          </cell>
          <cell r="AT43">
            <v>0</v>
          </cell>
          <cell r="AV43">
            <v>23.391812865497077</v>
          </cell>
          <cell r="AW43">
            <v>0</v>
          </cell>
          <cell r="AX43">
            <v>23.391812865497077</v>
          </cell>
        </row>
        <row r="44">
          <cell r="A44" t="str">
            <v>Service Penalties</v>
          </cell>
          <cell r="D44">
            <v>0</v>
          </cell>
          <cell r="E44">
            <v>0</v>
          </cell>
          <cell r="F44">
            <v>0</v>
          </cell>
          <cell r="H44">
            <v>0</v>
          </cell>
          <cell r="I44">
            <v>0</v>
          </cell>
          <cell r="J44">
            <v>0</v>
          </cell>
          <cell r="L44">
            <v>0</v>
          </cell>
          <cell r="M44">
            <v>0</v>
          </cell>
          <cell r="N44">
            <v>0</v>
          </cell>
          <cell r="P44">
            <v>7.0389252566693816</v>
          </cell>
          <cell r="Q44">
            <v>0</v>
          </cell>
          <cell r="R44">
            <v>7.0389252566693816</v>
          </cell>
          <cell r="T44">
            <v>7.05552699747009</v>
          </cell>
          <cell r="U44">
            <v>0</v>
          </cell>
          <cell r="V44">
            <v>7.05552699747009</v>
          </cell>
          <cell r="X44">
            <v>7.3039159423616695</v>
          </cell>
          <cell r="Y44">
            <v>0</v>
          </cell>
          <cell r="Z44">
            <v>7.3039159423616695</v>
          </cell>
          <cell r="AB44">
            <v>7.3757968494810608</v>
          </cell>
          <cell r="AC44">
            <v>0</v>
          </cell>
          <cell r="AD44">
            <v>7.3757968494810608</v>
          </cell>
          <cell r="AF44">
            <v>6.9586442419895302</v>
          </cell>
          <cell r="AG44">
            <v>0</v>
          </cell>
          <cell r="AH44">
            <v>6.9586442419895302</v>
          </cell>
          <cell r="AJ44">
            <v>8.8262811347067025</v>
          </cell>
          <cell r="AK44">
            <v>0</v>
          </cell>
          <cell r="AL44">
            <v>8.8262811347067025</v>
          </cell>
          <cell r="AN44">
            <v>9.4586499353658926</v>
          </cell>
          <cell r="AO44">
            <v>0</v>
          </cell>
          <cell r="AP44">
            <v>9.4586499353658926</v>
          </cell>
          <cell r="AR44">
            <v>9.6887958764484754</v>
          </cell>
          <cell r="AS44">
            <v>0</v>
          </cell>
          <cell r="AT44">
            <v>9.6887958764484754</v>
          </cell>
          <cell r="AV44">
            <v>9.7465886939571149</v>
          </cell>
          <cell r="AW44">
            <v>0</v>
          </cell>
          <cell r="AX44">
            <v>9.7465886939571149</v>
          </cell>
        </row>
        <row r="45">
          <cell r="D45">
            <v>22.131126927042729</v>
          </cell>
          <cell r="E45">
            <v>0</v>
          </cell>
          <cell r="F45">
            <v>22.131126927042729</v>
          </cell>
          <cell r="H45">
            <v>48.818295285259893</v>
          </cell>
          <cell r="I45">
            <v>0</v>
          </cell>
          <cell r="J45">
            <v>48.818295285259893</v>
          </cell>
          <cell r="L45">
            <v>87.489503773613365</v>
          </cell>
          <cell r="M45">
            <v>0</v>
          </cell>
          <cell r="N45">
            <v>87.489503773613365</v>
          </cell>
          <cell r="P45">
            <v>120.66729011433225</v>
          </cell>
          <cell r="Q45">
            <v>0</v>
          </cell>
          <cell r="R45">
            <v>120.66729011433225</v>
          </cell>
          <cell r="T45">
            <v>146.65416830455686</v>
          </cell>
          <cell r="U45">
            <v>0</v>
          </cell>
          <cell r="V45">
            <v>146.65416830455686</v>
          </cell>
          <cell r="X45">
            <v>55.822786130907048</v>
          </cell>
          <cell r="Y45">
            <v>0</v>
          </cell>
          <cell r="Z45">
            <v>55.822786130907048</v>
          </cell>
          <cell r="AB45">
            <v>63.221115852694808</v>
          </cell>
          <cell r="AC45">
            <v>0</v>
          </cell>
          <cell r="AD45">
            <v>63.221115852694808</v>
          </cell>
          <cell r="AF45">
            <v>71.727563725122849</v>
          </cell>
          <cell r="AG45">
            <v>0</v>
          </cell>
          <cell r="AH45">
            <v>71.727563725122849</v>
          </cell>
          <cell r="AJ45">
            <v>85.909136377811905</v>
          </cell>
          <cell r="AK45">
            <v>0</v>
          </cell>
          <cell r="AL45">
            <v>85.909136377811905</v>
          </cell>
          <cell r="AN45">
            <v>87.650156067723941</v>
          </cell>
          <cell r="AO45">
            <v>0</v>
          </cell>
          <cell r="AP45">
            <v>87.650156067723941</v>
          </cell>
          <cell r="AR45">
            <v>97.533878489581326</v>
          </cell>
          <cell r="AS45">
            <v>0</v>
          </cell>
          <cell r="AT45">
            <v>97.533878489581326</v>
          </cell>
          <cell r="AV45">
            <v>421.05263157894734</v>
          </cell>
          <cell r="AW45">
            <v>0</v>
          </cell>
          <cell r="AX45">
            <v>421.05263157894734</v>
          </cell>
        </row>
        <row r="47">
          <cell r="A47" t="str">
            <v>Other direct</v>
          </cell>
        </row>
        <row r="48">
          <cell r="A48" t="str">
            <v>Type 1 - direct</v>
          </cell>
          <cell r="D48">
            <v>0</v>
          </cell>
          <cell r="E48">
            <v>0</v>
          </cell>
          <cell r="F48">
            <v>0</v>
          </cell>
          <cell r="H48">
            <v>0</v>
          </cell>
          <cell r="I48">
            <v>0</v>
          </cell>
          <cell r="J48">
            <v>0</v>
          </cell>
          <cell r="L48">
            <v>0</v>
          </cell>
          <cell r="M48">
            <v>0</v>
          </cell>
          <cell r="N48">
            <v>0</v>
          </cell>
          <cell r="P48">
            <v>0</v>
          </cell>
          <cell r="Q48">
            <v>0</v>
          </cell>
          <cell r="R48">
            <v>0</v>
          </cell>
          <cell r="T48">
            <v>0</v>
          </cell>
          <cell r="U48">
            <v>0</v>
          </cell>
          <cell r="V48">
            <v>0</v>
          </cell>
          <cell r="X48">
            <v>0</v>
          </cell>
          <cell r="Y48">
            <v>0</v>
          </cell>
          <cell r="Z48">
            <v>0</v>
          </cell>
          <cell r="AB48">
            <v>0</v>
          </cell>
          <cell r="AC48">
            <v>0</v>
          </cell>
          <cell r="AD48">
            <v>0</v>
          </cell>
          <cell r="AF48">
            <v>0</v>
          </cell>
          <cell r="AG48">
            <v>0</v>
          </cell>
          <cell r="AH48">
            <v>0</v>
          </cell>
          <cell r="AJ48">
            <v>0</v>
          </cell>
          <cell r="AK48">
            <v>0</v>
          </cell>
          <cell r="AL48">
            <v>0</v>
          </cell>
          <cell r="AN48">
            <v>0</v>
          </cell>
          <cell r="AO48">
            <v>0</v>
          </cell>
          <cell r="AP48">
            <v>0</v>
          </cell>
          <cell r="AR48">
            <v>0</v>
          </cell>
          <cell r="AS48">
            <v>0</v>
          </cell>
          <cell r="AT48">
            <v>0</v>
          </cell>
          <cell r="AV48">
            <v>0</v>
          </cell>
          <cell r="AW48">
            <v>0</v>
          </cell>
          <cell r="AX48">
            <v>0</v>
          </cell>
        </row>
        <row r="49">
          <cell r="A49" t="str">
            <v>Type 2 - direct</v>
          </cell>
          <cell r="D49">
            <v>0</v>
          </cell>
          <cell r="E49">
            <v>0</v>
          </cell>
          <cell r="F49">
            <v>0</v>
          </cell>
          <cell r="H49">
            <v>0</v>
          </cell>
          <cell r="I49">
            <v>0</v>
          </cell>
          <cell r="J49">
            <v>0</v>
          </cell>
          <cell r="L49">
            <v>0</v>
          </cell>
          <cell r="M49">
            <v>0</v>
          </cell>
          <cell r="N49">
            <v>0</v>
          </cell>
          <cell r="P49">
            <v>0</v>
          </cell>
          <cell r="Q49">
            <v>0</v>
          </cell>
          <cell r="R49">
            <v>0</v>
          </cell>
          <cell r="T49">
            <v>0</v>
          </cell>
          <cell r="U49">
            <v>0</v>
          </cell>
          <cell r="V49">
            <v>0</v>
          </cell>
          <cell r="X49">
            <v>0</v>
          </cell>
          <cell r="Y49">
            <v>0</v>
          </cell>
          <cell r="Z49">
            <v>0</v>
          </cell>
          <cell r="AB49">
            <v>0</v>
          </cell>
          <cell r="AC49">
            <v>0</v>
          </cell>
          <cell r="AD49">
            <v>0</v>
          </cell>
          <cell r="AF49">
            <v>0</v>
          </cell>
          <cell r="AG49">
            <v>0</v>
          </cell>
          <cell r="AH49">
            <v>0</v>
          </cell>
          <cell r="AJ49">
            <v>0</v>
          </cell>
          <cell r="AK49">
            <v>0</v>
          </cell>
          <cell r="AL49">
            <v>0</v>
          </cell>
          <cell r="AN49">
            <v>0</v>
          </cell>
          <cell r="AO49">
            <v>0</v>
          </cell>
          <cell r="AP49">
            <v>0</v>
          </cell>
          <cell r="AR49">
            <v>0</v>
          </cell>
          <cell r="AS49">
            <v>0</v>
          </cell>
          <cell r="AT49">
            <v>0</v>
          </cell>
          <cell r="AV49">
            <v>0</v>
          </cell>
          <cell r="AW49">
            <v>0</v>
          </cell>
          <cell r="AX49">
            <v>0</v>
          </cell>
        </row>
        <row r="50">
          <cell r="A50" t="str">
            <v>Type 3 - direct</v>
          </cell>
          <cell r="D50">
            <v>0</v>
          </cell>
          <cell r="E50">
            <v>0</v>
          </cell>
          <cell r="F50">
            <v>0</v>
          </cell>
          <cell r="H50">
            <v>0</v>
          </cell>
          <cell r="I50">
            <v>0</v>
          </cell>
          <cell r="J50">
            <v>0</v>
          </cell>
          <cell r="L50">
            <v>0</v>
          </cell>
          <cell r="M50">
            <v>0</v>
          </cell>
          <cell r="N50">
            <v>0</v>
          </cell>
          <cell r="P50">
            <v>0</v>
          </cell>
          <cell r="Q50">
            <v>0</v>
          </cell>
          <cell r="R50">
            <v>0</v>
          </cell>
          <cell r="T50">
            <v>0</v>
          </cell>
          <cell r="U50">
            <v>0</v>
          </cell>
          <cell r="V50">
            <v>0</v>
          </cell>
          <cell r="X50">
            <v>0</v>
          </cell>
          <cell r="Y50">
            <v>0</v>
          </cell>
          <cell r="Z50">
            <v>0</v>
          </cell>
          <cell r="AB50">
            <v>0</v>
          </cell>
          <cell r="AC50">
            <v>0</v>
          </cell>
          <cell r="AD50">
            <v>0</v>
          </cell>
          <cell r="AF50">
            <v>0</v>
          </cell>
          <cell r="AG50">
            <v>0</v>
          </cell>
          <cell r="AH50">
            <v>0</v>
          </cell>
          <cell r="AJ50">
            <v>0</v>
          </cell>
          <cell r="AK50">
            <v>0</v>
          </cell>
          <cell r="AL50">
            <v>0</v>
          </cell>
          <cell r="AN50">
            <v>0</v>
          </cell>
          <cell r="AO50">
            <v>0</v>
          </cell>
          <cell r="AP50">
            <v>0</v>
          </cell>
          <cell r="AR50">
            <v>0</v>
          </cell>
          <cell r="AS50">
            <v>0</v>
          </cell>
          <cell r="AT50">
            <v>0</v>
          </cell>
          <cell r="AV50">
            <v>0</v>
          </cell>
          <cell r="AW50">
            <v>0</v>
          </cell>
          <cell r="AX50">
            <v>0</v>
          </cell>
        </row>
        <row r="51">
          <cell r="A51" t="str">
            <v>Type 4 - direct</v>
          </cell>
          <cell r="D51">
            <v>0</v>
          </cell>
          <cell r="E51">
            <v>0</v>
          </cell>
          <cell r="F51">
            <v>0</v>
          </cell>
          <cell r="H51">
            <v>0</v>
          </cell>
          <cell r="I51">
            <v>0</v>
          </cell>
          <cell r="J51">
            <v>0</v>
          </cell>
          <cell r="L51">
            <v>0</v>
          </cell>
          <cell r="M51">
            <v>0</v>
          </cell>
          <cell r="N51">
            <v>0</v>
          </cell>
          <cell r="P51">
            <v>0</v>
          </cell>
          <cell r="Q51">
            <v>0</v>
          </cell>
          <cell r="R51">
            <v>0</v>
          </cell>
          <cell r="T51">
            <v>0</v>
          </cell>
          <cell r="U51">
            <v>0</v>
          </cell>
          <cell r="V51">
            <v>0</v>
          </cell>
          <cell r="X51">
            <v>0</v>
          </cell>
          <cell r="Y51">
            <v>0</v>
          </cell>
          <cell r="Z51">
            <v>0</v>
          </cell>
          <cell r="AB51">
            <v>0</v>
          </cell>
          <cell r="AC51">
            <v>0</v>
          </cell>
          <cell r="AD51">
            <v>0</v>
          </cell>
          <cell r="AF51">
            <v>0</v>
          </cell>
          <cell r="AG51">
            <v>0</v>
          </cell>
          <cell r="AH51">
            <v>0</v>
          </cell>
          <cell r="AJ51">
            <v>0</v>
          </cell>
          <cell r="AK51">
            <v>0</v>
          </cell>
          <cell r="AL51">
            <v>0</v>
          </cell>
          <cell r="AN51">
            <v>0</v>
          </cell>
          <cell r="AO51">
            <v>0</v>
          </cell>
          <cell r="AP51">
            <v>0</v>
          </cell>
          <cell r="AR51">
            <v>0</v>
          </cell>
          <cell r="AS51">
            <v>0</v>
          </cell>
          <cell r="AT51">
            <v>0</v>
          </cell>
          <cell r="AV51">
            <v>0</v>
          </cell>
          <cell r="AW51">
            <v>0</v>
          </cell>
          <cell r="AX51">
            <v>0</v>
          </cell>
        </row>
        <row r="52">
          <cell r="A52" t="str">
            <v>Type 5 - direct</v>
          </cell>
          <cell r="D52">
            <v>0</v>
          </cell>
          <cell r="E52">
            <v>0</v>
          </cell>
          <cell r="F52">
            <v>0</v>
          </cell>
          <cell r="H52">
            <v>0</v>
          </cell>
          <cell r="I52">
            <v>0</v>
          </cell>
          <cell r="J52">
            <v>0</v>
          </cell>
          <cell r="L52">
            <v>0</v>
          </cell>
          <cell r="M52">
            <v>0</v>
          </cell>
          <cell r="N52">
            <v>0</v>
          </cell>
          <cell r="P52">
            <v>0</v>
          </cell>
          <cell r="Q52">
            <v>0</v>
          </cell>
          <cell r="R52">
            <v>0</v>
          </cell>
          <cell r="T52">
            <v>0</v>
          </cell>
          <cell r="U52">
            <v>0</v>
          </cell>
          <cell r="V52">
            <v>0</v>
          </cell>
          <cell r="X52">
            <v>0</v>
          </cell>
          <cell r="Y52">
            <v>0</v>
          </cell>
          <cell r="Z52">
            <v>0</v>
          </cell>
          <cell r="AB52">
            <v>0</v>
          </cell>
          <cell r="AC52">
            <v>0</v>
          </cell>
          <cell r="AD52">
            <v>0</v>
          </cell>
          <cell r="AF52">
            <v>0</v>
          </cell>
          <cell r="AG52">
            <v>0</v>
          </cell>
          <cell r="AH52">
            <v>0</v>
          </cell>
          <cell r="AJ52">
            <v>0</v>
          </cell>
          <cell r="AK52">
            <v>0</v>
          </cell>
          <cell r="AL52">
            <v>0</v>
          </cell>
          <cell r="AN52">
            <v>0</v>
          </cell>
          <cell r="AO52">
            <v>0</v>
          </cell>
          <cell r="AP52">
            <v>0</v>
          </cell>
          <cell r="AR52">
            <v>0</v>
          </cell>
          <cell r="AS52">
            <v>0</v>
          </cell>
          <cell r="AT52">
            <v>0</v>
          </cell>
          <cell r="AV52">
            <v>0</v>
          </cell>
          <cell r="AW52">
            <v>0</v>
          </cell>
          <cell r="AX52">
            <v>0</v>
          </cell>
        </row>
        <row r="53">
          <cell r="A53" t="str">
            <v>Other - direct</v>
          </cell>
          <cell r="D53">
            <v>5.0298015743278928</v>
          </cell>
          <cell r="E53">
            <v>0</v>
          </cell>
          <cell r="F53">
            <v>5.0298015743278928</v>
          </cell>
          <cell r="H53">
            <v>6.0393767363208113</v>
          </cell>
          <cell r="I53">
            <v>0</v>
          </cell>
          <cell r="J53">
            <v>6.0393767363208113</v>
          </cell>
          <cell r="L53">
            <v>5.0281324007823773</v>
          </cell>
          <cell r="M53">
            <v>0</v>
          </cell>
          <cell r="N53">
            <v>5.0281324007823773</v>
          </cell>
          <cell r="P53">
            <v>7.5417056321457663</v>
          </cell>
          <cell r="Q53">
            <v>0</v>
          </cell>
          <cell r="R53">
            <v>7.5417056321457663</v>
          </cell>
          <cell r="T53">
            <v>9.575358067995122</v>
          </cell>
          <cell r="U53">
            <v>0</v>
          </cell>
          <cell r="V53">
            <v>9.575358067995122</v>
          </cell>
          <cell r="X53">
            <v>142.94806915764983</v>
          </cell>
          <cell r="Y53">
            <v>0</v>
          </cell>
          <cell r="Z53">
            <v>142.94806915764983</v>
          </cell>
          <cell r="AB53">
            <v>183.86807860492073</v>
          </cell>
          <cell r="AC53">
            <v>0</v>
          </cell>
          <cell r="AD53">
            <v>183.86807860492073</v>
          </cell>
          <cell r="AF53">
            <v>199.12428138616193</v>
          </cell>
          <cell r="AG53">
            <v>0</v>
          </cell>
          <cell r="AH53">
            <v>199.12428138616193</v>
          </cell>
          <cell r="AJ53">
            <v>244.78219680253255</v>
          </cell>
          <cell r="AK53">
            <v>0</v>
          </cell>
          <cell r="AL53">
            <v>244.78219680253255</v>
          </cell>
          <cell r="AN53">
            <v>289.43468802219633</v>
          </cell>
          <cell r="AO53">
            <v>0</v>
          </cell>
          <cell r="AP53">
            <v>289.43468802219633</v>
          </cell>
          <cell r="AR53">
            <v>322.9598625482825</v>
          </cell>
          <cell r="AS53">
            <v>0</v>
          </cell>
          <cell r="AT53">
            <v>322.9598625482825</v>
          </cell>
          <cell r="AV53">
            <v>51.981806367771284</v>
          </cell>
          <cell r="AW53">
            <v>0</v>
          </cell>
          <cell r="AX53">
            <v>51.981806367771284</v>
          </cell>
        </row>
        <row r="54">
          <cell r="D54">
            <v>5.0298015743278928</v>
          </cell>
          <cell r="E54">
            <v>0</v>
          </cell>
          <cell r="F54">
            <v>5.0298015743278928</v>
          </cell>
          <cell r="H54">
            <v>6.0393767363208113</v>
          </cell>
          <cell r="I54">
            <v>0</v>
          </cell>
          <cell r="J54">
            <v>6.0393767363208113</v>
          </cell>
          <cell r="L54">
            <v>5.0281324007823773</v>
          </cell>
          <cell r="M54">
            <v>0</v>
          </cell>
          <cell r="N54">
            <v>5.0281324007823773</v>
          </cell>
          <cell r="P54">
            <v>7.5417056321457663</v>
          </cell>
          <cell r="Q54">
            <v>0</v>
          </cell>
          <cell r="R54">
            <v>7.5417056321457663</v>
          </cell>
          <cell r="T54">
            <v>9.575358067995122</v>
          </cell>
          <cell r="U54">
            <v>0</v>
          </cell>
          <cell r="V54">
            <v>9.575358067995122</v>
          </cell>
          <cell r="X54">
            <v>142.94806915764983</v>
          </cell>
          <cell r="Y54">
            <v>0</v>
          </cell>
          <cell r="Z54">
            <v>142.94806915764983</v>
          </cell>
          <cell r="AB54">
            <v>183.86807860492073</v>
          </cell>
          <cell r="AC54">
            <v>0</v>
          </cell>
          <cell r="AD54">
            <v>183.86807860492073</v>
          </cell>
          <cell r="AF54">
            <v>199.12428138616193</v>
          </cell>
          <cell r="AG54">
            <v>0</v>
          </cell>
          <cell r="AH54">
            <v>199.12428138616193</v>
          </cell>
          <cell r="AJ54">
            <v>244.78219680253255</v>
          </cell>
          <cell r="AK54">
            <v>0</v>
          </cell>
          <cell r="AL54">
            <v>244.78219680253255</v>
          </cell>
          <cell r="AN54">
            <v>289.43468802219633</v>
          </cell>
          <cell r="AO54">
            <v>0</v>
          </cell>
          <cell r="AP54">
            <v>289.43468802219633</v>
          </cell>
          <cell r="AR54">
            <v>322.9598625482825</v>
          </cell>
          <cell r="AS54">
            <v>0</v>
          </cell>
          <cell r="AT54">
            <v>322.9598625482825</v>
          </cell>
          <cell r="AV54">
            <v>51.981806367771284</v>
          </cell>
          <cell r="AW54">
            <v>0</v>
          </cell>
          <cell r="AX54">
            <v>51.981806367771284</v>
          </cell>
        </row>
        <row r="55">
          <cell r="A55" t="str">
            <v>Rounding - direct</v>
          </cell>
          <cell r="D55">
            <v>0</v>
          </cell>
          <cell r="E55">
            <v>0</v>
          </cell>
          <cell r="F55">
            <v>0</v>
          </cell>
          <cell r="H55">
            <v>0</v>
          </cell>
          <cell r="I55">
            <v>0</v>
          </cell>
          <cell r="J55">
            <v>0</v>
          </cell>
          <cell r="L55">
            <v>0</v>
          </cell>
          <cell r="M55">
            <v>0</v>
          </cell>
          <cell r="N55">
            <v>0</v>
          </cell>
          <cell r="P55">
            <v>0</v>
          </cell>
          <cell r="Q55">
            <v>0</v>
          </cell>
          <cell r="R55">
            <v>0</v>
          </cell>
          <cell r="T55">
            <v>0</v>
          </cell>
          <cell r="U55">
            <v>0</v>
          </cell>
          <cell r="V55">
            <v>0</v>
          </cell>
          <cell r="X55">
            <v>0</v>
          </cell>
          <cell r="Y55">
            <v>0</v>
          </cell>
          <cell r="Z55">
            <v>0</v>
          </cell>
          <cell r="AB55">
            <v>0</v>
          </cell>
          <cell r="AC55">
            <v>0</v>
          </cell>
          <cell r="AD55">
            <v>0</v>
          </cell>
          <cell r="AF55">
            <v>0</v>
          </cell>
          <cell r="AG55">
            <v>0</v>
          </cell>
          <cell r="AH55">
            <v>0</v>
          </cell>
          <cell r="AJ55">
            <v>0</v>
          </cell>
          <cell r="AK55">
            <v>0</v>
          </cell>
          <cell r="AL55">
            <v>0</v>
          </cell>
          <cell r="AN55">
            <v>0</v>
          </cell>
          <cell r="AO55">
            <v>0</v>
          </cell>
          <cell r="AP55">
            <v>0</v>
          </cell>
          <cell r="AR55">
            <v>0</v>
          </cell>
          <cell r="AS55">
            <v>0</v>
          </cell>
          <cell r="AT55">
            <v>0</v>
          </cell>
          <cell r="AV55">
            <v>0</v>
          </cell>
          <cell r="AW55">
            <v>0</v>
          </cell>
          <cell r="AX55">
            <v>0</v>
          </cell>
        </row>
        <row r="56">
          <cell r="A56" t="str">
            <v>Direct controllable opex</v>
          </cell>
          <cell r="D56">
            <v>27.16092850137062</v>
          </cell>
          <cell r="E56">
            <v>0</v>
          </cell>
          <cell r="F56">
            <v>27.16092850137062</v>
          </cell>
          <cell r="H56">
            <v>54.857672021580704</v>
          </cell>
          <cell r="I56">
            <v>0</v>
          </cell>
          <cell r="J56">
            <v>54.857672021580704</v>
          </cell>
          <cell r="L56">
            <v>92.517636174395747</v>
          </cell>
          <cell r="M56">
            <v>0</v>
          </cell>
          <cell r="N56">
            <v>92.517636174395747</v>
          </cell>
          <cell r="P56">
            <v>128.20899574647802</v>
          </cell>
          <cell r="Q56">
            <v>0</v>
          </cell>
          <cell r="R56">
            <v>128.20899574647802</v>
          </cell>
          <cell r="T56">
            <v>156.22952637255199</v>
          </cell>
          <cell r="U56">
            <v>0</v>
          </cell>
          <cell r="V56">
            <v>156.22952637255199</v>
          </cell>
          <cell r="X56">
            <v>198.77085528855687</v>
          </cell>
          <cell r="Y56">
            <v>0</v>
          </cell>
          <cell r="Z56">
            <v>198.77085528855687</v>
          </cell>
          <cell r="AB56">
            <v>247.08919445761552</v>
          </cell>
          <cell r="AC56">
            <v>0</v>
          </cell>
          <cell r="AD56">
            <v>247.08919445761552</v>
          </cell>
          <cell r="AF56">
            <v>270.85184511128477</v>
          </cell>
          <cell r="AG56">
            <v>0</v>
          </cell>
          <cell r="AH56">
            <v>270.85184511128477</v>
          </cell>
          <cell r="AJ56">
            <v>330.69133318034449</v>
          </cell>
          <cell r="AK56">
            <v>0</v>
          </cell>
          <cell r="AL56">
            <v>330.69133318034449</v>
          </cell>
          <cell r="AN56">
            <v>377.08484408992024</v>
          </cell>
          <cell r="AO56">
            <v>0</v>
          </cell>
          <cell r="AP56">
            <v>377.08484408992024</v>
          </cell>
          <cell r="AR56">
            <v>420.49374103786386</v>
          </cell>
          <cell r="AS56">
            <v>0</v>
          </cell>
          <cell r="AT56">
            <v>420.49374103786386</v>
          </cell>
          <cell r="AV56">
            <v>473.03443794671864</v>
          </cell>
          <cell r="AW56">
            <v>0</v>
          </cell>
          <cell r="AX56">
            <v>473.03443794671864</v>
          </cell>
        </row>
        <row r="58">
          <cell r="A58" t="str">
            <v>Allocated controllable opex</v>
          </cell>
          <cell r="F58">
            <v>0</v>
          </cell>
          <cell r="J58">
            <v>0</v>
          </cell>
          <cell r="N58">
            <v>0</v>
          </cell>
          <cell r="R58">
            <v>0</v>
          </cell>
          <cell r="V58">
            <v>0</v>
          </cell>
          <cell r="Z58">
            <v>0</v>
          </cell>
          <cell r="AD58">
            <v>0</v>
          </cell>
          <cell r="AH58">
            <v>0</v>
          </cell>
          <cell r="AL58">
            <v>0</v>
          </cell>
          <cell r="AP58">
            <v>0</v>
          </cell>
          <cell r="AT58">
            <v>0</v>
          </cell>
          <cell r="AX58">
            <v>0</v>
          </cell>
        </row>
        <row r="59">
          <cell r="A59" t="str">
            <v>Shared Services</v>
          </cell>
        </row>
        <row r="60">
          <cell r="A60" t="str">
            <v>Financial services</v>
          </cell>
          <cell r="D60">
            <v>0</v>
          </cell>
          <cell r="E60">
            <v>0</v>
          </cell>
          <cell r="F60">
            <v>0</v>
          </cell>
          <cell r="H60">
            <v>0</v>
          </cell>
          <cell r="I60">
            <v>0</v>
          </cell>
          <cell r="J60">
            <v>0</v>
          </cell>
          <cell r="L60">
            <v>0</v>
          </cell>
          <cell r="M60">
            <v>0</v>
          </cell>
          <cell r="N60">
            <v>0</v>
          </cell>
          <cell r="P60">
            <v>0</v>
          </cell>
          <cell r="Q60">
            <v>0</v>
          </cell>
          <cell r="R60">
            <v>0</v>
          </cell>
          <cell r="T60">
            <v>0</v>
          </cell>
          <cell r="U60">
            <v>0</v>
          </cell>
          <cell r="V60">
            <v>0</v>
          </cell>
          <cell r="X60">
            <v>0</v>
          </cell>
          <cell r="Y60">
            <v>0</v>
          </cell>
          <cell r="Z60">
            <v>0</v>
          </cell>
          <cell r="AB60">
            <v>0</v>
          </cell>
          <cell r="AC60">
            <v>0</v>
          </cell>
          <cell r="AD60">
            <v>0</v>
          </cell>
          <cell r="AF60">
            <v>0</v>
          </cell>
          <cell r="AG60">
            <v>0</v>
          </cell>
          <cell r="AH60">
            <v>0</v>
          </cell>
          <cell r="AJ60">
            <v>0</v>
          </cell>
          <cell r="AK60">
            <v>0</v>
          </cell>
          <cell r="AL60">
            <v>0</v>
          </cell>
          <cell r="AN60">
            <v>0</v>
          </cell>
          <cell r="AO60">
            <v>0</v>
          </cell>
          <cell r="AP60">
            <v>0</v>
          </cell>
          <cell r="AR60">
            <v>0</v>
          </cell>
          <cell r="AS60">
            <v>0</v>
          </cell>
          <cell r="AT60">
            <v>0</v>
          </cell>
          <cell r="AV60">
            <v>0</v>
          </cell>
          <cell r="AW60">
            <v>0</v>
          </cell>
          <cell r="AX60">
            <v>0</v>
          </cell>
        </row>
        <row r="61">
          <cell r="A61" t="str">
            <v>Customer financial services</v>
          </cell>
          <cell r="D61">
            <v>0</v>
          </cell>
          <cell r="E61">
            <v>0</v>
          </cell>
          <cell r="F61">
            <v>0</v>
          </cell>
          <cell r="H61">
            <v>0</v>
          </cell>
          <cell r="I61">
            <v>0</v>
          </cell>
          <cell r="J61">
            <v>0</v>
          </cell>
          <cell r="L61">
            <v>0</v>
          </cell>
          <cell r="M61">
            <v>0</v>
          </cell>
          <cell r="N61">
            <v>0</v>
          </cell>
          <cell r="P61">
            <v>0</v>
          </cell>
          <cell r="Q61">
            <v>0</v>
          </cell>
          <cell r="R61">
            <v>0</v>
          </cell>
          <cell r="T61">
            <v>0</v>
          </cell>
          <cell r="U61">
            <v>0</v>
          </cell>
          <cell r="V61">
            <v>0</v>
          </cell>
          <cell r="X61">
            <v>0</v>
          </cell>
          <cell r="Y61">
            <v>0</v>
          </cell>
          <cell r="Z61">
            <v>0</v>
          </cell>
          <cell r="AB61">
            <v>0</v>
          </cell>
          <cell r="AC61">
            <v>0</v>
          </cell>
          <cell r="AD61">
            <v>0</v>
          </cell>
          <cell r="AF61">
            <v>0</v>
          </cell>
          <cell r="AG61">
            <v>0</v>
          </cell>
          <cell r="AH61">
            <v>0</v>
          </cell>
          <cell r="AJ61">
            <v>0</v>
          </cell>
          <cell r="AK61">
            <v>0</v>
          </cell>
          <cell r="AL61">
            <v>0</v>
          </cell>
          <cell r="AN61">
            <v>0</v>
          </cell>
          <cell r="AO61">
            <v>0</v>
          </cell>
          <cell r="AP61">
            <v>0</v>
          </cell>
          <cell r="AR61">
            <v>0</v>
          </cell>
          <cell r="AS61">
            <v>0</v>
          </cell>
          <cell r="AT61">
            <v>0</v>
          </cell>
          <cell r="AV61">
            <v>0</v>
          </cell>
          <cell r="AW61">
            <v>0</v>
          </cell>
          <cell r="AX61">
            <v>0</v>
          </cell>
        </row>
        <row r="62">
          <cell r="A62" t="str">
            <v>Fleet, materials services &amp; system / Logistics</v>
          </cell>
          <cell r="D62">
            <v>0</v>
          </cell>
          <cell r="E62">
            <v>0</v>
          </cell>
          <cell r="F62">
            <v>0</v>
          </cell>
          <cell r="H62">
            <v>0</v>
          </cell>
          <cell r="I62">
            <v>0</v>
          </cell>
          <cell r="J62">
            <v>0</v>
          </cell>
          <cell r="L62">
            <v>0</v>
          </cell>
          <cell r="M62">
            <v>0</v>
          </cell>
          <cell r="N62">
            <v>0</v>
          </cell>
          <cell r="P62">
            <v>0</v>
          </cell>
          <cell r="Q62">
            <v>0</v>
          </cell>
          <cell r="R62">
            <v>0</v>
          </cell>
          <cell r="T62">
            <v>0</v>
          </cell>
          <cell r="U62">
            <v>0</v>
          </cell>
          <cell r="V62">
            <v>0</v>
          </cell>
          <cell r="X62">
            <v>0</v>
          </cell>
          <cell r="Y62">
            <v>0</v>
          </cell>
          <cell r="Z62">
            <v>0</v>
          </cell>
          <cell r="AB62">
            <v>0</v>
          </cell>
          <cell r="AC62">
            <v>0</v>
          </cell>
          <cell r="AD62">
            <v>0</v>
          </cell>
          <cell r="AF62">
            <v>0</v>
          </cell>
          <cell r="AG62">
            <v>0</v>
          </cell>
          <cell r="AH62">
            <v>0</v>
          </cell>
          <cell r="AJ62">
            <v>0</v>
          </cell>
          <cell r="AK62">
            <v>0</v>
          </cell>
          <cell r="AL62">
            <v>0</v>
          </cell>
          <cell r="AN62">
            <v>0</v>
          </cell>
          <cell r="AO62">
            <v>0</v>
          </cell>
          <cell r="AP62">
            <v>0</v>
          </cell>
          <cell r="AR62">
            <v>0</v>
          </cell>
          <cell r="AS62">
            <v>0</v>
          </cell>
          <cell r="AT62">
            <v>0</v>
          </cell>
          <cell r="AV62">
            <v>0</v>
          </cell>
          <cell r="AW62">
            <v>0</v>
          </cell>
          <cell r="AX62">
            <v>0</v>
          </cell>
        </row>
        <row r="63">
          <cell r="A63" t="str">
            <v>Other - shared services</v>
          </cell>
          <cell r="D63">
            <v>5.5327817317606822</v>
          </cell>
          <cell r="E63">
            <v>0</v>
          </cell>
          <cell r="F63">
            <v>5.5327817317606822</v>
          </cell>
          <cell r="H63">
            <v>11.072190683254821</v>
          </cell>
          <cell r="I63">
            <v>0</v>
          </cell>
          <cell r="J63">
            <v>11.072190683254821</v>
          </cell>
          <cell r="L63">
            <v>19.609716363051273</v>
          </cell>
          <cell r="M63">
            <v>0</v>
          </cell>
          <cell r="N63">
            <v>19.609716363051273</v>
          </cell>
          <cell r="P63">
            <v>26.144579524771991</v>
          </cell>
          <cell r="Q63">
            <v>0</v>
          </cell>
          <cell r="R63">
            <v>26.144579524771991</v>
          </cell>
          <cell r="T63">
            <v>34.269702559140434</v>
          </cell>
          <cell r="U63">
            <v>0</v>
          </cell>
          <cell r="V63">
            <v>34.269702559140434</v>
          </cell>
          <cell r="X63">
            <v>43.823495654170017</v>
          </cell>
          <cell r="Y63">
            <v>0</v>
          </cell>
          <cell r="Z63">
            <v>43.823495654170017</v>
          </cell>
          <cell r="AB63">
            <v>50.576892682155844</v>
          </cell>
          <cell r="AC63">
            <v>0</v>
          </cell>
          <cell r="AD63">
            <v>50.576892682155844</v>
          </cell>
          <cell r="AF63">
            <v>57.274994914836903</v>
          </cell>
          <cell r="AG63">
            <v>0</v>
          </cell>
          <cell r="AH63">
            <v>57.274994914836903</v>
          </cell>
          <cell r="AJ63">
            <v>72.963924046908744</v>
          </cell>
          <cell r="AK63">
            <v>0</v>
          </cell>
          <cell r="AL63">
            <v>72.963924046908744</v>
          </cell>
          <cell r="AN63">
            <v>89.541886054797118</v>
          </cell>
          <cell r="AO63">
            <v>0</v>
          </cell>
          <cell r="AP63">
            <v>89.541886054797118</v>
          </cell>
          <cell r="AR63">
            <v>104.63899546564353</v>
          </cell>
          <cell r="AS63">
            <v>0</v>
          </cell>
          <cell r="AT63">
            <v>104.63899546564353</v>
          </cell>
          <cell r="AV63">
            <v>120.2079272254711</v>
          </cell>
          <cell r="AW63">
            <v>0</v>
          </cell>
          <cell r="AX63">
            <v>120.2079272254711</v>
          </cell>
        </row>
        <row r="64">
          <cell r="D64">
            <v>5.5327817317606822</v>
          </cell>
          <cell r="E64">
            <v>0</v>
          </cell>
          <cell r="F64">
            <v>5.5327817317606822</v>
          </cell>
          <cell r="H64">
            <v>11.072190683254821</v>
          </cell>
          <cell r="I64">
            <v>0</v>
          </cell>
          <cell r="J64">
            <v>11.072190683254821</v>
          </cell>
          <cell r="L64">
            <v>19.609716363051273</v>
          </cell>
          <cell r="M64">
            <v>0</v>
          </cell>
          <cell r="N64">
            <v>19.609716363051273</v>
          </cell>
          <cell r="P64">
            <v>26.144579524771991</v>
          </cell>
          <cell r="Q64">
            <v>0</v>
          </cell>
          <cell r="R64">
            <v>26.144579524771991</v>
          </cell>
          <cell r="T64">
            <v>34.269702559140434</v>
          </cell>
          <cell r="U64">
            <v>0</v>
          </cell>
          <cell r="V64">
            <v>34.269702559140434</v>
          </cell>
          <cell r="X64">
            <v>43.823495654170017</v>
          </cell>
          <cell r="Y64">
            <v>0</v>
          </cell>
          <cell r="Z64">
            <v>43.823495654170017</v>
          </cell>
          <cell r="AB64">
            <v>50.576892682155844</v>
          </cell>
          <cell r="AC64">
            <v>0</v>
          </cell>
          <cell r="AD64">
            <v>50.576892682155844</v>
          </cell>
          <cell r="AF64">
            <v>57.274994914836903</v>
          </cell>
          <cell r="AG64">
            <v>0</v>
          </cell>
          <cell r="AH64">
            <v>57.274994914836903</v>
          </cell>
          <cell r="AJ64">
            <v>72.963924046908744</v>
          </cell>
          <cell r="AK64">
            <v>0</v>
          </cell>
          <cell r="AL64">
            <v>72.963924046908744</v>
          </cell>
          <cell r="AN64">
            <v>89.541886054797118</v>
          </cell>
          <cell r="AO64">
            <v>0</v>
          </cell>
          <cell r="AP64">
            <v>89.541886054797118</v>
          </cell>
          <cell r="AR64">
            <v>104.63899546564353</v>
          </cell>
          <cell r="AS64">
            <v>0</v>
          </cell>
          <cell r="AT64">
            <v>104.63899546564353</v>
          </cell>
          <cell r="AV64">
            <v>120.2079272254711</v>
          </cell>
          <cell r="AW64">
            <v>0</v>
          </cell>
          <cell r="AX64">
            <v>120.2079272254711</v>
          </cell>
        </row>
        <row r="66">
          <cell r="A66" t="str">
            <v>Business Services</v>
          </cell>
        </row>
        <row r="67">
          <cell r="A67" t="str">
            <v>Legal</v>
          </cell>
          <cell r="D67">
            <v>0</v>
          </cell>
          <cell r="E67">
            <v>0</v>
          </cell>
          <cell r="F67">
            <v>0</v>
          </cell>
          <cell r="H67">
            <v>0</v>
          </cell>
          <cell r="I67">
            <v>0</v>
          </cell>
          <cell r="J67">
            <v>0</v>
          </cell>
          <cell r="L67">
            <v>0</v>
          </cell>
          <cell r="M67">
            <v>0</v>
          </cell>
          <cell r="N67">
            <v>0</v>
          </cell>
          <cell r="P67">
            <v>0</v>
          </cell>
          <cell r="Q67">
            <v>0</v>
          </cell>
          <cell r="R67">
            <v>0</v>
          </cell>
          <cell r="T67">
            <v>0</v>
          </cell>
          <cell r="U67">
            <v>0</v>
          </cell>
          <cell r="V67">
            <v>0</v>
          </cell>
          <cell r="X67">
            <v>0</v>
          </cell>
          <cell r="Y67">
            <v>0</v>
          </cell>
          <cell r="Z67">
            <v>0</v>
          </cell>
          <cell r="AB67">
            <v>0</v>
          </cell>
          <cell r="AC67">
            <v>0</v>
          </cell>
          <cell r="AD67">
            <v>0</v>
          </cell>
          <cell r="AF67">
            <v>0</v>
          </cell>
          <cell r="AG67">
            <v>0</v>
          </cell>
          <cell r="AH67">
            <v>0</v>
          </cell>
          <cell r="AJ67">
            <v>0</v>
          </cell>
          <cell r="AK67">
            <v>0</v>
          </cell>
          <cell r="AL67">
            <v>0</v>
          </cell>
          <cell r="AN67">
            <v>0</v>
          </cell>
          <cell r="AO67">
            <v>0</v>
          </cell>
          <cell r="AP67">
            <v>0</v>
          </cell>
          <cell r="AR67">
            <v>0</v>
          </cell>
          <cell r="AS67">
            <v>0</v>
          </cell>
          <cell r="AT67">
            <v>0</v>
          </cell>
          <cell r="AV67">
            <v>0</v>
          </cell>
          <cell r="AW67">
            <v>0</v>
          </cell>
          <cell r="AX67">
            <v>0</v>
          </cell>
        </row>
        <row r="68">
          <cell r="A68" t="str">
            <v>Corporate affairs / Communications</v>
          </cell>
          <cell r="D68">
            <v>0</v>
          </cell>
          <cell r="E68">
            <v>0</v>
          </cell>
          <cell r="F68">
            <v>0</v>
          </cell>
          <cell r="H68">
            <v>0</v>
          </cell>
          <cell r="I68">
            <v>0</v>
          </cell>
          <cell r="J68">
            <v>0</v>
          </cell>
          <cell r="L68">
            <v>0</v>
          </cell>
          <cell r="M68">
            <v>0</v>
          </cell>
          <cell r="N68">
            <v>0</v>
          </cell>
          <cell r="P68">
            <v>0</v>
          </cell>
          <cell r="Q68">
            <v>0</v>
          </cell>
          <cell r="R68">
            <v>0</v>
          </cell>
          <cell r="T68">
            <v>0</v>
          </cell>
          <cell r="U68">
            <v>0</v>
          </cell>
          <cell r="V68">
            <v>0</v>
          </cell>
          <cell r="X68">
            <v>0</v>
          </cell>
          <cell r="Y68">
            <v>0</v>
          </cell>
          <cell r="Z68">
            <v>0</v>
          </cell>
          <cell r="AB68">
            <v>0</v>
          </cell>
          <cell r="AC68">
            <v>0</v>
          </cell>
          <cell r="AD68">
            <v>0</v>
          </cell>
          <cell r="AF68">
            <v>0</v>
          </cell>
          <cell r="AG68">
            <v>0</v>
          </cell>
          <cell r="AH68">
            <v>0</v>
          </cell>
          <cell r="AJ68">
            <v>0</v>
          </cell>
          <cell r="AK68">
            <v>0</v>
          </cell>
          <cell r="AL68">
            <v>0</v>
          </cell>
          <cell r="AN68">
            <v>0</v>
          </cell>
          <cell r="AO68">
            <v>0</v>
          </cell>
          <cell r="AP68">
            <v>0</v>
          </cell>
          <cell r="AR68">
            <v>0</v>
          </cell>
          <cell r="AS68">
            <v>0</v>
          </cell>
          <cell r="AT68">
            <v>0</v>
          </cell>
          <cell r="AV68">
            <v>0</v>
          </cell>
          <cell r="AW68">
            <v>0</v>
          </cell>
          <cell r="AX68">
            <v>0</v>
          </cell>
        </row>
        <row r="69">
          <cell r="A69" t="str">
            <v>Treasury Services</v>
          </cell>
          <cell r="D69">
            <v>0</v>
          </cell>
          <cell r="E69">
            <v>0</v>
          </cell>
          <cell r="F69">
            <v>0</v>
          </cell>
          <cell r="H69">
            <v>0</v>
          </cell>
          <cell r="I69">
            <v>0</v>
          </cell>
          <cell r="J69">
            <v>0</v>
          </cell>
          <cell r="L69">
            <v>0</v>
          </cell>
          <cell r="M69">
            <v>0</v>
          </cell>
          <cell r="N69">
            <v>0</v>
          </cell>
          <cell r="P69">
            <v>0</v>
          </cell>
          <cell r="Q69">
            <v>0</v>
          </cell>
          <cell r="R69">
            <v>0</v>
          </cell>
          <cell r="T69">
            <v>0</v>
          </cell>
          <cell r="U69">
            <v>0</v>
          </cell>
          <cell r="V69">
            <v>0</v>
          </cell>
          <cell r="X69">
            <v>0</v>
          </cell>
          <cell r="Y69">
            <v>0</v>
          </cell>
          <cell r="Z69">
            <v>0</v>
          </cell>
          <cell r="AB69">
            <v>0</v>
          </cell>
          <cell r="AC69">
            <v>0</v>
          </cell>
          <cell r="AD69">
            <v>0</v>
          </cell>
          <cell r="AF69">
            <v>0</v>
          </cell>
          <cell r="AG69">
            <v>0</v>
          </cell>
          <cell r="AH69">
            <v>0</v>
          </cell>
          <cell r="AJ69">
            <v>0</v>
          </cell>
          <cell r="AK69">
            <v>0</v>
          </cell>
          <cell r="AL69">
            <v>0</v>
          </cell>
          <cell r="AN69">
            <v>0</v>
          </cell>
          <cell r="AO69">
            <v>0</v>
          </cell>
          <cell r="AP69">
            <v>0</v>
          </cell>
          <cell r="AR69">
            <v>0</v>
          </cell>
          <cell r="AS69">
            <v>0</v>
          </cell>
          <cell r="AT69">
            <v>0</v>
          </cell>
          <cell r="AV69">
            <v>0</v>
          </cell>
          <cell r="AW69">
            <v>0</v>
          </cell>
          <cell r="AX69">
            <v>0</v>
          </cell>
        </row>
        <row r="70">
          <cell r="A70" t="str">
            <v>Income tax</v>
          </cell>
          <cell r="D70">
            <v>0</v>
          </cell>
          <cell r="E70">
            <v>0</v>
          </cell>
          <cell r="F70">
            <v>0</v>
          </cell>
          <cell r="H70">
            <v>0</v>
          </cell>
          <cell r="I70">
            <v>0</v>
          </cell>
          <cell r="J70">
            <v>0</v>
          </cell>
          <cell r="L70">
            <v>0</v>
          </cell>
          <cell r="M70">
            <v>0</v>
          </cell>
          <cell r="N70">
            <v>0</v>
          </cell>
          <cell r="P70">
            <v>0</v>
          </cell>
          <cell r="Q70">
            <v>0</v>
          </cell>
          <cell r="R70">
            <v>0</v>
          </cell>
          <cell r="T70">
            <v>0</v>
          </cell>
          <cell r="U70">
            <v>0</v>
          </cell>
          <cell r="V70">
            <v>0</v>
          </cell>
          <cell r="X70">
            <v>0</v>
          </cell>
          <cell r="Y70">
            <v>0</v>
          </cell>
          <cell r="Z70">
            <v>0</v>
          </cell>
          <cell r="AB70">
            <v>0</v>
          </cell>
          <cell r="AC70">
            <v>0</v>
          </cell>
          <cell r="AD70">
            <v>0</v>
          </cell>
          <cell r="AF70">
            <v>0</v>
          </cell>
          <cell r="AG70">
            <v>0</v>
          </cell>
          <cell r="AH70">
            <v>0</v>
          </cell>
          <cell r="AJ70">
            <v>0</v>
          </cell>
          <cell r="AK70">
            <v>0</v>
          </cell>
          <cell r="AL70">
            <v>0</v>
          </cell>
          <cell r="AN70">
            <v>0</v>
          </cell>
          <cell r="AO70">
            <v>0</v>
          </cell>
          <cell r="AP70">
            <v>0</v>
          </cell>
          <cell r="AR70">
            <v>0</v>
          </cell>
          <cell r="AS70">
            <v>0</v>
          </cell>
          <cell r="AT70">
            <v>0</v>
          </cell>
          <cell r="AV70">
            <v>0</v>
          </cell>
          <cell r="AW70">
            <v>0</v>
          </cell>
          <cell r="AX70">
            <v>0</v>
          </cell>
        </row>
        <row r="71">
          <cell r="A71" t="str">
            <v>Insurance</v>
          </cell>
          <cell r="D71">
            <v>0</v>
          </cell>
          <cell r="E71">
            <v>0</v>
          </cell>
          <cell r="F71">
            <v>0</v>
          </cell>
          <cell r="H71">
            <v>0</v>
          </cell>
          <cell r="I71">
            <v>0</v>
          </cell>
          <cell r="J71">
            <v>0</v>
          </cell>
          <cell r="L71">
            <v>0</v>
          </cell>
          <cell r="M71">
            <v>0</v>
          </cell>
          <cell r="N71">
            <v>0</v>
          </cell>
          <cell r="P71">
            <v>0</v>
          </cell>
          <cell r="Q71">
            <v>0</v>
          </cell>
          <cell r="R71">
            <v>0</v>
          </cell>
          <cell r="T71">
            <v>0</v>
          </cell>
          <cell r="U71">
            <v>0</v>
          </cell>
          <cell r="V71">
            <v>0</v>
          </cell>
          <cell r="X71">
            <v>0</v>
          </cell>
          <cell r="Y71">
            <v>0</v>
          </cell>
          <cell r="Z71">
            <v>0</v>
          </cell>
          <cell r="AB71">
            <v>0</v>
          </cell>
          <cell r="AC71">
            <v>0</v>
          </cell>
          <cell r="AD71">
            <v>0</v>
          </cell>
          <cell r="AF71">
            <v>0</v>
          </cell>
          <cell r="AG71">
            <v>0</v>
          </cell>
          <cell r="AH71">
            <v>0</v>
          </cell>
          <cell r="AJ71">
            <v>0</v>
          </cell>
          <cell r="AK71">
            <v>0</v>
          </cell>
          <cell r="AL71">
            <v>0</v>
          </cell>
          <cell r="AN71">
            <v>0</v>
          </cell>
          <cell r="AO71">
            <v>0</v>
          </cell>
          <cell r="AP71">
            <v>0</v>
          </cell>
          <cell r="AR71">
            <v>0</v>
          </cell>
          <cell r="AS71">
            <v>0</v>
          </cell>
          <cell r="AT71">
            <v>0</v>
          </cell>
          <cell r="AV71">
            <v>0</v>
          </cell>
          <cell r="AW71">
            <v>0</v>
          </cell>
          <cell r="AX71">
            <v>0</v>
          </cell>
        </row>
        <row r="72">
          <cell r="A72" t="str">
            <v>Global Human Resources (HR)</v>
          </cell>
          <cell r="D72">
            <v>0</v>
          </cell>
          <cell r="E72">
            <v>0</v>
          </cell>
          <cell r="F72">
            <v>0</v>
          </cell>
          <cell r="H72">
            <v>0</v>
          </cell>
          <cell r="I72">
            <v>0</v>
          </cell>
          <cell r="J72">
            <v>0</v>
          </cell>
          <cell r="L72">
            <v>0</v>
          </cell>
          <cell r="M72">
            <v>0</v>
          </cell>
          <cell r="N72">
            <v>0</v>
          </cell>
          <cell r="P72">
            <v>0</v>
          </cell>
          <cell r="Q72">
            <v>0</v>
          </cell>
          <cell r="R72">
            <v>0</v>
          </cell>
          <cell r="T72">
            <v>0</v>
          </cell>
          <cell r="U72">
            <v>0</v>
          </cell>
          <cell r="V72">
            <v>0</v>
          </cell>
          <cell r="X72">
            <v>0</v>
          </cell>
          <cell r="Y72">
            <v>0</v>
          </cell>
          <cell r="Z72">
            <v>0</v>
          </cell>
          <cell r="AB72">
            <v>0</v>
          </cell>
          <cell r="AC72">
            <v>0</v>
          </cell>
          <cell r="AD72">
            <v>0</v>
          </cell>
          <cell r="AF72">
            <v>0</v>
          </cell>
          <cell r="AG72">
            <v>0</v>
          </cell>
          <cell r="AH72">
            <v>0</v>
          </cell>
          <cell r="AJ72">
            <v>0</v>
          </cell>
          <cell r="AK72">
            <v>0</v>
          </cell>
          <cell r="AL72">
            <v>0</v>
          </cell>
          <cell r="AN72">
            <v>0</v>
          </cell>
          <cell r="AO72">
            <v>0</v>
          </cell>
          <cell r="AP72">
            <v>0</v>
          </cell>
          <cell r="AR72">
            <v>0</v>
          </cell>
          <cell r="AS72">
            <v>0</v>
          </cell>
          <cell r="AT72">
            <v>0</v>
          </cell>
          <cell r="AV72">
            <v>0</v>
          </cell>
          <cell r="AW72">
            <v>0</v>
          </cell>
          <cell r="AX72">
            <v>0</v>
          </cell>
        </row>
        <row r="73">
          <cell r="A73" t="str">
            <v>Global Procurement</v>
          </cell>
          <cell r="D73">
            <v>0</v>
          </cell>
          <cell r="E73">
            <v>0</v>
          </cell>
          <cell r="F73">
            <v>0</v>
          </cell>
          <cell r="H73">
            <v>0</v>
          </cell>
          <cell r="I73">
            <v>0</v>
          </cell>
          <cell r="J73">
            <v>0</v>
          </cell>
          <cell r="L73">
            <v>0</v>
          </cell>
          <cell r="M73">
            <v>0</v>
          </cell>
          <cell r="N73">
            <v>0</v>
          </cell>
          <cell r="P73">
            <v>0</v>
          </cell>
          <cell r="Q73">
            <v>0</v>
          </cell>
          <cell r="R73">
            <v>0</v>
          </cell>
          <cell r="T73">
            <v>0</v>
          </cell>
          <cell r="U73">
            <v>0</v>
          </cell>
          <cell r="V73">
            <v>0</v>
          </cell>
          <cell r="X73">
            <v>0</v>
          </cell>
          <cell r="Y73">
            <v>0</v>
          </cell>
          <cell r="Z73">
            <v>0</v>
          </cell>
          <cell r="AB73">
            <v>0</v>
          </cell>
          <cell r="AC73">
            <v>0</v>
          </cell>
          <cell r="AD73">
            <v>0</v>
          </cell>
          <cell r="AF73">
            <v>0</v>
          </cell>
          <cell r="AG73">
            <v>0</v>
          </cell>
          <cell r="AH73">
            <v>0</v>
          </cell>
          <cell r="AJ73">
            <v>0</v>
          </cell>
          <cell r="AK73">
            <v>0</v>
          </cell>
          <cell r="AL73">
            <v>0</v>
          </cell>
          <cell r="AN73">
            <v>0</v>
          </cell>
          <cell r="AO73">
            <v>0</v>
          </cell>
          <cell r="AP73">
            <v>0</v>
          </cell>
          <cell r="AR73">
            <v>0</v>
          </cell>
          <cell r="AS73">
            <v>0</v>
          </cell>
          <cell r="AT73">
            <v>0</v>
          </cell>
          <cell r="AV73">
            <v>0</v>
          </cell>
          <cell r="AW73">
            <v>0</v>
          </cell>
          <cell r="AX73">
            <v>0</v>
          </cell>
        </row>
        <row r="74">
          <cell r="A74" t="str">
            <v>Other - business services</v>
          </cell>
          <cell r="D74">
            <v>4.5268214168951033</v>
          </cell>
          <cell r="E74">
            <v>0</v>
          </cell>
          <cell r="F74">
            <v>4.5268214168951033</v>
          </cell>
          <cell r="H74">
            <v>8.0525023150944151</v>
          </cell>
          <cell r="I74">
            <v>0</v>
          </cell>
          <cell r="J74">
            <v>8.0525023150944151</v>
          </cell>
          <cell r="L74">
            <v>11.06189128172123</v>
          </cell>
          <cell r="M74">
            <v>0</v>
          </cell>
          <cell r="N74">
            <v>11.06189128172123</v>
          </cell>
          <cell r="P74">
            <v>12.56950938690961</v>
          </cell>
          <cell r="Q74">
            <v>0</v>
          </cell>
          <cell r="R74">
            <v>12.56950938690961</v>
          </cell>
          <cell r="T74">
            <v>13.607087780835174</v>
          </cell>
          <cell r="U74">
            <v>0</v>
          </cell>
          <cell r="V74">
            <v>13.607087780835174</v>
          </cell>
          <cell r="X74">
            <v>16.694665011112388</v>
          </cell>
          <cell r="Y74">
            <v>0</v>
          </cell>
          <cell r="Z74">
            <v>16.694665011112388</v>
          </cell>
          <cell r="AB74">
            <v>14.751593698962122</v>
          </cell>
          <cell r="AC74">
            <v>0</v>
          </cell>
          <cell r="AD74">
            <v>14.751593698962122</v>
          </cell>
          <cell r="AF74">
            <v>19.805372073354818</v>
          </cell>
          <cell r="AG74">
            <v>0</v>
          </cell>
          <cell r="AH74">
            <v>19.805372073354818</v>
          </cell>
          <cell r="AJ74">
            <v>37.070380765768149</v>
          </cell>
          <cell r="AK74">
            <v>0</v>
          </cell>
          <cell r="AL74">
            <v>37.070380765768149</v>
          </cell>
          <cell r="AN74">
            <v>44.140366365040833</v>
          </cell>
          <cell r="AO74">
            <v>0</v>
          </cell>
          <cell r="AP74">
            <v>44.140366365040833</v>
          </cell>
          <cell r="AR74">
            <v>47.798059657145814</v>
          </cell>
          <cell r="AS74">
            <v>0</v>
          </cell>
          <cell r="AT74">
            <v>47.798059657145814</v>
          </cell>
          <cell r="AV74">
            <v>57.179987004548408</v>
          </cell>
          <cell r="AW74">
            <v>0</v>
          </cell>
          <cell r="AX74">
            <v>57.179987004548408</v>
          </cell>
        </row>
        <row r="75">
          <cell r="D75">
            <v>4.5268214168951033</v>
          </cell>
          <cell r="E75">
            <v>0</v>
          </cell>
          <cell r="F75">
            <v>4.5268214168951033</v>
          </cell>
          <cell r="H75">
            <v>8.0525023150944151</v>
          </cell>
          <cell r="I75">
            <v>0</v>
          </cell>
          <cell r="J75">
            <v>8.0525023150944151</v>
          </cell>
          <cell r="L75">
            <v>11.06189128172123</v>
          </cell>
          <cell r="M75">
            <v>0</v>
          </cell>
          <cell r="N75">
            <v>11.06189128172123</v>
          </cell>
          <cell r="P75">
            <v>12.56950938690961</v>
          </cell>
          <cell r="Q75">
            <v>0</v>
          </cell>
          <cell r="R75">
            <v>12.56950938690961</v>
          </cell>
          <cell r="T75">
            <v>13.607087780835174</v>
          </cell>
          <cell r="U75">
            <v>0</v>
          </cell>
          <cell r="V75">
            <v>13.607087780835174</v>
          </cell>
          <cell r="X75">
            <v>16.694665011112388</v>
          </cell>
          <cell r="Y75">
            <v>0</v>
          </cell>
          <cell r="Z75">
            <v>16.694665011112388</v>
          </cell>
          <cell r="AB75">
            <v>14.751593698962122</v>
          </cell>
          <cell r="AC75">
            <v>0</v>
          </cell>
          <cell r="AD75">
            <v>14.751593698962122</v>
          </cell>
          <cell r="AF75">
            <v>19.805372073354818</v>
          </cell>
          <cell r="AG75">
            <v>0</v>
          </cell>
          <cell r="AH75">
            <v>19.805372073354818</v>
          </cell>
          <cell r="AJ75">
            <v>37.070380765768149</v>
          </cell>
          <cell r="AK75">
            <v>0</v>
          </cell>
          <cell r="AL75">
            <v>37.070380765768149</v>
          </cell>
          <cell r="AN75">
            <v>44.140366365040833</v>
          </cell>
          <cell r="AO75">
            <v>0</v>
          </cell>
          <cell r="AP75">
            <v>44.140366365040833</v>
          </cell>
          <cell r="AR75">
            <v>47.798059657145814</v>
          </cell>
          <cell r="AS75">
            <v>0</v>
          </cell>
          <cell r="AT75">
            <v>47.798059657145814</v>
          </cell>
          <cell r="AV75">
            <v>57.179987004548408</v>
          </cell>
          <cell r="AW75">
            <v>0</v>
          </cell>
          <cell r="AX75">
            <v>57.179987004548408</v>
          </cell>
        </row>
        <row r="77">
          <cell r="A77" t="str">
            <v>Information Services</v>
          </cell>
        </row>
        <row r="78">
          <cell r="A78" t="str">
            <v>Projects</v>
          </cell>
          <cell r="D78">
            <v>2.0119206297311569</v>
          </cell>
          <cell r="E78">
            <v>0</v>
          </cell>
          <cell r="F78">
            <v>2.0119206297311569</v>
          </cell>
          <cell r="H78">
            <v>6.5426581310142122</v>
          </cell>
          <cell r="I78">
            <v>0</v>
          </cell>
          <cell r="J78">
            <v>6.5426581310142122</v>
          </cell>
          <cell r="L78">
            <v>9.5534515614865168</v>
          </cell>
          <cell r="M78">
            <v>0</v>
          </cell>
          <cell r="N78">
            <v>9.5534515614865168</v>
          </cell>
          <cell r="P78">
            <v>13.575070137862379</v>
          </cell>
          <cell r="Q78">
            <v>0</v>
          </cell>
          <cell r="R78">
            <v>13.575070137862379</v>
          </cell>
          <cell r="T78">
            <v>16.126918851360205</v>
          </cell>
          <cell r="U78">
            <v>0</v>
          </cell>
          <cell r="V78">
            <v>16.126918851360205</v>
          </cell>
          <cell r="X78">
            <v>20.868331263890482</v>
          </cell>
          <cell r="Y78">
            <v>0</v>
          </cell>
          <cell r="Z78">
            <v>20.868331263890482</v>
          </cell>
          <cell r="AB78">
            <v>24.761603708972132</v>
          </cell>
          <cell r="AC78">
            <v>0</v>
          </cell>
          <cell r="AD78">
            <v>24.761603708972132</v>
          </cell>
          <cell r="AF78">
            <v>29.440417946878782</v>
          </cell>
          <cell r="AG78">
            <v>0</v>
          </cell>
          <cell r="AH78">
            <v>29.440417946878782</v>
          </cell>
          <cell r="AJ78">
            <v>35.893543281140587</v>
          </cell>
          <cell r="AK78">
            <v>0</v>
          </cell>
          <cell r="AL78">
            <v>35.893543281140587</v>
          </cell>
          <cell r="AN78">
            <v>42.879213040325375</v>
          </cell>
          <cell r="AO78">
            <v>0</v>
          </cell>
          <cell r="AP78">
            <v>42.879213040325375</v>
          </cell>
          <cell r="AR78">
            <v>49.089899107338944</v>
          </cell>
          <cell r="AS78">
            <v>0</v>
          </cell>
          <cell r="AT78">
            <v>49.089899107338944</v>
          </cell>
          <cell r="AV78">
            <v>57.829759584145549</v>
          </cell>
          <cell r="AW78">
            <v>0</v>
          </cell>
          <cell r="AX78">
            <v>57.829759584145549</v>
          </cell>
        </row>
        <row r="79">
          <cell r="A79" t="str">
            <v>RTB (Run the Business)</v>
          </cell>
          <cell r="D79">
            <v>0</v>
          </cell>
          <cell r="E79">
            <v>0</v>
          </cell>
          <cell r="F79">
            <v>0</v>
          </cell>
          <cell r="H79">
            <v>0</v>
          </cell>
          <cell r="I79">
            <v>0</v>
          </cell>
          <cell r="J79">
            <v>0</v>
          </cell>
          <cell r="L79">
            <v>0</v>
          </cell>
          <cell r="M79">
            <v>0</v>
          </cell>
          <cell r="N79">
            <v>0</v>
          </cell>
          <cell r="P79">
            <v>0</v>
          </cell>
          <cell r="Q79">
            <v>0</v>
          </cell>
          <cell r="R79">
            <v>0</v>
          </cell>
          <cell r="T79">
            <v>0</v>
          </cell>
          <cell r="U79">
            <v>0</v>
          </cell>
          <cell r="V79">
            <v>0</v>
          </cell>
          <cell r="X79">
            <v>0</v>
          </cell>
          <cell r="Y79">
            <v>0</v>
          </cell>
          <cell r="Z79">
            <v>0</v>
          </cell>
          <cell r="AB79">
            <v>0</v>
          </cell>
          <cell r="AC79">
            <v>0</v>
          </cell>
          <cell r="AD79">
            <v>0</v>
          </cell>
          <cell r="AF79">
            <v>0</v>
          </cell>
          <cell r="AG79">
            <v>0</v>
          </cell>
          <cell r="AH79">
            <v>0</v>
          </cell>
          <cell r="AJ79">
            <v>0</v>
          </cell>
          <cell r="AK79">
            <v>0</v>
          </cell>
          <cell r="AL79">
            <v>0</v>
          </cell>
          <cell r="AN79">
            <v>0</v>
          </cell>
          <cell r="AO79">
            <v>0</v>
          </cell>
          <cell r="AP79">
            <v>0</v>
          </cell>
          <cell r="AR79">
            <v>0</v>
          </cell>
          <cell r="AS79">
            <v>0</v>
          </cell>
          <cell r="AT79">
            <v>0</v>
          </cell>
          <cell r="AV79">
            <v>0</v>
          </cell>
          <cell r="AW79">
            <v>0</v>
          </cell>
          <cell r="AX79">
            <v>0</v>
          </cell>
        </row>
        <row r="80">
          <cell r="D80">
            <v>2.0119206297311569</v>
          </cell>
          <cell r="E80">
            <v>0</v>
          </cell>
          <cell r="F80">
            <v>2.0119206297311569</v>
          </cell>
          <cell r="H80">
            <v>6.5426581310142122</v>
          </cell>
          <cell r="I80">
            <v>0</v>
          </cell>
          <cell r="J80">
            <v>6.5426581310142122</v>
          </cell>
          <cell r="L80">
            <v>9.5534515614865168</v>
          </cell>
          <cell r="M80">
            <v>0</v>
          </cell>
          <cell r="N80">
            <v>9.5534515614865168</v>
          </cell>
          <cell r="P80">
            <v>13.575070137862379</v>
          </cell>
          <cell r="Q80">
            <v>0</v>
          </cell>
          <cell r="R80">
            <v>13.575070137862379</v>
          </cell>
          <cell r="T80">
            <v>16.126918851360205</v>
          </cell>
          <cell r="U80">
            <v>0</v>
          </cell>
          <cell r="V80">
            <v>16.126918851360205</v>
          </cell>
          <cell r="X80">
            <v>20.868331263890482</v>
          </cell>
          <cell r="Y80">
            <v>0</v>
          </cell>
          <cell r="Z80">
            <v>20.868331263890482</v>
          </cell>
          <cell r="AB80">
            <v>24.761603708972132</v>
          </cell>
          <cell r="AC80">
            <v>0</v>
          </cell>
          <cell r="AD80">
            <v>24.761603708972132</v>
          </cell>
          <cell r="AF80">
            <v>29.440417946878782</v>
          </cell>
          <cell r="AG80">
            <v>0</v>
          </cell>
          <cell r="AH80">
            <v>29.440417946878782</v>
          </cell>
          <cell r="AJ80">
            <v>35.893543281140587</v>
          </cell>
          <cell r="AK80">
            <v>0</v>
          </cell>
          <cell r="AL80">
            <v>35.893543281140587</v>
          </cell>
          <cell r="AN80">
            <v>42.879213040325375</v>
          </cell>
          <cell r="AO80">
            <v>0</v>
          </cell>
          <cell r="AP80">
            <v>42.879213040325375</v>
          </cell>
          <cell r="AR80">
            <v>49.089899107338944</v>
          </cell>
          <cell r="AS80">
            <v>0</v>
          </cell>
          <cell r="AT80">
            <v>49.089899107338944</v>
          </cell>
          <cell r="AV80">
            <v>57.829759584145549</v>
          </cell>
          <cell r="AW80">
            <v>0</v>
          </cell>
          <cell r="AX80">
            <v>57.829759584145549</v>
          </cell>
        </row>
        <row r="82">
          <cell r="A82" t="str">
            <v>Customer Markets</v>
          </cell>
        </row>
        <row r="83">
          <cell r="A83" t="str">
            <v>Energy Solutions Services</v>
          </cell>
          <cell r="D83">
            <v>0</v>
          </cell>
          <cell r="E83">
            <v>0</v>
          </cell>
          <cell r="F83">
            <v>0</v>
          </cell>
          <cell r="H83">
            <v>0</v>
          </cell>
          <cell r="I83">
            <v>0</v>
          </cell>
          <cell r="J83">
            <v>0</v>
          </cell>
          <cell r="L83">
            <v>0</v>
          </cell>
          <cell r="M83">
            <v>0</v>
          </cell>
          <cell r="N83">
            <v>0</v>
          </cell>
          <cell r="P83">
            <v>0</v>
          </cell>
          <cell r="Q83">
            <v>0</v>
          </cell>
          <cell r="R83">
            <v>0</v>
          </cell>
          <cell r="T83">
            <v>0</v>
          </cell>
          <cell r="U83">
            <v>0</v>
          </cell>
          <cell r="V83">
            <v>0</v>
          </cell>
          <cell r="X83">
            <v>0</v>
          </cell>
          <cell r="Y83">
            <v>0</v>
          </cell>
          <cell r="Z83">
            <v>0</v>
          </cell>
          <cell r="AB83">
            <v>0</v>
          </cell>
          <cell r="AC83">
            <v>0</v>
          </cell>
          <cell r="AD83">
            <v>0</v>
          </cell>
          <cell r="AF83">
            <v>0</v>
          </cell>
          <cell r="AG83">
            <v>0</v>
          </cell>
          <cell r="AH83">
            <v>0</v>
          </cell>
          <cell r="AJ83">
            <v>0</v>
          </cell>
          <cell r="AK83">
            <v>0</v>
          </cell>
          <cell r="AL83">
            <v>0</v>
          </cell>
          <cell r="AN83">
            <v>0</v>
          </cell>
          <cell r="AO83">
            <v>0</v>
          </cell>
          <cell r="AP83">
            <v>0</v>
          </cell>
          <cell r="AR83">
            <v>0</v>
          </cell>
          <cell r="AS83">
            <v>0</v>
          </cell>
          <cell r="AT83">
            <v>0</v>
          </cell>
          <cell r="AV83">
            <v>0</v>
          </cell>
          <cell r="AW83">
            <v>0</v>
          </cell>
          <cell r="AX83">
            <v>0</v>
          </cell>
        </row>
        <row r="84">
          <cell r="A84" t="str">
            <v>Energy Management</v>
          </cell>
          <cell r="D84">
            <v>0</v>
          </cell>
          <cell r="E84">
            <v>0</v>
          </cell>
          <cell r="F84">
            <v>0</v>
          </cell>
          <cell r="H84">
            <v>0</v>
          </cell>
          <cell r="I84">
            <v>0</v>
          </cell>
          <cell r="J84">
            <v>0</v>
          </cell>
          <cell r="L84">
            <v>0</v>
          </cell>
          <cell r="M84">
            <v>0</v>
          </cell>
          <cell r="N84">
            <v>0</v>
          </cell>
          <cell r="P84">
            <v>0</v>
          </cell>
          <cell r="Q84">
            <v>0</v>
          </cell>
          <cell r="R84">
            <v>0</v>
          </cell>
          <cell r="T84">
            <v>0</v>
          </cell>
          <cell r="U84">
            <v>0</v>
          </cell>
          <cell r="V84">
            <v>0</v>
          </cell>
          <cell r="X84">
            <v>0</v>
          </cell>
          <cell r="Y84">
            <v>0</v>
          </cell>
          <cell r="Z84">
            <v>0</v>
          </cell>
          <cell r="AB84">
            <v>0</v>
          </cell>
          <cell r="AC84">
            <v>0</v>
          </cell>
          <cell r="AD84">
            <v>0</v>
          </cell>
          <cell r="AF84">
            <v>0</v>
          </cell>
          <cell r="AG84">
            <v>0</v>
          </cell>
          <cell r="AH84">
            <v>0</v>
          </cell>
          <cell r="AJ84">
            <v>0</v>
          </cell>
          <cell r="AK84">
            <v>0</v>
          </cell>
          <cell r="AL84">
            <v>0</v>
          </cell>
          <cell r="AN84">
            <v>0</v>
          </cell>
          <cell r="AO84">
            <v>0</v>
          </cell>
          <cell r="AP84">
            <v>0</v>
          </cell>
          <cell r="AR84">
            <v>0</v>
          </cell>
          <cell r="AS84">
            <v>0</v>
          </cell>
          <cell r="AT84">
            <v>0</v>
          </cell>
          <cell r="AV84">
            <v>0</v>
          </cell>
          <cell r="AW84">
            <v>0</v>
          </cell>
          <cell r="AX84">
            <v>0</v>
          </cell>
        </row>
        <row r="85">
          <cell r="A85" t="str">
            <v>Marketing</v>
          </cell>
          <cell r="D85">
            <v>0</v>
          </cell>
          <cell r="E85">
            <v>0</v>
          </cell>
          <cell r="F85">
            <v>0</v>
          </cell>
          <cell r="H85">
            <v>0</v>
          </cell>
          <cell r="I85">
            <v>0</v>
          </cell>
          <cell r="J85">
            <v>0</v>
          </cell>
          <cell r="L85">
            <v>0</v>
          </cell>
          <cell r="M85">
            <v>0</v>
          </cell>
          <cell r="N85">
            <v>0</v>
          </cell>
          <cell r="P85">
            <v>0</v>
          </cell>
          <cell r="Q85">
            <v>0</v>
          </cell>
          <cell r="R85">
            <v>0</v>
          </cell>
          <cell r="T85">
            <v>0</v>
          </cell>
          <cell r="U85">
            <v>0</v>
          </cell>
          <cell r="V85">
            <v>0</v>
          </cell>
          <cell r="X85">
            <v>0</v>
          </cell>
          <cell r="Y85">
            <v>0</v>
          </cell>
          <cell r="Z85">
            <v>0</v>
          </cell>
          <cell r="AB85">
            <v>0</v>
          </cell>
          <cell r="AC85">
            <v>0</v>
          </cell>
          <cell r="AD85">
            <v>0</v>
          </cell>
          <cell r="AF85">
            <v>0</v>
          </cell>
          <cell r="AG85">
            <v>0</v>
          </cell>
          <cell r="AH85">
            <v>0</v>
          </cell>
          <cell r="AJ85">
            <v>0</v>
          </cell>
          <cell r="AK85">
            <v>0</v>
          </cell>
          <cell r="AL85">
            <v>0</v>
          </cell>
          <cell r="AN85">
            <v>0</v>
          </cell>
          <cell r="AO85">
            <v>0</v>
          </cell>
          <cell r="AP85">
            <v>0</v>
          </cell>
          <cell r="AR85">
            <v>0</v>
          </cell>
          <cell r="AS85">
            <v>0</v>
          </cell>
          <cell r="AT85">
            <v>0</v>
          </cell>
          <cell r="AV85">
            <v>0</v>
          </cell>
          <cell r="AW85">
            <v>0</v>
          </cell>
          <cell r="AX85">
            <v>0</v>
          </cell>
        </row>
        <row r="86">
          <cell r="A86" t="str">
            <v>Customer Transformation</v>
          </cell>
          <cell r="D86">
            <v>0</v>
          </cell>
          <cell r="E86">
            <v>0</v>
          </cell>
          <cell r="F86">
            <v>0</v>
          </cell>
          <cell r="H86">
            <v>0</v>
          </cell>
          <cell r="I86">
            <v>0</v>
          </cell>
          <cell r="J86">
            <v>0</v>
          </cell>
          <cell r="L86">
            <v>0</v>
          </cell>
          <cell r="M86">
            <v>0</v>
          </cell>
          <cell r="N86">
            <v>0</v>
          </cell>
          <cell r="P86">
            <v>0</v>
          </cell>
          <cell r="Q86">
            <v>0</v>
          </cell>
          <cell r="R86">
            <v>0</v>
          </cell>
          <cell r="T86">
            <v>0</v>
          </cell>
          <cell r="U86">
            <v>0</v>
          </cell>
          <cell r="V86">
            <v>0</v>
          </cell>
          <cell r="X86">
            <v>0</v>
          </cell>
          <cell r="Y86">
            <v>0</v>
          </cell>
          <cell r="Z86">
            <v>0</v>
          </cell>
          <cell r="AB86">
            <v>0</v>
          </cell>
          <cell r="AC86">
            <v>0</v>
          </cell>
          <cell r="AD86">
            <v>0</v>
          </cell>
          <cell r="AF86">
            <v>0</v>
          </cell>
          <cell r="AG86">
            <v>0</v>
          </cell>
          <cell r="AH86">
            <v>0</v>
          </cell>
          <cell r="AJ86">
            <v>0</v>
          </cell>
          <cell r="AK86">
            <v>0</v>
          </cell>
          <cell r="AL86">
            <v>0</v>
          </cell>
          <cell r="AN86">
            <v>0</v>
          </cell>
          <cell r="AO86">
            <v>0</v>
          </cell>
          <cell r="AP86">
            <v>0</v>
          </cell>
          <cell r="AR86">
            <v>0</v>
          </cell>
          <cell r="AS86">
            <v>0</v>
          </cell>
          <cell r="AT86">
            <v>0</v>
          </cell>
          <cell r="AV86">
            <v>0</v>
          </cell>
          <cell r="AW86">
            <v>0</v>
          </cell>
          <cell r="AX86">
            <v>0</v>
          </cell>
        </row>
        <row r="87">
          <cell r="A87" t="str">
            <v>Customer Interaction Management</v>
          </cell>
          <cell r="D87">
            <v>0</v>
          </cell>
          <cell r="E87">
            <v>0</v>
          </cell>
          <cell r="F87">
            <v>0</v>
          </cell>
          <cell r="H87">
            <v>0</v>
          </cell>
          <cell r="I87">
            <v>0</v>
          </cell>
          <cell r="J87">
            <v>0</v>
          </cell>
          <cell r="L87">
            <v>0</v>
          </cell>
          <cell r="M87">
            <v>0</v>
          </cell>
          <cell r="N87">
            <v>0</v>
          </cell>
          <cell r="P87">
            <v>0</v>
          </cell>
          <cell r="Q87">
            <v>0</v>
          </cell>
          <cell r="R87">
            <v>0</v>
          </cell>
          <cell r="T87">
            <v>0</v>
          </cell>
          <cell r="U87">
            <v>0</v>
          </cell>
          <cell r="V87">
            <v>0</v>
          </cell>
          <cell r="X87">
            <v>0</v>
          </cell>
          <cell r="Y87">
            <v>0</v>
          </cell>
          <cell r="Z87">
            <v>0</v>
          </cell>
          <cell r="AB87">
            <v>0</v>
          </cell>
          <cell r="AC87">
            <v>0</v>
          </cell>
          <cell r="AD87">
            <v>0</v>
          </cell>
          <cell r="AF87">
            <v>0</v>
          </cell>
          <cell r="AG87">
            <v>0</v>
          </cell>
          <cell r="AH87">
            <v>0</v>
          </cell>
          <cell r="AJ87">
            <v>0</v>
          </cell>
          <cell r="AK87">
            <v>0</v>
          </cell>
          <cell r="AL87">
            <v>0</v>
          </cell>
          <cell r="AN87">
            <v>0</v>
          </cell>
          <cell r="AO87">
            <v>0</v>
          </cell>
          <cell r="AP87">
            <v>0</v>
          </cell>
          <cell r="AR87">
            <v>0</v>
          </cell>
          <cell r="AS87">
            <v>0</v>
          </cell>
          <cell r="AT87">
            <v>0</v>
          </cell>
          <cell r="AV87">
            <v>0</v>
          </cell>
          <cell r="AW87">
            <v>0</v>
          </cell>
          <cell r="AX87">
            <v>0</v>
          </cell>
        </row>
        <row r="88">
          <cell r="A88" t="str">
            <v>Other - customer markets</v>
          </cell>
          <cell r="D88">
            <v>3.0178809445967354</v>
          </cell>
          <cell r="E88">
            <v>0</v>
          </cell>
          <cell r="F88">
            <v>3.0178809445967354</v>
          </cell>
          <cell r="H88">
            <v>7.5492209204010141</v>
          </cell>
          <cell r="I88">
            <v>0</v>
          </cell>
          <cell r="J88">
            <v>7.5492209204010141</v>
          </cell>
          <cell r="L88">
            <v>11.564704521799468</v>
          </cell>
          <cell r="M88">
            <v>0</v>
          </cell>
          <cell r="N88">
            <v>11.564704521799468</v>
          </cell>
          <cell r="P88">
            <v>14.580630888815149</v>
          </cell>
          <cell r="Q88">
            <v>0</v>
          </cell>
          <cell r="R88">
            <v>14.580630888815149</v>
          </cell>
          <cell r="T88">
            <v>18.142783707780232</v>
          </cell>
          <cell r="U88">
            <v>0</v>
          </cell>
          <cell r="V88">
            <v>18.142783707780232</v>
          </cell>
          <cell r="X88">
            <v>22.955164390279531</v>
          </cell>
          <cell r="Y88">
            <v>0</v>
          </cell>
          <cell r="Z88">
            <v>22.955164390279531</v>
          </cell>
          <cell r="AB88">
            <v>25.288446341077922</v>
          </cell>
          <cell r="AC88">
            <v>0</v>
          </cell>
          <cell r="AD88">
            <v>25.288446341077922</v>
          </cell>
          <cell r="AF88">
            <v>30.510978599492557</v>
          </cell>
          <cell r="AG88">
            <v>0</v>
          </cell>
          <cell r="AH88">
            <v>30.510978599492557</v>
          </cell>
          <cell r="AJ88">
            <v>38.247218250395711</v>
          </cell>
          <cell r="AK88">
            <v>0</v>
          </cell>
          <cell r="AL88">
            <v>38.247218250395711</v>
          </cell>
          <cell r="AN88">
            <v>44.770943027398559</v>
          </cell>
          <cell r="AO88">
            <v>0</v>
          </cell>
          <cell r="AP88">
            <v>44.770943027398559</v>
          </cell>
          <cell r="AR88">
            <v>50.381738557532074</v>
          </cell>
          <cell r="AS88">
            <v>0</v>
          </cell>
          <cell r="AT88">
            <v>50.381738557532074</v>
          </cell>
          <cell r="AV88">
            <v>52.631578947368425</v>
          </cell>
          <cell r="AW88">
            <v>0</v>
          </cell>
          <cell r="AX88">
            <v>52.631578947368425</v>
          </cell>
        </row>
        <row r="89">
          <cell r="D89">
            <v>3.0178809445967354</v>
          </cell>
          <cell r="E89">
            <v>0</v>
          </cell>
          <cell r="F89">
            <v>3.0178809445967354</v>
          </cell>
          <cell r="H89">
            <v>7.5492209204010141</v>
          </cell>
          <cell r="I89">
            <v>0</v>
          </cell>
          <cell r="J89">
            <v>7.5492209204010141</v>
          </cell>
          <cell r="L89">
            <v>11.564704521799468</v>
          </cell>
          <cell r="M89">
            <v>0</v>
          </cell>
          <cell r="N89">
            <v>11.564704521799468</v>
          </cell>
          <cell r="P89">
            <v>14.580630888815149</v>
          </cell>
          <cell r="Q89">
            <v>0</v>
          </cell>
          <cell r="R89">
            <v>14.580630888815149</v>
          </cell>
          <cell r="T89">
            <v>18.142783707780232</v>
          </cell>
          <cell r="U89">
            <v>0</v>
          </cell>
          <cell r="V89">
            <v>18.142783707780232</v>
          </cell>
          <cell r="X89">
            <v>22.955164390279531</v>
          </cell>
          <cell r="Y89">
            <v>0</v>
          </cell>
          <cell r="Z89">
            <v>22.955164390279531</v>
          </cell>
          <cell r="AB89">
            <v>25.288446341077922</v>
          </cell>
          <cell r="AC89">
            <v>0</v>
          </cell>
          <cell r="AD89">
            <v>25.288446341077922</v>
          </cell>
          <cell r="AF89">
            <v>30.510978599492557</v>
          </cell>
          <cell r="AG89">
            <v>0</v>
          </cell>
          <cell r="AH89">
            <v>30.510978599492557</v>
          </cell>
          <cell r="AJ89">
            <v>38.247218250395711</v>
          </cell>
          <cell r="AK89">
            <v>0</v>
          </cell>
          <cell r="AL89">
            <v>38.247218250395711</v>
          </cell>
          <cell r="AN89">
            <v>44.770943027398559</v>
          </cell>
          <cell r="AO89">
            <v>0</v>
          </cell>
          <cell r="AP89">
            <v>44.770943027398559</v>
          </cell>
          <cell r="AR89">
            <v>50.381738557532074</v>
          </cell>
          <cell r="AS89">
            <v>0</v>
          </cell>
          <cell r="AT89">
            <v>50.381738557532074</v>
          </cell>
          <cell r="AV89">
            <v>52.631578947368425</v>
          </cell>
          <cell r="AW89">
            <v>0</v>
          </cell>
          <cell r="AX89">
            <v>52.631578947368425</v>
          </cell>
        </row>
        <row r="91">
          <cell r="A91" t="str">
            <v>Other Allocated</v>
          </cell>
        </row>
        <row r="92">
          <cell r="A92" t="str">
            <v>Property services</v>
          </cell>
          <cell r="D92">
            <v>0</v>
          </cell>
          <cell r="E92">
            <v>0</v>
          </cell>
          <cell r="F92">
            <v>0</v>
          </cell>
          <cell r="H92">
            <v>0</v>
          </cell>
          <cell r="I92">
            <v>0</v>
          </cell>
          <cell r="J92">
            <v>0</v>
          </cell>
          <cell r="L92">
            <v>0</v>
          </cell>
          <cell r="M92">
            <v>0</v>
          </cell>
          <cell r="N92">
            <v>0</v>
          </cell>
          <cell r="P92">
            <v>0</v>
          </cell>
          <cell r="Q92">
            <v>0</v>
          </cell>
          <cell r="R92">
            <v>0</v>
          </cell>
          <cell r="T92">
            <v>0</v>
          </cell>
          <cell r="U92">
            <v>0</v>
          </cell>
          <cell r="V92">
            <v>0</v>
          </cell>
          <cell r="X92">
            <v>0</v>
          </cell>
          <cell r="Y92">
            <v>0</v>
          </cell>
          <cell r="Z92">
            <v>0</v>
          </cell>
          <cell r="AB92">
            <v>0</v>
          </cell>
          <cell r="AC92">
            <v>0</v>
          </cell>
          <cell r="AD92">
            <v>0</v>
          </cell>
          <cell r="AF92">
            <v>0</v>
          </cell>
          <cell r="AG92">
            <v>0</v>
          </cell>
          <cell r="AH92">
            <v>0</v>
          </cell>
          <cell r="AJ92">
            <v>0</v>
          </cell>
          <cell r="AK92">
            <v>0</v>
          </cell>
          <cell r="AL92">
            <v>0</v>
          </cell>
          <cell r="AN92">
            <v>0</v>
          </cell>
          <cell r="AO92">
            <v>0</v>
          </cell>
          <cell r="AP92">
            <v>0</v>
          </cell>
          <cell r="AR92">
            <v>0</v>
          </cell>
          <cell r="AS92">
            <v>0</v>
          </cell>
          <cell r="AT92">
            <v>0</v>
          </cell>
          <cell r="AV92">
            <v>0</v>
          </cell>
          <cell r="AW92">
            <v>0</v>
          </cell>
          <cell r="AX92">
            <v>0</v>
          </cell>
        </row>
        <row r="93">
          <cell r="A93" t="str">
            <v>SHEs</v>
          </cell>
          <cell r="D93">
            <v>1.0059603148655785</v>
          </cell>
          <cell r="E93">
            <v>0</v>
          </cell>
          <cell r="F93">
            <v>1.0059603148655785</v>
          </cell>
          <cell r="H93">
            <v>1.5098441840802028</v>
          </cell>
          <cell r="I93">
            <v>0</v>
          </cell>
          <cell r="J93">
            <v>1.5098441840802028</v>
          </cell>
          <cell r="L93">
            <v>2.5140662003911887</v>
          </cell>
          <cell r="M93">
            <v>0</v>
          </cell>
          <cell r="N93">
            <v>2.5140662003911887</v>
          </cell>
          <cell r="P93">
            <v>3.0166822528583066</v>
          </cell>
          <cell r="Q93">
            <v>0</v>
          </cell>
          <cell r="R93">
            <v>3.0166822528583066</v>
          </cell>
          <cell r="T93">
            <v>4.0317297128400513</v>
          </cell>
          <cell r="U93">
            <v>0</v>
          </cell>
          <cell r="V93">
            <v>4.0317297128400513</v>
          </cell>
          <cell r="X93">
            <v>4.6953745343753592</v>
          </cell>
          <cell r="Y93">
            <v>0</v>
          </cell>
          <cell r="Z93">
            <v>4.6953745343753592</v>
          </cell>
          <cell r="AB93">
            <v>5.2684263210579001</v>
          </cell>
          <cell r="AC93">
            <v>0</v>
          </cell>
          <cell r="AD93">
            <v>5.2684263210579001</v>
          </cell>
          <cell r="AF93">
            <v>6.4233639156826428</v>
          </cell>
          <cell r="AG93">
            <v>0</v>
          </cell>
          <cell r="AH93">
            <v>6.4233639156826428</v>
          </cell>
          <cell r="AJ93">
            <v>7.6494436500791423</v>
          </cell>
          <cell r="AK93">
            <v>0</v>
          </cell>
          <cell r="AL93">
            <v>7.6494436500791423</v>
          </cell>
          <cell r="AN93">
            <v>8.1974966106504397</v>
          </cell>
          <cell r="AO93">
            <v>0</v>
          </cell>
          <cell r="AP93">
            <v>8.1974966106504397</v>
          </cell>
          <cell r="AR93">
            <v>10.334715601545041</v>
          </cell>
          <cell r="AS93">
            <v>0</v>
          </cell>
          <cell r="AT93">
            <v>10.334715601545041</v>
          </cell>
          <cell r="AV93">
            <v>11.046133853151398</v>
          </cell>
          <cell r="AW93">
            <v>0</v>
          </cell>
          <cell r="AX93">
            <v>11.046133853151398</v>
          </cell>
        </row>
        <row r="94">
          <cell r="A94" t="str">
            <v>Rates &amp; Regulatory</v>
          </cell>
          <cell r="D94">
            <v>0</v>
          </cell>
          <cell r="E94">
            <v>0</v>
          </cell>
          <cell r="F94">
            <v>0</v>
          </cell>
          <cell r="H94">
            <v>0</v>
          </cell>
          <cell r="I94">
            <v>0</v>
          </cell>
          <cell r="J94">
            <v>0</v>
          </cell>
          <cell r="L94">
            <v>0</v>
          </cell>
          <cell r="M94">
            <v>0</v>
          </cell>
          <cell r="N94">
            <v>0</v>
          </cell>
          <cell r="P94">
            <v>0</v>
          </cell>
          <cell r="Q94">
            <v>0</v>
          </cell>
          <cell r="R94">
            <v>0</v>
          </cell>
          <cell r="T94">
            <v>0</v>
          </cell>
          <cell r="U94">
            <v>0</v>
          </cell>
          <cell r="V94">
            <v>0</v>
          </cell>
          <cell r="X94">
            <v>0</v>
          </cell>
          <cell r="Y94">
            <v>0</v>
          </cell>
          <cell r="Z94">
            <v>0</v>
          </cell>
          <cell r="AB94">
            <v>0</v>
          </cell>
          <cell r="AC94">
            <v>0</v>
          </cell>
          <cell r="AD94">
            <v>0</v>
          </cell>
          <cell r="AF94">
            <v>0</v>
          </cell>
          <cell r="AG94">
            <v>0</v>
          </cell>
          <cell r="AH94">
            <v>0</v>
          </cell>
          <cell r="AJ94">
            <v>0</v>
          </cell>
          <cell r="AK94">
            <v>0</v>
          </cell>
          <cell r="AL94">
            <v>0</v>
          </cell>
          <cell r="AN94">
            <v>0</v>
          </cell>
          <cell r="AO94">
            <v>0</v>
          </cell>
          <cell r="AP94">
            <v>0</v>
          </cell>
          <cell r="AR94">
            <v>0</v>
          </cell>
          <cell r="AS94">
            <v>0</v>
          </cell>
          <cell r="AT94">
            <v>0</v>
          </cell>
          <cell r="AV94">
            <v>0</v>
          </cell>
          <cell r="AW94">
            <v>0</v>
          </cell>
          <cell r="AX94">
            <v>0</v>
          </cell>
        </row>
        <row r="95">
          <cell r="A95" t="str">
            <v>Allocated pensions and other employee related benefits</v>
          </cell>
          <cell r="D95">
            <v>4.5268214168951033</v>
          </cell>
          <cell r="E95">
            <v>0</v>
          </cell>
          <cell r="F95">
            <v>4.5268214168951033</v>
          </cell>
          <cell r="H95">
            <v>9.5623464991746179</v>
          </cell>
          <cell r="I95">
            <v>0</v>
          </cell>
          <cell r="J95">
            <v>9.5623464991746179</v>
          </cell>
          <cell r="L95">
            <v>7.0393853610953281</v>
          </cell>
          <cell r="M95">
            <v>0</v>
          </cell>
          <cell r="N95">
            <v>7.0393853610953281</v>
          </cell>
          <cell r="P95">
            <v>9.0500467585749202</v>
          </cell>
          <cell r="Q95">
            <v>0</v>
          </cell>
          <cell r="R95">
            <v>9.0500467585749202</v>
          </cell>
          <cell r="T95">
            <v>11.087256710310141</v>
          </cell>
          <cell r="U95">
            <v>0</v>
          </cell>
          <cell r="V95">
            <v>11.087256710310141</v>
          </cell>
          <cell r="X95">
            <v>14.086123603126076</v>
          </cell>
          <cell r="Y95">
            <v>0</v>
          </cell>
          <cell r="Z95">
            <v>14.086123603126076</v>
          </cell>
          <cell r="AB95">
            <v>15.8052789631737</v>
          </cell>
          <cell r="AC95">
            <v>0</v>
          </cell>
          <cell r="AD95">
            <v>15.8052789631737</v>
          </cell>
          <cell r="AF95">
            <v>18.199531094434157</v>
          </cell>
          <cell r="AG95">
            <v>0</v>
          </cell>
          <cell r="AH95">
            <v>18.199531094434157</v>
          </cell>
          <cell r="AJ95">
            <v>21.183074723296087</v>
          </cell>
          <cell r="AK95">
            <v>0</v>
          </cell>
          <cell r="AL95">
            <v>21.183074723296087</v>
          </cell>
          <cell r="AN95">
            <v>25.853643156666774</v>
          </cell>
          <cell r="AO95">
            <v>0</v>
          </cell>
          <cell r="AP95">
            <v>25.853643156666774</v>
          </cell>
          <cell r="AR95">
            <v>29.712307354441993</v>
          </cell>
          <cell r="AS95">
            <v>0</v>
          </cell>
          <cell r="AT95">
            <v>29.712307354441993</v>
          </cell>
          <cell r="AV95">
            <v>33.788174139051335</v>
          </cell>
          <cell r="AW95">
            <v>0</v>
          </cell>
          <cell r="AX95">
            <v>33.788174139051335</v>
          </cell>
        </row>
        <row r="96">
          <cell r="A96" t="str">
            <v>Other allocations</v>
          </cell>
          <cell r="D96">
            <v>0</v>
          </cell>
          <cell r="E96">
            <v>0</v>
          </cell>
          <cell r="F96">
            <v>0</v>
          </cell>
          <cell r="H96">
            <v>0</v>
          </cell>
          <cell r="I96">
            <v>0</v>
          </cell>
          <cell r="J96">
            <v>0</v>
          </cell>
          <cell r="L96">
            <v>0</v>
          </cell>
          <cell r="M96">
            <v>0</v>
          </cell>
          <cell r="N96">
            <v>0</v>
          </cell>
          <cell r="P96">
            <v>0</v>
          </cell>
          <cell r="Q96">
            <v>0</v>
          </cell>
          <cell r="R96">
            <v>0</v>
          </cell>
          <cell r="T96">
            <v>0</v>
          </cell>
          <cell r="U96">
            <v>0</v>
          </cell>
          <cell r="V96">
            <v>0</v>
          </cell>
          <cell r="X96">
            <v>0</v>
          </cell>
          <cell r="Y96">
            <v>0</v>
          </cell>
          <cell r="Z96">
            <v>0</v>
          </cell>
          <cell r="AB96">
            <v>1.0536852642115802</v>
          </cell>
          <cell r="AC96">
            <v>0</v>
          </cell>
          <cell r="AD96">
            <v>1.0536852642115802</v>
          </cell>
          <cell r="AF96">
            <v>1.6058409789206607</v>
          </cell>
          <cell r="AG96">
            <v>0</v>
          </cell>
          <cell r="AH96">
            <v>1.6058409789206607</v>
          </cell>
          <cell r="AJ96">
            <v>0</v>
          </cell>
          <cell r="AK96">
            <v>0</v>
          </cell>
          <cell r="AL96">
            <v>0</v>
          </cell>
          <cell r="AN96">
            <v>0</v>
          </cell>
          <cell r="AO96">
            <v>0</v>
          </cell>
          <cell r="AP96">
            <v>0</v>
          </cell>
          <cell r="AR96">
            <v>0</v>
          </cell>
          <cell r="AS96">
            <v>0</v>
          </cell>
          <cell r="AT96">
            <v>0</v>
          </cell>
          <cell r="AV96">
            <v>0</v>
          </cell>
          <cell r="AW96">
            <v>0</v>
          </cell>
          <cell r="AX96">
            <v>0</v>
          </cell>
        </row>
        <row r="97">
          <cell r="A97" t="str">
            <v>Rounding - allocated</v>
          </cell>
          <cell r="D97">
            <v>0</v>
          </cell>
          <cell r="E97">
            <v>0</v>
          </cell>
          <cell r="F97">
            <v>0</v>
          </cell>
          <cell r="H97">
            <v>0</v>
          </cell>
          <cell r="I97">
            <v>0</v>
          </cell>
          <cell r="J97">
            <v>0</v>
          </cell>
          <cell r="L97">
            <v>0</v>
          </cell>
          <cell r="M97">
            <v>0</v>
          </cell>
          <cell r="N97">
            <v>0</v>
          </cell>
          <cell r="P97">
            <v>0</v>
          </cell>
          <cell r="Q97">
            <v>0</v>
          </cell>
          <cell r="R97">
            <v>0</v>
          </cell>
          <cell r="T97">
            <v>0</v>
          </cell>
          <cell r="U97">
            <v>0</v>
          </cell>
          <cell r="V97">
            <v>0</v>
          </cell>
          <cell r="X97">
            <v>0</v>
          </cell>
          <cell r="Y97">
            <v>0</v>
          </cell>
          <cell r="Z97">
            <v>0</v>
          </cell>
          <cell r="AB97">
            <v>0</v>
          </cell>
          <cell r="AC97">
            <v>0</v>
          </cell>
          <cell r="AD97">
            <v>0</v>
          </cell>
          <cell r="AF97">
            <v>0</v>
          </cell>
          <cell r="AG97">
            <v>0</v>
          </cell>
          <cell r="AH97">
            <v>0</v>
          </cell>
          <cell r="AJ97">
            <v>0</v>
          </cell>
          <cell r="AK97">
            <v>0</v>
          </cell>
          <cell r="AL97">
            <v>0</v>
          </cell>
          <cell r="AN97">
            <v>0</v>
          </cell>
          <cell r="AO97">
            <v>0</v>
          </cell>
          <cell r="AP97">
            <v>0</v>
          </cell>
          <cell r="AR97">
            <v>0</v>
          </cell>
          <cell r="AS97">
            <v>0</v>
          </cell>
          <cell r="AT97">
            <v>0</v>
          </cell>
          <cell r="AV97">
            <v>0</v>
          </cell>
          <cell r="AW97">
            <v>0</v>
          </cell>
          <cell r="AX97">
            <v>0</v>
          </cell>
        </row>
        <row r="98">
          <cell r="D98">
            <v>5.5327817317606822</v>
          </cell>
          <cell r="E98">
            <v>0</v>
          </cell>
          <cell r="F98">
            <v>5.5327817317606822</v>
          </cell>
          <cell r="H98">
            <v>11.072190683254821</v>
          </cell>
          <cell r="I98">
            <v>0</v>
          </cell>
          <cell r="J98">
            <v>11.072190683254821</v>
          </cell>
          <cell r="L98">
            <v>9.5534515614865168</v>
          </cell>
          <cell r="M98">
            <v>0</v>
          </cell>
          <cell r="N98">
            <v>9.5534515614865168</v>
          </cell>
          <cell r="P98">
            <v>12.066729011433226</v>
          </cell>
          <cell r="Q98">
            <v>0</v>
          </cell>
          <cell r="R98">
            <v>12.066729011433226</v>
          </cell>
          <cell r="T98">
            <v>15.118986423150194</v>
          </cell>
          <cell r="U98">
            <v>0</v>
          </cell>
          <cell r="V98">
            <v>15.118986423150194</v>
          </cell>
          <cell r="X98">
            <v>18.781498137501437</v>
          </cell>
          <cell r="Y98">
            <v>0</v>
          </cell>
          <cell r="Z98">
            <v>18.781498137501437</v>
          </cell>
          <cell r="AB98">
            <v>22.127390548443181</v>
          </cell>
          <cell r="AC98">
            <v>0</v>
          </cell>
          <cell r="AD98">
            <v>22.127390548443181</v>
          </cell>
          <cell r="AF98">
            <v>26.22873598903746</v>
          </cell>
          <cell r="AG98">
            <v>0</v>
          </cell>
          <cell r="AH98">
            <v>26.22873598903746</v>
          </cell>
          <cell r="AJ98">
            <v>28.83251837337523</v>
          </cell>
          <cell r="AK98">
            <v>0</v>
          </cell>
          <cell r="AL98">
            <v>28.83251837337523</v>
          </cell>
          <cell r="AN98">
            <v>34.05113976731721</v>
          </cell>
          <cell r="AO98">
            <v>0</v>
          </cell>
          <cell r="AP98">
            <v>34.05113976731721</v>
          </cell>
          <cell r="AR98">
            <v>40.047022955987032</v>
          </cell>
          <cell r="AS98">
            <v>0</v>
          </cell>
          <cell r="AT98">
            <v>40.047022955987032</v>
          </cell>
          <cell r="AV98">
            <v>44.834307992202731</v>
          </cell>
          <cell r="AW98">
            <v>0</v>
          </cell>
          <cell r="AX98">
            <v>44.834307992202731</v>
          </cell>
        </row>
        <row r="99">
          <cell r="A99" t="str">
            <v>Allocated controllable opex</v>
          </cell>
          <cell r="D99">
            <v>20.622186454744359</v>
          </cell>
          <cell r="E99">
            <v>0</v>
          </cell>
          <cell r="F99">
            <v>20.622186454744359</v>
          </cell>
          <cell r="H99">
            <v>44.288762733019283</v>
          </cell>
          <cell r="I99">
            <v>0</v>
          </cell>
          <cell r="J99">
            <v>44.288762733019283</v>
          </cell>
          <cell r="L99">
            <v>61.343215289545007</v>
          </cell>
          <cell r="M99">
            <v>0</v>
          </cell>
          <cell r="N99">
            <v>61.343215289545007</v>
          </cell>
          <cell r="P99">
            <v>78.936518949792358</v>
          </cell>
          <cell r="Q99">
            <v>0</v>
          </cell>
          <cell r="R99">
            <v>78.936518949792358</v>
          </cell>
          <cell r="T99">
            <v>97.265479322266245</v>
          </cell>
          <cell r="U99">
            <v>0</v>
          </cell>
          <cell r="V99">
            <v>97.265479322266245</v>
          </cell>
          <cell r="X99">
            <v>123.12315445695387</v>
          </cell>
          <cell r="Y99">
            <v>0</v>
          </cell>
          <cell r="Z99">
            <v>123.12315445695387</v>
          </cell>
          <cell r="AB99">
            <v>137.50592697961119</v>
          </cell>
          <cell r="AC99">
            <v>0</v>
          </cell>
          <cell r="AD99">
            <v>137.50592697961119</v>
          </cell>
          <cell r="AF99">
            <v>163.26049952360052</v>
          </cell>
          <cell r="AG99">
            <v>0</v>
          </cell>
          <cell r="AH99">
            <v>163.26049952360052</v>
          </cell>
          <cell r="AJ99">
            <v>213.00758471758843</v>
          </cell>
          <cell r="AK99">
            <v>0</v>
          </cell>
          <cell r="AL99">
            <v>213.00758471758843</v>
          </cell>
          <cell r="AN99">
            <v>255.38354825487906</v>
          </cell>
          <cell r="AO99">
            <v>0</v>
          </cell>
          <cell r="AP99">
            <v>255.38354825487906</v>
          </cell>
          <cell r="AR99">
            <v>291.95571574364737</v>
          </cell>
          <cell r="AS99">
            <v>0</v>
          </cell>
          <cell r="AT99">
            <v>291.95571574364737</v>
          </cell>
          <cell r="AV99">
            <v>332.68356075373623</v>
          </cell>
          <cell r="AW99">
            <v>0</v>
          </cell>
          <cell r="AX99">
            <v>332.68356075373623</v>
          </cell>
        </row>
        <row r="101">
          <cell r="A101" t="str">
            <v>Bad debts</v>
          </cell>
          <cell r="D101">
            <v>5.5327817317606822</v>
          </cell>
          <cell r="E101">
            <v>0</v>
          </cell>
          <cell r="F101">
            <v>5.5327817317606822</v>
          </cell>
          <cell r="H101">
            <v>10.065627893868019</v>
          </cell>
          <cell r="I101">
            <v>0</v>
          </cell>
          <cell r="J101">
            <v>10.065627893868019</v>
          </cell>
          <cell r="L101">
            <v>12.570331001955944</v>
          </cell>
          <cell r="M101">
            <v>0</v>
          </cell>
          <cell r="N101">
            <v>12.570331001955944</v>
          </cell>
          <cell r="P101">
            <v>16.591752390720686</v>
          </cell>
          <cell r="Q101">
            <v>0</v>
          </cell>
          <cell r="R101">
            <v>16.591752390720686</v>
          </cell>
          <cell r="T101">
            <v>24.19037827704031</v>
          </cell>
          <cell r="U101">
            <v>0</v>
          </cell>
          <cell r="V101">
            <v>24.19037827704031</v>
          </cell>
          <cell r="X101">
            <v>32.34591345903025</v>
          </cell>
          <cell r="Y101">
            <v>0</v>
          </cell>
          <cell r="Z101">
            <v>32.34591345903025</v>
          </cell>
          <cell r="AB101">
            <v>36.352141615299509</v>
          </cell>
          <cell r="AC101">
            <v>0</v>
          </cell>
          <cell r="AD101">
            <v>36.352141615299509</v>
          </cell>
          <cell r="AF101">
            <v>41.751865451937178</v>
          </cell>
          <cell r="AG101">
            <v>0</v>
          </cell>
          <cell r="AH101">
            <v>41.751865451937178</v>
          </cell>
          <cell r="AJ101">
            <v>50.604011838985095</v>
          </cell>
          <cell r="AK101">
            <v>0</v>
          </cell>
          <cell r="AL101">
            <v>50.604011838985095</v>
          </cell>
          <cell r="AN101">
            <v>61.165936248699438</v>
          </cell>
          <cell r="AO101">
            <v>0</v>
          </cell>
          <cell r="AP101">
            <v>61.165936248699438</v>
          </cell>
          <cell r="AR101">
            <v>69.11341058533246</v>
          </cell>
          <cell r="AS101">
            <v>0</v>
          </cell>
          <cell r="AT101">
            <v>69.11341058533246</v>
          </cell>
          <cell r="AV101">
            <v>88.369070825211182</v>
          </cell>
          <cell r="AW101">
            <v>0</v>
          </cell>
          <cell r="AX101">
            <v>88.369070825211182</v>
          </cell>
        </row>
        <row r="103">
          <cell r="A103" t="str">
            <v xml:space="preserve">Controllable opex </v>
          </cell>
          <cell r="D103">
            <v>53.315896687875664</v>
          </cell>
          <cell r="E103">
            <v>0</v>
          </cell>
          <cell r="F103">
            <v>53.315896687875664</v>
          </cell>
          <cell r="H103">
            <v>109.21206264846802</v>
          </cell>
          <cell r="I103">
            <v>0</v>
          </cell>
          <cell r="J103">
            <v>109.21206264846802</v>
          </cell>
          <cell r="L103">
            <v>166.43118246589668</v>
          </cell>
          <cell r="M103">
            <v>0</v>
          </cell>
          <cell r="N103">
            <v>166.43118246589668</v>
          </cell>
          <cell r="P103">
            <v>223.73726708699104</v>
          </cell>
          <cell r="Q103">
            <v>0</v>
          </cell>
          <cell r="R103">
            <v>223.73726708699104</v>
          </cell>
          <cell r="T103">
            <v>277.68538397185853</v>
          </cell>
          <cell r="U103">
            <v>0</v>
          </cell>
          <cell r="V103">
            <v>277.68538397185853</v>
          </cell>
          <cell r="X103">
            <v>354.23992320454101</v>
          </cell>
          <cell r="Y103">
            <v>0</v>
          </cell>
          <cell r="Z103">
            <v>354.23992320454101</v>
          </cell>
          <cell r="AB103">
            <v>420.94726305252618</v>
          </cell>
          <cell r="AC103">
            <v>0</v>
          </cell>
          <cell r="AD103">
            <v>420.94726305252618</v>
          </cell>
          <cell r="AF103">
            <v>475.86421008682248</v>
          </cell>
          <cell r="AG103">
            <v>0</v>
          </cell>
          <cell r="AH103">
            <v>475.86421008682248</v>
          </cell>
          <cell r="AJ103">
            <v>594.30292973691803</v>
          </cell>
          <cell r="AK103">
            <v>0</v>
          </cell>
          <cell r="AL103">
            <v>594.30292973691803</v>
          </cell>
          <cell r="AN103">
            <v>693.63432859349882</v>
          </cell>
          <cell r="AO103">
            <v>0</v>
          </cell>
          <cell r="AP103">
            <v>693.63432859349882</v>
          </cell>
          <cell r="AR103">
            <v>781.56286736684365</v>
          </cell>
          <cell r="AS103">
            <v>0</v>
          </cell>
          <cell r="AT103">
            <v>781.56286736684365</v>
          </cell>
          <cell r="AV103">
            <v>894.08706952566615</v>
          </cell>
          <cell r="AW103">
            <v>0</v>
          </cell>
          <cell r="AX103">
            <v>894.08706952566615</v>
          </cell>
        </row>
        <row r="105">
          <cell r="A105" t="str">
            <v>Non Controllable Opex</v>
          </cell>
        </row>
        <row r="106">
          <cell r="A106" t="str">
            <v xml:space="preserve">Other </v>
          </cell>
        </row>
        <row r="107">
          <cell r="A107" t="str">
            <v xml:space="preserve">Depreciation </v>
          </cell>
          <cell r="D107">
            <v>13.07748409325252</v>
          </cell>
          <cell r="E107">
            <v>0</v>
          </cell>
          <cell r="F107">
            <v>13.07748409325252</v>
          </cell>
          <cell r="H107">
            <v>28.183758102830453</v>
          </cell>
          <cell r="I107">
            <v>0</v>
          </cell>
          <cell r="J107">
            <v>28.183758102830453</v>
          </cell>
          <cell r="L107">
            <v>41.230685686415498</v>
          </cell>
          <cell r="M107">
            <v>0</v>
          </cell>
          <cell r="N107">
            <v>41.230685686415498</v>
          </cell>
          <cell r="P107">
            <v>54.300280551449518</v>
          </cell>
          <cell r="Q107">
            <v>0</v>
          </cell>
          <cell r="R107">
            <v>54.300280551449518</v>
          </cell>
          <cell r="T107">
            <v>68.539405118280868</v>
          </cell>
          <cell r="U107">
            <v>0</v>
          </cell>
          <cell r="V107">
            <v>68.539405118280868</v>
          </cell>
          <cell r="X107">
            <v>85.560158181950982</v>
          </cell>
          <cell r="Y107">
            <v>0</v>
          </cell>
          <cell r="Z107">
            <v>85.560158181950982</v>
          </cell>
          <cell r="AB107">
            <v>100.10010010010011</v>
          </cell>
          <cell r="AC107">
            <v>0</v>
          </cell>
          <cell r="AD107">
            <v>100.10010010010011</v>
          </cell>
          <cell r="AF107">
            <v>117.22639146120824</v>
          </cell>
          <cell r="AG107">
            <v>0</v>
          </cell>
          <cell r="AH107">
            <v>117.22639146120824</v>
          </cell>
          <cell r="AJ107">
            <v>144.16259186687614</v>
          </cell>
          <cell r="AK107">
            <v>0</v>
          </cell>
          <cell r="AL107">
            <v>144.16259186687614</v>
          </cell>
          <cell r="AN107">
            <v>172.14742882365923</v>
          </cell>
          <cell r="AO107">
            <v>0</v>
          </cell>
          <cell r="AP107">
            <v>172.14742882365923</v>
          </cell>
          <cell r="AR107">
            <v>193.12999780387295</v>
          </cell>
          <cell r="AS107">
            <v>0</v>
          </cell>
          <cell r="AT107">
            <v>193.12999780387295</v>
          </cell>
          <cell r="AV107">
            <v>213.7751786874594</v>
          </cell>
          <cell r="AW107">
            <v>0</v>
          </cell>
          <cell r="AX107">
            <v>213.7751786874594</v>
          </cell>
        </row>
        <row r="108">
          <cell r="A108" t="str">
            <v>Amortisation</v>
          </cell>
          <cell r="D108">
            <v>0</v>
          </cell>
          <cell r="E108">
            <v>0</v>
          </cell>
          <cell r="F108">
            <v>0</v>
          </cell>
          <cell r="H108">
            <v>0</v>
          </cell>
          <cell r="I108">
            <v>0</v>
          </cell>
          <cell r="J108">
            <v>0</v>
          </cell>
          <cell r="L108">
            <v>0</v>
          </cell>
          <cell r="M108">
            <v>0</v>
          </cell>
          <cell r="N108">
            <v>0</v>
          </cell>
          <cell r="P108">
            <v>0</v>
          </cell>
          <cell r="Q108">
            <v>0</v>
          </cell>
          <cell r="R108">
            <v>0</v>
          </cell>
          <cell r="T108">
            <v>0</v>
          </cell>
          <cell r="U108">
            <v>0</v>
          </cell>
          <cell r="V108">
            <v>0</v>
          </cell>
          <cell r="X108">
            <v>0</v>
          </cell>
          <cell r="Y108">
            <v>0</v>
          </cell>
          <cell r="Z108">
            <v>0</v>
          </cell>
          <cell r="AB108">
            <v>0</v>
          </cell>
          <cell r="AC108">
            <v>0</v>
          </cell>
          <cell r="AD108">
            <v>0</v>
          </cell>
          <cell r="AF108">
            <v>0</v>
          </cell>
          <cell r="AG108">
            <v>0</v>
          </cell>
          <cell r="AH108">
            <v>0</v>
          </cell>
          <cell r="AJ108">
            <v>0</v>
          </cell>
          <cell r="AK108">
            <v>0</v>
          </cell>
          <cell r="AL108">
            <v>0</v>
          </cell>
          <cell r="AN108">
            <v>0</v>
          </cell>
          <cell r="AO108">
            <v>0</v>
          </cell>
          <cell r="AP108">
            <v>0</v>
          </cell>
          <cell r="AR108">
            <v>0</v>
          </cell>
          <cell r="AS108">
            <v>0</v>
          </cell>
          <cell r="AT108">
            <v>0</v>
          </cell>
          <cell r="AV108">
            <v>0</v>
          </cell>
          <cell r="AW108">
            <v>0</v>
          </cell>
          <cell r="AX108">
            <v>0</v>
          </cell>
        </row>
        <row r="109">
          <cell r="A109" t="str">
            <v>Capital contributions released</v>
          </cell>
          <cell r="D109">
            <v>-0.50298015743278923</v>
          </cell>
          <cell r="E109">
            <v>0</v>
          </cell>
          <cell r="F109">
            <v>-0.50298015743278923</v>
          </cell>
          <cell r="H109">
            <v>-1.0065627893868019</v>
          </cell>
          <cell r="I109">
            <v>0</v>
          </cell>
          <cell r="J109">
            <v>-1.0065627893868019</v>
          </cell>
          <cell r="L109">
            <v>0</v>
          </cell>
          <cell r="M109">
            <v>0</v>
          </cell>
          <cell r="N109">
            <v>0</v>
          </cell>
          <cell r="P109">
            <v>0</v>
          </cell>
          <cell r="Q109">
            <v>0</v>
          </cell>
          <cell r="R109">
            <v>0</v>
          </cell>
          <cell r="T109">
            <v>0</v>
          </cell>
          <cell r="U109">
            <v>0</v>
          </cell>
          <cell r="V109">
            <v>0</v>
          </cell>
          <cell r="X109">
            <v>0</v>
          </cell>
          <cell r="Y109">
            <v>0</v>
          </cell>
          <cell r="Z109">
            <v>0</v>
          </cell>
          <cell r="AB109">
            <v>0</v>
          </cell>
          <cell r="AC109">
            <v>0</v>
          </cell>
          <cell r="AD109">
            <v>0</v>
          </cell>
          <cell r="AF109">
            <v>0</v>
          </cell>
          <cell r="AG109">
            <v>0</v>
          </cell>
          <cell r="AH109">
            <v>0</v>
          </cell>
          <cell r="AJ109">
            <v>0</v>
          </cell>
          <cell r="AK109">
            <v>0</v>
          </cell>
          <cell r="AL109">
            <v>0</v>
          </cell>
          <cell r="AN109">
            <v>0</v>
          </cell>
          <cell r="AO109">
            <v>0</v>
          </cell>
          <cell r="AP109">
            <v>0</v>
          </cell>
          <cell r="AR109">
            <v>0</v>
          </cell>
          <cell r="AS109">
            <v>0</v>
          </cell>
          <cell r="AT109">
            <v>0</v>
          </cell>
          <cell r="AV109">
            <v>0</v>
          </cell>
          <cell r="AW109">
            <v>0</v>
          </cell>
          <cell r="AX109">
            <v>0</v>
          </cell>
        </row>
        <row r="110">
          <cell r="A110" t="str">
            <v>Environmental</v>
          </cell>
          <cell r="D110">
            <v>3.0178809445967354</v>
          </cell>
          <cell r="E110">
            <v>0</v>
          </cell>
          <cell r="F110">
            <v>3.0178809445967354</v>
          </cell>
          <cell r="H110">
            <v>-3.0196883681604056</v>
          </cell>
          <cell r="I110">
            <v>0</v>
          </cell>
          <cell r="J110">
            <v>-3.0196883681604056</v>
          </cell>
          <cell r="L110">
            <v>-6.0337588809388532</v>
          </cell>
          <cell r="M110">
            <v>0</v>
          </cell>
          <cell r="N110">
            <v>-6.0337588809388532</v>
          </cell>
          <cell r="P110">
            <v>-5.5305841302402285</v>
          </cell>
          <cell r="Q110">
            <v>0</v>
          </cell>
          <cell r="R110">
            <v>-5.5305841302402285</v>
          </cell>
          <cell r="T110">
            <v>-5.5436283551550707</v>
          </cell>
          <cell r="U110">
            <v>0</v>
          </cell>
          <cell r="V110">
            <v>-5.5436283551550707</v>
          </cell>
          <cell r="X110">
            <v>-8.347332505556194</v>
          </cell>
          <cell r="Y110">
            <v>0</v>
          </cell>
          <cell r="Z110">
            <v>-8.347332505556194</v>
          </cell>
          <cell r="AB110">
            <v>-7.9026394815868501</v>
          </cell>
          <cell r="AC110">
            <v>0</v>
          </cell>
          <cell r="AD110">
            <v>-7.9026394815868501</v>
          </cell>
          <cell r="AF110">
            <v>-8.0292048946033034</v>
          </cell>
          <cell r="AG110">
            <v>0</v>
          </cell>
          <cell r="AH110">
            <v>-8.0292048946033034</v>
          </cell>
          <cell r="AJ110">
            <v>-4.1189311961964608</v>
          </cell>
          <cell r="AK110">
            <v>0</v>
          </cell>
          <cell r="AL110">
            <v>-4.1189311961964608</v>
          </cell>
          <cell r="AN110">
            <v>-4.4140366365040826</v>
          </cell>
          <cell r="AO110">
            <v>0</v>
          </cell>
          <cell r="AP110">
            <v>-4.4140366365040826</v>
          </cell>
          <cell r="AR110">
            <v>-3.8755183505793904</v>
          </cell>
          <cell r="AS110">
            <v>0</v>
          </cell>
          <cell r="AT110">
            <v>-3.8755183505793904</v>
          </cell>
          <cell r="AV110">
            <v>16.244314489928527</v>
          </cell>
          <cell r="AW110">
            <v>0</v>
          </cell>
          <cell r="AX110">
            <v>16.244314489928527</v>
          </cell>
        </row>
        <row r="111">
          <cell r="A111" t="str">
            <v>Storms</v>
          </cell>
          <cell r="D111">
            <v>0.50298015743278923</v>
          </cell>
          <cell r="E111">
            <v>0</v>
          </cell>
          <cell r="F111">
            <v>0.50298015743278923</v>
          </cell>
          <cell r="H111">
            <v>1.5098441840802028</v>
          </cell>
          <cell r="I111">
            <v>0</v>
          </cell>
          <cell r="J111">
            <v>1.5098441840802028</v>
          </cell>
          <cell r="L111">
            <v>7.542198601173566</v>
          </cell>
          <cell r="M111">
            <v>0</v>
          </cell>
          <cell r="N111">
            <v>7.542198601173566</v>
          </cell>
          <cell r="P111">
            <v>9.0500467585749202</v>
          </cell>
          <cell r="Q111">
            <v>0</v>
          </cell>
          <cell r="R111">
            <v>9.0500467585749202</v>
          </cell>
          <cell r="T111">
            <v>9.575358067995122</v>
          </cell>
          <cell r="U111">
            <v>0</v>
          </cell>
          <cell r="V111">
            <v>9.575358067995122</v>
          </cell>
          <cell r="X111">
            <v>16.172956729515125</v>
          </cell>
          <cell r="Y111">
            <v>0</v>
          </cell>
          <cell r="Z111">
            <v>16.172956729515125</v>
          </cell>
          <cell r="AB111">
            <v>18.439492123702649</v>
          </cell>
          <cell r="AC111">
            <v>0</v>
          </cell>
          <cell r="AD111">
            <v>18.439492123702649</v>
          </cell>
          <cell r="AF111">
            <v>19.270091747047928</v>
          </cell>
          <cell r="AG111">
            <v>0</v>
          </cell>
          <cell r="AH111">
            <v>19.270091747047928</v>
          </cell>
          <cell r="AJ111">
            <v>73.552342789222521</v>
          </cell>
          <cell r="AK111">
            <v>0</v>
          </cell>
          <cell r="AL111">
            <v>73.552342789222521</v>
          </cell>
          <cell r="AN111">
            <v>81.974966106504397</v>
          </cell>
          <cell r="AO111">
            <v>0</v>
          </cell>
          <cell r="AP111">
            <v>81.974966106504397</v>
          </cell>
          <cell r="AR111">
            <v>98.825717939774449</v>
          </cell>
          <cell r="AS111">
            <v>0</v>
          </cell>
          <cell r="AT111">
            <v>98.825717939774449</v>
          </cell>
          <cell r="AV111">
            <v>107.21247563352827</v>
          </cell>
          <cell r="AW111">
            <v>0</v>
          </cell>
          <cell r="AX111">
            <v>107.21247563352827</v>
          </cell>
        </row>
        <row r="112">
          <cell r="A112" t="str">
            <v>Quasi capex (US capital related O&amp;M)</v>
          </cell>
          <cell r="D112">
            <v>1.5089404722983677</v>
          </cell>
          <cell r="E112">
            <v>0</v>
          </cell>
          <cell r="F112">
            <v>1.5089404722983677</v>
          </cell>
          <cell r="H112">
            <v>3.0196883681604056</v>
          </cell>
          <cell r="I112">
            <v>0</v>
          </cell>
          <cell r="J112">
            <v>3.0196883681604056</v>
          </cell>
          <cell r="L112">
            <v>4.5253191607041394</v>
          </cell>
          <cell r="M112">
            <v>0</v>
          </cell>
          <cell r="N112">
            <v>4.5253191607041394</v>
          </cell>
          <cell r="P112">
            <v>6.0333645057166132</v>
          </cell>
          <cell r="Q112">
            <v>0</v>
          </cell>
          <cell r="R112">
            <v>6.0333645057166132</v>
          </cell>
          <cell r="T112">
            <v>7.5594932115750959</v>
          </cell>
          <cell r="U112">
            <v>0</v>
          </cell>
          <cell r="V112">
            <v>7.5594932115750959</v>
          </cell>
          <cell r="X112">
            <v>9.3907490687507185</v>
          </cell>
          <cell r="Y112">
            <v>0</v>
          </cell>
          <cell r="Z112">
            <v>9.3907490687507185</v>
          </cell>
          <cell r="AB112">
            <v>11.06369527422159</v>
          </cell>
          <cell r="AC112">
            <v>0</v>
          </cell>
          <cell r="AD112">
            <v>11.06369527422159</v>
          </cell>
          <cell r="AF112">
            <v>12.846727831365286</v>
          </cell>
          <cell r="AG112">
            <v>0</v>
          </cell>
          <cell r="AH112">
            <v>12.846727831365286</v>
          </cell>
          <cell r="AJ112">
            <v>15.887306042472064</v>
          </cell>
          <cell r="AK112">
            <v>0</v>
          </cell>
          <cell r="AL112">
            <v>15.887306042472064</v>
          </cell>
          <cell r="AN112">
            <v>18.917299870731785</v>
          </cell>
          <cell r="AO112">
            <v>0</v>
          </cell>
          <cell r="AP112">
            <v>18.917299870731785</v>
          </cell>
          <cell r="AR112">
            <v>21.315350928186646</v>
          </cell>
          <cell r="AS112">
            <v>0</v>
          </cell>
          <cell r="AT112">
            <v>21.315350928186646</v>
          </cell>
          <cell r="AV112">
            <v>23.391812865497077</v>
          </cell>
          <cell r="AW112">
            <v>0</v>
          </cell>
          <cell r="AX112">
            <v>23.391812865497077</v>
          </cell>
        </row>
        <row r="113">
          <cell r="A113" t="str">
            <v>US property taxes / rates</v>
          </cell>
          <cell r="D113">
            <v>12.071523778386942</v>
          </cell>
          <cell r="E113">
            <v>0</v>
          </cell>
          <cell r="F113">
            <v>12.071523778386942</v>
          </cell>
          <cell r="H113">
            <v>27.177195313443651</v>
          </cell>
          <cell r="I113">
            <v>0</v>
          </cell>
          <cell r="J113">
            <v>27.177195313443651</v>
          </cell>
          <cell r="L113">
            <v>41.733498926493731</v>
          </cell>
          <cell r="M113">
            <v>0</v>
          </cell>
          <cell r="N113">
            <v>41.733498926493731</v>
          </cell>
          <cell r="P113">
            <v>54.803060926925902</v>
          </cell>
          <cell r="Q113">
            <v>0</v>
          </cell>
          <cell r="R113">
            <v>54.803060926925902</v>
          </cell>
          <cell r="T113">
            <v>67.531472690070856</v>
          </cell>
          <cell r="U113">
            <v>0</v>
          </cell>
          <cell r="V113">
            <v>67.531472690070856</v>
          </cell>
          <cell r="X113">
            <v>82.429908492367417</v>
          </cell>
          <cell r="Y113">
            <v>0</v>
          </cell>
          <cell r="Z113">
            <v>82.429908492367417</v>
          </cell>
          <cell r="AB113">
            <v>96.412201675359569</v>
          </cell>
          <cell r="AC113">
            <v>0</v>
          </cell>
          <cell r="AD113">
            <v>96.412201675359569</v>
          </cell>
          <cell r="AF113">
            <v>108.66190624029805</v>
          </cell>
          <cell r="AG113">
            <v>0</v>
          </cell>
          <cell r="AH113">
            <v>108.66190624029805</v>
          </cell>
          <cell r="AJ113">
            <v>130.62896079365919</v>
          </cell>
          <cell r="AK113">
            <v>0</v>
          </cell>
          <cell r="AL113">
            <v>130.62896079365919</v>
          </cell>
          <cell r="AN113">
            <v>156.38301226471609</v>
          </cell>
          <cell r="AO113">
            <v>0</v>
          </cell>
          <cell r="AP113">
            <v>156.38301226471609</v>
          </cell>
          <cell r="AR113">
            <v>176.98200467645881</v>
          </cell>
          <cell r="AS113">
            <v>0</v>
          </cell>
          <cell r="AT113">
            <v>176.98200467645881</v>
          </cell>
          <cell r="AV113">
            <v>196.23131903833658</v>
          </cell>
          <cell r="AW113">
            <v>0</v>
          </cell>
          <cell r="AX113">
            <v>196.23131903833658</v>
          </cell>
        </row>
        <row r="114">
          <cell r="A114" t="str">
            <v>Excluded, de-minimus &amp; consented opex</v>
          </cell>
          <cell r="D114">
            <v>0</v>
          </cell>
          <cell r="E114">
            <v>0</v>
          </cell>
          <cell r="F114">
            <v>0</v>
          </cell>
          <cell r="H114">
            <v>0</v>
          </cell>
          <cell r="I114">
            <v>0</v>
          </cell>
          <cell r="J114">
            <v>0</v>
          </cell>
          <cell r="L114">
            <v>0</v>
          </cell>
          <cell r="M114">
            <v>0</v>
          </cell>
          <cell r="N114">
            <v>0</v>
          </cell>
          <cell r="P114">
            <v>0</v>
          </cell>
          <cell r="Q114">
            <v>0</v>
          </cell>
          <cell r="R114">
            <v>0</v>
          </cell>
          <cell r="T114">
            <v>0</v>
          </cell>
          <cell r="U114">
            <v>0</v>
          </cell>
          <cell r="V114">
            <v>0</v>
          </cell>
          <cell r="X114">
            <v>0</v>
          </cell>
          <cell r="Y114">
            <v>0</v>
          </cell>
          <cell r="Z114">
            <v>0</v>
          </cell>
          <cell r="AB114">
            <v>0</v>
          </cell>
          <cell r="AC114">
            <v>0</v>
          </cell>
          <cell r="AD114">
            <v>0</v>
          </cell>
          <cell r="AF114">
            <v>0</v>
          </cell>
          <cell r="AG114">
            <v>0</v>
          </cell>
          <cell r="AH114">
            <v>0</v>
          </cell>
          <cell r="AJ114">
            <v>0</v>
          </cell>
          <cell r="AK114">
            <v>0</v>
          </cell>
          <cell r="AL114">
            <v>0</v>
          </cell>
          <cell r="AN114">
            <v>0</v>
          </cell>
          <cell r="AO114">
            <v>0</v>
          </cell>
          <cell r="AP114">
            <v>0</v>
          </cell>
          <cell r="AR114">
            <v>0</v>
          </cell>
          <cell r="AS114">
            <v>0</v>
          </cell>
          <cell r="AT114">
            <v>0</v>
          </cell>
          <cell r="AV114">
            <v>0</v>
          </cell>
          <cell r="AW114">
            <v>0</v>
          </cell>
          <cell r="AX114">
            <v>0</v>
          </cell>
        </row>
        <row r="115">
          <cell r="D115">
            <v>29.675829288534565</v>
          </cell>
          <cell r="E115">
            <v>0</v>
          </cell>
          <cell r="F115">
            <v>29.675829288534565</v>
          </cell>
          <cell r="H115">
            <v>55.864234810967503</v>
          </cell>
          <cell r="I115">
            <v>0</v>
          </cell>
          <cell r="J115">
            <v>55.864234810967503</v>
          </cell>
          <cell r="L115">
            <v>88.997943493848084</v>
          </cell>
          <cell r="M115">
            <v>0</v>
          </cell>
          <cell r="N115">
            <v>88.997943493848084</v>
          </cell>
          <cell r="P115">
            <v>118.65616861242673</v>
          </cell>
          <cell r="Q115">
            <v>0</v>
          </cell>
          <cell r="R115">
            <v>118.65616861242673</v>
          </cell>
          <cell r="T115">
            <v>147.66210073276687</v>
          </cell>
          <cell r="U115">
            <v>0</v>
          </cell>
          <cell r="V115">
            <v>147.66210073276687</v>
          </cell>
          <cell r="X115">
            <v>185.20643996702805</v>
          </cell>
          <cell r="Y115">
            <v>0</v>
          </cell>
          <cell r="Z115">
            <v>185.20643996702805</v>
          </cell>
          <cell r="AB115">
            <v>218.11284969179707</v>
          </cell>
          <cell r="AC115">
            <v>0</v>
          </cell>
          <cell r="AD115">
            <v>218.11284969179707</v>
          </cell>
          <cell r="AF115">
            <v>249.97591238531618</v>
          </cell>
          <cell r="AG115">
            <v>0</v>
          </cell>
          <cell r="AH115">
            <v>249.97591238531618</v>
          </cell>
          <cell r="AJ115">
            <v>360.11227029603344</v>
          </cell>
          <cell r="AK115">
            <v>0</v>
          </cell>
          <cell r="AL115">
            <v>360.11227029603344</v>
          </cell>
          <cell r="AN115">
            <v>425.00867042910738</v>
          </cell>
          <cell r="AO115">
            <v>0</v>
          </cell>
          <cell r="AP115">
            <v>425.00867042910738</v>
          </cell>
          <cell r="AR115">
            <v>486.37755299771351</v>
          </cell>
          <cell r="AS115">
            <v>0</v>
          </cell>
          <cell r="AT115">
            <v>486.37755299771351</v>
          </cell>
          <cell r="AV115">
            <v>556.85510071474982</v>
          </cell>
          <cell r="AW115">
            <v>0</v>
          </cell>
          <cell r="AX115">
            <v>556.85510071474982</v>
          </cell>
        </row>
        <row r="116">
          <cell r="A116" t="str">
            <v>Opex Recovered via UK RAV</v>
          </cell>
        </row>
        <row r="117">
          <cell r="A117" t="str">
            <v>Quasi capex</v>
          </cell>
          <cell r="D117">
            <v>0</v>
          </cell>
          <cell r="E117">
            <v>0</v>
          </cell>
          <cell r="F117">
            <v>0</v>
          </cell>
          <cell r="H117">
            <v>0</v>
          </cell>
          <cell r="I117">
            <v>0</v>
          </cell>
          <cell r="J117">
            <v>0</v>
          </cell>
          <cell r="L117">
            <v>0</v>
          </cell>
          <cell r="M117">
            <v>0</v>
          </cell>
          <cell r="N117">
            <v>0</v>
          </cell>
          <cell r="P117">
            <v>0</v>
          </cell>
          <cell r="Q117">
            <v>0</v>
          </cell>
          <cell r="R117">
            <v>0</v>
          </cell>
          <cell r="T117">
            <v>0</v>
          </cell>
          <cell r="U117">
            <v>0</v>
          </cell>
          <cell r="V117">
            <v>0</v>
          </cell>
          <cell r="X117">
            <v>0</v>
          </cell>
          <cell r="Y117">
            <v>0</v>
          </cell>
          <cell r="Z117">
            <v>0</v>
          </cell>
          <cell r="AB117">
            <v>0</v>
          </cell>
          <cell r="AC117">
            <v>0</v>
          </cell>
          <cell r="AD117">
            <v>0</v>
          </cell>
          <cell r="AF117">
            <v>0</v>
          </cell>
          <cell r="AG117">
            <v>0</v>
          </cell>
          <cell r="AH117">
            <v>0</v>
          </cell>
          <cell r="AJ117">
            <v>0</v>
          </cell>
          <cell r="AK117">
            <v>0</v>
          </cell>
          <cell r="AL117">
            <v>0</v>
          </cell>
          <cell r="AN117">
            <v>0</v>
          </cell>
          <cell r="AO117">
            <v>0</v>
          </cell>
          <cell r="AP117">
            <v>0</v>
          </cell>
          <cell r="AR117">
            <v>0</v>
          </cell>
          <cell r="AS117">
            <v>0</v>
          </cell>
          <cell r="AT117">
            <v>0</v>
          </cell>
          <cell r="AV117">
            <v>0</v>
          </cell>
          <cell r="AW117">
            <v>0</v>
          </cell>
          <cell r="AX117">
            <v>0</v>
          </cell>
        </row>
        <row r="118">
          <cell r="A118" t="str">
            <v>Repex</v>
          </cell>
          <cell r="D118">
            <v>0</v>
          </cell>
          <cell r="E118">
            <v>0</v>
          </cell>
          <cell r="F118">
            <v>0</v>
          </cell>
          <cell r="H118">
            <v>0</v>
          </cell>
          <cell r="I118">
            <v>0</v>
          </cell>
          <cell r="J118">
            <v>0</v>
          </cell>
          <cell r="L118">
            <v>0</v>
          </cell>
          <cell r="M118">
            <v>0</v>
          </cell>
          <cell r="N118">
            <v>0</v>
          </cell>
          <cell r="P118">
            <v>0</v>
          </cell>
          <cell r="Q118">
            <v>0</v>
          </cell>
          <cell r="R118">
            <v>0</v>
          </cell>
          <cell r="T118">
            <v>0</v>
          </cell>
          <cell r="U118">
            <v>0</v>
          </cell>
          <cell r="V118">
            <v>0</v>
          </cell>
          <cell r="X118">
            <v>0</v>
          </cell>
          <cell r="Y118">
            <v>0</v>
          </cell>
          <cell r="Z118">
            <v>0</v>
          </cell>
          <cell r="AB118">
            <v>0</v>
          </cell>
          <cell r="AC118">
            <v>0</v>
          </cell>
          <cell r="AD118">
            <v>0</v>
          </cell>
          <cell r="AF118">
            <v>0</v>
          </cell>
          <cell r="AG118">
            <v>0</v>
          </cell>
          <cell r="AH118">
            <v>0</v>
          </cell>
          <cell r="AJ118">
            <v>0</v>
          </cell>
          <cell r="AK118">
            <v>0</v>
          </cell>
          <cell r="AL118">
            <v>0</v>
          </cell>
          <cell r="AN118">
            <v>0</v>
          </cell>
          <cell r="AO118">
            <v>0</v>
          </cell>
          <cell r="AP118">
            <v>0</v>
          </cell>
          <cell r="AR118">
            <v>0</v>
          </cell>
          <cell r="AS118">
            <v>0</v>
          </cell>
          <cell r="AT118">
            <v>0</v>
          </cell>
          <cell r="AV118">
            <v>0</v>
          </cell>
          <cell r="AW118">
            <v>0</v>
          </cell>
          <cell r="AX118">
            <v>0</v>
          </cell>
        </row>
        <row r="119">
          <cell r="D119">
            <v>0</v>
          </cell>
          <cell r="E119">
            <v>0</v>
          </cell>
          <cell r="F119">
            <v>0</v>
          </cell>
          <cell r="H119">
            <v>0</v>
          </cell>
          <cell r="I119">
            <v>0</v>
          </cell>
          <cell r="J119">
            <v>0</v>
          </cell>
          <cell r="L119">
            <v>0</v>
          </cell>
          <cell r="M119">
            <v>0</v>
          </cell>
          <cell r="N119">
            <v>0</v>
          </cell>
          <cell r="P119">
            <v>0</v>
          </cell>
          <cell r="Q119">
            <v>0</v>
          </cell>
          <cell r="R119">
            <v>0</v>
          </cell>
          <cell r="T119">
            <v>0</v>
          </cell>
          <cell r="U119">
            <v>0</v>
          </cell>
          <cell r="V119">
            <v>0</v>
          </cell>
          <cell r="X119">
            <v>0</v>
          </cell>
          <cell r="Y119">
            <v>0</v>
          </cell>
          <cell r="Z119">
            <v>0</v>
          </cell>
          <cell r="AB119">
            <v>0</v>
          </cell>
          <cell r="AC119">
            <v>0</v>
          </cell>
          <cell r="AD119">
            <v>0</v>
          </cell>
          <cell r="AF119">
            <v>0</v>
          </cell>
          <cell r="AG119">
            <v>0</v>
          </cell>
          <cell r="AH119">
            <v>0</v>
          </cell>
          <cell r="AJ119">
            <v>0</v>
          </cell>
          <cell r="AK119">
            <v>0</v>
          </cell>
          <cell r="AL119">
            <v>0</v>
          </cell>
          <cell r="AN119">
            <v>0</v>
          </cell>
          <cell r="AO119">
            <v>0</v>
          </cell>
          <cell r="AP119">
            <v>0</v>
          </cell>
          <cell r="AR119">
            <v>0</v>
          </cell>
          <cell r="AS119">
            <v>0</v>
          </cell>
          <cell r="AT119">
            <v>0</v>
          </cell>
          <cell r="AV119">
            <v>0</v>
          </cell>
          <cell r="AW119">
            <v>0</v>
          </cell>
          <cell r="AX119">
            <v>0</v>
          </cell>
        </row>
        <row r="120">
          <cell r="A120" t="str">
            <v>Opex Covered by UK Balancing Incentive Mechanism</v>
          </cell>
        </row>
        <row r="121">
          <cell r="A121" t="str">
            <v>Shrinkage</v>
          </cell>
          <cell r="D121">
            <v>0</v>
          </cell>
          <cell r="E121">
            <v>0</v>
          </cell>
          <cell r="F121">
            <v>0</v>
          </cell>
          <cell r="H121">
            <v>0</v>
          </cell>
          <cell r="I121">
            <v>0</v>
          </cell>
          <cell r="J121">
            <v>0</v>
          </cell>
          <cell r="L121">
            <v>0</v>
          </cell>
          <cell r="M121">
            <v>0</v>
          </cell>
          <cell r="N121">
            <v>0</v>
          </cell>
          <cell r="P121">
            <v>0</v>
          </cell>
          <cell r="Q121">
            <v>0</v>
          </cell>
          <cell r="R121">
            <v>0</v>
          </cell>
          <cell r="T121">
            <v>0</v>
          </cell>
          <cell r="U121">
            <v>0</v>
          </cell>
          <cell r="V121">
            <v>0</v>
          </cell>
          <cell r="X121">
            <v>0</v>
          </cell>
          <cell r="Y121">
            <v>0</v>
          </cell>
          <cell r="Z121">
            <v>0</v>
          </cell>
          <cell r="AB121">
            <v>0</v>
          </cell>
          <cell r="AC121">
            <v>0</v>
          </cell>
          <cell r="AD121">
            <v>0</v>
          </cell>
          <cell r="AF121">
            <v>0</v>
          </cell>
          <cell r="AG121">
            <v>0</v>
          </cell>
          <cell r="AH121">
            <v>0</v>
          </cell>
          <cell r="AJ121">
            <v>0</v>
          </cell>
          <cell r="AK121">
            <v>0</v>
          </cell>
          <cell r="AL121">
            <v>0</v>
          </cell>
          <cell r="AN121">
            <v>0</v>
          </cell>
          <cell r="AO121">
            <v>0</v>
          </cell>
          <cell r="AP121">
            <v>0</v>
          </cell>
          <cell r="AR121">
            <v>0</v>
          </cell>
          <cell r="AS121">
            <v>0</v>
          </cell>
          <cell r="AT121">
            <v>0</v>
          </cell>
          <cell r="AV121">
            <v>0</v>
          </cell>
          <cell r="AW121">
            <v>0</v>
          </cell>
          <cell r="AX121">
            <v>0</v>
          </cell>
        </row>
        <row r="122">
          <cell r="A122" t="str">
            <v>Commodity</v>
          </cell>
          <cell r="D122">
            <v>0</v>
          </cell>
          <cell r="E122">
            <v>0</v>
          </cell>
          <cell r="F122">
            <v>0</v>
          </cell>
          <cell r="H122">
            <v>0</v>
          </cell>
          <cell r="I122">
            <v>0</v>
          </cell>
          <cell r="J122">
            <v>0</v>
          </cell>
          <cell r="L122">
            <v>0</v>
          </cell>
          <cell r="M122">
            <v>0</v>
          </cell>
          <cell r="N122">
            <v>0</v>
          </cell>
          <cell r="P122">
            <v>0</v>
          </cell>
          <cell r="Q122">
            <v>0</v>
          </cell>
          <cell r="R122">
            <v>0</v>
          </cell>
          <cell r="T122">
            <v>0</v>
          </cell>
          <cell r="U122">
            <v>0</v>
          </cell>
          <cell r="V122">
            <v>0</v>
          </cell>
          <cell r="X122">
            <v>0</v>
          </cell>
          <cell r="Y122">
            <v>0</v>
          </cell>
          <cell r="Z122">
            <v>0</v>
          </cell>
          <cell r="AB122">
            <v>0</v>
          </cell>
          <cell r="AC122">
            <v>0</v>
          </cell>
          <cell r="AD122">
            <v>0</v>
          </cell>
          <cell r="AF122">
            <v>0</v>
          </cell>
          <cell r="AG122">
            <v>0</v>
          </cell>
          <cell r="AH122">
            <v>0</v>
          </cell>
          <cell r="AJ122">
            <v>0</v>
          </cell>
          <cell r="AK122">
            <v>0</v>
          </cell>
          <cell r="AL122">
            <v>0</v>
          </cell>
          <cell r="AN122">
            <v>0</v>
          </cell>
          <cell r="AO122">
            <v>0</v>
          </cell>
          <cell r="AP122">
            <v>0</v>
          </cell>
          <cell r="AR122">
            <v>0</v>
          </cell>
          <cell r="AS122">
            <v>0</v>
          </cell>
          <cell r="AT122">
            <v>0</v>
          </cell>
          <cell r="AV122">
            <v>0</v>
          </cell>
          <cell r="AW122">
            <v>0</v>
          </cell>
          <cell r="AX122">
            <v>0</v>
          </cell>
        </row>
        <row r="123">
          <cell r="A123" t="str">
            <v>BSIS</v>
          </cell>
          <cell r="D123">
            <v>0</v>
          </cell>
          <cell r="E123">
            <v>0</v>
          </cell>
          <cell r="F123">
            <v>0</v>
          </cell>
          <cell r="H123">
            <v>0</v>
          </cell>
          <cell r="I123">
            <v>0</v>
          </cell>
          <cell r="J123">
            <v>0</v>
          </cell>
          <cell r="L123">
            <v>0</v>
          </cell>
          <cell r="M123">
            <v>0</v>
          </cell>
          <cell r="N123">
            <v>0</v>
          </cell>
          <cell r="P123">
            <v>0</v>
          </cell>
          <cell r="Q123">
            <v>0</v>
          </cell>
          <cell r="R123">
            <v>0</v>
          </cell>
          <cell r="T123">
            <v>0</v>
          </cell>
          <cell r="U123">
            <v>0</v>
          </cell>
          <cell r="V123">
            <v>0</v>
          </cell>
          <cell r="X123">
            <v>0</v>
          </cell>
          <cell r="Y123">
            <v>0</v>
          </cell>
          <cell r="Z123">
            <v>0</v>
          </cell>
          <cell r="AB123">
            <v>0</v>
          </cell>
          <cell r="AC123">
            <v>0</v>
          </cell>
          <cell r="AD123">
            <v>0</v>
          </cell>
          <cell r="AF123">
            <v>0</v>
          </cell>
          <cell r="AG123">
            <v>0</v>
          </cell>
          <cell r="AH123">
            <v>0</v>
          </cell>
          <cell r="AJ123">
            <v>0</v>
          </cell>
          <cell r="AK123">
            <v>0</v>
          </cell>
          <cell r="AL123">
            <v>0</v>
          </cell>
          <cell r="AN123">
            <v>0</v>
          </cell>
          <cell r="AO123">
            <v>0</v>
          </cell>
          <cell r="AP123">
            <v>0</v>
          </cell>
          <cell r="AR123">
            <v>0</v>
          </cell>
          <cell r="AS123">
            <v>0</v>
          </cell>
          <cell r="AT123">
            <v>0</v>
          </cell>
          <cell r="AV123">
            <v>0</v>
          </cell>
          <cell r="AW123">
            <v>0</v>
          </cell>
          <cell r="AX123">
            <v>0</v>
          </cell>
        </row>
        <row r="124">
          <cell r="A124" t="str">
            <v>Storage</v>
          </cell>
          <cell r="D124">
            <v>0</v>
          </cell>
          <cell r="E124">
            <v>0</v>
          </cell>
          <cell r="F124">
            <v>0</v>
          </cell>
          <cell r="H124">
            <v>0</v>
          </cell>
          <cell r="I124">
            <v>0</v>
          </cell>
          <cell r="J124">
            <v>0</v>
          </cell>
          <cell r="L124">
            <v>0</v>
          </cell>
          <cell r="M124">
            <v>0</v>
          </cell>
          <cell r="N124">
            <v>0</v>
          </cell>
          <cell r="P124">
            <v>0</v>
          </cell>
          <cell r="Q124">
            <v>0</v>
          </cell>
          <cell r="R124">
            <v>0</v>
          </cell>
          <cell r="T124">
            <v>0</v>
          </cell>
          <cell r="U124">
            <v>0</v>
          </cell>
          <cell r="V124">
            <v>0</v>
          </cell>
          <cell r="X124">
            <v>0</v>
          </cell>
          <cell r="Y124">
            <v>0</v>
          </cell>
          <cell r="Z124">
            <v>0</v>
          </cell>
          <cell r="AB124">
            <v>0</v>
          </cell>
          <cell r="AC124">
            <v>0</v>
          </cell>
          <cell r="AD124">
            <v>0</v>
          </cell>
          <cell r="AF124">
            <v>0</v>
          </cell>
          <cell r="AG124">
            <v>0</v>
          </cell>
          <cell r="AH124">
            <v>0</v>
          </cell>
          <cell r="AJ124">
            <v>0</v>
          </cell>
          <cell r="AK124">
            <v>0</v>
          </cell>
          <cell r="AL124">
            <v>0</v>
          </cell>
          <cell r="AN124">
            <v>0</v>
          </cell>
          <cell r="AO124">
            <v>0</v>
          </cell>
          <cell r="AP124">
            <v>0</v>
          </cell>
          <cell r="AR124">
            <v>0</v>
          </cell>
          <cell r="AS124">
            <v>0</v>
          </cell>
          <cell r="AT124">
            <v>0</v>
          </cell>
          <cell r="AV124">
            <v>0</v>
          </cell>
          <cell r="AW124">
            <v>0</v>
          </cell>
          <cell r="AX124">
            <v>0</v>
          </cell>
        </row>
        <row r="125">
          <cell r="D125">
            <v>0</v>
          </cell>
          <cell r="E125">
            <v>0</v>
          </cell>
          <cell r="F125">
            <v>0</v>
          </cell>
          <cell r="H125">
            <v>0</v>
          </cell>
          <cell r="I125">
            <v>0</v>
          </cell>
          <cell r="J125">
            <v>0</v>
          </cell>
          <cell r="L125">
            <v>0</v>
          </cell>
          <cell r="M125">
            <v>0</v>
          </cell>
          <cell r="N125">
            <v>0</v>
          </cell>
          <cell r="P125">
            <v>0</v>
          </cell>
          <cell r="Q125">
            <v>0</v>
          </cell>
          <cell r="R125">
            <v>0</v>
          </cell>
          <cell r="T125">
            <v>0</v>
          </cell>
          <cell r="U125">
            <v>0</v>
          </cell>
          <cell r="V125">
            <v>0</v>
          </cell>
          <cell r="X125">
            <v>0</v>
          </cell>
          <cell r="Y125">
            <v>0</v>
          </cell>
          <cell r="Z125">
            <v>0</v>
          </cell>
          <cell r="AB125">
            <v>0</v>
          </cell>
          <cell r="AC125">
            <v>0</v>
          </cell>
          <cell r="AD125">
            <v>0</v>
          </cell>
          <cell r="AF125">
            <v>0</v>
          </cell>
          <cell r="AG125">
            <v>0</v>
          </cell>
          <cell r="AH125">
            <v>0</v>
          </cell>
          <cell r="AJ125">
            <v>0</v>
          </cell>
          <cell r="AK125">
            <v>0</v>
          </cell>
          <cell r="AL125">
            <v>0</v>
          </cell>
          <cell r="AN125">
            <v>0</v>
          </cell>
          <cell r="AO125">
            <v>0</v>
          </cell>
          <cell r="AP125">
            <v>0</v>
          </cell>
          <cell r="AR125">
            <v>0</v>
          </cell>
          <cell r="AS125">
            <v>0</v>
          </cell>
          <cell r="AT125">
            <v>0</v>
          </cell>
          <cell r="AV125">
            <v>0</v>
          </cell>
          <cell r="AW125">
            <v>0</v>
          </cell>
          <cell r="AX125">
            <v>0</v>
          </cell>
        </row>
        <row r="126">
          <cell r="A126" t="str">
            <v>Pass through opex</v>
          </cell>
        </row>
        <row r="127">
          <cell r="A127" t="str">
            <v>US commodity</v>
          </cell>
          <cell r="D127">
            <v>132.78676156225637</v>
          </cell>
          <cell r="E127">
            <v>0</v>
          </cell>
          <cell r="F127">
            <v>132.78676156225637</v>
          </cell>
          <cell r="H127">
            <v>261.20304384587507</v>
          </cell>
          <cell r="I127">
            <v>0</v>
          </cell>
          <cell r="J127">
            <v>261.20304384587507</v>
          </cell>
          <cell r="L127">
            <v>410.79841714392023</v>
          </cell>
          <cell r="M127">
            <v>0</v>
          </cell>
          <cell r="N127">
            <v>410.79841714392023</v>
          </cell>
          <cell r="P127">
            <v>619.4254225869056</v>
          </cell>
          <cell r="Q127">
            <v>0</v>
          </cell>
          <cell r="R127">
            <v>619.4254225869056</v>
          </cell>
          <cell r="T127">
            <v>770.5643413665548</v>
          </cell>
          <cell r="U127">
            <v>0</v>
          </cell>
          <cell r="V127">
            <v>770.5643413665548</v>
          </cell>
          <cell r="X127">
            <v>938.03149031187729</v>
          </cell>
          <cell r="Y127">
            <v>0</v>
          </cell>
          <cell r="Z127">
            <v>938.03149031187729</v>
          </cell>
          <cell r="AB127">
            <v>1063.1684315894843</v>
          </cell>
          <cell r="AC127">
            <v>0</v>
          </cell>
          <cell r="AD127">
            <v>1063.1684315894843</v>
          </cell>
          <cell r="AF127">
            <v>1226.8625078953849</v>
          </cell>
          <cell r="AG127">
            <v>0</v>
          </cell>
          <cell r="AH127">
            <v>1226.8625078953849</v>
          </cell>
          <cell r="AJ127">
            <v>1515.7666802002977</v>
          </cell>
          <cell r="AK127">
            <v>0</v>
          </cell>
          <cell r="AL127">
            <v>1515.7666802002977</v>
          </cell>
          <cell r="AN127">
            <v>1826.7805908503326</v>
          </cell>
          <cell r="AO127">
            <v>0</v>
          </cell>
          <cell r="AP127">
            <v>1826.7805908503326</v>
          </cell>
          <cell r="AR127">
            <v>2041.1063313051454</v>
          </cell>
          <cell r="AS127">
            <v>0</v>
          </cell>
          <cell r="AT127">
            <v>2041.1063313051454</v>
          </cell>
          <cell r="AV127">
            <v>2213.1254061078625</v>
          </cell>
          <cell r="AW127">
            <v>0</v>
          </cell>
          <cell r="AX127">
            <v>2213.1254061078625</v>
          </cell>
        </row>
        <row r="128">
          <cell r="A128" t="str">
            <v>Wheeling</v>
          </cell>
          <cell r="D128">
            <v>14.083444408118099</v>
          </cell>
          <cell r="E128">
            <v>0</v>
          </cell>
          <cell r="F128">
            <v>14.083444408118099</v>
          </cell>
          <cell r="H128">
            <v>42.275637154245679</v>
          </cell>
          <cell r="I128">
            <v>0</v>
          </cell>
          <cell r="J128">
            <v>42.275637154245679</v>
          </cell>
          <cell r="L128">
            <v>53.298203448293201</v>
          </cell>
          <cell r="M128">
            <v>0</v>
          </cell>
          <cell r="N128">
            <v>53.298203448293201</v>
          </cell>
          <cell r="P128">
            <v>67.875350689311901</v>
          </cell>
          <cell r="Q128">
            <v>0</v>
          </cell>
          <cell r="R128">
            <v>67.875350689311901</v>
          </cell>
          <cell r="T128">
            <v>84.162357755536078</v>
          </cell>
          <cell r="U128">
            <v>0</v>
          </cell>
          <cell r="V128">
            <v>84.162357755536078</v>
          </cell>
          <cell r="X128">
            <v>103.2982397562579</v>
          </cell>
          <cell r="Y128">
            <v>0</v>
          </cell>
          <cell r="Z128">
            <v>103.2982397562579</v>
          </cell>
          <cell r="AB128">
            <v>121.7006480164375</v>
          </cell>
          <cell r="AC128">
            <v>0</v>
          </cell>
          <cell r="AD128">
            <v>121.7006480164375</v>
          </cell>
          <cell r="AF128">
            <v>140.24344549240436</v>
          </cell>
          <cell r="AG128">
            <v>0</v>
          </cell>
          <cell r="AH128">
            <v>140.24344549240436</v>
          </cell>
          <cell r="AJ128">
            <v>170.05301652868246</v>
          </cell>
          <cell r="AK128">
            <v>0</v>
          </cell>
          <cell r="AL128">
            <v>170.05301652868246</v>
          </cell>
          <cell r="AN128">
            <v>199.26222530504145</v>
          </cell>
          <cell r="AO128">
            <v>0</v>
          </cell>
          <cell r="AP128">
            <v>199.26222530504145</v>
          </cell>
          <cell r="AR128">
            <v>224.13414460850808</v>
          </cell>
          <cell r="AS128">
            <v>0</v>
          </cell>
          <cell r="AT128">
            <v>224.13414460850808</v>
          </cell>
          <cell r="AV128">
            <v>248.21312540610788</v>
          </cell>
          <cell r="AW128">
            <v>0</v>
          </cell>
          <cell r="AX128">
            <v>248.21312540610788</v>
          </cell>
        </row>
        <row r="129">
          <cell r="A129" t="str">
            <v>UK property taxes/rates/GET</v>
          </cell>
          <cell r="D129">
            <v>1.5089404722983677</v>
          </cell>
          <cell r="E129">
            <v>0</v>
          </cell>
          <cell r="F129">
            <v>1.5089404722983677</v>
          </cell>
          <cell r="H129">
            <v>4.0262511575472075</v>
          </cell>
          <cell r="I129">
            <v>0</v>
          </cell>
          <cell r="J129">
            <v>4.0262511575472075</v>
          </cell>
          <cell r="L129">
            <v>6.5365721210170911</v>
          </cell>
          <cell r="M129">
            <v>0</v>
          </cell>
          <cell r="N129">
            <v>6.5365721210170911</v>
          </cell>
          <cell r="P129">
            <v>4.0222430038110755</v>
          </cell>
          <cell r="Q129">
            <v>0</v>
          </cell>
          <cell r="R129">
            <v>4.0222430038110755</v>
          </cell>
          <cell r="T129">
            <v>9.575358067995122</v>
          </cell>
          <cell r="U129">
            <v>0</v>
          </cell>
          <cell r="V129">
            <v>9.575358067995122</v>
          </cell>
          <cell r="X129">
            <v>21.390039545487745</v>
          </cell>
          <cell r="Y129">
            <v>0</v>
          </cell>
          <cell r="Z129">
            <v>21.390039545487745</v>
          </cell>
          <cell r="AB129">
            <v>20.54686265212581</v>
          </cell>
          <cell r="AC129">
            <v>0</v>
          </cell>
          <cell r="AD129">
            <v>20.54686265212581</v>
          </cell>
          <cell r="AF129">
            <v>25.158175336423685</v>
          </cell>
          <cell r="AG129">
            <v>0</v>
          </cell>
          <cell r="AH129">
            <v>25.158175336423685</v>
          </cell>
          <cell r="AJ129">
            <v>33.539868311885471</v>
          </cell>
          <cell r="AK129">
            <v>0</v>
          </cell>
          <cell r="AL129">
            <v>33.539868311885471</v>
          </cell>
          <cell r="AN129">
            <v>39.726329728536747</v>
          </cell>
          <cell r="AO129">
            <v>0</v>
          </cell>
          <cell r="AP129">
            <v>39.726329728536747</v>
          </cell>
          <cell r="AR129">
            <v>46.506220206952683</v>
          </cell>
          <cell r="AS129">
            <v>0</v>
          </cell>
          <cell r="AT129">
            <v>46.506220206952683</v>
          </cell>
          <cell r="AV129">
            <v>47.433398310591294</v>
          </cell>
          <cell r="AW129">
            <v>0</v>
          </cell>
          <cell r="AX129">
            <v>47.433398310591294</v>
          </cell>
        </row>
        <row r="130">
          <cell r="A130" t="str">
            <v>Reg Assessments</v>
          </cell>
          <cell r="D130">
            <v>0</v>
          </cell>
          <cell r="E130">
            <v>0</v>
          </cell>
          <cell r="F130">
            <v>0</v>
          </cell>
          <cell r="H130">
            <v>0</v>
          </cell>
          <cell r="I130">
            <v>0</v>
          </cell>
          <cell r="J130">
            <v>0</v>
          </cell>
          <cell r="L130">
            <v>0</v>
          </cell>
          <cell r="M130">
            <v>0</v>
          </cell>
          <cell r="N130">
            <v>0</v>
          </cell>
          <cell r="P130">
            <v>0</v>
          </cell>
          <cell r="Q130">
            <v>0</v>
          </cell>
          <cell r="R130">
            <v>0</v>
          </cell>
          <cell r="T130">
            <v>0</v>
          </cell>
          <cell r="U130">
            <v>0</v>
          </cell>
          <cell r="V130">
            <v>0</v>
          </cell>
          <cell r="X130">
            <v>0</v>
          </cell>
          <cell r="Y130">
            <v>0</v>
          </cell>
          <cell r="Z130">
            <v>0</v>
          </cell>
          <cell r="AB130">
            <v>0</v>
          </cell>
          <cell r="AC130">
            <v>0</v>
          </cell>
          <cell r="AD130">
            <v>0</v>
          </cell>
          <cell r="AF130">
            <v>0</v>
          </cell>
          <cell r="AG130">
            <v>0</v>
          </cell>
          <cell r="AH130">
            <v>0</v>
          </cell>
          <cell r="AJ130">
            <v>0</v>
          </cell>
          <cell r="AK130">
            <v>0</v>
          </cell>
          <cell r="AL130">
            <v>0</v>
          </cell>
          <cell r="AN130">
            <v>0</v>
          </cell>
          <cell r="AO130">
            <v>0</v>
          </cell>
          <cell r="AP130">
            <v>0</v>
          </cell>
          <cell r="AR130">
            <v>0</v>
          </cell>
          <cell r="AS130">
            <v>0</v>
          </cell>
          <cell r="AT130">
            <v>0</v>
          </cell>
          <cell r="AV130">
            <v>0</v>
          </cell>
          <cell r="AW130">
            <v>0</v>
          </cell>
          <cell r="AX130">
            <v>0</v>
          </cell>
        </row>
        <row r="131">
          <cell r="A131" t="str">
            <v xml:space="preserve">Cost of removal </v>
          </cell>
          <cell r="D131">
            <v>2.5149007871639464</v>
          </cell>
          <cell r="E131">
            <v>0</v>
          </cell>
          <cell r="F131">
            <v>2.5149007871639464</v>
          </cell>
          <cell r="H131">
            <v>5.5360953416274103</v>
          </cell>
          <cell r="I131">
            <v>0</v>
          </cell>
          <cell r="J131">
            <v>5.5360953416274103</v>
          </cell>
          <cell r="L131">
            <v>8.0450118412518048</v>
          </cell>
          <cell r="M131">
            <v>0</v>
          </cell>
          <cell r="N131">
            <v>8.0450118412518048</v>
          </cell>
          <cell r="P131">
            <v>9.552827134051304</v>
          </cell>
          <cell r="Q131">
            <v>0</v>
          </cell>
          <cell r="R131">
            <v>9.552827134051304</v>
          </cell>
          <cell r="T131">
            <v>11.591222924415147</v>
          </cell>
          <cell r="U131">
            <v>0</v>
          </cell>
          <cell r="V131">
            <v>11.591222924415147</v>
          </cell>
          <cell r="X131">
            <v>15.651248447917864</v>
          </cell>
          <cell r="Y131">
            <v>0</v>
          </cell>
          <cell r="Z131">
            <v>15.651248447917864</v>
          </cell>
          <cell r="AB131">
            <v>18.439492123702649</v>
          </cell>
          <cell r="AC131">
            <v>0</v>
          </cell>
          <cell r="AD131">
            <v>18.439492123702649</v>
          </cell>
          <cell r="AF131">
            <v>20.875932725968589</v>
          </cell>
          <cell r="AG131">
            <v>0</v>
          </cell>
          <cell r="AH131">
            <v>20.875932725968589</v>
          </cell>
          <cell r="AJ131">
            <v>25.890424661806328</v>
          </cell>
          <cell r="AK131">
            <v>0</v>
          </cell>
          <cell r="AL131">
            <v>25.890424661806328</v>
          </cell>
          <cell r="AN131">
            <v>30.267679793170856</v>
          </cell>
          <cell r="AO131">
            <v>0</v>
          </cell>
          <cell r="AP131">
            <v>30.267679793170856</v>
          </cell>
          <cell r="AR131">
            <v>32.29598625482825</v>
          </cell>
          <cell r="AS131">
            <v>0</v>
          </cell>
          <cell r="AT131">
            <v>32.29598625482825</v>
          </cell>
          <cell r="AV131">
            <v>35.087719298245617</v>
          </cell>
          <cell r="AW131">
            <v>0</v>
          </cell>
          <cell r="AX131">
            <v>35.087719298245617</v>
          </cell>
        </row>
        <row r="132">
          <cell r="A132" t="str">
            <v>Scottish TO payments</v>
          </cell>
          <cell r="D132">
            <v>0</v>
          </cell>
          <cell r="E132">
            <v>0</v>
          </cell>
          <cell r="F132">
            <v>0</v>
          </cell>
          <cell r="H132">
            <v>0</v>
          </cell>
          <cell r="I132">
            <v>0</v>
          </cell>
          <cell r="J132">
            <v>0</v>
          </cell>
          <cell r="L132">
            <v>0</v>
          </cell>
          <cell r="M132">
            <v>0</v>
          </cell>
          <cell r="N132">
            <v>0</v>
          </cell>
          <cell r="P132">
            <v>0</v>
          </cell>
          <cell r="Q132">
            <v>0</v>
          </cell>
          <cell r="R132">
            <v>0</v>
          </cell>
          <cell r="T132">
            <v>0</v>
          </cell>
          <cell r="U132">
            <v>0</v>
          </cell>
          <cell r="V132">
            <v>0</v>
          </cell>
          <cell r="X132">
            <v>0</v>
          </cell>
          <cell r="Y132">
            <v>0</v>
          </cell>
          <cell r="Z132">
            <v>0</v>
          </cell>
          <cell r="AB132">
            <v>0</v>
          </cell>
          <cell r="AC132">
            <v>0</v>
          </cell>
          <cell r="AD132">
            <v>0</v>
          </cell>
          <cell r="AF132">
            <v>0</v>
          </cell>
          <cell r="AG132">
            <v>0</v>
          </cell>
          <cell r="AH132">
            <v>0</v>
          </cell>
          <cell r="AJ132">
            <v>0</v>
          </cell>
          <cell r="AK132">
            <v>0</v>
          </cell>
          <cell r="AL132">
            <v>0</v>
          </cell>
          <cell r="AN132">
            <v>0</v>
          </cell>
          <cell r="AO132">
            <v>0</v>
          </cell>
          <cell r="AP132">
            <v>0</v>
          </cell>
          <cell r="AR132">
            <v>0</v>
          </cell>
          <cell r="AS132">
            <v>0</v>
          </cell>
          <cell r="AT132">
            <v>0</v>
          </cell>
          <cell r="AV132">
            <v>0</v>
          </cell>
          <cell r="AW132">
            <v>0</v>
          </cell>
          <cell r="AX132">
            <v>0</v>
          </cell>
        </row>
        <row r="133">
          <cell r="A133" t="str">
            <v>Logging up/R&amp;D</v>
          </cell>
          <cell r="D133">
            <v>0</v>
          </cell>
          <cell r="E133">
            <v>0</v>
          </cell>
          <cell r="F133">
            <v>0</v>
          </cell>
          <cell r="H133">
            <v>0</v>
          </cell>
          <cell r="I133">
            <v>0</v>
          </cell>
          <cell r="J133">
            <v>0</v>
          </cell>
          <cell r="L133">
            <v>0</v>
          </cell>
          <cell r="M133">
            <v>0</v>
          </cell>
          <cell r="N133">
            <v>0</v>
          </cell>
          <cell r="P133">
            <v>0</v>
          </cell>
          <cell r="Q133">
            <v>0</v>
          </cell>
          <cell r="R133">
            <v>0</v>
          </cell>
          <cell r="T133">
            <v>0</v>
          </cell>
          <cell r="U133">
            <v>0</v>
          </cell>
          <cell r="V133">
            <v>0</v>
          </cell>
          <cell r="X133">
            <v>0</v>
          </cell>
          <cell r="Y133">
            <v>0</v>
          </cell>
          <cell r="Z133">
            <v>0</v>
          </cell>
          <cell r="AB133">
            <v>0</v>
          </cell>
          <cell r="AC133">
            <v>0</v>
          </cell>
          <cell r="AD133">
            <v>0</v>
          </cell>
          <cell r="AF133">
            <v>0</v>
          </cell>
          <cell r="AG133">
            <v>0</v>
          </cell>
          <cell r="AH133">
            <v>0</v>
          </cell>
          <cell r="AJ133">
            <v>0</v>
          </cell>
          <cell r="AK133">
            <v>0</v>
          </cell>
          <cell r="AL133">
            <v>0</v>
          </cell>
          <cell r="AN133">
            <v>0</v>
          </cell>
          <cell r="AO133">
            <v>0</v>
          </cell>
          <cell r="AP133">
            <v>0</v>
          </cell>
          <cell r="AR133">
            <v>0</v>
          </cell>
          <cell r="AS133">
            <v>0</v>
          </cell>
          <cell r="AT133">
            <v>0</v>
          </cell>
          <cell r="AV133">
            <v>0</v>
          </cell>
          <cell r="AW133">
            <v>0</v>
          </cell>
          <cell r="AX133">
            <v>0</v>
          </cell>
        </row>
        <row r="134">
          <cell r="A134" t="str">
            <v>LIPA capital pass-through</v>
          </cell>
          <cell r="D134">
            <v>10.562583306088575</v>
          </cell>
          <cell r="E134">
            <v>0</v>
          </cell>
          <cell r="F134">
            <v>10.562583306088575</v>
          </cell>
          <cell r="H134">
            <v>24.157506945283245</v>
          </cell>
          <cell r="I134">
            <v>0</v>
          </cell>
          <cell r="J134">
            <v>24.157506945283245</v>
          </cell>
          <cell r="L134">
            <v>39.219432726102546</v>
          </cell>
          <cell r="M134">
            <v>0</v>
          </cell>
          <cell r="N134">
            <v>39.219432726102546</v>
          </cell>
          <cell r="P134">
            <v>49.775257172162057</v>
          </cell>
          <cell r="Q134">
            <v>0</v>
          </cell>
          <cell r="R134">
            <v>49.775257172162057</v>
          </cell>
          <cell r="T134">
            <v>62.491810549020798</v>
          </cell>
          <cell r="U134">
            <v>0</v>
          </cell>
          <cell r="V134">
            <v>62.491810549020798</v>
          </cell>
          <cell r="X134">
            <v>79.299658802783838</v>
          </cell>
          <cell r="Y134">
            <v>0</v>
          </cell>
          <cell r="Z134">
            <v>79.299658802783838</v>
          </cell>
          <cell r="AB134">
            <v>91.143775354301681</v>
          </cell>
          <cell r="AC134">
            <v>0</v>
          </cell>
          <cell r="AD134">
            <v>91.143775354301681</v>
          </cell>
          <cell r="AF134">
            <v>104.37966362984295</v>
          </cell>
          <cell r="AG134">
            <v>0</v>
          </cell>
          <cell r="AH134">
            <v>104.37966362984295</v>
          </cell>
          <cell r="AJ134">
            <v>130.62896079365919</v>
          </cell>
          <cell r="AK134">
            <v>0</v>
          </cell>
          <cell r="AL134">
            <v>130.62896079365919</v>
          </cell>
          <cell r="AN134">
            <v>148.81609231642338</v>
          </cell>
          <cell r="AO134">
            <v>0</v>
          </cell>
          <cell r="AP134">
            <v>148.81609231642338</v>
          </cell>
          <cell r="AR134">
            <v>156.95849319846531</v>
          </cell>
          <cell r="AS134">
            <v>0</v>
          </cell>
          <cell r="AT134">
            <v>156.95849319846531</v>
          </cell>
          <cell r="AV134">
            <v>177.3879142300195</v>
          </cell>
          <cell r="AW134">
            <v>0</v>
          </cell>
          <cell r="AX134">
            <v>177.3879142300195</v>
          </cell>
        </row>
        <row r="135">
          <cell r="A135" t="str">
            <v>DSM (Demand side management)</v>
          </cell>
          <cell r="D135">
            <v>2.5149007871639464</v>
          </cell>
          <cell r="E135">
            <v>0</v>
          </cell>
          <cell r="F135">
            <v>2.5149007871639464</v>
          </cell>
          <cell r="H135">
            <v>5.0328139469340094</v>
          </cell>
          <cell r="I135">
            <v>0</v>
          </cell>
          <cell r="J135">
            <v>5.0328139469340094</v>
          </cell>
          <cell r="L135">
            <v>7.542198601173566</v>
          </cell>
          <cell r="M135">
            <v>0</v>
          </cell>
          <cell r="N135">
            <v>7.542198601173566</v>
          </cell>
          <cell r="P135">
            <v>9.552827134051304</v>
          </cell>
          <cell r="Q135">
            <v>0</v>
          </cell>
          <cell r="R135">
            <v>9.552827134051304</v>
          </cell>
          <cell r="T135">
            <v>12.095189138520155</v>
          </cell>
          <cell r="U135">
            <v>0</v>
          </cell>
          <cell r="V135">
            <v>12.095189138520155</v>
          </cell>
          <cell r="X135">
            <v>13.564415321528815</v>
          </cell>
          <cell r="Y135">
            <v>0</v>
          </cell>
          <cell r="Z135">
            <v>13.564415321528815</v>
          </cell>
          <cell r="AB135">
            <v>18.96633475580844</v>
          </cell>
          <cell r="AC135">
            <v>0</v>
          </cell>
          <cell r="AD135">
            <v>18.96633475580844</v>
          </cell>
          <cell r="AF135">
            <v>24.08761468380991</v>
          </cell>
          <cell r="AG135">
            <v>0</v>
          </cell>
          <cell r="AH135">
            <v>24.08761468380991</v>
          </cell>
          <cell r="AJ135">
            <v>32.951449569571686</v>
          </cell>
          <cell r="AK135">
            <v>0</v>
          </cell>
          <cell r="AL135">
            <v>32.951449569571686</v>
          </cell>
          <cell r="AN135">
            <v>37.204023079105845</v>
          </cell>
          <cell r="AO135">
            <v>0</v>
          </cell>
          <cell r="AP135">
            <v>37.204023079105845</v>
          </cell>
          <cell r="AR135">
            <v>41.338862406180162</v>
          </cell>
          <cell r="AS135">
            <v>0</v>
          </cell>
          <cell r="AT135">
            <v>41.338862406180162</v>
          </cell>
          <cell r="AV135">
            <v>47.433398310591294</v>
          </cell>
          <cell r="AW135">
            <v>0</v>
          </cell>
          <cell r="AX135">
            <v>47.433398310591294</v>
          </cell>
        </row>
        <row r="136">
          <cell r="A136" t="str">
            <v>SBC (system benefit charge)</v>
          </cell>
          <cell r="D136">
            <v>3.0178809445967354</v>
          </cell>
          <cell r="E136">
            <v>0</v>
          </cell>
          <cell r="F136">
            <v>3.0178809445967354</v>
          </cell>
          <cell r="H136">
            <v>5.5360953416274103</v>
          </cell>
          <cell r="I136">
            <v>0</v>
          </cell>
          <cell r="J136">
            <v>5.5360953416274103</v>
          </cell>
          <cell r="L136">
            <v>8.0450118412518048</v>
          </cell>
          <cell r="M136">
            <v>0</v>
          </cell>
          <cell r="N136">
            <v>8.0450118412518048</v>
          </cell>
          <cell r="P136">
            <v>10.558387885004073</v>
          </cell>
          <cell r="Q136">
            <v>0</v>
          </cell>
          <cell r="R136">
            <v>10.558387885004073</v>
          </cell>
          <cell r="T136">
            <v>13.103121566730167</v>
          </cell>
          <cell r="U136">
            <v>0</v>
          </cell>
          <cell r="V136">
            <v>13.103121566730167</v>
          </cell>
          <cell r="X136">
            <v>14.607831884723339</v>
          </cell>
          <cell r="Y136">
            <v>0</v>
          </cell>
          <cell r="Z136">
            <v>14.607831884723339</v>
          </cell>
          <cell r="AB136">
            <v>21.0737052842316</v>
          </cell>
          <cell r="AC136">
            <v>0</v>
          </cell>
          <cell r="AD136">
            <v>21.0737052842316</v>
          </cell>
          <cell r="AF136">
            <v>25.693455662730571</v>
          </cell>
          <cell r="AG136">
            <v>0</v>
          </cell>
          <cell r="AH136">
            <v>25.693455662730571</v>
          </cell>
          <cell r="AJ136">
            <v>32.951449569571686</v>
          </cell>
          <cell r="AK136">
            <v>0</v>
          </cell>
          <cell r="AL136">
            <v>32.951449569571686</v>
          </cell>
          <cell r="AN136">
            <v>40.356906390894473</v>
          </cell>
          <cell r="AO136">
            <v>0</v>
          </cell>
          <cell r="AP136">
            <v>40.356906390894473</v>
          </cell>
          <cell r="AR136">
            <v>46.506220206952683</v>
          </cell>
          <cell r="AS136">
            <v>0</v>
          </cell>
          <cell r="AT136">
            <v>46.506220206952683</v>
          </cell>
          <cell r="AV136">
            <v>51.981806367771284</v>
          </cell>
          <cell r="AW136">
            <v>0</v>
          </cell>
          <cell r="AX136">
            <v>51.981806367771284</v>
          </cell>
        </row>
        <row r="137">
          <cell r="A137" t="str">
            <v>Conservation progamme</v>
          </cell>
          <cell r="D137">
            <v>0</v>
          </cell>
          <cell r="E137">
            <v>0</v>
          </cell>
          <cell r="F137">
            <v>0</v>
          </cell>
          <cell r="H137">
            <v>0</v>
          </cell>
          <cell r="I137">
            <v>0</v>
          </cell>
          <cell r="J137">
            <v>0</v>
          </cell>
          <cell r="L137">
            <v>0</v>
          </cell>
          <cell r="M137">
            <v>0</v>
          </cell>
          <cell r="N137">
            <v>0</v>
          </cell>
          <cell r="P137">
            <v>0</v>
          </cell>
          <cell r="Q137">
            <v>0</v>
          </cell>
          <cell r="R137">
            <v>0</v>
          </cell>
          <cell r="T137">
            <v>0</v>
          </cell>
          <cell r="U137">
            <v>0</v>
          </cell>
          <cell r="V137">
            <v>0</v>
          </cell>
          <cell r="X137">
            <v>0</v>
          </cell>
          <cell r="Y137">
            <v>0</v>
          </cell>
          <cell r="Z137">
            <v>0</v>
          </cell>
          <cell r="AB137">
            <v>0</v>
          </cell>
          <cell r="AC137">
            <v>0</v>
          </cell>
          <cell r="AD137">
            <v>0</v>
          </cell>
          <cell r="AF137">
            <v>0</v>
          </cell>
          <cell r="AG137">
            <v>0</v>
          </cell>
          <cell r="AH137">
            <v>0</v>
          </cell>
          <cell r="AJ137">
            <v>0</v>
          </cell>
          <cell r="AK137">
            <v>0</v>
          </cell>
          <cell r="AL137">
            <v>0</v>
          </cell>
          <cell r="AN137">
            <v>0</v>
          </cell>
          <cell r="AO137">
            <v>0</v>
          </cell>
          <cell r="AP137">
            <v>0</v>
          </cell>
          <cell r="AR137">
            <v>0</v>
          </cell>
          <cell r="AS137">
            <v>0</v>
          </cell>
          <cell r="AT137">
            <v>0</v>
          </cell>
          <cell r="AV137">
            <v>0</v>
          </cell>
          <cell r="AW137">
            <v>0</v>
          </cell>
          <cell r="AX137">
            <v>0</v>
          </cell>
        </row>
        <row r="138">
          <cell r="A138" t="str">
            <v>Other pass through / opex offsets</v>
          </cell>
          <cell r="D138">
            <v>0</v>
          </cell>
          <cell r="E138">
            <v>0</v>
          </cell>
          <cell r="F138">
            <v>0</v>
          </cell>
          <cell r="H138">
            <v>0</v>
          </cell>
          <cell r="I138">
            <v>0</v>
          </cell>
          <cell r="J138">
            <v>0</v>
          </cell>
          <cell r="L138">
            <v>0</v>
          </cell>
          <cell r="M138">
            <v>0</v>
          </cell>
          <cell r="N138">
            <v>0</v>
          </cell>
          <cell r="P138">
            <v>0</v>
          </cell>
          <cell r="Q138">
            <v>0</v>
          </cell>
          <cell r="R138">
            <v>0</v>
          </cell>
          <cell r="T138">
            <v>0</v>
          </cell>
          <cell r="U138">
            <v>0</v>
          </cell>
          <cell r="V138">
            <v>0</v>
          </cell>
          <cell r="X138">
            <v>0</v>
          </cell>
          <cell r="Y138">
            <v>0</v>
          </cell>
          <cell r="Z138">
            <v>0</v>
          </cell>
          <cell r="AB138">
            <v>0</v>
          </cell>
          <cell r="AC138">
            <v>0</v>
          </cell>
          <cell r="AD138">
            <v>0</v>
          </cell>
          <cell r="AF138">
            <v>0</v>
          </cell>
          <cell r="AG138">
            <v>0</v>
          </cell>
          <cell r="AH138">
            <v>0</v>
          </cell>
          <cell r="AJ138">
            <v>0</v>
          </cell>
          <cell r="AK138">
            <v>0</v>
          </cell>
          <cell r="AL138">
            <v>0</v>
          </cell>
          <cell r="AN138">
            <v>0</v>
          </cell>
          <cell r="AO138">
            <v>0</v>
          </cell>
          <cell r="AP138">
            <v>0</v>
          </cell>
          <cell r="AR138">
            <v>0</v>
          </cell>
          <cell r="AS138">
            <v>0</v>
          </cell>
          <cell r="AT138">
            <v>0</v>
          </cell>
          <cell r="AV138">
            <v>0</v>
          </cell>
          <cell r="AW138">
            <v>0</v>
          </cell>
          <cell r="AX138">
            <v>0</v>
          </cell>
        </row>
        <row r="139">
          <cell r="D139">
            <v>166.98941226768608</v>
          </cell>
          <cell r="E139">
            <v>0</v>
          </cell>
          <cell r="F139">
            <v>166.98941226768608</v>
          </cell>
          <cell r="H139">
            <v>347.76744373314006</v>
          </cell>
          <cell r="I139">
            <v>0</v>
          </cell>
          <cell r="J139">
            <v>347.76744373314006</v>
          </cell>
          <cell r="L139">
            <v>533.48484772301026</v>
          </cell>
          <cell r="M139">
            <v>0</v>
          </cell>
          <cell r="N139">
            <v>533.48484772301026</v>
          </cell>
          <cell r="P139">
            <v>770.76231560529732</v>
          </cell>
          <cell r="Q139">
            <v>0</v>
          </cell>
          <cell r="R139">
            <v>770.76231560529732</v>
          </cell>
          <cell r="T139">
            <v>963.58340136877212</v>
          </cell>
          <cell r="U139">
            <v>0</v>
          </cell>
          <cell r="V139">
            <v>963.58340136877212</v>
          </cell>
          <cell r="X139">
            <v>1185.8429240705766</v>
          </cell>
          <cell r="Y139">
            <v>0</v>
          </cell>
          <cell r="Z139">
            <v>1185.8429240705766</v>
          </cell>
          <cell r="AB139">
            <v>1355.039249776092</v>
          </cell>
          <cell r="AC139">
            <v>0</v>
          </cell>
          <cell r="AD139">
            <v>1355.039249776092</v>
          </cell>
          <cell r="AF139">
            <v>1567.3007954265649</v>
          </cell>
          <cell r="AG139">
            <v>0</v>
          </cell>
          <cell r="AH139">
            <v>1567.3007954265649</v>
          </cell>
          <cell r="AJ139">
            <v>1941.7818496354744</v>
          </cell>
          <cell r="AK139">
            <v>0</v>
          </cell>
          <cell r="AL139">
            <v>1941.7818496354744</v>
          </cell>
          <cell r="AN139">
            <v>2322.4138474635051</v>
          </cell>
          <cell r="AO139">
            <v>0</v>
          </cell>
          <cell r="AP139">
            <v>2322.4138474635051</v>
          </cell>
          <cell r="AR139">
            <v>2588.8462581870322</v>
          </cell>
          <cell r="AS139">
            <v>0</v>
          </cell>
          <cell r="AT139">
            <v>2588.8462581870322</v>
          </cell>
          <cell r="AV139">
            <v>2820.662768031189</v>
          </cell>
          <cell r="AW139">
            <v>0</v>
          </cell>
          <cell r="AX139">
            <v>2820.662768031189</v>
          </cell>
        </row>
        <row r="141">
          <cell r="A141" t="str">
            <v>Other</v>
          </cell>
          <cell r="D141">
            <v>1.5089404722983677</v>
          </cell>
          <cell r="E141">
            <v>0</v>
          </cell>
          <cell r="F141">
            <v>1.5089404722983677</v>
          </cell>
          <cell r="H141">
            <v>0</v>
          </cell>
          <cell r="I141">
            <v>0</v>
          </cell>
          <cell r="J141">
            <v>0</v>
          </cell>
          <cell r="L141">
            <v>0</v>
          </cell>
          <cell r="M141">
            <v>0</v>
          </cell>
          <cell r="N141">
            <v>0</v>
          </cell>
          <cell r="P141">
            <v>-2.0111215019055377</v>
          </cell>
          <cell r="Q141">
            <v>0</v>
          </cell>
          <cell r="R141">
            <v>-2.0111215019055377</v>
          </cell>
          <cell r="T141">
            <v>0</v>
          </cell>
          <cell r="U141">
            <v>0</v>
          </cell>
          <cell r="V141">
            <v>0</v>
          </cell>
          <cell r="X141">
            <v>0</v>
          </cell>
          <cell r="Y141">
            <v>0</v>
          </cell>
          <cell r="Z141">
            <v>0</v>
          </cell>
          <cell r="AB141">
            <v>0</v>
          </cell>
          <cell r="AC141">
            <v>0</v>
          </cell>
          <cell r="AD141">
            <v>0</v>
          </cell>
          <cell r="AF141">
            <v>0</v>
          </cell>
          <cell r="AG141">
            <v>0</v>
          </cell>
          <cell r="AH141">
            <v>0</v>
          </cell>
          <cell r="AJ141">
            <v>0</v>
          </cell>
          <cell r="AK141">
            <v>0</v>
          </cell>
          <cell r="AL141">
            <v>0</v>
          </cell>
          <cell r="AN141">
            <v>0</v>
          </cell>
          <cell r="AO141">
            <v>0</v>
          </cell>
          <cell r="AP141">
            <v>0</v>
          </cell>
          <cell r="AR141">
            <v>0</v>
          </cell>
          <cell r="AS141">
            <v>0</v>
          </cell>
          <cell r="AT141">
            <v>0</v>
          </cell>
          <cell r="AV141">
            <v>0</v>
          </cell>
          <cell r="AW141">
            <v>0</v>
          </cell>
          <cell r="AX141">
            <v>0</v>
          </cell>
        </row>
        <row r="142">
          <cell r="A142" t="str">
            <v>Rounding</v>
          </cell>
          <cell r="D142">
            <v>0</v>
          </cell>
          <cell r="E142">
            <v>0</v>
          </cell>
          <cell r="F142">
            <v>0</v>
          </cell>
          <cell r="H142">
            <v>0</v>
          </cell>
          <cell r="I142">
            <v>0</v>
          </cell>
          <cell r="J142">
            <v>0</v>
          </cell>
          <cell r="L142">
            <v>0</v>
          </cell>
          <cell r="M142">
            <v>0</v>
          </cell>
          <cell r="N142">
            <v>0</v>
          </cell>
          <cell r="P142">
            <v>0</v>
          </cell>
          <cell r="Q142">
            <v>0</v>
          </cell>
          <cell r="R142">
            <v>0</v>
          </cell>
          <cell r="T142">
            <v>0</v>
          </cell>
          <cell r="U142">
            <v>0</v>
          </cell>
          <cell r="V142">
            <v>0</v>
          </cell>
          <cell r="X142">
            <v>0</v>
          </cell>
          <cell r="Y142">
            <v>0</v>
          </cell>
          <cell r="Z142">
            <v>0</v>
          </cell>
          <cell r="AB142">
            <v>0</v>
          </cell>
          <cell r="AC142">
            <v>0</v>
          </cell>
          <cell r="AD142">
            <v>0</v>
          </cell>
          <cell r="AF142">
            <v>0</v>
          </cell>
          <cell r="AG142">
            <v>0</v>
          </cell>
          <cell r="AH142">
            <v>0</v>
          </cell>
          <cell r="AJ142">
            <v>0</v>
          </cell>
          <cell r="AK142">
            <v>0</v>
          </cell>
          <cell r="AL142">
            <v>0</v>
          </cell>
          <cell r="AN142">
            <v>0</v>
          </cell>
          <cell r="AO142">
            <v>0</v>
          </cell>
          <cell r="AP142">
            <v>0</v>
          </cell>
          <cell r="AR142">
            <v>0</v>
          </cell>
          <cell r="AS142">
            <v>0</v>
          </cell>
          <cell r="AT142">
            <v>0</v>
          </cell>
          <cell r="AV142">
            <v>0</v>
          </cell>
          <cell r="AW142">
            <v>0</v>
          </cell>
          <cell r="AX142">
            <v>0</v>
          </cell>
        </row>
        <row r="143">
          <cell r="A143" t="str">
            <v>Total opex</v>
          </cell>
          <cell r="D143">
            <v>251.49007871639469</v>
          </cell>
          <cell r="E143">
            <v>0</v>
          </cell>
          <cell r="F143">
            <v>251.49007871639469</v>
          </cell>
          <cell r="H143">
            <v>512.84374119257564</v>
          </cell>
          <cell r="I143">
            <v>0</v>
          </cell>
          <cell r="J143">
            <v>512.84374119257564</v>
          </cell>
          <cell r="L143">
            <v>788.913973682755</v>
          </cell>
          <cell r="M143">
            <v>0</v>
          </cell>
          <cell r="N143">
            <v>788.913973682755</v>
          </cell>
          <cell r="P143">
            <v>1111.1446298028095</v>
          </cell>
          <cell r="Q143">
            <v>0</v>
          </cell>
          <cell r="R143">
            <v>1111.1446298028095</v>
          </cell>
          <cell r="T143">
            <v>1388.9308860733975</v>
          </cell>
          <cell r="U143">
            <v>0</v>
          </cell>
          <cell r="V143">
            <v>1388.9308860733975</v>
          </cell>
          <cell r="X143">
            <v>1725.2892872421457</v>
          </cell>
          <cell r="Y143">
            <v>0</v>
          </cell>
          <cell r="Z143">
            <v>1725.2892872421457</v>
          </cell>
          <cell r="AB143">
            <v>1994.0993625204151</v>
          </cell>
          <cell r="AC143">
            <v>0</v>
          </cell>
          <cell r="AD143">
            <v>1994.0993625204151</v>
          </cell>
          <cell r="AF143">
            <v>2293.1409178987037</v>
          </cell>
          <cell r="AG143">
            <v>0</v>
          </cell>
          <cell r="AH143">
            <v>2293.1409178987037</v>
          </cell>
          <cell r="AJ143">
            <v>2896.1970496684257</v>
          </cell>
          <cell r="AK143">
            <v>0</v>
          </cell>
          <cell r="AL143">
            <v>2896.1970496684257</v>
          </cell>
          <cell r="AN143">
            <v>3441.0568464861117</v>
          </cell>
          <cell r="AO143">
            <v>0</v>
          </cell>
          <cell r="AP143">
            <v>3441.0568464861117</v>
          </cell>
          <cell r="AR143">
            <v>3856.7866785515889</v>
          </cell>
          <cell r="AS143">
            <v>0</v>
          </cell>
          <cell r="AT143">
            <v>3856.7866785515889</v>
          </cell>
          <cell r="AV143">
            <v>4271.6049382716046</v>
          </cell>
          <cell r="AW143">
            <v>0</v>
          </cell>
          <cell r="AX143">
            <v>4271.6049382716046</v>
          </cell>
        </row>
        <row r="144">
          <cell r="A144" t="str">
            <v>Hyperion</v>
          </cell>
          <cell r="D144">
            <v>0</v>
          </cell>
          <cell r="E144">
            <v>0</v>
          </cell>
          <cell r="F144">
            <v>0</v>
          </cell>
          <cell r="H144">
            <v>513</v>
          </cell>
          <cell r="I144">
            <v>0</v>
          </cell>
          <cell r="J144">
            <v>513</v>
          </cell>
          <cell r="L144">
            <v>789</v>
          </cell>
          <cell r="M144">
            <v>0</v>
          </cell>
          <cell r="N144">
            <v>789</v>
          </cell>
          <cell r="P144">
            <v>1111</v>
          </cell>
          <cell r="Q144">
            <v>0</v>
          </cell>
          <cell r="R144">
            <v>1111</v>
          </cell>
          <cell r="T144">
            <v>1388</v>
          </cell>
          <cell r="U144">
            <v>0</v>
          </cell>
          <cell r="V144">
            <v>1388</v>
          </cell>
          <cell r="X144">
            <v>1724</v>
          </cell>
          <cell r="Y144">
            <v>0</v>
          </cell>
          <cell r="Z144">
            <v>1724</v>
          </cell>
          <cell r="AB144">
            <v>1934</v>
          </cell>
          <cell r="AC144">
            <v>0</v>
          </cell>
          <cell r="AD144">
            <v>1934</v>
          </cell>
          <cell r="AF144">
            <v>2293</v>
          </cell>
          <cell r="AG144">
            <v>0</v>
          </cell>
          <cell r="AH144">
            <v>2293</v>
          </cell>
          <cell r="AJ144">
            <v>2898</v>
          </cell>
          <cell r="AK144">
            <v>0</v>
          </cell>
          <cell r="AL144">
            <v>2898</v>
          </cell>
          <cell r="AN144">
            <v>3441</v>
          </cell>
          <cell r="AO144">
            <v>0</v>
          </cell>
          <cell r="AP144">
            <v>3441</v>
          </cell>
          <cell r="AR144">
            <v>3857</v>
          </cell>
          <cell r="AS144">
            <v>0</v>
          </cell>
          <cell r="AT144">
            <v>3857</v>
          </cell>
          <cell r="AV144">
            <v>4272</v>
          </cell>
          <cell r="AW144">
            <v>0</v>
          </cell>
          <cell r="AX144">
            <v>4272</v>
          </cell>
        </row>
        <row r="145">
          <cell r="A145" t="str">
            <v>Check</v>
          </cell>
          <cell r="F145">
            <v>251.49007871639469</v>
          </cell>
          <cell r="J145">
            <v>-0.15625880742436493</v>
          </cell>
          <cell r="N145">
            <v>-8.6026317245000428E-2</v>
          </cell>
          <cell r="R145">
            <v>0.14462980280950433</v>
          </cell>
          <cell r="V145">
            <v>0.93088607339745977</v>
          </cell>
          <cell r="Z145">
            <v>1.2892872421457469</v>
          </cell>
          <cell r="AD145">
            <v>60.09936252041507</v>
          </cell>
          <cell r="AH145">
            <v>0.1409178987037194</v>
          </cell>
          <cell r="AL145">
            <v>-1.8029503315742659</v>
          </cell>
          <cell r="AP145">
            <v>5.6846486111680861E-2</v>
          </cell>
          <cell r="AT145">
            <v>-0.21332144841107947</v>
          </cell>
          <cell r="AX145">
            <v>-0.39506172839537612</v>
          </cell>
        </row>
      </sheetData>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5.1.1 NGG - P&amp;L"/>
      <sheetName val="5.2.1 NGG - Balance Sheet"/>
      <sheetName val="5.3.1a NGG Interest Costs"/>
      <sheetName val="5.3.1b NGG Debt Balance Sheet"/>
      <sheetName val="5.3.1c NGG Debt CF"/>
      <sheetName val="5.3.1d NGG Existing Debt"/>
      <sheetName val="5.4.1 NGG-CashFlow "/>
      <sheetName val="5.5.1 NGG - Cap Allowances"/>
      <sheetName val="5.6.1 NGG -Tax Comp"/>
      <sheetName val="IFRS Rec"/>
      <sheetName val="Wkgs - 2004 05 UKGAAP vs IFRS"/>
      <sheetName val="Wkgs - MB UKGAAP IFRS Wkgs"/>
      <sheetName val="Wkgs - IFRS BS Diffs"/>
      <sheetName val="Wgks - IFRS PL Diffs"/>
      <sheetName val="UKREP to NGTPLAN05"/>
      <sheetName val="Net Debt Analysis"/>
      <sheetName val="Transmission Rec"/>
      <sheetName val="Cashflow Wrkg"/>
      <sheetName val="Cashflow Wrkg 2"/>
      <sheetName val="Cashflow Wrkg 3"/>
      <sheetName val="PM Cashflow"/>
      <sheetName val="Cashflow Table"/>
      <sheetName val="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3">
          <cell r="C3" t="str">
            <v>PCROPPLAN</v>
          </cell>
        </row>
        <row r="5">
          <cell r="C5" t="str">
            <v>PCR0405</v>
          </cell>
        </row>
        <row r="7">
          <cell r="C7">
            <v>38442</v>
          </cell>
        </row>
        <row r="8">
          <cell r="C8">
            <v>38807</v>
          </cell>
        </row>
        <row r="9">
          <cell r="C9">
            <v>39172</v>
          </cell>
        </row>
        <row r="10">
          <cell r="C10">
            <v>39538</v>
          </cell>
        </row>
        <row r="11">
          <cell r="C11">
            <v>39903</v>
          </cell>
        </row>
        <row r="12">
          <cell r="C12">
            <v>40268</v>
          </cell>
        </row>
        <row r="13">
          <cell r="C13">
            <v>40633</v>
          </cell>
        </row>
        <row r="14">
          <cell r="C14">
            <v>40999</v>
          </cell>
        </row>
        <row r="15">
          <cell r="C15">
            <v>41364</v>
          </cell>
          <cell r="G15" t="str">
            <v>Outturn Prices</v>
          </cell>
        </row>
        <row r="17">
          <cell r="C17" t="str">
            <v>Y.YTD</v>
          </cell>
        </row>
        <row r="19">
          <cell r="C19" t="str">
            <v>NGTPLAN05</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 08"/>
      <sheetName val="Dec 08"/>
      <sheetName val="Jan 09"/>
      <sheetName val="Feb 09"/>
      <sheetName val="Mar 09"/>
      <sheetName val="Apr 09"/>
      <sheetName val="pk Hedge"/>
      <sheetName val="May 09"/>
      <sheetName val="Jun 09"/>
      <sheetName val="Jul 09"/>
      <sheetName val="Aug 09"/>
      <sheetName val="Sep 09"/>
      <sheetName val="Oct 09"/>
      <sheetName val="OP Hedge"/>
      <sheetName val="Nov 09"/>
      <sheetName val="Dec 09"/>
      <sheetName val="Jan 10"/>
      <sheetName val="Feb 10"/>
      <sheetName val="Mar 10"/>
      <sheetName val="Apr 10"/>
      <sheetName val="PK 09-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C2">
            <v>13096</v>
          </cell>
          <cell r="D2" t="str">
            <v>Swaps</v>
          </cell>
          <cell r="E2">
            <v>39570</v>
          </cell>
          <cell r="F2">
            <v>10000</v>
          </cell>
          <cell r="G2">
            <v>10.02</v>
          </cell>
        </row>
        <row r="3">
          <cell r="C3">
            <v>13097</v>
          </cell>
          <cell r="D3" t="str">
            <v>Swaps</v>
          </cell>
          <cell r="E3">
            <v>39570</v>
          </cell>
          <cell r="F3">
            <v>10000</v>
          </cell>
          <cell r="G3">
            <v>10.02</v>
          </cell>
        </row>
        <row r="4">
          <cell r="C4">
            <v>13162</v>
          </cell>
          <cell r="D4" t="str">
            <v>Swaps</v>
          </cell>
          <cell r="E4">
            <v>39584</v>
          </cell>
          <cell r="F4">
            <v>10000</v>
          </cell>
          <cell r="G4">
            <v>10.959</v>
          </cell>
        </row>
        <row r="5">
          <cell r="C5">
            <v>13163</v>
          </cell>
          <cell r="D5" t="str">
            <v>Swaps</v>
          </cell>
          <cell r="E5">
            <v>39584</v>
          </cell>
          <cell r="F5">
            <v>10000</v>
          </cell>
          <cell r="G5">
            <v>10.959</v>
          </cell>
        </row>
        <row r="6">
          <cell r="C6">
            <v>13341</v>
          </cell>
          <cell r="D6" t="str">
            <v>Swaps</v>
          </cell>
          <cell r="E6">
            <v>39605</v>
          </cell>
          <cell r="F6">
            <v>10000</v>
          </cell>
          <cell r="G6">
            <v>11.239000000000001</v>
          </cell>
        </row>
        <row r="7">
          <cell r="C7">
            <v>13342</v>
          </cell>
          <cell r="D7" t="str">
            <v>Swaps</v>
          </cell>
          <cell r="E7">
            <v>39605</v>
          </cell>
          <cell r="F7">
            <v>10000</v>
          </cell>
          <cell r="G7">
            <v>11.239000000000001</v>
          </cell>
        </row>
        <row r="8">
          <cell r="C8">
            <v>13416</v>
          </cell>
          <cell r="D8" t="str">
            <v>Swaps</v>
          </cell>
          <cell r="E8">
            <v>39619</v>
          </cell>
          <cell r="F8">
            <v>10000</v>
          </cell>
          <cell r="G8">
            <v>11.88</v>
          </cell>
        </row>
        <row r="9">
          <cell r="C9">
            <v>13417</v>
          </cell>
          <cell r="D9" t="str">
            <v>Swaps</v>
          </cell>
          <cell r="E9">
            <v>39619</v>
          </cell>
          <cell r="F9">
            <v>10000</v>
          </cell>
          <cell r="G9">
            <v>11.88</v>
          </cell>
        </row>
        <row r="10">
          <cell r="C10">
            <v>13508</v>
          </cell>
          <cell r="D10" t="str">
            <v>Swaps</v>
          </cell>
          <cell r="E10">
            <v>39640</v>
          </cell>
          <cell r="F10">
            <v>0</v>
          </cell>
          <cell r="G10">
            <v>11.896000000000001</v>
          </cell>
        </row>
        <row r="11">
          <cell r="C11">
            <v>13509</v>
          </cell>
          <cell r="D11" t="str">
            <v>Swaps</v>
          </cell>
          <cell r="E11">
            <v>39640</v>
          </cell>
          <cell r="F11">
            <v>10000</v>
          </cell>
          <cell r="G11">
            <v>11.896000000000001</v>
          </cell>
        </row>
        <row r="12">
          <cell r="C12">
            <v>13599</v>
          </cell>
          <cell r="D12" t="str">
            <v>Swaps</v>
          </cell>
          <cell r="E12">
            <v>39654</v>
          </cell>
          <cell r="F12">
            <v>0</v>
          </cell>
          <cell r="G12">
            <v>9.92</v>
          </cell>
        </row>
        <row r="13">
          <cell r="C13">
            <v>13600</v>
          </cell>
          <cell r="D13" t="str">
            <v>Swaps</v>
          </cell>
          <cell r="E13">
            <v>39654</v>
          </cell>
          <cell r="F13">
            <v>10000</v>
          </cell>
          <cell r="G13">
            <v>9.92</v>
          </cell>
        </row>
        <row r="14">
          <cell r="C14">
            <v>13653</v>
          </cell>
          <cell r="D14" t="str">
            <v>Swaps</v>
          </cell>
          <cell r="E14">
            <v>39668</v>
          </cell>
          <cell r="F14">
            <v>10000</v>
          </cell>
          <cell r="G14">
            <v>9.5570000000000004</v>
          </cell>
        </row>
        <row r="15">
          <cell r="C15">
            <v>13654</v>
          </cell>
          <cell r="D15" t="str">
            <v>Swaps</v>
          </cell>
          <cell r="E15">
            <v>39668</v>
          </cell>
          <cell r="F15">
            <v>10000</v>
          </cell>
          <cell r="G15">
            <v>9.5570000000000004</v>
          </cell>
        </row>
        <row r="16">
          <cell r="C16">
            <v>13715</v>
          </cell>
          <cell r="D16" t="str">
            <v>Swaps</v>
          </cell>
          <cell r="E16">
            <v>39685</v>
          </cell>
          <cell r="F16">
            <v>10000</v>
          </cell>
          <cell r="G16">
            <v>9.15</v>
          </cell>
        </row>
        <row r="17">
          <cell r="C17">
            <v>13716</v>
          </cell>
          <cell r="D17" t="str">
            <v>Swaps</v>
          </cell>
          <cell r="E17">
            <v>39685</v>
          </cell>
          <cell r="F17">
            <v>10000</v>
          </cell>
          <cell r="G17">
            <v>9.15</v>
          </cell>
        </row>
        <row r="18">
          <cell r="C18">
            <v>13743</v>
          </cell>
          <cell r="D18" t="str">
            <v>Swaps</v>
          </cell>
          <cell r="E18">
            <v>39696</v>
          </cell>
          <cell r="F18">
            <v>10000</v>
          </cell>
          <cell r="G18">
            <v>8.9909999999999997</v>
          </cell>
        </row>
        <row r="19">
          <cell r="C19">
            <v>13744</v>
          </cell>
          <cell r="D19" t="str">
            <v>Swaps</v>
          </cell>
          <cell r="E19">
            <v>39696</v>
          </cell>
          <cell r="F19">
            <v>20000</v>
          </cell>
          <cell r="G19">
            <v>9.0079999999999991</v>
          </cell>
        </row>
        <row r="20">
          <cell r="C20">
            <v>13807</v>
          </cell>
          <cell r="D20" t="str">
            <v>Swaps</v>
          </cell>
          <cell r="E20">
            <v>39710</v>
          </cell>
          <cell r="F20">
            <v>10000</v>
          </cell>
          <cell r="G20">
            <v>8.8559999999999999</v>
          </cell>
        </row>
        <row r="21">
          <cell r="C21">
            <v>13808</v>
          </cell>
          <cell r="D21" t="str">
            <v>Swaps</v>
          </cell>
          <cell r="E21">
            <v>39710</v>
          </cell>
          <cell r="F21">
            <v>10000</v>
          </cell>
          <cell r="G21">
            <v>8.84</v>
          </cell>
        </row>
        <row r="22">
          <cell r="C22">
            <v>13922</v>
          </cell>
          <cell r="D22" t="str">
            <v>Swaps</v>
          </cell>
          <cell r="E22">
            <v>39741</v>
          </cell>
          <cell r="F22">
            <v>30000</v>
          </cell>
          <cell r="G22">
            <v>7.98</v>
          </cell>
        </row>
        <row r="23">
          <cell r="C23">
            <v>13921</v>
          </cell>
          <cell r="D23" t="str">
            <v>Swaps</v>
          </cell>
          <cell r="E23">
            <v>39741</v>
          </cell>
          <cell r="F23">
            <v>10000</v>
          </cell>
          <cell r="G23">
            <v>7.98</v>
          </cell>
        </row>
        <row r="24">
          <cell r="C24">
            <v>14066</v>
          </cell>
          <cell r="D24" t="str">
            <v>Swaps</v>
          </cell>
          <cell r="E24">
            <v>39759</v>
          </cell>
          <cell r="F24">
            <v>10000</v>
          </cell>
          <cell r="G24">
            <v>7.8571</v>
          </cell>
        </row>
        <row r="25">
          <cell r="C25">
            <v>14067</v>
          </cell>
          <cell r="D25" t="str">
            <v>Swaps</v>
          </cell>
          <cell r="E25">
            <v>39759</v>
          </cell>
          <cell r="F25">
            <v>10000</v>
          </cell>
          <cell r="G25">
            <v>7.85</v>
          </cell>
        </row>
        <row r="26">
          <cell r="C26">
            <v>14111</v>
          </cell>
          <cell r="D26" t="str">
            <v>Swaps</v>
          </cell>
          <cell r="E26">
            <v>39773</v>
          </cell>
          <cell r="F26">
            <v>10000</v>
          </cell>
          <cell r="G26">
            <v>7.4130000000000003</v>
          </cell>
        </row>
        <row r="27">
          <cell r="C27">
            <v>14112</v>
          </cell>
          <cell r="D27" t="str">
            <v>Swaps</v>
          </cell>
          <cell r="E27">
            <v>39773</v>
          </cell>
          <cell r="F27">
            <v>10000</v>
          </cell>
          <cell r="G27">
            <v>7.3810000000000002</v>
          </cell>
        </row>
        <row r="28">
          <cell r="C28">
            <v>14178</v>
          </cell>
          <cell r="D28" t="str">
            <v>Swaps</v>
          </cell>
          <cell r="E28">
            <v>39812</v>
          </cell>
          <cell r="F28">
            <v>10000</v>
          </cell>
          <cell r="G28">
            <v>6.9</v>
          </cell>
        </row>
        <row r="29">
          <cell r="C29">
            <v>14179</v>
          </cell>
          <cell r="D29" t="str">
            <v>Swaps</v>
          </cell>
          <cell r="E29">
            <v>39812</v>
          </cell>
          <cell r="F29">
            <v>10000</v>
          </cell>
          <cell r="G29">
            <v>6.9</v>
          </cell>
        </row>
        <row r="30">
          <cell r="C30">
            <v>14191</v>
          </cell>
          <cell r="D30" t="str">
            <v>Swaps</v>
          </cell>
          <cell r="E30">
            <v>39815</v>
          </cell>
          <cell r="F30">
            <v>10000</v>
          </cell>
          <cell r="G30">
            <v>6.87</v>
          </cell>
        </row>
        <row r="31">
          <cell r="C31">
            <v>14192</v>
          </cell>
          <cell r="D31" t="str">
            <v>Swaps</v>
          </cell>
          <cell r="E31">
            <v>39815</v>
          </cell>
          <cell r="F31">
            <v>10000</v>
          </cell>
          <cell r="G31">
            <v>6.87</v>
          </cell>
        </row>
        <row r="32">
          <cell r="C32">
            <v>14214</v>
          </cell>
          <cell r="D32" t="str">
            <v>Swaps</v>
          </cell>
          <cell r="E32">
            <v>39822</v>
          </cell>
          <cell r="F32">
            <v>10000</v>
          </cell>
          <cell r="G32">
            <v>6.4984999999999999</v>
          </cell>
        </row>
        <row r="33">
          <cell r="C33">
            <v>14216</v>
          </cell>
          <cell r="D33" t="str">
            <v>Swaps</v>
          </cell>
          <cell r="E33">
            <v>39822</v>
          </cell>
          <cell r="F33">
            <v>20000</v>
          </cell>
          <cell r="G33">
            <v>6.4984999999999999</v>
          </cell>
        </row>
        <row r="34">
          <cell r="C34">
            <v>14283</v>
          </cell>
          <cell r="D34" t="str">
            <v>Swaps</v>
          </cell>
          <cell r="E34">
            <v>39842</v>
          </cell>
          <cell r="F34">
            <v>10000</v>
          </cell>
          <cell r="G34">
            <v>5.7079000000000004</v>
          </cell>
        </row>
        <row r="35">
          <cell r="C35">
            <v>14284</v>
          </cell>
          <cell r="D35" t="str">
            <v>Swaps</v>
          </cell>
          <cell r="E35">
            <v>39842</v>
          </cell>
          <cell r="F35">
            <v>20000</v>
          </cell>
          <cell r="G35">
            <v>5.7079000000000004</v>
          </cell>
        </row>
        <row r="36">
          <cell r="C36">
            <v>14325</v>
          </cell>
          <cell r="D36" t="str">
            <v>Swaps</v>
          </cell>
          <cell r="E36">
            <v>39853</v>
          </cell>
          <cell r="F36">
            <v>10000</v>
          </cell>
          <cell r="G36">
            <v>5.9863</v>
          </cell>
        </row>
        <row r="37">
          <cell r="C37">
            <v>14326</v>
          </cell>
          <cell r="D37" t="str">
            <v>Swaps</v>
          </cell>
          <cell r="E37">
            <v>39853</v>
          </cell>
          <cell r="F37">
            <v>10000</v>
          </cell>
          <cell r="G37">
            <v>5.9863</v>
          </cell>
        </row>
        <row r="38">
          <cell r="C38">
            <v>14429</v>
          </cell>
          <cell r="D38" t="str">
            <v>Swaps</v>
          </cell>
          <cell r="E38">
            <v>39895</v>
          </cell>
          <cell r="F38">
            <v>10000</v>
          </cell>
          <cell r="G38">
            <v>5.3773</v>
          </cell>
        </row>
        <row r="39">
          <cell r="C39">
            <v>14430</v>
          </cell>
          <cell r="D39" t="str">
            <v>Swaps</v>
          </cell>
          <cell r="E39">
            <v>39895</v>
          </cell>
          <cell r="F39">
            <v>10000</v>
          </cell>
          <cell r="G39">
            <v>5.3773</v>
          </cell>
        </row>
        <row r="40">
          <cell r="C40">
            <v>14453</v>
          </cell>
          <cell r="D40" t="str">
            <v>Swaps</v>
          </cell>
          <cell r="E40">
            <v>39898</v>
          </cell>
          <cell r="F40">
            <v>10000</v>
          </cell>
          <cell r="G40">
            <v>5.3730000000000002</v>
          </cell>
        </row>
        <row r="41">
          <cell r="C41">
            <v>14454</v>
          </cell>
          <cell r="D41" t="str">
            <v>Swaps</v>
          </cell>
          <cell r="E41">
            <v>39898</v>
          </cell>
          <cell r="F41">
            <v>10000</v>
          </cell>
          <cell r="G41">
            <v>5.3730000000000002</v>
          </cell>
        </row>
        <row r="42">
          <cell r="C42">
            <v>14506</v>
          </cell>
          <cell r="D42" t="str">
            <v>Swaps</v>
          </cell>
          <cell r="E42">
            <v>39912</v>
          </cell>
          <cell r="F42">
            <v>20000</v>
          </cell>
          <cell r="G42">
            <v>4.8099999999999996</v>
          </cell>
        </row>
        <row r="43">
          <cell r="C43">
            <v>14505</v>
          </cell>
          <cell r="D43" t="str">
            <v>Swaps</v>
          </cell>
          <cell r="E43">
            <v>39912</v>
          </cell>
          <cell r="F43">
            <v>10000</v>
          </cell>
          <cell r="G43">
            <v>4.8099999999999996</v>
          </cell>
        </row>
        <row r="44">
          <cell r="C44">
            <v>14578</v>
          </cell>
          <cell r="D44" t="str">
            <v>Swaps</v>
          </cell>
          <cell r="E44">
            <v>39933</v>
          </cell>
          <cell r="F44">
            <v>20000</v>
          </cell>
          <cell r="G44">
            <v>4.4706999999999999</v>
          </cell>
        </row>
        <row r="45">
          <cell r="C45">
            <v>14577</v>
          </cell>
          <cell r="D45" t="str">
            <v>Swaps</v>
          </cell>
          <cell r="E45">
            <v>39933</v>
          </cell>
          <cell r="F45">
            <v>0</v>
          </cell>
          <cell r="G45">
            <v>4.4706999999999999</v>
          </cell>
        </row>
        <row r="46">
          <cell r="C46">
            <v>14602</v>
          </cell>
          <cell r="D46" t="str">
            <v>Swaps</v>
          </cell>
          <cell r="E46">
            <v>39948</v>
          </cell>
          <cell r="F46">
            <v>10000</v>
          </cell>
          <cell r="G46">
            <v>5.2949999999999999</v>
          </cell>
        </row>
        <row r="47">
          <cell r="C47">
            <v>14603</v>
          </cell>
          <cell r="D47" t="str">
            <v>Swaps</v>
          </cell>
          <cell r="E47">
            <v>39948</v>
          </cell>
          <cell r="F47">
            <v>10000</v>
          </cell>
          <cell r="G47">
            <v>5.2949999999999999</v>
          </cell>
        </row>
        <row r="48">
          <cell r="C48">
            <v>14664</v>
          </cell>
          <cell r="D48" t="str">
            <v>Swaps</v>
          </cell>
          <cell r="E48">
            <v>39962</v>
          </cell>
          <cell r="F48">
            <v>10000</v>
          </cell>
          <cell r="G48">
            <v>4.8710000000000004</v>
          </cell>
        </row>
        <row r="49">
          <cell r="C49">
            <v>14665</v>
          </cell>
          <cell r="D49" t="str">
            <v>Swaps</v>
          </cell>
          <cell r="E49">
            <v>39962</v>
          </cell>
          <cell r="F49">
            <v>10000</v>
          </cell>
          <cell r="G49">
            <v>4.8710000000000004</v>
          </cell>
        </row>
        <row r="50">
          <cell r="C50">
            <v>14701</v>
          </cell>
          <cell r="D50" t="str">
            <v>Swaps</v>
          </cell>
          <cell r="E50">
            <v>39976</v>
          </cell>
          <cell r="F50">
            <v>10000</v>
          </cell>
          <cell r="G50">
            <v>5.2035999999999998</v>
          </cell>
        </row>
        <row r="51">
          <cell r="C51">
            <v>14702</v>
          </cell>
          <cell r="D51" t="str">
            <v>Swaps</v>
          </cell>
          <cell r="E51">
            <v>39976</v>
          </cell>
          <cell r="F51">
            <v>10000</v>
          </cell>
          <cell r="G51">
            <v>5.2035999999999998</v>
          </cell>
        </row>
        <row r="52">
          <cell r="C52">
            <v>14749</v>
          </cell>
          <cell r="D52" t="str">
            <v>Swaps</v>
          </cell>
          <cell r="E52">
            <v>39989</v>
          </cell>
          <cell r="F52">
            <v>10000</v>
          </cell>
          <cell r="G52">
            <v>4.9566999999999997</v>
          </cell>
        </row>
        <row r="53">
          <cell r="C53">
            <v>14750</v>
          </cell>
          <cell r="D53" t="str">
            <v>Swaps</v>
          </cell>
          <cell r="E53">
            <v>39989</v>
          </cell>
          <cell r="F53">
            <v>20000</v>
          </cell>
          <cell r="G53">
            <v>4.9566999999999997</v>
          </cell>
        </row>
        <row r="54">
          <cell r="C54">
            <v>14825</v>
          </cell>
          <cell r="D54" t="str">
            <v>Swaps</v>
          </cell>
          <cell r="E54">
            <v>40004</v>
          </cell>
          <cell r="F54">
            <v>10000</v>
          </cell>
          <cell r="G54">
            <v>4.4000000000000004</v>
          </cell>
        </row>
        <row r="55">
          <cell r="C55">
            <v>14826</v>
          </cell>
          <cell r="D55" t="str">
            <v>Swaps</v>
          </cell>
          <cell r="E55">
            <v>40004</v>
          </cell>
          <cell r="F55">
            <v>20000</v>
          </cell>
          <cell r="G55">
            <v>4.4000000000000004</v>
          </cell>
        </row>
        <row r="56">
          <cell r="C56">
            <v>14908</v>
          </cell>
          <cell r="D56" t="str">
            <v>Swaps</v>
          </cell>
          <cell r="E56">
            <v>40021</v>
          </cell>
          <cell r="F56">
            <v>0</v>
          </cell>
          <cell r="G56">
            <v>4.7008999999999999</v>
          </cell>
        </row>
        <row r="57">
          <cell r="C57">
            <v>14909</v>
          </cell>
          <cell r="D57" t="str">
            <v>Swaps</v>
          </cell>
          <cell r="E57">
            <v>40021</v>
          </cell>
          <cell r="F57">
            <v>10000</v>
          </cell>
          <cell r="G57">
            <v>4.7008999999999999</v>
          </cell>
        </row>
        <row r="58">
          <cell r="C58">
            <v>0</v>
          </cell>
          <cell r="D58" t="str">
            <v>Swaps</v>
          </cell>
          <cell r="E58">
            <v>0</v>
          </cell>
          <cell r="F58">
            <v>0</v>
          </cell>
          <cell r="G58">
            <v>0</v>
          </cell>
        </row>
        <row r="59">
          <cell r="C59">
            <v>0</v>
          </cell>
          <cell r="D59" t="str">
            <v>Swaps</v>
          </cell>
          <cell r="E59">
            <v>1</v>
          </cell>
          <cell r="F59">
            <v>0</v>
          </cell>
          <cell r="G59">
            <v>0</v>
          </cell>
        </row>
        <row r="60">
          <cell r="C60">
            <v>0</v>
          </cell>
          <cell r="D60" t="str">
            <v>Swaps</v>
          </cell>
          <cell r="E60">
            <v>2</v>
          </cell>
          <cell r="F60">
            <v>0</v>
          </cell>
          <cell r="G60">
            <v>0</v>
          </cell>
        </row>
        <row r="61">
          <cell r="C61">
            <v>0</v>
          </cell>
          <cell r="D61" t="str">
            <v>Swaps</v>
          </cell>
          <cell r="E61">
            <v>3</v>
          </cell>
          <cell r="F61">
            <v>0</v>
          </cell>
          <cell r="G61">
            <v>0</v>
          </cell>
        </row>
        <row r="62">
          <cell r="C62">
            <v>0</v>
          </cell>
          <cell r="D62" t="str">
            <v>Swaps</v>
          </cell>
          <cell r="E62">
            <v>4</v>
          </cell>
          <cell r="F62">
            <v>0</v>
          </cell>
          <cell r="G62">
            <v>0</v>
          </cell>
        </row>
        <row r="63">
          <cell r="C63">
            <v>0</v>
          </cell>
          <cell r="D63" t="str">
            <v>Swaps</v>
          </cell>
          <cell r="E63">
            <v>5</v>
          </cell>
          <cell r="F63">
            <v>0</v>
          </cell>
          <cell r="G63">
            <v>0</v>
          </cell>
        </row>
        <row r="64">
          <cell r="C64">
            <v>0</v>
          </cell>
          <cell r="D64" t="str">
            <v>Swaps</v>
          </cell>
          <cell r="E64">
            <v>6</v>
          </cell>
          <cell r="F64">
            <v>0</v>
          </cell>
          <cell r="G64">
            <v>0</v>
          </cell>
        </row>
        <row r="65">
          <cell r="C65">
            <v>0</v>
          </cell>
          <cell r="D65" t="str">
            <v>Swaps</v>
          </cell>
          <cell r="E65">
            <v>7</v>
          </cell>
          <cell r="F65">
            <v>0</v>
          </cell>
          <cell r="G65">
            <v>0</v>
          </cell>
        </row>
        <row r="66">
          <cell r="C66">
            <v>0</v>
          </cell>
          <cell r="D66" t="str">
            <v>Swaps</v>
          </cell>
          <cell r="E66">
            <v>8</v>
          </cell>
          <cell r="F66">
            <v>0</v>
          </cell>
          <cell r="G66">
            <v>0</v>
          </cell>
        </row>
        <row r="67">
          <cell r="C67">
            <v>0</v>
          </cell>
          <cell r="D67" t="str">
            <v>Swaps</v>
          </cell>
          <cell r="E67">
            <v>9</v>
          </cell>
          <cell r="F67">
            <v>0</v>
          </cell>
          <cell r="G67">
            <v>0</v>
          </cell>
        </row>
        <row r="68">
          <cell r="C68">
            <v>0</v>
          </cell>
          <cell r="D68" t="str">
            <v>Swaps</v>
          </cell>
          <cell r="E68">
            <v>10</v>
          </cell>
          <cell r="F68">
            <v>0</v>
          </cell>
          <cell r="G68">
            <v>0</v>
          </cell>
        </row>
        <row r="69">
          <cell r="C69">
            <v>0</v>
          </cell>
          <cell r="D69" t="str">
            <v>Swaps</v>
          </cell>
          <cell r="E69">
            <v>11</v>
          </cell>
          <cell r="F69">
            <v>0</v>
          </cell>
          <cell r="G69">
            <v>0</v>
          </cell>
        </row>
      </sheetData>
      <sheetData sheetId="15" refreshError="1">
        <row r="2">
          <cell r="C2">
            <v>13096</v>
          </cell>
          <cell r="D2" t="str">
            <v>Swaps</v>
          </cell>
          <cell r="E2">
            <v>39570</v>
          </cell>
          <cell r="F2">
            <v>10000</v>
          </cell>
          <cell r="G2">
            <v>10.37</v>
          </cell>
        </row>
        <row r="3">
          <cell r="C3">
            <v>13097</v>
          </cell>
          <cell r="D3" t="str">
            <v>Swaps</v>
          </cell>
          <cell r="E3">
            <v>39570</v>
          </cell>
          <cell r="F3">
            <v>20000</v>
          </cell>
          <cell r="G3">
            <v>10.37</v>
          </cell>
        </row>
        <row r="4">
          <cell r="C4">
            <v>13162</v>
          </cell>
          <cell r="D4" t="str">
            <v>Swaps</v>
          </cell>
          <cell r="E4">
            <v>39584</v>
          </cell>
          <cell r="F4">
            <v>20000</v>
          </cell>
          <cell r="G4">
            <v>11.324999999999999</v>
          </cell>
        </row>
        <row r="5">
          <cell r="C5">
            <v>13163</v>
          </cell>
          <cell r="D5" t="str">
            <v>Swaps</v>
          </cell>
          <cell r="E5">
            <v>39584</v>
          </cell>
          <cell r="F5">
            <v>10000</v>
          </cell>
          <cell r="G5">
            <v>11.324999999999999</v>
          </cell>
        </row>
        <row r="6">
          <cell r="C6">
            <v>13341</v>
          </cell>
          <cell r="D6" t="str">
            <v>Swaps</v>
          </cell>
          <cell r="E6">
            <v>39605</v>
          </cell>
          <cell r="F6">
            <v>20000</v>
          </cell>
          <cell r="G6">
            <v>11.595000000000001</v>
          </cell>
        </row>
        <row r="7">
          <cell r="C7">
            <v>13342</v>
          </cell>
          <cell r="D7" t="str">
            <v>Swaps</v>
          </cell>
          <cell r="E7">
            <v>39605</v>
          </cell>
          <cell r="F7">
            <v>10000</v>
          </cell>
          <cell r="G7">
            <v>11.595000000000001</v>
          </cell>
        </row>
        <row r="8">
          <cell r="C8">
            <v>13416</v>
          </cell>
          <cell r="D8" t="str">
            <v>Swaps</v>
          </cell>
          <cell r="E8">
            <v>39619</v>
          </cell>
          <cell r="F8">
            <v>10000</v>
          </cell>
          <cell r="G8">
            <v>12.25</v>
          </cell>
        </row>
        <row r="9">
          <cell r="C9">
            <v>13417</v>
          </cell>
          <cell r="D9" t="str">
            <v>Swaps</v>
          </cell>
          <cell r="E9">
            <v>39619</v>
          </cell>
          <cell r="F9">
            <v>10000</v>
          </cell>
          <cell r="G9">
            <v>12.25</v>
          </cell>
        </row>
        <row r="10">
          <cell r="C10">
            <v>13508</v>
          </cell>
          <cell r="D10" t="str">
            <v>Swaps</v>
          </cell>
          <cell r="E10">
            <v>39640</v>
          </cell>
          <cell r="F10">
            <v>20000</v>
          </cell>
          <cell r="G10">
            <v>12.28</v>
          </cell>
        </row>
        <row r="11">
          <cell r="C11">
            <v>13509</v>
          </cell>
          <cell r="D11" t="str">
            <v>Swaps</v>
          </cell>
          <cell r="E11">
            <v>39640</v>
          </cell>
          <cell r="F11">
            <v>20000</v>
          </cell>
          <cell r="G11">
            <v>12.28</v>
          </cell>
        </row>
        <row r="12">
          <cell r="C12">
            <v>13599</v>
          </cell>
          <cell r="D12" t="str">
            <v>Swaps</v>
          </cell>
          <cell r="E12">
            <v>39654</v>
          </cell>
          <cell r="F12">
            <v>20000</v>
          </cell>
          <cell r="G12">
            <v>10.31</v>
          </cell>
        </row>
        <row r="13">
          <cell r="C13">
            <v>13600</v>
          </cell>
          <cell r="D13" t="str">
            <v>Swaps</v>
          </cell>
          <cell r="E13">
            <v>39654</v>
          </cell>
          <cell r="F13">
            <v>20000</v>
          </cell>
          <cell r="G13">
            <v>10.31</v>
          </cell>
        </row>
        <row r="14">
          <cell r="C14">
            <v>13653</v>
          </cell>
          <cell r="D14" t="str">
            <v>Swaps</v>
          </cell>
          <cell r="E14">
            <v>39668</v>
          </cell>
          <cell r="F14">
            <v>10000</v>
          </cell>
          <cell r="G14">
            <v>10.016999999999999</v>
          </cell>
        </row>
        <row r="15">
          <cell r="C15">
            <v>13654</v>
          </cell>
          <cell r="D15" t="str">
            <v>Swaps</v>
          </cell>
          <cell r="E15">
            <v>39668</v>
          </cell>
          <cell r="F15">
            <v>20000</v>
          </cell>
          <cell r="G15">
            <v>10.016999999999999</v>
          </cell>
        </row>
        <row r="16">
          <cell r="C16">
            <v>13715</v>
          </cell>
          <cell r="D16" t="str">
            <v>Swaps</v>
          </cell>
          <cell r="E16">
            <v>39685</v>
          </cell>
          <cell r="F16">
            <v>10000</v>
          </cell>
          <cell r="G16">
            <v>9.5399999999999991</v>
          </cell>
        </row>
        <row r="17">
          <cell r="C17">
            <v>13716</v>
          </cell>
          <cell r="D17" t="str">
            <v>Swaps</v>
          </cell>
          <cell r="E17">
            <v>39685</v>
          </cell>
          <cell r="F17">
            <v>20000</v>
          </cell>
          <cell r="G17">
            <v>9.5399999999999991</v>
          </cell>
        </row>
        <row r="18">
          <cell r="C18">
            <v>13743</v>
          </cell>
          <cell r="D18" t="str">
            <v>Swaps</v>
          </cell>
          <cell r="E18">
            <v>39696</v>
          </cell>
          <cell r="F18">
            <v>20000</v>
          </cell>
          <cell r="G18">
            <v>9.3550000000000004</v>
          </cell>
        </row>
        <row r="19">
          <cell r="C19">
            <v>13744</v>
          </cell>
          <cell r="D19" t="str">
            <v>Swaps</v>
          </cell>
          <cell r="E19">
            <v>39696</v>
          </cell>
          <cell r="F19">
            <v>20000</v>
          </cell>
          <cell r="G19">
            <v>9.3670000000000009</v>
          </cell>
        </row>
        <row r="20">
          <cell r="C20">
            <v>13807</v>
          </cell>
          <cell r="D20" t="str">
            <v>Swaps</v>
          </cell>
          <cell r="E20">
            <v>39710</v>
          </cell>
          <cell r="F20">
            <v>10000</v>
          </cell>
          <cell r="G20">
            <v>9.2059999999999995</v>
          </cell>
        </row>
        <row r="21">
          <cell r="C21">
            <v>13808</v>
          </cell>
          <cell r="D21" t="str">
            <v>Swaps</v>
          </cell>
          <cell r="E21">
            <v>39710</v>
          </cell>
          <cell r="F21">
            <v>10000</v>
          </cell>
          <cell r="G21">
            <v>9.19</v>
          </cell>
        </row>
        <row r="22">
          <cell r="C22">
            <v>13921</v>
          </cell>
          <cell r="D22" t="str">
            <v>Swaps</v>
          </cell>
          <cell r="E22">
            <v>39741</v>
          </cell>
          <cell r="F22">
            <v>30000</v>
          </cell>
          <cell r="G22">
            <v>8.31</v>
          </cell>
        </row>
        <row r="23">
          <cell r="C23">
            <v>13922</v>
          </cell>
          <cell r="D23" t="str">
            <v>Swaps</v>
          </cell>
          <cell r="E23">
            <v>38645</v>
          </cell>
          <cell r="F23">
            <v>30000</v>
          </cell>
          <cell r="G23">
            <v>8.3104999999999993</v>
          </cell>
        </row>
        <row r="24">
          <cell r="C24">
            <v>14066</v>
          </cell>
          <cell r="D24" t="str">
            <v>Swaps</v>
          </cell>
          <cell r="E24">
            <v>39759</v>
          </cell>
          <cell r="F24">
            <v>20000</v>
          </cell>
          <cell r="G24">
            <v>8.2370999999999999</v>
          </cell>
        </row>
        <row r="25">
          <cell r="C25">
            <v>14067</v>
          </cell>
          <cell r="D25" t="str">
            <v>Swaps</v>
          </cell>
          <cell r="E25">
            <v>39759</v>
          </cell>
          <cell r="F25">
            <v>20000</v>
          </cell>
          <cell r="G25">
            <v>8.2210000000000001</v>
          </cell>
        </row>
        <row r="26">
          <cell r="C26">
            <v>14111</v>
          </cell>
          <cell r="D26" t="str">
            <v>Swaps</v>
          </cell>
          <cell r="E26">
            <v>39773</v>
          </cell>
          <cell r="F26">
            <v>10000</v>
          </cell>
          <cell r="G26">
            <v>7.8049999999999997</v>
          </cell>
        </row>
        <row r="27">
          <cell r="C27">
            <v>14112</v>
          </cell>
          <cell r="D27" t="str">
            <v>Swaps</v>
          </cell>
          <cell r="E27">
            <v>39773</v>
          </cell>
          <cell r="F27">
            <v>20000</v>
          </cell>
          <cell r="G27">
            <v>7.7759999999999998</v>
          </cell>
        </row>
        <row r="28">
          <cell r="C28">
            <v>14178</v>
          </cell>
          <cell r="D28" t="str">
            <v>Swaps</v>
          </cell>
          <cell r="E28">
            <v>39812</v>
          </cell>
          <cell r="F28">
            <v>10000</v>
          </cell>
          <cell r="G28">
            <v>7.2750000000000004</v>
          </cell>
        </row>
        <row r="29">
          <cell r="C29">
            <v>14179</v>
          </cell>
          <cell r="D29" t="str">
            <v>Swaps</v>
          </cell>
          <cell r="E29">
            <v>39812</v>
          </cell>
          <cell r="F29">
            <v>10000</v>
          </cell>
          <cell r="G29">
            <v>7.2750000000000004</v>
          </cell>
        </row>
        <row r="30">
          <cell r="C30">
            <v>14191</v>
          </cell>
          <cell r="D30" t="str">
            <v>Swaps</v>
          </cell>
          <cell r="E30">
            <v>39815</v>
          </cell>
          <cell r="F30">
            <v>10000</v>
          </cell>
          <cell r="G30">
            <v>7.3</v>
          </cell>
        </row>
        <row r="31">
          <cell r="C31">
            <v>14192</v>
          </cell>
          <cell r="D31" t="str">
            <v>Swaps</v>
          </cell>
          <cell r="E31">
            <v>39815</v>
          </cell>
          <cell r="F31">
            <v>20000</v>
          </cell>
          <cell r="G31">
            <v>7.3</v>
          </cell>
        </row>
        <row r="32">
          <cell r="C32">
            <v>14214</v>
          </cell>
          <cell r="D32" t="str">
            <v>Swaps</v>
          </cell>
          <cell r="E32">
            <v>39822</v>
          </cell>
          <cell r="F32">
            <v>20000</v>
          </cell>
          <cell r="G32">
            <v>7.0095000000000001</v>
          </cell>
        </row>
        <row r="33">
          <cell r="C33">
            <v>14216</v>
          </cell>
          <cell r="D33" t="str">
            <v>Swaps</v>
          </cell>
          <cell r="E33">
            <v>39822</v>
          </cell>
          <cell r="F33">
            <v>20000</v>
          </cell>
          <cell r="G33">
            <v>7.0095000000000001</v>
          </cell>
        </row>
        <row r="34">
          <cell r="C34">
            <v>14283</v>
          </cell>
          <cell r="D34" t="str">
            <v>Swaps</v>
          </cell>
          <cell r="E34">
            <v>39842</v>
          </cell>
          <cell r="F34">
            <v>20000</v>
          </cell>
          <cell r="G34">
            <v>6.3438999999999997</v>
          </cell>
        </row>
        <row r="35">
          <cell r="C35">
            <v>14284</v>
          </cell>
          <cell r="D35" t="str">
            <v>Swaps</v>
          </cell>
          <cell r="E35">
            <v>39842</v>
          </cell>
          <cell r="F35">
            <v>20000</v>
          </cell>
          <cell r="G35">
            <v>6.3438999999999997</v>
          </cell>
        </row>
        <row r="36">
          <cell r="C36">
            <v>14325</v>
          </cell>
          <cell r="D36" t="str">
            <v>Swaps</v>
          </cell>
          <cell r="E36">
            <v>39853</v>
          </cell>
          <cell r="F36">
            <v>10000</v>
          </cell>
          <cell r="G36">
            <v>6.5003000000000002</v>
          </cell>
        </row>
        <row r="37">
          <cell r="C37">
            <v>14326</v>
          </cell>
          <cell r="D37" t="str">
            <v>Swaps</v>
          </cell>
          <cell r="E37">
            <v>39853</v>
          </cell>
          <cell r="F37">
            <v>20000</v>
          </cell>
          <cell r="G37">
            <v>6.5003000000000002</v>
          </cell>
        </row>
        <row r="38">
          <cell r="C38">
            <v>14429</v>
          </cell>
          <cell r="D38" t="str">
            <v>Swaps</v>
          </cell>
          <cell r="E38">
            <v>39895</v>
          </cell>
          <cell r="F38">
            <v>10000</v>
          </cell>
          <cell r="G38">
            <v>5.8822999999999999</v>
          </cell>
        </row>
        <row r="39">
          <cell r="C39">
            <v>14430</v>
          </cell>
          <cell r="D39" t="str">
            <v>Swaps</v>
          </cell>
          <cell r="E39">
            <v>39895</v>
          </cell>
          <cell r="F39">
            <v>20000</v>
          </cell>
          <cell r="G39">
            <v>5.8822999999999999</v>
          </cell>
        </row>
        <row r="40">
          <cell r="C40">
            <v>14453</v>
          </cell>
          <cell r="D40" t="str">
            <v>Swaps</v>
          </cell>
          <cell r="E40">
            <v>39898</v>
          </cell>
          <cell r="F40">
            <v>10000</v>
          </cell>
          <cell r="G40">
            <v>5.907</v>
          </cell>
        </row>
        <row r="41">
          <cell r="C41">
            <v>14454</v>
          </cell>
          <cell r="D41" t="str">
            <v>Swaps</v>
          </cell>
          <cell r="E41">
            <v>39898</v>
          </cell>
          <cell r="F41">
            <v>20000</v>
          </cell>
          <cell r="G41">
            <v>5.907</v>
          </cell>
        </row>
        <row r="42">
          <cell r="C42">
            <v>14506</v>
          </cell>
          <cell r="D42" t="str">
            <v>Swaps</v>
          </cell>
          <cell r="E42">
            <v>39912</v>
          </cell>
          <cell r="F42">
            <v>20000</v>
          </cell>
          <cell r="G42">
            <v>5.4409999999999998</v>
          </cell>
        </row>
        <row r="43">
          <cell r="C43">
            <v>14505</v>
          </cell>
          <cell r="D43" t="str">
            <v>Swaps</v>
          </cell>
          <cell r="E43">
            <v>39912</v>
          </cell>
          <cell r="F43">
            <v>20000</v>
          </cell>
          <cell r="G43">
            <v>5.4409999999999998</v>
          </cell>
        </row>
        <row r="44">
          <cell r="C44">
            <v>14578</v>
          </cell>
          <cell r="D44" t="str">
            <v>Swaps</v>
          </cell>
          <cell r="E44">
            <v>39933</v>
          </cell>
          <cell r="F44">
            <v>30000</v>
          </cell>
          <cell r="G44">
            <v>5.1970000000000001</v>
          </cell>
        </row>
        <row r="45">
          <cell r="C45">
            <v>14577</v>
          </cell>
          <cell r="D45" t="str">
            <v>Swaps</v>
          </cell>
          <cell r="E45">
            <v>39933</v>
          </cell>
          <cell r="F45">
            <v>30000</v>
          </cell>
          <cell r="G45">
            <v>5.1917</v>
          </cell>
        </row>
        <row r="46">
          <cell r="C46">
            <v>14602</v>
          </cell>
          <cell r="D46" t="str">
            <v>Swaps</v>
          </cell>
          <cell r="E46">
            <v>39948</v>
          </cell>
          <cell r="F46">
            <v>10000</v>
          </cell>
          <cell r="G46">
            <v>5.94</v>
          </cell>
        </row>
        <row r="47">
          <cell r="C47">
            <v>14603</v>
          </cell>
          <cell r="D47" t="str">
            <v>Swaps</v>
          </cell>
          <cell r="E47">
            <v>39948</v>
          </cell>
          <cell r="F47">
            <v>20000</v>
          </cell>
          <cell r="G47">
            <v>5.94</v>
          </cell>
        </row>
        <row r="48">
          <cell r="C48">
            <v>14664</v>
          </cell>
          <cell r="D48" t="str">
            <v>Swaps</v>
          </cell>
          <cell r="E48">
            <v>39962</v>
          </cell>
          <cell r="F48">
            <v>10000</v>
          </cell>
          <cell r="G48">
            <v>5.6070000000000002</v>
          </cell>
        </row>
        <row r="49">
          <cell r="C49">
            <v>14665</v>
          </cell>
          <cell r="D49" t="str">
            <v>Swaps</v>
          </cell>
          <cell r="E49">
            <v>39962</v>
          </cell>
          <cell r="F49">
            <v>20000</v>
          </cell>
          <cell r="G49">
            <v>5.6070000000000002</v>
          </cell>
        </row>
        <row r="50">
          <cell r="C50">
            <v>14701</v>
          </cell>
          <cell r="D50" t="str">
            <v>Swaps</v>
          </cell>
          <cell r="E50">
            <v>39976</v>
          </cell>
          <cell r="F50">
            <v>20000</v>
          </cell>
          <cell r="G50">
            <v>5.8845999999999998</v>
          </cell>
        </row>
        <row r="51">
          <cell r="C51">
            <v>14702</v>
          </cell>
          <cell r="D51" t="str">
            <v>Swaps</v>
          </cell>
          <cell r="E51">
            <v>39976</v>
          </cell>
          <cell r="F51">
            <v>20000</v>
          </cell>
          <cell r="G51">
            <v>5.8845999999999998</v>
          </cell>
        </row>
        <row r="52">
          <cell r="C52">
            <v>14749</v>
          </cell>
          <cell r="D52" t="str">
            <v>Swaps</v>
          </cell>
          <cell r="E52">
            <v>39989</v>
          </cell>
          <cell r="F52">
            <v>10000</v>
          </cell>
          <cell r="G52">
            <v>5.6207000000000003</v>
          </cell>
        </row>
        <row r="53">
          <cell r="C53">
            <v>14750</v>
          </cell>
          <cell r="D53" t="str">
            <v>Swaps</v>
          </cell>
          <cell r="E53">
            <v>39989</v>
          </cell>
          <cell r="F53">
            <v>20000</v>
          </cell>
          <cell r="G53">
            <v>5.6207000000000003</v>
          </cell>
        </row>
        <row r="54">
          <cell r="C54">
            <v>14825</v>
          </cell>
          <cell r="D54" t="str">
            <v>Swaps</v>
          </cell>
          <cell r="E54">
            <v>40004</v>
          </cell>
          <cell r="F54">
            <v>10000</v>
          </cell>
          <cell r="G54">
            <v>5.09</v>
          </cell>
        </row>
        <row r="55">
          <cell r="C55">
            <v>14826</v>
          </cell>
          <cell r="D55" t="str">
            <v>Swaps</v>
          </cell>
          <cell r="E55">
            <v>40004</v>
          </cell>
          <cell r="F55">
            <v>20000</v>
          </cell>
          <cell r="G55">
            <v>5.09</v>
          </cell>
        </row>
        <row r="56">
          <cell r="C56">
            <v>14908</v>
          </cell>
          <cell r="D56" t="str">
            <v>Swaps</v>
          </cell>
          <cell r="E56">
            <v>40021</v>
          </cell>
          <cell r="F56">
            <v>20000</v>
          </cell>
          <cell r="G56">
            <v>5.3699000000000003</v>
          </cell>
        </row>
        <row r="57">
          <cell r="C57">
            <v>14909</v>
          </cell>
          <cell r="D57" t="str">
            <v>Swaps</v>
          </cell>
          <cell r="E57">
            <v>40021</v>
          </cell>
          <cell r="F57">
            <v>10000</v>
          </cell>
          <cell r="G57">
            <v>5.3699000000000003</v>
          </cell>
        </row>
        <row r="58">
          <cell r="C58">
            <v>0</v>
          </cell>
          <cell r="D58" t="str">
            <v>Swaps</v>
          </cell>
          <cell r="E58">
            <v>0</v>
          </cell>
          <cell r="F58">
            <v>0</v>
          </cell>
          <cell r="G58">
            <v>0</v>
          </cell>
        </row>
        <row r="59">
          <cell r="C59">
            <v>0</v>
          </cell>
          <cell r="D59" t="str">
            <v>Swaps</v>
          </cell>
          <cell r="E59">
            <v>0</v>
          </cell>
          <cell r="F59">
            <v>0</v>
          </cell>
          <cell r="G59">
            <v>0</v>
          </cell>
        </row>
        <row r="60">
          <cell r="C60">
            <v>0</v>
          </cell>
          <cell r="D60" t="str">
            <v>Swaps</v>
          </cell>
          <cell r="E60">
            <v>0</v>
          </cell>
          <cell r="F60">
            <v>0</v>
          </cell>
          <cell r="G60">
            <v>0</v>
          </cell>
        </row>
        <row r="61">
          <cell r="C61">
            <v>0</v>
          </cell>
          <cell r="D61" t="str">
            <v>Swaps</v>
          </cell>
          <cell r="E61">
            <v>0</v>
          </cell>
          <cell r="F61">
            <v>0</v>
          </cell>
          <cell r="G61">
            <v>0</v>
          </cell>
        </row>
        <row r="62">
          <cell r="C62">
            <v>0</v>
          </cell>
          <cell r="D62" t="str">
            <v>Swaps</v>
          </cell>
          <cell r="E62">
            <v>0</v>
          </cell>
          <cell r="F62">
            <v>0</v>
          </cell>
          <cell r="G62">
            <v>0</v>
          </cell>
        </row>
        <row r="63">
          <cell r="C63">
            <v>0</v>
          </cell>
          <cell r="D63" t="str">
            <v>Swaps</v>
          </cell>
          <cell r="E63">
            <v>0</v>
          </cell>
          <cell r="F63">
            <v>0</v>
          </cell>
          <cell r="G63">
            <v>0</v>
          </cell>
        </row>
        <row r="64">
          <cell r="C64">
            <v>0</v>
          </cell>
          <cell r="D64" t="str">
            <v>Swaps</v>
          </cell>
          <cell r="E64">
            <v>0</v>
          </cell>
          <cell r="F64">
            <v>0</v>
          </cell>
          <cell r="G64">
            <v>0</v>
          </cell>
        </row>
        <row r="65">
          <cell r="C65">
            <v>0</v>
          </cell>
          <cell r="D65" t="str">
            <v>Swaps</v>
          </cell>
          <cell r="E65">
            <v>0</v>
          </cell>
          <cell r="F65">
            <v>0</v>
          </cell>
          <cell r="G65">
            <v>0</v>
          </cell>
        </row>
        <row r="66">
          <cell r="C66">
            <v>0</v>
          </cell>
          <cell r="D66" t="str">
            <v>Swaps</v>
          </cell>
          <cell r="E66">
            <v>0</v>
          </cell>
          <cell r="F66">
            <v>0</v>
          </cell>
          <cell r="G66">
            <v>0</v>
          </cell>
        </row>
        <row r="67">
          <cell r="C67">
            <v>0</v>
          </cell>
          <cell r="D67" t="str">
            <v>Swaps</v>
          </cell>
          <cell r="E67">
            <v>0</v>
          </cell>
          <cell r="F67">
            <v>0</v>
          </cell>
          <cell r="G67">
            <v>0</v>
          </cell>
        </row>
        <row r="68">
          <cell r="C68">
            <v>0</v>
          </cell>
          <cell r="D68" t="str">
            <v>Swaps</v>
          </cell>
          <cell r="E68">
            <v>0</v>
          </cell>
          <cell r="F68">
            <v>0</v>
          </cell>
          <cell r="G68">
            <v>0</v>
          </cell>
        </row>
        <row r="69">
          <cell r="C69">
            <v>0</v>
          </cell>
          <cell r="D69" t="str">
            <v>Swaps</v>
          </cell>
          <cell r="E69">
            <v>0</v>
          </cell>
          <cell r="F69">
            <v>0</v>
          </cell>
          <cell r="G69">
            <v>0</v>
          </cell>
        </row>
        <row r="70">
          <cell r="C70">
            <v>0</v>
          </cell>
          <cell r="D70" t="str">
            <v>Swaps</v>
          </cell>
          <cell r="E70">
            <v>0</v>
          </cell>
          <cell r="F70">
            <v>0</v>
          </cell>
          <cell r="G70">
            <v>0</v>
          </cell>
        </row>
        <row r="71">
          <cell r="C71">
            <v>0</v>
          </cell>
          <cell r="D71" t="str">
            <v>Swaps</v>
          </cell>
          <cell r="E71">
            <v>0</v>
          </cell>
          <cell r="F71">
            <v>0</v>
          </cell>
          <cell r="G71">
            <v>0</v>
          </cell>
        </row>
        <row r="72">
          <cell r="C72">
            <v>0</v>
          </cell>
          <cell r="D72" t="str">
            <v>Swaps</v>
          </cell>
          <cell r="E72">
            <v>0</v>
          </cell>
          <cell r="F72">
            <v>0</v>
          </cell>
          <cell r="G72">
            <v>0</v>
          </cell>
        </row>
        <row r="73">
          <cell r="C73">
            <v>0</v>
          </cell>
          <cell r="D73" t="str">
            <v>Swaps</v>
          </cell>
          <cell r="E73">
            <v>0</v>
          </cell>
          <cell r="F73">
            <v>0</v>
          </cell>
          <cell r="G73">
            <v>0</v>
          </cell>
        </row>
        <row r="74">
          <cell r="C74">
            <v>0</v>
          </cell>
          <cell r="D74" t="str">
            <v>Swaps</v>
          </cell>
          <cell r="E74">
            <v>0</v>
          </cell>
          <cell r="F74">
            <v>0</v>
          </cell>
          <cell r="G74">
            <v>0</v>
          </cell>
        </row>
        <row r="75">
          <cell r="C75">
            <v>0</v>
          </cell>
          <cell r="D75" t="str">
            <v>Swaps</v>
          </cell>
          <cell r="E75">
            <v>0</v>
          </cell>
          <cell r="F75">
            <v>0</v>
          </cell>
          <cell r="G75">
            <v>0</v>
          </cell>
        </row>
        <row r="76">
          <cell r="C76">
            <v>0</v>
          </cell>
          <cell r="D76" t="str">
            <v>Swaps</v>
          </cell>
          <cell r="E76">
            <v>0</v>
          </cell>
          <cell r="F76">
            <v>0</v>
          </cell>
          <cell r="G76">
            <v>0</v>
          </cell>
        </row>
        <row r="77">
          <cell r="C77">
            <v>0</v>
          </cell>
          <cell r="D77" t="str">
            <v>Swaps</v>
          </cell>
          <cell r="E77">
            <v>0</v>
          </cell>
          <cell r="F77">
            <v>0</v>
          </cell>
          <cell r="G77">
            <v>0</v>
          </cell>
        </row>
        <row r="78">
          <cell r="C78">
            <v>0</v>
          </cell>
          <cell r="D78" t="str">
            <v>Swaps</v>
          </cell>
          <cell r="E78">
            <v>0</v>
          </cell>
          <cell r="F78">
            <v>0</v>
          </cell>
          <cell r="G78">
            <v>0</v>
          </cell>
        </row>
        <row r="79">
          <cell r="C79">
            <v>0</v>
          </cell>
          <cell r="D79" t="str">
            <v>Swaps</v>
          </cell>
          <cell r="E79">
            <v>0</v>
          </cell>
          <cell r="F79">
            <v>0</v>
          </cell>
          <cell r="G79">
            <v>0</v>
          </cell>
        </row>
        <row r="80">
          <cell r="C80">
            <v>0</v>
          </cell>
          <cell r="D80" t="str">
            <v>Swaps</v>
          </cell>
          <cell r="E80">
            <v>0</v>
          </cell>
          <cell r="F80">
            <v>0</v>
          </cell>
          <cell r="G80">
            <v>0</v>
          </cell>
        </row>
      </sheetData>
      <sheetData sheetId="16" refreshError="1">
        <row r="2">
          <cell r="C2">
            <v>13096</v>
          </cell>
          <cell r="D2" t="str">
            <v>Swaps</v>
          </cell>
          <cell r="E2">
            <v>39570</v>
          </cell>
          <cell r="F2">
            <v>10000</v>
          </cell>
          <cell r="G2">
            <v>10.583</v>
          </cell>
        </row>
        <row r="3">
          <cell r="C3">
            <v>13097</v>
          </cell>
          <cell r="D3" t="str">
            <v>Swaps</v>
          </cell>
          <cell r="E3">
            <v>39570</v>
          </cell>
          <cell r="F3">
            <v>20000</v>
          </cell>
          <cell r="G3">
            <v>10.583</v>
          </cell>
        </row>
        <row r="4">
          <cell r="C4">
            <v>13162</v>
          </cell>
          <cell r="D4" t="str">
            <v>Swaps</v>
          </cell>
          <cell r="E4">
            <v>39584</v>
          </cell>
          <cell r="F4">
            <v>20000</v>
          </cell>
          <cell r="G4">
            <v>11.539</v>
          </cell>
        </row>
        <row r="5">
          <cell r="C5">
            <v>13163</v>
          </cell>
          <cell r="D5" t="str">
            <v>Swaps</v>
          </cell>
          <cell r="E5">
            <v>39584</v>
          </cell>
          <cell r="F5">
            <v>20000</v>
          </cell>
          <cell r="G5">
            <v>11.539</v>
          </cell>
        </row>
        <row r="6">
          <cell r="C6">
            <v>13341</v>
          </cell>
          <cell r="D6" t="str">
            <v>Swaps</v>
          </cell>
          <cell r="E6">
            <v>39605</v>
          </cell>
          <cell r="F6">
            <v>20000</v>
          </cell>
          <cell r="G6">
            <v>11.808</v>
          </cell>
        </row>
        <row r="7">
          <cell r="C7">
            <v>13342</v>
          </cell>
          <cell r="D7" t="str">
            <v>Swaps</v>
          </cell>
          <cell r="E7">
            <v>39605</v>
          </cell>
          <cell r="F7">
            <v>20000</v>
          </cell>
          <cell r="G7">
            <v>11.808</v>
          </cell>
        </row>
        <row r="8">
          <cell r="C8">
            <v>13416</v>
          </cell>
          <cell r="D8" t="str">
            <v>Swaps</v>
          </cell>
          <cell r="E8">
            <v>39619</v>
          </cell>
          <cell r="F8">
            <v>10000</v>
          </cell>
          <cell r="G8">
            <v>12.35</v>
          </cell>
        </row>
        <row r="9">
          <cell r="C9">
            <v>13417</v>
          </cell>
          <cell r="D9" t="str">
            <v>Swaps</v>
          </cell>
          <cell r="E9">
            <v>39619</v>
          </cell>
          <cell r="F9">
            <v>10000</v>
          </cell>
          <cell r="G9">
            <v>12.35</v>
          </cell>
        </row>
        <row r="10">
          <cell r="C10">
            <v>13508</v>
          </cell>
          <cell r="D10" t="str">
            <v>Swaps</v>
          </cell>
          <cell r="E10">
            <v>39640</v>
          </cell>
          <cell r="F10">
            <v>20000</v>
          </cell>
          <cell r="G10">
            <v>12.502000000000001</v>
          </cell>
        </row>
        <row r="11">
          <cell r="C11">
            <v>13509</v>
          </cell>
          <cell r="D11" t="str">
            <v>Swaps</v>
          </cell>
          <cell r="E11">
            <v>39640</v>
          </cell>
          <cell r="F11">
            <v>20000</v>
          </cell>
          <cell r="G11">
            <v>12.502000000000001</v>
          </cell>
        </row>
        <row r="12">
          <cell r="C12">
            <v>13599</v>
          </cell>
          <cell r="D12" t="str">
            <v>Swaps</v>
          </cell>
          <cell r="E12">
            <v>39654</v>
          </cell>
          <cell r="F12">
            <v>20000</v>
          </cell>
          <cell r="G12">
            <v>10.51</v>
          </cell>
        </row>
        <row r="13">
          <cell r="C13">
            <v>13600</v>
          </cell>
          <cell r="D13" t="str">
            <v>Swaps</v>
          </cell>
          <cell r="E13">
            <v>39654</v>
          </cell>
          <cell r="F13">
            <v>20000</v>
          </cell>
          <cell r="G13">
            <v>10.51</v>
          </cell>
        </row>
        <row r="14">
          <cell r="C14">
            <v>13653</v>
          </cell>
          <cell r="D14" t="str">
            <v>Swaps</v>
          </cell>
          <cell r="E14">
            <v>39668</v>
          </cell>
          <cell r="F14">
            <v>20000</v>
          </cell>
          <cell r="G14">
            <v>10.242000000000001</v>
          </cell>
        </row>
        <row r="15">
          <cell r="C15">
            <v>13654</v>
          </cell>
          <cell r="D15" t="str">
            <v>Swaps</v>
          </cell>
          <cell r="E15">
            <v>39668</v>
          </cell>
          <cell r="F15">
            <v>20000</v>
          </cell>
          <cell r="G15">
            <v>10.242000000000001</v>
          </cell>
        </row>
        <row r="16">
          <cell r="C16">
            <v>13715</v>
          </cell>
          <cell r="D16" t="str">
            <v>Swaps</v>
          </cell>
          <cell r="E16">
            <v>39685</v>
          </cell>
          <cell r="F16">
            <v>20000</v>
          </cell>
          <cell r="G16">
            <v>9.76</v>
          </cell>
        </row>
        <row r="17">
          <cell r="C17">
            <v>13716</v>
          </cell>
          <cell r="D17" t="str">
            <v>Swaps</v>
          </cell>
          <cell r="E17">
            <v>39685</v>
          </cell>
          <cell r="F17">
            <v>20000</v>
          </cell>
          <cell r="G17">
            <v>9.76</v>
          </cell>
        </row>
        <row r="18">
          <cell r="C18">
            <v>13743</v>
          </cell>
          <cell r="D18" t="str">
            <v>Swaps</v>
          </cell>
          <cell r="E18">
            <v>39696</v>
          </cell>
          <cell r="F18">
            <v>20000</v>
          </cell>
          <cell r="G18">
            <v>9.59</v>
          </cell>
        </row>
        <row r="19">
          <cell r="C19">
            <v>13744</v>
          </cell>
          <cell r="D19" t="str">
            <v>Swaps</v>
          </cell>
          <cell r="E19">
            <v>39696</v>
          </cell>
          <cell r="F19">
            <v>10000</v>
          </cell>
          <cell r="G19">
            <v>9.6069999999999993</v>
          </cell>
        </row>
        <row r="20">
          <cell r="C20">
            <v>13807</v>
          </cell>
          <cell r="D20" t="str">
            <v>Swaps</v>
          </cell>
          <cell r="E20">
            <v>39710</v>
          </cell>
          <cell r="F20">
            <v>20000</v>
          </cell>
          <cell r="G20">
            <v>9.4290000000000003</v>
          </cell>
        </row>
        <row r="21">
          <cell r="C21">
            <v>13808</v>
          </cell>
          <cell r="D21" t="str">
            <v>Swaps</v>
          </cell>
          <cell r="E21">
            <v>39710</v>
          </cell>
          <cell r="F21">
            <v>30000</v>
          </cell>
          <cell r="G21">
            <v>9.4149999999999991</v>
          </cell>
        </row>
        <row r="22">
          <cell r="C22">
            <v>13921</v>
          </cell>
          <cell r="D22" t="str">
            <v>Swaps</v>
          </cell>
          <cell r="E22">
            <v>39741</v>
          </cell>
          <cell r="F22">
            <v>30000</v>
          </cell>
          <cell r="G22">
            <v>8.5250000000000004</v>
          </cell>
        </row>
        <row r="23">
          <cell r="C23">
            <v>13922</v>
          </cell>
          <cell r="D23" t="str">
            <v>Swaps</v>
          </cell>
          <cell r="E23">
            <v>38645</v>
          </cell>
          <cell r="F23">
            <v>10000</v>
          </cell>
          <cell r="G23">
            <v>8.48</v>
          </cell>
        </row>
        <row r="24">
          <cell r="C24">
            <v>14066</v>
          </cell>
          <cell r="D24" t="str">
            <v>Swaps</v>
          </cell>
          <cell r="E24">
            <v>39759</v>
          </cell>
          <cell r="F24">
            <v>10000</v>
          </cell>
          <cell r="G24">
            <v>8.4840999999999998</v>
          </cell>
        </row>
        <row r="25">
          <cell r="C25">
            <v>14067</v>
          </cell>
          <cell r="D25" t="str">
            <v>Swaps</v>
          </cell>
          <cell r="E25">
            <v>39759</v>
          </cell>
          <cell r="F25">
            <v>10000</v>
          </cell>
          <cell r="G25">
            <v>8.4649999999999999</v>
          </cell>
        </row>
        <row r="26">
          <cell r="C26">
            <v>14111</v>
          </cell>
          <cell r="D26" t="str">
            <v>Swaps</v>
          </cell>
          <cell r="E26">
            <v>39773</v>
          </cell>
          <cell r="F26">
            <v>10000</v>
          </cell>
          <cell r="G26">
            <v>8.0630000000000006</v>
          </cell>
        </row>
        <row r="27">
          <cell r="C27">
            <v>14112</v>
          </cell>
          <cell r="D27" t="str">
            <v>Swaps</v>
          </cell>
          <cell r="E27">
            <v>39773</v>
          </cell>
          <cell r="F27">
            <v>10000</v>
          </cell>
          <cell r="G27">
            <v>8.0340000000000007</v>
          </cell>
        </row>
        <row r="28">
          <cell r="C28">
            <v>14178</v>
          </cell>
          <cell r="D28" t="str">
            <v>Swaps</v>
          </cell>
          <cell r="E28">
            <v>39812</v>
          </cell>
          <cell r="F28">
            <v>10000</v>
          </cell>
          <cell r="G28">
            <v>7.53</v>
          </cell>
        </row>
        <row r="29">
          <cell r="C29">
            <v>14179</v>
          </cell>
          <cell r="D29" t="str">
            <v>Swaps</v>
          </cell>
          <cell r="E29">
            <v>39812</v>
          </cell>
          <cell r="F29">
            <v>10000</v>
          </cell>
          <cell r="G29">
            <v>7.53</v>
          </cell>
        </row>
        <row r="30">
          <cell r="C30">
            <v>14191</v>
          </cell>
          <cell r="D30" t="str">
            <v>Swaps</v>
          </cell>
          <cell r="E30">
            <v>39815</v>
          </cell>
          <cell r="F30">
            <v>10000</v>
          </cell>
          <cell r="G30">
            <v>7.57</v>
          </cell>
        </row>
        <row r="31">
          <cell r="C31">
            <v>14192</v>
          </cell>
          <cell r="D31" t="str">
            <v>Swaps</v>
          </cell>
          <cell r="E31">
            <v>39815</v>
          </cell>
          <cell r="F31">
            <v>10000</v>
          </cell>
          <cell r="G31">
            <v>7.57</v>
          </cell>
        </row>
        <row r="32">
          <cell r="C32">
            <v>14214</v>
          </cell>
          <cell r="D32" t="str">
            <v>Swaps</v>
          </cell>
          <cell r="E32">
            <v>39822</v>
          </cell>
          <cell r="F32">
            <v>20000</v>
          </cell>
          <cell r="G32">
            <v>7.2714999999999996</v>
          </cell>
        </row>
        <row r="33">
          <cell r="C33">
            <v>14216</v>
          </cell>
          <cell r="D33" t="str">
            <v>Swaps</v>
          </cell>
          <cell r="E33">
            <v>39822</v>
          </cell>
          <cell r="F33">
            <v>20000</v>
          </cell>
          <cell r="G33">
            <v>7.2714999999999996</v>
          </cell>
        </row>
        <row r="34">
          <cell r="C34">
            <v>14283</v>
          </cell>
          <cell r="D34" t="str">
            <v>Swaps</v>
          </cell>
          <cell r="E34">
            <v>39842</v>
          </cell>
          <cell r="F34">
            <v>10000</v>
          </cell>
          <cell r="G34">
            <v>6.5838999999999999</v>
          </cell>
        </row>
        <row r="35">
          <cell r="C35">
            <v>14284</v>
          </cell>
          <cell r="D35" t="str">
            <v>Swaps</v>
          </cell>
          <cell r="E35">
            <v>39842</v>
          </cell>
          <cell r="F35">
            <v>10000</v>
          </cell>
          <cell r="G35">
            <v>6.5838999999999999</v>
          </cell>
        </row>
        <row r="36">
          <cell r="C36">
            <v>14325</v>
          </cell>
          <cell r="D36" t="str">
            <v>Swaps</v>
          </cell>
          <cell r="E36">
            <v>39853</v>
          </cell>
          <cell r="F36">
            <v>10000</v>
          </cell>
          <cell r="G36">
            <v>6.7622999999999998</v>
          </cell>
        </row>
        <row r="37">
          <cell r="C37">
            <v>14326</v>
          </cell>
          <cell r="D37" t="str">
            <v>Swaps</v>
          </cell>
          <cell r="E37">
            <v>39853</v>
          </cell>
          <cell r="F37">
            <v>10000</v>
          </cell>
          <cell r="G37">
            <v>6.7622999999999998</v>
          </cell>
        </row>
        <row r="38">
          <cell r="C38">
            <v>14429</v>
          </cell>
          <cell r="D38" t="str">
            <v>Swaps</v>
          </cell>
          <cell r="E38">
            <v>39895</v>
          </cell>
          <cell r="F38">
            <v>10000</v>
          </cell>
          <cell r="G38">
            <v>6.1573000000000002</v>
          </cell>
        </row>
        <row r="39">
          <cell r="C39">
            <v>14430</v>
          </cell>
          <cell r="D39" t="str">
            <v>Swaps</v>
          </cell>
          <cell r="E39">
            <v>39895</v>
          </cell>
          <cell r="F39">
            <v>10000</v>
          </cell>
          <cell r="G39">
            <v>6.1573000000000002</v>
          </cell>
        </row>
        <row r="40">
          <cell r="C40">
            <v>14453</v>
          </cell>
          <cell r="D40" t="str">
            <v>Swaps</v>
          </cell>
          <cell r="E40">
            <v>39898</v>
          </cell>
          <cell r="F40">
            <v>10000</v>
          </cell>
          <cell r="G40">
            <v>6.1870000000000003</v>
          </cell>
        </row>
        <row r="41">
          <cell r="C41">
            <v>14454</v>
          </cell>
          <cell r="D41" t="str">
            <v>Swaps</v>
          </cell>
          <cell r="E41">
            <v>39898</v>
          </cell>
          <cell r="F41">
            <v>10000</v>
          </cell>
          <cell r="G41">
            <v>6.1870000000000003</v>
          </cell>
        </row>
        <row r="42">
          <cell r="C42">
            <v>14506</v>
          </cell>
          <cell r="D42" t="str">
            <v>Swaps</v>
          </cell>
          <cell r="E42">
            <v>39912</v>
          </cell>
          <cell r="F42">
            <v>30000</v>
          </cell>
          <cell r="G42">
            <v>5.7</v>
          </cell>
        </row>
        <row r="43">
          <cell r="C43">
            <v>14505</v>
          </cell>
          <cell r="D43" t="str">
            <v>Swaps</v>
          </cell>
          <cell r="E43">
            <v>39912</v>
          </cell>
          <cell r="F43">
            <v>30000</v>
          </cell>
          <cell r="G43">
            <v>5.7</v>
          </cell>
        </row>
        <row r="44">
          <cell r="C44">
            <v>14578</v>
          </cell>
          <cell r="D44" t="str">
            <v>Swaps</v>
          </cell>
          <cell r="E44">
            <v>39933</v>
          </cell>
          <cell r="F44">
            <v>30000</v>
          </cell>
          <cell r="G44">
            <v>5.5016999999999996</v>
          </cell>
        </row>
        <row r="45">
          <cell r="C45">
            <v>14577</v>
          </cell>
          <cell r="D45" t="str">
            <v>Swaps</v>
          </cell>
          <cell r="E45">
            <v>39933</v>
          </cell>
          <cell r="F45">
            <v>30000</v>
          </cell>
          <cell r="G45">
            <v>5.5016999999999996</v>
          </cell>
        </row>
        <row r="46">
          <cell r="C46">
            <v>14602</v>
          </cell>
          <cell r="D46" t="str">
            <v>Swaps</v>
          </cell>
          <cell r="E46">
            <v>39948</v>
          </cell>
          <cell r="F46">
            <v>10000</v>
          </cell>
          <cell r="G46">
            <v>6.23</v>
          </cell>
        </row>
        <row r="47">
          <cell r="C47">
            <v>14603</v>
          </cell>
          <cell r="D47" t="str">
            <v>Swaps</v>
          </cell>
          <cell r="E47">
            <v>39948</v>
          </cell>
          <cell r="F47">
            <v>20000</v>
          </cell>
          <cell r="G47">
            <v>6.23</v>
          </cell>
        </row>
        <row r="48">
          <cell r="C48">
            <v>14664</v>
          </cell>
          <cell r="D48" t="str">
            <v>Swaps</v>
          </cell>
          <cell r="E48">
            <v>39962</v>
          </cell>
          <cell r="F48">
            <v>10000</v>
          </cell>
          <cell r="G48">
            <v>5.9210000000000003</v>
          </cell>
        </row>
        <row r="49">
          <cell r="C49">
            <v>14665</v>
          </cell>
          <cell r="D49" t="str">
            <v>Swaps</v>
          </cell>
          <cell r="E49">
            <v>39962</v>
          </cell>
          <cell r="F49">
            <v>20000</v>
          </cell>
          <cell r="G49">
            <v>5.9210000000000003</v>
          </cell>
        </row>
        <row r="50">
          <cell r="C50">
            <v>14701</v>
          </cell>
          <cell r="D50" t="str">
            <v>Swaps</v>
          </cell>
          <cell r="E50">
            <v>39976</v>
          </cell>
          <cell r="F50">
            <v>20000</v>
          </cell>
          <cell r="G50">
            <v>6.1886000000000001</v>
          </cell>
        </row>
        <row r="51">
          <cell r="C51">
            <v>14702</v>
          </cell>
          <cell r="D51" t="str">
            <v>Swaps</v>
          </cell>
          <cell r="E51">
            <v>39976</v>
          </cell>
          <cell r="F51">
            <v>20000</v>
          </cell>
          <cell r="G51">
            <v>6.1886000000000001</v>
          </cell>
        </row>
        <row r="52">
          <cell r="C52">
            <v>14749</v>
          </cell>
          <cell r="D52" t="str">
            <v>Swaps</v>
          </cell>
          <cell r="E52">
            <v>39989</v>
          </cell>
          <cell r="F52">
            <v>10000</v>
          </cell>
          <cell r="G52">
            <v>5.9276999999999997</v>
          </cell>
        </row>
        <row r="53">
          <cell r="C53">
            <v>14750</v>
          </cell>
          <cell r="D53" t="str">
            <v>Swaps</v>
          </cell>
          <cell r="E53">
            <v>39989</v>
          </cell>
          <cell r="F53">
            <v>10000</v>
          </cell>
          <cell r="G53">
            <v>5.9276999999999997</v>
          </cell>
        </row>
        <row r="54">
          <cell r="C54">
            <v>14825</v>
          </cell>
          <cell r="D54" t="str">
            <v>Swaps</v>
          </cell>
          <cell r="E54">
            <v>40004</v>
          </cell>
          <cell r="F54">
            <v>10000</v>
          </cell>
          <cell r="G54">
            <v>5.39</v>
          </cell>
        </row>
        <row r="55">
          <cell r="C55">
            <v>14826</v>
          </cell>
          <cell r="D55" t="str">
            <v>Swaps</v>
          </cell>
          <cell r="E55">
            <v>40004</v>
          </cell>
          <cell r="F55">
            <v>10000</v>
          </cell>
          <cell r="G55">
            <v>5.39</v>
          </cell>
        </row>
        <row r="56">
          <cell r="C56">
            <v>14908</v>
          </cell>
          <cell r="D56" t="str">
            <v>Swaps</v>
          </cell>
          <cell r="E56">
            <v>40021</v>
          </cell>
          <cell r="F56">
            <v>20000</v>
          </cell>
          <cell r="G56">
            <v>5.6439000000000004</v>
          </cell>
        </row>
        <row r="57">
          <cell r="C57">
            <v>14909</v>
          </cell>
          <cell r="D57" t="str">
            <v>Swaps</v>
          </cell>
          <cell r="E57">
            <v>40021</v>
          </cell>
          <cell r="F57">
            <v>20000</v>
          </cell>
          <cell r="G57">
            <v>5.6439000000000004</v>
          </cell>
        </row>
        <row r="58">
          <cell r="C58">
            <v>0</v>
          </cell>
          <cell r="D58" t="str">
            <v>Swaps</v>
          </cell>
          <cell r="E58">
            <v>0</v>
          </cell>
          <cell r="F58">
            <v>0</v>
          </cell>
          <cell r="G58">
            <v>0</v>
          </cell>
        </row>
        <row r="59">
          <cell r="C59">
            <v>0</v>
          </cell>
          <cell r="D59" t="str">
            <v>Swaps</v>
          </cell>
          <cell r="E59">
            <v>0</v>
          </cell>
          <cell r="F59">
            <v>0</v>
          </cell>
          <cell r="G59">
            <v>0</v>
          </cell>
        </row>
        <row r="60">
          <cell r="C60">
            <v>0</v>
          </cell>
          <cell r="D60" t="str">
            <v>Swaps</v>
          </cell>
          <cell r="E60">
            <v>0</v>
          </cell>
          <cell r="F60">
            <v>0</v>
          </cell>
          <cell r="G60">
            <v>0</v>
          </cell>
        </row>
        <row r="61">
          <cell r="C61">
            <v>0</v>
          </cell>
          <cell r="D61" t="str">
            <v>Swaps</v>
          </cell>
          <cell r="E61">
            <v>0</v>
          </cell>
          <cell r="F61">
            <v>0</v>
          </cell>
          <cell r="G61">
            <v>0</v>
          </cell>
        </row>
        <row r="62">
          <cell r="C62">
            <v>0</v>
          </cell>
          <cell r="D62" t="str">
            <v>Swaps</v>
          </cell>
          <cell r="E62">
            <v>0</v>
          </cell>
          <cell r="F62">
            <v>0</v>
          </cell>
          <cell r="G62">
            <v>0</v>
          </cell>
        </row>
        <row r="63">
          <cell r="C63">
            <v>0</v>
          </cell>
          <cell r="D63" t="str">
            <v>Swaps</v>
          </cell>
          <cell r="E63">
            <v>0</v>
          </cell>
          <cell r="F63">
            <v>0</v>
          </cell>
          <cell r="G63">
            <v>0</v>
          </cell>
        </row>
        <row r="64">
          <cell r="C64">
            <v>0</v>
          </cell>
          <cell r="D64" t="str">
            <v>Swaps</v>
          </cell>
          <cell r="E64">
            <v>0</v>
          </cell>
          <cell r="F64">
            <v>0</v>
          </cell>
          <cell r="G64">
            <v>0</v>
          </cell>
        </row>
        <row r="65">
          <cell r="C65">
            <v>0</v>
          </cell>
          <cell r="D65" t="str">
            <v>Swaps</v>
          </cell>
          <cell r="E65">
            <v>0</v>
          </cell>
          <cell r="F65">
            <v>0</v>
          </cell>
          <cell r="G65">
            <v>0</v>
          </cell>
        </row>
        <row r="66">
          <cell r="C66">
            <v>0</v>
          </cell>
          <cell r="D66" t="str">
            <v>Swaps</v>
          </cell>
          <cell r="E66">
            <v>0</v>
          </cell>
          <cell r="F66">
            <v>0</v>
          </cell>
          <cell r="G66">
            <v>0</v>
          </cell>
        </row>
        <row r="67">
          <cell r="C67">
            <v>0</v>
          </cell>
          <cell r="D67" t="str">
            <v>Swaps</v>
          </cell>
          <cell r="E67">
            <v>0</v>
          </cell>
          <cell r="F67">
            <v>0</v>
          </cell>
          <cell r="G67">
            <v>0</v>
          </cell>
        </row>
        <row r="68">
          <cell r="C68">
            <v>0</v>
          </cell>
          <cell r="D68" t="str">
            <v>Swaps</v>
          </cell>
          <cell r="E68">
            <v>0</v>
          </cell>
          <cell r="F68">
            <v>0</v>
          </cell>
          <cell r="G68">
            <v>0</v>
          </cell>
        </row>
        <row r="69">
          <cell r="C69">
            <v>0</v>
          </cell>
          <cell r="D69" t="str">
            <v>Swaps</v>
          </cell>
          <cell r="E69">
            <v>0</v>
          </cell>
          <cell r="F69">
            <v>0</v>
          </cell>
          <cell r="G69">
            <v>0</v>
          </cell>
        </row>
        <row r="70">
          <cell r="C70">
            <v>0</v>
          </cell>
          <cell r="D70" t="str">
            <v>Swaps</v>
          </cell>
          <cell r="E70">
            <v>0</v>
          </cell>
          <cell r="F70">
            <v>0</v>
          </cell>
          <cell r="G70">
            <v>0</v>
          </cell>
        </row>
        <row r="71">
          <cell r="C71">
            <v>0</v>
          </cell>
          <cell r="D71" t="str">
            <v>Swaps</v>
          </cell>
          <cell r="E71">
            <v>0</v>
          </cell>
          <cell r="F71">
            <v>0</v>
          </cell>
          <cell r="G71">
            <v>0</v>
          </cell>
        </row>
        <row r="72">
          <cell r="C72">
            <v>0</v>
          </cell>
          <cell r="D72" t="str">
            <v>Swaps</v>
          </cell>
          <cell r="E72">
            <v>0</v>
          </cell>
          <cell r="F72">
            <v>0</v>
          </cell>
          <cell r="G72">
            <v>0</v>
          </cell>
        </row>
        <row r="73">
          <cell r="C73">
            <v>0</v>
          </cell>
          <cell r="D73" t="str">
            <v>Swaps</v>
          </cell>
          <cell r="E73">
            <v>0</v>
          </cell>
          <cell r="F73">
            <v>0</v>
          </cell>
          <cell r="G73">
            <v>0</v>
          </cell>
        </row>
        <row r="74">
          <cell r="C74">
            <v>0</v>
          </cell>
          <cell r="D74" t="str">
            <v>Swaps</v>
          </cell>
          <cell r="E74">
            <v>0</v>
          </cell>
          <cell r="F74">
            <v>0</v>
          </cell>
          <cell r="G74">
            <v>0</v>
          </cell>
        </row>
        <row r="75">
          <cell r="C75">
            <v>0</v>
          </cell>
          <cell r="D75" t="str">
            <v>Swaps</v>
          </cell>
          <cell r="E75">
            <v>0</v>
          </cell>
          <cell r="F75">
            <v>0</v>
          </cell>
          <cell r="G75">
            <v>0</v>
          </cell>
        </row>
        <row r="76">
          <cell r="C76">
            <v>0</v>
          </cell>
          <cell r="D76" t="str">
            <v>Swaps</v>
          </cell>
          <cell r="E76">
            <v>0</v>
          </cell>
          <cell r="F76">
            <v>0</v>
          </cell>
          <cell r="G76">
            <v>0</v>
          </cell>
        </row>
        <row r="77">
          <cell r="C77">
            <v>0</v>
          </cell>
          <cell r="D77" t="str">
            <v>Swaps</v>
          </cell>
          <cell r="E77">
            <v>0</v>
          </cell>
          <cell r="F77">
            <v>0</v>
          </cell>
          <cell r="G77">
            <v>0</v>
          </cell>
        </row>
        <row r="78">
          <cell r="C78">
            <v>0</v>
          </cell>
          <cell r="D78" t="str">
            <v>Swaps</v>
          </cell>
          <cell r="E78">
            <v>0</v>
          </cell>
          <cell r="F78">
            <v>0</v>
          </cell>
          <cell r="G78">
            <v>0</v>
          </cell>
        </row>
        <row r="79">
          <cell r="C79">
            <v>0</v>
          </cell>
          <cell r="D79" t="str">
            <v>Swaps</v>
          </cell>
          <cell r="E79">
            <v>0</v>
          </cell>
          <cell r="F79">
            <v>0</v>
          </cell>
          <cell r="G79">
            <v>0</v>
          </cell>
        </row>
        <row r="80">
          <cell r="C80">
            <v>0</v>
          </cell>
          <cell r="D80" t="str">
            <v>Swaps</v>
          </cell>
          <cell r="E80">
            <v>0</v>
          </cell>
          <cell r="F80">
            <v>0</v>
          </cell>
          <cell r="G80">
            <v>0</v>
          </cell>
        </row>
      </sheetData>
      <sheetData sheetId="17" refreshError="1">
        <row r="2">
          <cell r="C2">
            <v>13096</v>
          </cell>
          <cell r="D2" t="str">
            <v>Swaps</v>
          </cell>
          <cell r="E2">
            <v>39570</v>
          </cell>
          <cell r="F2">
            <v>10000</v>
          </cell>
          <cell r="G2">
            <v>10.548</v>
          </cell>
        </row>
        <row r="3">
          <cell r="C3">
            <v>13097</v>
          </cell>
          <cell r="D3" t="str">
            <v>Swaps</v>
          </cell>
          <cell r="E3">
            <v>39570</v>
          </cell>
          <cell r="F3">
            <v>10000</v>
          </cell>
          <cell r="G3">
            <v>10.548</v>
          </cell>
        </row>
        <row r="4">
          <cell r="C4">
            <v>13162</v>
          </cell>
          <cell r="D4" t="str">
            <v>Swaps</v>
          </cell>
          <cell r="E4">
            <v>39584</v>
          </cell>
          <cell r="F4">
            <v>20000</v>
          </cell>
          <cell r="G4">
            <v>11.489000000000001</v>
          </cell>
        </row>
        <row r="5">
          <cell r="C5">
            <v>13163</v>
          </cell>
          <cell r="D5" t="str">
            <v>Swaps</v>
          </cell>
          <cell r="E5">
            <v>39584</v>
          </cell>
          <cell r="F5">
            <v>20000</v>
          </cell>
          <cell r="G5">
            <v>11.489000000000001</v>
          </cell>
        </row>
        <row r="6">
          <cell r="C6">
            <v>13341</v>
          </cell>
          <cell r="D6" t="str">
            <v>Swaps</v>
          </cell>
          <cell r="E6">
            <v>39605</v>
          </cell>
          <cell r="F6">
            <v>10000</v>
          </cell>
          <cell r="G6">
            <v>11.757999999999999</v>
          </cell>
        </row>
        <row r="7">
          <cell r="C7">
            <v>13342</v>
          </cell>
          <cell r="D7" t="str">
            <v>Swaps</v>
          </cell>
          <cell r="E7">
            <v>39605</v>
          </cell>
          <cell r="F7">
            <v>20000</v>
          </cell>
          <cell r="G7">
            <v>11.757999999999999</v>
          </cell>
        </row>
        <row r="8">
          <cell r="C8">
            <v>13416</v>
          </cell>
          <cell r="D8" t="str">
            <v>Swaps</v>
          </cell>
          <cell r="E8">
            <v>39619</v>
          </cell>
          <cell r="F8">
            <v>10000</v>
          </cell>
          <cell r="G8">
            <v>12.3</v>
          </cell>
        </row>
        <row r="9">
          <cell r="C9">
            <v>13417</v>
          </cell>
          <cell r="D9" t="str">
            <v>Swaps</v>
          </cell>
          <cell r="E9">
            <v>39619</v>
          </cell>
          <cell r="F9">
            <v>10000</v>
          </cell>
          <cell r="G9">
            <v>12.3</v>
          </cell>
        </row>
        <row r="10">
          <cell r="C10">
            <v>13508</v>
          </cell>
          <cell r="D10" t="str">
            <v>Swaps</v>
          </cell>
          <cell r="E10">
            <v>39640</v>
          </cell>
          <cell r="F10">
            <v>20000</v>
          </cell>
          <cell r="G10">
            <v>12.446999999999999</v>
          </cell>
        </row>
        <row r="11">
          <cell r="C11">
            <v>13509</v>
          </cell>
          <cell r="D11" t="str">
            <v>Swaps</v>
          </cell>
          <cell r="E11">
            <v>39640</v>
          </cell>
          <cell r="F11">
            <v>20000</v>
          </cell>
          <cell r="G11">
            <v>12.446999999999999</v>
          </cell>
        </row>
        <row r="12">
          <cell r="C12">
            <v>13599</v>
          </cell>
          <cell r="D12" t="str">
            <v>Swaps</v>
          </cell>
          <cell r="E12">
            <v>39654</v>
          </cell>
          <cell r="F12">
            <v>20000</v>
          </cell>
          <cell r="G12">
            <v>10.49</v>
          </cell>
        </row>
        <row r="13">
          <cell r="C13">
            <v>13600</v>
          </cell>
          <cell r="D13" t="str">
            <v>Swaps</v>
          </cell>
          <cell r="E13">
            <v>39654</v>
          </cell>
          <cell r="F13">
            <v>20000</v>
          </cell>
          <cell r="G13">
            <v>10.49</v>
          </cell>
        </row>
        <row r="14">
          <cell r="C14">
            <v>13653</v>
          </cell>
          <cell r="D14" t="str">
            <v>Swaps</v>
          </cell>
          <cell r="E14">
            <v>39668</v>
          </cell>
          <cell r="F14">
            <v>20000</v>
          </cell>
          <cell r="G14">
            <v>10.157</v>
          </cell>
        </row>
        <row r="15">
          <cell r="C15">
            <v>13654</v>
          </cell>
          <cell r="D15" t="str">
            <v>Swaps</v>
          </cell>
          <cell r="E15">
            <v>39668</v>
          </cell>
          <cell r="F15">
            <v>20000</v>
          </cell>
          <cell r="G15">
            <v>10.157</v>
          </cell>
        </row>
        <row r="16">
          <cell r="C16">
            <v>13715</v>
          </cell>
          <cell r="D16" t="str">
            <v>Swaps</v>
          </cell>
          <cell r="E16">
            <v>39685</v>
          </cell>
          <cell r="F16">
            <v>20000</v>
          </cell>
          <cell r="G16">
            <v>9.8000000000000007</v>
          </cell>
        </row>
        <row r="17">
          <cell r="C17">
            <v>13716</v>
          </cell>
          <cell r="D17" t="str">
            <v>Swaps</v>
          </cell>
          <cell r="E17">
            <v>39685</v>
          </cell>
          <cell r="F17">
            <v>20000</v>
          </cell>
          <cell r="G17">
            <v>9.8000000000000007</v>
          </cell>
        </row>
        <row r="18">
          <cell r="C18">
            <v>13743</v>
          </cell>
          <cell r="D18" t="str">
            <v>Swaps</v>
          </cell>
          <cell r="E18">
            <v>39696</v>
          </cell>
          <cell r="F18">
            <v>20000</v>
          </cell>
          <cell r="G18">
            <v>9.5500000000000007</v>
          </cell>
        </row>
        <row r="19">
          <cell r="C19">
            <v>13744</v>
          </cell>
          <cell r="D19" t="str">
            <v>Swaps</v>
          </cell>
          <cell r="E19">
            <v>39696</v>
          </cell>
          <cell r="F19">
            <v>20000</v>
          </cell>
          <cell r="G19">
            <v>9.5719999999999992</v>
          </cell>
        </row>
        <row r="20">
          <cell r="C20">
            <v>13807</v>
          </cell>
          <cell r="D20" t="str">
            <v>Swaps</v>
          </cell>
          <cell r="E20">
            <v>39710</v>
          </cell>
          <cell r="F20">
            <v>20000</v>
          </cell>
          <cell r="G20">
            <v>9.468</v>
          </cell>
        </row>
        <row r="21">
          <cell r="C21">
            <v>13808</v>
          </cell>
          <cell r="D21" t="str">
            <v>Swaps</v>
          </cell>
          <cell r="E21">
            <v>39710</v>
          </cell>
          <cell r="F21">
            <v>10000</v>
          </cell>
          <cell r="G21">
            <v>9.3699999999999992</v>
          </cell>
        </row>
        <row r="22">
          <cell r="C22">
            <v>13921</v>
          </cell>
          <cell r="D22" t="str">
            <v>Swaps</v>
          </cell>
          <cell r="E22">
            <v>39741</v>
          </cell>
          <cell r="F22">
            <v>30000</v>
          </cell>
          <cell r="G22">
            <v>8.5050000000000008</v>
          </cell>
        </row>
        <row r="23">
          <cell r="C23">
            <v>13922</v>
          </cell>
          <cell r="D23" t="str">
            <v>Swaps</v>
          </cell>
          <cell r="E23">
            <v>38645</v>
          </cell>
          <cell r="F23">
            <v>30000</v>
          </cell>
          <cell r="G23">
            <v>8.52</v>
          </cell>
        </row>
        <row r="24">
          <cell r="C24">
            <v>14066</v>
          </cell>
          <cell r="D24" t="str">
            <v>Swaps</v>
          </cell>
          <cell r="E24">
            <v>39759</v>
          </cell>
          <cell r="F24">
            <v>20000</v>
          </cell>
          <cell r="G24">
            <v>8.4840999999999998</v>
          </cell>
        </row>
        <row r="25">
          <cell r="C25">
            <v>14067</v>
          </cell>
          <cell r="D25" t="str">
            <v>Swaps</v>
          </cell>
          <cell r="E25">
            <v>39759</v>
          </cell>
          <cell r="F25">
            <v>20000</v>
          </cell>
          <cell r="G25">
            <v>8.4700000000000006</v>
          </cell>
        </row>
        <row r="26">
          <cell r="C26">
            <v>14111</v>
          </cell>
          <cell r="D26" t="str">
            <v>Swaps</v>
          </cell>
          <cell r="E26">
            <v>39773</v>
          </cell>
          <cell r="F26">
            <v>20000</v>
          </cell>
          <cell r="G26">
            <v>8.0679999999999996</v>
          </cell>
        </row>
        <row r="27">
          <cell r="C27">
            <v>14112</v>
          </cell>
          <cell r="D27" t="str">
            <v>Swaps</v>
          </cell>
          <cell r="E27">
            <v>39773</v>
          </cell>
          <cell r="F27">
            <v>10000</v>
          </cell>
          <cell r="G27">
            <v>8.0389999999999997</v>
          </cell>
        </row>
        <row r="28">
          <cell r="C28">
            <v>14178</v>
          </cell>
          <cell r="D28" t="str">
            <v>Swaps</v>
          </cell>
          <cell r="E28">
            <v>39812</v>
          </cell>
          <cell r="F28">
            <v>10000</v>
          </cell>
          <cell r="G28">
            <v>7.53</v>
          </cell>
        </row>
        <row r="29">
          <cell r="C29">
            <v>14179</v>
          </cell>
          <cell r="D29" t="str">
            <v>Swaps</v>
          </cell>
          <cell r="E29">
            <v>39812</v>
          </cell>
          <cell r="F29">
            <v>10000</v>
          </cell>
          <cell r="G29">
            <v>7.53</v>
          </cell>
        </row>
        <row r="30">
          <cell r="C30">
            <v>14191</v>
          </cell>
          <cell r="D30" t="str">
            <v>Swaps</v>
          </cell>
          <cell r="E30">
            <v>39815</v>
          </cell>
          <cell r="F30">
            <v>10000</v>
          </cell>
          <cell r="G30">
            <v>7.57</v>
          </cell>
        </row>
        <row r="31">
          <cell r="C31">
            <v>14192</v>
          </cell>
          <cell r="D31" t="str">
            <v>Swaps</v>
          </cell>
          <cell r="E31">
            <v>39815</v>
          </cell>
          <cell r="F31">
            <v>10000</v>
          </cell>
          <cell r="G31">
            <v>7.57</v>
          </cell>
        </row>
        <row r="32">
          <cell r="C32">
            <v>14214</v>
          </cell>
          <cell r="D32" t="str">
            <v>Swaps</v>
          </cell>
          <cell r="E32">
            <v>39822</v>
          </cell>
          <cell r="F32">
            <v>20000</v>
          </cell>
          <cell r="G32">
            <v>7.3064999999999998</v>
          </cell>
        </row>
        <row r="33">
          <cell r="C33">
            <v>14216</v>
          </cell>
          <cell r="D33" t="str">
            <v>Swaps</v>
          </cell>
          <cell r="E33">
            <v>39822</v>
          </cell>
          <cell r="F33">
            <v>20000</v>
          </cell>
          <cell r="G33">
            <v>7.3064999999999998</v>
          </cell>
        </row>
        <row r="34">
          <cell r="C34">
            <v>14283</v>
          </cell>
          <cell r="D34" t="str">
            <v>Swaps</v>
          </cell>
          <cell r="E34">
            <v>39842</v>
          </cell>
          <cell r="F34">
            <v>20000</v>
          </cell>
          <cell r="G34">
            <v>6.6238999999999999</v>
          </cell>
        </row>
        <row r="35">
          <cell r="C35">
            <v>14284</v>
          </cell>
          <cell r="D35" t="str">
            <v>Swaps</v>
          </cell>
          <cell r="E35">
            <v>39842</v>
          </cell>
          <cell r="F35">
            <v>20000</v>
          </cell>
          <cell r="G35">
            <v>6.6238999999999999</v>
          </cell>
        </row>
        <row r="36">
          <cell r="C36">
            <v>14325</v>
          </cell>
          <cell r="D36" t="str">
            <v>Swaps</v>
          </cell>
          <cell r="E36">
            <v>39853</v>
          </cell>
          <cell r="F36">
            <v>20000</v>
          </cell>
          <cell r="G36">
            <v>6.7512999999999996</v>
          </cell>
        </row>
        <row r="37">
          <cell r="C37">
            <v>14326</v>
          </cell>
          <cell r="D37" t="str">
            <v>Swaps</v>
          </cell>
          <cell r="E37">
            <v>39853</v>
          </cell>
          <cell r="F37">
            <v>10000</v>
          </cell>
          <cell r="G37">
            <v>6.7512999999999996</v>
          </cell>
        </row>
        <row r="38">
          <cell r="C38">
            <v>14429</v>
          </cell>
          <cell r="D38" t="str">
            <v>Swaps</v>
          </cell>
          <cell r="E38">
            <v>39895</v>
          </cell>
          <cell r="F38">
            <v>20000</v>
          </cell>
          <cell r="G38">
            <v>6.1393000000000004</v>
          </cell>
        </row>
        <row r="39">
          <cell r="C39">
            <v>14430</v>
          </cell>
          <cell r="D39" t="str">
            <v>Swaps</v>
          </cell>
          <cell r="E39">
            <v>39895</v>
          </cell>
          <cell r="F39">
            <v>10000</v>
          </cell>
          <cell r="G39">
            <v>6.1393000000000004</v>
          </cell>
        </row>
        <row r="40">
          <cell r="C40">
            <v>14453</v>
          </cell>
          <cell r="D40" t="str">
            <v>Swaps</v>
          </cell>
          <cell r="E40">
            <v>39898</v>
          </cell>
          <cell r="F40">
            <v>20000</v>
          </cell>
          <cell r="G40">
            <v>6.2039999999999997</v>
          </cell>
        </row>
        <row r="41">
          <cell r="C41">
            <v>14454</v>
          </cell>
          <cell r="D41" t="str">
            <v>Swaps</v>
          </cell>
          <cell r="E41">
            <v>39898</v>
          </cell>
          <cell r="F41">
            <v>10000</v>
          </cell>
          <cell r="G41">
            <v>6.2039999999999997</v>
          </cell>
        </row>
        <row r="42">
          <cell r="C42">
            <v>14506</v>
          </cell>
          <cell r="D42" t="str">
            <v>Swaps</v>
          </cell>
          <cell r="E42">
            <v>39912</v>
          </cell>
          <cell r="F42">
            <v>20000</v>
          </cell>
          <cell r="G42">
            <v>5.73</v>
          </cell>
        </row>
        <row r="43">
          <cell r="C43">
            <v>14505</v>
          </cell>
          <cell r="D43" t="str">
            <v>Swaps</v>
          </cell>
          <cell r="E43">
            <v>39912</v>
          </cell>
          <cell r="F43">
            <v>30000</v>
          </cell>
          <cell r="G43">
            <v>5.73</v>
          </cell>
        </row>
        <row r="44">
          <cell r="C44">
            <v>14578</v>
          </cell>
          <cell r="D44" t="str">
            <v>Swaps</v>
          </cell>
          <cell r="E44">
            <v>39933</v>
          </cell>
          <cell r="F44">
            <v>20000</v>
          </cell>
          <cell r="G44">
            <v>5.5537000000000001</v>
          </cell>
        </row>
        <row r="45">
          <cell r="C45">
            <v>14577</v>
          </cell>
          <cell r="D45" t="str">
            <v>Swaps</v>
          </cell>
          <cell r="E45">
            <v>39933</v>
          </cell>
          <cell r="F45">
            <v>30000</v>
          </cell>
          <cell r="G45">
            <v>5.5537000000000001</v>
          </cell>
        </row>
        <row r="46">
          <cell r="C46">
            <v>14602</v>
          </cell>
          <cell r="D46" t="str">
            <v>Swaps</v>
          </cell>
          <cell r="E46">
            <v>39948</v>
          </cell>
          <cell r="F46">
            <v>20000</v>
          </cell>
          <cell r="G46">
            <v>6.26</v>
          </cell>
        </row>
        <row r="47">
          <cell r="C47">
            <v>14603</v>
          </cell>
          <cell r="D47" t="str">
            <v>Swaps</v>
          </cell>
          <cell r="E47">
            <v>39948</v>
          </cell>
          <cell r="F47">
            <v>10000</v>
          </cell>
          <cell r="G47">
            <v>6.26</v>
          </cell>
        </row>
        <row r="48">
          <cell r="C48">
            <v>14664</v>
          </cell>
          <cell r="D48" t="str">
            <v>Swaps</v>
          </cell>
          <cell r="E48">
            <v>39962</v>
          </cell>
          <cell r="F48">
            <v>20000</v>
          </cell>
          <cell r="G48">
            <v>5.9660000000000002</v>
          </cell>
        </row>
        <row r="49">
          <cell r="C49">
            <v>14665</v>
          </cell>
          <cell r="D49" t="str">
            <v>Swaps</v>
          </cell>
          <cell r="E49">
            <v>39962</v>
          </cell>
          <cell r="F49">
            <v>10000</v>
          </cell>
          <cell r="G49">
            <v>5.9660000000000002</v>
          </cell>
        </row>
        <row r="50">
          <cell r="C50">
            <v>14701</v>
          </cell>
          <cell r="D50" t="str">
            <v>Swaps</v>
          </cell>
          <cell r="E50">
            <v>39976</v>
          </cell>
          <cell r="F50">
            <v>20000</v>
          </cell>
          <cell r="G50">
            <v>6.2115999999999998</v>
          </cell>
        </row>
        <row r="51">
          <cell r="C51">
            <v>14702</v>
          </cell>
          <cell r="D51" t="str">
            <v>Swaps</v>
          </cell>
          <cell r="E51">
            <v>39976</v>
          </cell>
          <cell r="F51">
            <v>20000</v>
          </cell>
          <cell r="G51">
            <v>6.2115999999999998</v>
          </cell>
        </row>
        <row r="52">
          <cell r="C52">
            <v>14749</v>
          </cell>
          <cell r="D52" t="str">
            <v>Swaps</v>
          </cell>
          <cell r="E52">
            <v>39989</v>
          </cell>
          <cell r="F52">
            <v>20000</v>
          </cell>
          <cell r="G52">
            <v>5.9657</v>
          </cell>
        </row>
        <row r="53">
          <cell r="C53">
            <v>14750</v>
          </cell>
          <cell r="D53" t="str">
            <v>Swaps</v>
          </cell>
          <cell r="E53">
            <v>39989</v>
          </cell>
          <cell r="F53">
            <v>20000</v>
          </cell>
          <cell r="G53">
            <v>5.9657</v>
          </cell>
        </row>
        <row r="54">
          <cell r="C54">
            <v>14825</v>
          </cell>
          <cell r="D54" t="str">
            <v>Swaps</v>
          </cell>
          <cell r="E54">
            <v>40004</v>
          </cell>
          <cell r="F54">
            <v>20000</v>
          </cell>
          <cell r="G54">
            <v>5.44</v>
          </cell>
        </row>
        <row r="55">
          <cell r="C55">
            <v>14826</v>
          </cell>
          <cell r="D55" t="str">
            <v>Swaps</v>
          </cell>
          <cell r="E55">
            <v>40004</v>
          </cell>
          <cell r="F55">
            <v>20000</v>
          </cell>
          <cell r="G55">
            <v>5.44</v>
          </cell>
        </row>
        <row r="56">
          <cell r="C56">
            <v>14908</v>
          </cell>
          <cell r="D56" t="str">
            <v>Swaps</v>
          </cell>
          <cell r="E56">
            <v>40021</v>
          </cell>
          <cell r="F56">
            <v>10000</v>
          </cell>
          <cell r="G56">
            <v>5.6868999999999996</v>
          </cell>
        </row>
        <row r="57">
          <cell r="C57">
            <v>14909</v>
          </cell>
          <cell r="D57" t="str">
            <v>Swaps</v>
          </cell>
          <cell r="E57">
            <v>40021</v>
          </cell>
          <cell r="F57">
            <v>10000</v>
          </cell>
          <cell r="G57">
            <v>5.6868999999999996</v>
          </cell>
        </row>
        <row r="58">
          <cell r="C58">
            <v>0</v>
          </cell>
          <cell r="D58" t="str">
            <v>Swaps</v>
          </cell>
          <cell r="E58">
            <v>0</v>
          </cell>
          <cell r="F58">
            <v>0</v>
          </cell>
          <cell r="G58">
            <v>0</v>
          </cell>
        </row>
        <row r="59">
          <cell r="C59">
            <v>0</v>
          </cell>
          <cell r="D59" t="str">
            <v>Swaps</v>
          </cell>
          <cell r="E59">
            <v>0</v>
          </cell>
          <cell r="F59">
            <v>0</v>
          </cell>
          <cell r="G59">
            <v>0</v>
          </cell>
        </row>
        <row r="60">
          <cell r="C60">
            <v>0</v>
          </cell>
          <cell r="D60" t="str">
            <v>Swaps</v>
          </cell>
          <cell r="E60">
            <v>0</v>
          </cell>
          <cell r="F60">
            <v>0</v>
          </cell>
          <cell r="G60">
            <v>0</v>
          </cell>
        </row>
        <row r="61">
          <cell r="C61">
            <v>0</v>
          </cell>
          <cell r="D61" t="str">
            <v>Swaps</v>
          </cell>
          <cell r="E61">
            <v>0</v>
          </cell>
          <cell r="F61">
            <v>0</v>
          </cell>
          <cell r="G61">
            <v>0</v>
          </cell>
        </row>
        <row r="62">
          <cell r="C62">
            <v>0</v>
          </cell>
          <cell r="D62" t="str">
            <v>Swaps</v>
          </cell>
          <cell r="E62">
            <v>0</v>
          </cell>
          <cell r="F62">
            <v>0</v>
          </cell>
          <cell r="G62">
            <v>0</v>
          </cell>
        </row>
        <row r="63">
          <cell r="C63">
            <v>0</v>
          </cell>
          <cell r="D63" t="str">
            <v>Swaps</v>
          </cell>
          <cell r="E63">
            <v>0</v>
          </cell>
          <cell r="F63">
            <v>0</v>
          </cell>
          <cell r="G63">
            <v>0</v>
          </cell>
        </row>
        <row r="64">
          <cell r="C64">
            <v>0</v>
          </cell>
          <cell r="D64" t="str">
            <v>Swaps</v>
          </cell>
          <cell r="E64">
            <v>0</v>
          </cell>
          <cell r="F64">
            <v>0</v>
          </cell>
          <cell r="G64">
            <v>0</v>
          </cell>
        </row>
        <row r="65">
          <cell r="C65">
            <v>0</v>
          </cell>
          <cell r="D65" t="str">
            <v>Swaps</v>
          </cell>
          <cell r="E65">
            <v>0</v>
          </cell>
          <cell r="F65">
            <v>0</v>
          </cell>
          <cell r="G65">
            <v>0</v>
          </cell>
        </row>
        <row r="66">
          <cell r="C66">
            <v>0</v>
          </cell>
          <cell r="D66" t="str">
            <v>Swaps</v>
          </cell>
          <cell r="E66">
            <v>0</v>
          </cell>
          <cell r="F66">
            <v>0</v>
          </cell>
          <cell r="G66">
            <v>0</v>
          </cell>
        </row>
        <row r="67">
          <cell r="C67">
            <v>0</v>
          </cell>
          <cell r="D67" t="str">
            <v>Swaps</v>
          </cell>
          <cell r="E67">
            <v>0</v>
          </cell>
          <cell r="F67">
            <v>0</v>
          </cell>
          <cell r="G67">
            <v>0</v>
          </cell>
        </row>
        <row r="68">
          <cell r="C68">
            <v>0</v>
          </cell>
          <cell r="D68" t="str">
            <v>Swaps</v>
          </cell>
          <cell r="E68">
            <v>0</v>
          </cell>
          <cell r="F68">
            <v>0</v>
          </cell>
          <cell r="G68">
            <v>0</v>
          </cell>
        </row>
        <row r="69">
          <cell r="C69">
            <v>0</v>
          </cell>
          <cell r="D69" t="str">
            <v>Swaps</v>
          </cell>
          <cell r="E69">
            <v>0</v>
          </cell>
          <cell r="F69">
            <v>0</v>
          </cell>
          <cell r="G69">
            <v>0</v>
          </cell>
        </row>
        <row r="70">
          <cell r="C70">
            <v>0</v>
          </cell>
          <cell r="D70" t="str">
            <v>Swaps</v>
          </cell>
          <cell r="E70">
            <v>0</v>
          </cell>
          <cell r="F70">
            <v>0</v>
          </cell>
          <cell r="G70">
            <v>0</v>
          </cell>
        </row>
        <row r="71">
          <cell r="C71">
            <v>0</v>
          </cell>
          <cell r="D71" t="str">
            <v>Swaps</v>
          </cell>
          <cell r="E71">
            <v>0</v>
          </cell>
          <cell r="F71">
            <v>0</v>
          </cell>
          <cell r="G71">
            <v>0</v>
          </cell>
        </row>
        <row r="72">
          <cell r="C72">
            <v>0</v>
          </cell>
          <cell r="D72" t="str">
            <v>Swaps</v>
          </cell>
          <cell r="E72">
            <v>0</v>
          </cell>
          <cell r="F72">
            <v>0</v>
          </cell>
          <cell r="G72">
            <v>0</v>
          </cell>
        </row>
        <row r="73">
          <cell r="C73">
            <v>0</v>
          </cell>
          <cell r="D73" t="str">
            <v>Swaps</v>
          </cell>
          <cell r="E73">
            <v>0</v>
          </cell>
          <cell r="F73">
            <v>0</v>
          </cell>
          <cell r="G73">
            <v>0</v>
          </cell>
        </row>
        <row r="74">
          <cell r="C74">
            <v>0</v>
          </cell>
          <cell r="D74" t="str">
            <v>Swaps</v>
          </cell>
          <cell r="E74">
            <v>0</v>
          </cell>
          <cell r="F74">
            <v>0</v>
          </cell>
          <cell r="G74">
            <v>0</v>
          </cell>
        </row>
        <row r="75">
          <cell r="C75">
            <v>0</v>
          </cell>
          <cell r="D75" t="str">
            <v>Swaps</v>
          </cell>
          <cell r="E75">
            <v>0</v>
          </cell>
          <cell r="F75">
            <v>0</v>
          </cell>
          <cell r="G75">
            <v>0</v>
          </cell>
        </row>
        <row r="76">
          <cell r="C76">
            <v>0</v>
          </cell>
          <cell r="D76" t="str">
            <v>Swaps</v>
          </cell>
          <cell r="E76">
            <v>0</v>
          </cell>
          <cell r="F76">
            <v>0</v>
          </cell>
          <cell r="G76">
            <v>0</v>
          </cell>
        </row>
        <row r="77">
          <cell r="C77">
            <v>0</v>
          </cell>
          <cell r="D77" t="str">
            <v>Swaps</v>
          </cell>
          <cell r="E77">
            <v>0</v>
          </cell>
          <cell r="F77">
            <v>0</v>
          </cell>
          <cell r="G77">
            <v>0</v>
          </cell>
        </row>
        <row r="78">
          <cell r="C78">
            <v>0</v>
          </cell>
          <cell r="D78" t="str">
            <v>Swaps</v>
          </cell>
          <cell r="E78">
            <v>0</v>
          </cell>
          <cell r="F78">
            <v>0</v>
          </cell>
          <cell r="G78">
            <v>0</v>
          </cell>
        </row>
        <row r="79">
          <cell r="C79">
            <v>0</v>
          </cell>
          <cell r="D79" t="str">
            <v>Swaps</v>
          </cell>
          <cell r="E79">
            <v>0</v>
          </cell>
          <cell r="F79">
            <v>0</v>
          </cell>
          <cell r="G79">
            <v>0</v>
          </cell>
        </row>
        <row r="80">
          <cell r="C80">
            <v>0</v>
          </cell>
          <cell r="D80" t="str">
            <v>Swaps</v>
          </cell>
          <cell r="E80">
            <v>0</v>
          </cell>
          <cell r="F80">
            <v>0</v>
          </cell>
          <cell r="G80">
            <v>0</v>
          </cell>
        </row>
      </sheetData>
      <sheetData sheetId="18" refreshError="1">
        <row r="2">
          <cell r="C2">
            <v>13096</v>
          </cell>
          <cell r="D2" t="str">
            <v>Swaps</v>
          </cell>
          <cell r="E2">
            <v>39570</v>
          </cell>
          <cell r="F2">
            <v>10000</v>
          </cell>
          <cell r="G2">
            <v>10.583</v>
          </cell>
        </row>
        <row r="3">
          <cell r="C3">
            <v>13097</v>
          </cell>
          <cell r="D3" t="str">
            <v>Swaps</v>
          </cell>
          <cell r="E3">
            <v>39570</v>
          </cell>
          <cell r="F3">
            <v>10000</v>
          </cell>
          <cell r="G3">
            <v>10.583</v>
          </cell>
        </row>
        <row r="4">
          <cell r="C4">
            <v>13162</v>
          </cell>
          <cell r="D4" t="str">
            <v>Swaps</v>
          </cell>
          <cell r="E4">
            <v>39584</v>
          </cell>
          <cell r="F4">
            <v>10000</v>
          </cell>
          <cell r="G4">
            <v>11.539</v>
          </cell>
        </row>
        <row r="5">
          <cell r="C5">
            <v>13163</v>
          </cell>
          <cell r="D5" t="str">
            <v>Swaps</v>
          </cell>
          <cell r="E5">
            <v>39584</v>
          </cell>
          <cell r="F5">
            <v>10000</v>
          </cell>
          <cell r="G5">
            <v>11.539</v>
          </cell>
        </row>
        <row r="6">
          <cell r="C6">
            <v>13341</v>
          </cell>
          <cell r="D6" t="str">
            <v>Swaps</v>
          </cell>
          <cell r="E6">
            <v>39605</v>
          </cell>
          <cell r="F6">
            <v>20000</v>
          </cell>
          <cell r="G6">
            <v>11.808</v>
          </cell>
        </row>
        <row r="7">
          <cell r="C7">
            <v>13342</v>
          </cell>
          <cell r="D7" t="str">
            <v>Swaps</v>
          </cell>
          <cell r="E7">
            <v>39605</v>
          </cell>
          <cell r="F7">
            <v>10000</v>
          </cell>
          <cell r="G7">
            <v>11.808</v>
          </cell>
        </row>
        <row r="8">
          <cell r="C8">
            <v>13416</v>
          </cell>
          <cell r="D8" t="str">
            <v>Swaps</v>
          </cell>
          <cell r="E8">
            <v>39619</v>
          </cell>
          <cell r="F8">
            <v>10000</v>
          </cell>
          <cell r="G8">
            <v>12.35</v>
          </cell>
        </row>
        <row r="9">
          <cell r="C9">
            <v>13417</v>
          </cell>
          <cell r="D9" t="str">
            <v>Swaps</v>
          </cell>
          <cell r="E9">
            <v>39619</v>
          </cell>
          <cell r="F9">
            <v>10000</v>
          </cell>
          <cell r="G9">
            <v>12.35</v>
          </cell>
        </row>
        <row r="10">
          <cell r="C10">
            <v>13508</v>
          </cell>
          <cell r="D10" t="str">
            <v>Swaps</v>
          </cell>
          <cell r="E10">
            <v>39640</v>
          </cell>
          <cell r="F10">
            <v>20000</v>
          </cell>
          <cell r="G10">
            <v>12.502000000000001</v>
          </cell>
        </row>
        <row r="11">
          <cell r="C11">
            <v>13509</v>
          </cell>
          <cell r="D11" t="str">
            <v>Swaps</v>
          </cell>
          <cell r="E11">
            <v>39640</v>
          </cell>
          <cell r="F11">
            <v>20000</v>
          </cell>
          <cell r="G11">
            <v>12.502000000000001</v>
          </cell>
        </row>
        <row r="12">
          <cell r="C12">
            <v>13599</v>
          </cell>
          <cell r="D12" t="str">
            <v>Swaps</v>
          </cell>
          <cell r="E12">
            <v>39654</v>
          </cell>
          <cell r="F12">
            <v>10000</v>
          </cell>
          <cell r="G12">
            <v>10.51</v>
          </cell>
        </row>
        <row r="13">
          <cell r="C13">
            <v>13600</v>
          </cell>
          <cell r="D13" t="str">
            <v>Swaps</v>
          </cell>
          <cell r="E13">
            <v>39654</v>
          </cell>
          <cell r="F13">
            <v>10000</v>
          </cell>
          <cell r="G13">
            <v>10.51</v>
          </cell>
        </row>
        <row r="14">
          <cell r="C14">
            <v>13653</v>
          </cell>
          <cell r="D14" t="str">
            <v>Swaps</v>
          </cell>
          <cell r="E14">
            <v>39668</v>
          </cell>
          <cell r="F14">
            <v>20000</v>
          </cell>
          <cell r="G14">
            <v>10.242000000000001</v>
          </cell>
        </row>
        <row r="15">
          <cell r="C15">
            <v>13654</v>
          </cell>
          <cell r="D15" t="str">
            <v>Swaps</v>
          </cell>
          <cell r="E15">
            <v>39668</v>
          </cell>
          <cell r="F15">
            <v>20000</v>
          </cell>
          <cell r="G15">
            <v>10.242000000000001</v>
          </cell>
        </row>
        <row r="16">
          <cell r="C16">
            <v>13715</v>
          </cell>
          <cell r="D16" t="str">
            <v>Swaps</v>
          </cell>
          <cell r="E16">
            <v>39685</v>
          </cell>
          <cell r="F16">
            <v>20000</v>
          </cell>
          <cell r="G16">
            <v>9.76</v>
          </cell>
        </row>
        <row r="17">
          <cell r="C17">
            <v>13716</v>
          </cell>
          <cell r="D17" t="str">
            <v>Swaps</v>
          </cell>
          <cell r="E17">
            <v>39685</v>
          </cell>
          <cell r="F17">
            <v>10000</v>
          </cell>
          <cell r="G17">
            <v>9.76</v>
          </cell>
        </row>
        <row r="18">
          <cell r="C18">
            <v>13743</v>
          </cell>
          <cell r="D18" t="str">
            <v>Swaps</v>
          </cell>
          <cell r="E18">
            <v>39696</v>
          </cell>
          <cell r="F18">
            <v>20000</v>
          </cell>
          <cell r="G18">
            <v>9.3109999999999999</v>
          </cell>
        </row>
        <row r="19">
          <cell r="C19">
            <v>13744</v>
          </cell>
          <cell r="D19" t="str">
            <v>Swaps</v>
          </cell>
          <cell r="E19">
            <v>39696</v>
          </cell>
          <cell r="F19">
            <v>10000</v>
          </cell>
          <cell r="G19">
            <v>9.3369999999999997</v>
          </cell>
        </row>
        <row r="20">
          <cell r="C20">
            <v>13807</v>
          </cell>
          <cell r="D20" t="str">
            <v>Swaps</v>
          </cell>
          <cell r="E20">
            <v>39710</v>
          </cell>
          <cell r="F20">
            <v>10000</v>
          </cell>
          <cell r="G20">
            <v>9.1890000000000001</v>
          </cell>
        </row>
        <row r="21">
          <cell r="C21">
            <v>13808</v>
          </cell>
          <cell r="D21" t="str">
            <v>Swaps</v>
          </cell>
          <cell r="E21">
            <v>39710</v>
          </cell>
          <cell r="F21">
            <v>10000</v>
          </cell>
          <cell r="G21">
            <v>9.1159999999999997</v>
          </cell>
        </row>
        <row r="22">
          <cell r="C22">
            <v>13921</v>
          </cell>
          <cell r="D22" t="str">
            <v>Swaps</v>
          </cell>
          <cell r="E22">
            <v>39741</v>
          </cell>
          <cell r="F22">
            <v>30000</v>
          </cell>
          <cell r="G22">
            <v>8.2829999999999995</v>
          </cell>
        </row>
        <row r="23">
          <cell r="C23">
            <v>13922</v>
          </cell>
          <cell r="D23" t="str">
            <v>Swaps</v>
          </cell>
          <cell r="E23">
            <v>38645</v>
          </cell>
          <cell r="F23">
            <v>30000</v>
          </cell>
          <cell r="G23">
            <v>8.2974999999999994</v>
          </cell>
        </row>
        <row r="24">
          <cell r="C24">
            <v>14066</v>
          </cell>
          <cell r="D24" t="str">
            <v>Swaps</v>
          </cell>
          <cell r="E24">
            <v>39759</v>
          </cell>
          <cell r="F24">
            <v>20000</v>
          </cell>
          <cell r="G24">
            <v>8.3091000000000008</v>
          </cell>
        </row>
        <row r="25">
          <cell r="C25">
            <v>14067</v>
          </cell>
          <cell r="D25" t="str">
            <v>Swaps</v>
          </cell>
          <cell r="E25">
            <v>39759</v>
          </cell>
          <cell r="F25">
            <v>10000</v>
          </cell>
          <cell r="G25">
            <v>8.2889999999999997</v>
          </cell>
        </row>
        <row r="26">
          <cell r="C26">
            <v>14111</v>
          </cell>
          <cell r="D26" t="str">
            <v>Swaps</v>
          </cell>
          <cell r="E26">
            <v>39773</v>
          </cell>
          <cell r="F26">
            <v>20000</v>
          </cell>
          <cell r="G26">
            <v>7.8879999999999999</v>
          </cell>
        </row>
        <row r="27">
          <cell r="C27">
            <v>14112</v>
          </cell>
          <cell r="D27" t="str">
            <v>Swaps</v>
          </cell>
          <cell r="E27">
            <v>39773</v>
          </cell>
          <cell r="F27">
            <v>10000</v>
          </cell>
          <cell r="G27">
            <v>7.859</v>
          </cell>
        </row>
        <row r="28">
          <cell r="C28">
            <v>14178</v>
          </cell>
          <cell r="D28" t="str">
            <v>Swaps</v>
          </cell>
          <cell r="E28">
            <v>39812</v>
          </cell>
          <cell r="F28">
            <v>10000</v>
          </cell>
          <cell r="G28">
            <v>7.3449999999999998</v>
          </cell>
        </row>
        <row r="29">
          <cell r="C29">
            <v>14179</v>
          </cell>
          <cell r="D29" t="str">
            <v>Swaps</v>
          </cell>
          <cell r="E29">
            <v>39812</v>
          </cell>
          <cell r="F29">
            <v>10000</v>
          </cell>
          <cell r="G29">
            <v>7.3449999999999998</v>
          </cell>
        </row>
        <row r="30">
          <cell r="C30">
            <v>14191</v>
          </cell>
          <cell r="D30" t="str">
            <v>Swaps</v>
          </cell>
          <cell r="E30">
            <v>39815</v>
          </cell>
          <cell r="F30">
            <v>10000</v>
          </cell>
          <cell r="G30">
            <v>7.3819999999999997</v>
          </cell>
        </row>
        <row r="31">
          <cell r="C31">
            <v>14192</v>
          </cell>
          <cell r="D31" t="str">
            <v>Swaps</v>
          </cell>
          <cell r="E31">
            <v>39815</v>
          </cell>
          <cell r="F31">
            <v>10000</v>
          </cell>
          <cell r="G31">
            <v>7.3819999999999997</v>
          </cell>
        </row>
        <row r="32">
          <cell r="C32">
            <v>14214</v>
          </cell>
          <cell r="D32" t="str">
            <v>Swaps</v>
          </cell>
          <cell r="E32">
            <v>39822</v>
          </cell>
          <cell r="F32">
            <v>20000</v>
          </cell>
          <cell r="G32">
            <v>7.1135000000000002</v>
          </cell>
        </row>
        <row r="33">
          <cell r="C33">
            <v>14216</v>
          </cell>
          <cell r="D33" t="str">
            <v>Swaps</v>
          </cell>
          <cell r="E33">
            <v>39822</v>
          </cell>
          <cell r="F33">
            <v>20000</v>
          </cell>
          <cell r="G33">
            <v>7.1135000000000002</v>
          </cell>
        </row>
        <row r="34">
          <cell r="C34">
            <v>14283</v>
          </cell>
          <cell r="D34" t="str">
            <v>Swaps</v>
          </cell>
          <cell r="E34">
            <v>39842</v>
          </cell>
          <cell r="F34">
            <v>20000</v>
          </cell>
          <cell r="G34">
            <v>6.5019</v>
          </cell>
        </row>
        <row r="35">
          <cell r="C35">
            <v>14284</v>
          </cell>
          <cell r="D35" t="str">
            <v>Swaps</v>
          </cell>
          <cell r="E35">
            <v>39842</v>
          </cell>
          <cell r="F35">
            <v>20000</v>
          </cell>
          <cell r="G35">
            <v>6.5019</v>
          </cell>
        </row>
        <row r="36">
          <cell r="C36">
            <v>14325</v>
          </cell>
          <cell r="D36" t="str">
            <v>Swaps</v>
          </cell>
          <cell r="E36">
            <v>39853</v>
          </cell>
          <cell r="F36">
            <v>10000</v>
          </cell>
          <cell r="G36">
            <v>6.6322999999999999</v>
          </cell>
        </row>
        <row r="37">
          <cell r="C37">
            <v>14326</v>
          </cell>
          <cell r="D37" t="str">
            <v>Swaps</v>
          </cell>
          <cell r="E37">
            <v>39853</v>
          </cell>
          <cell r="F37">
            <v>10000</v>
          </cell>
          <cell r="G37">
            <v>6.6322999999999999</v>
          </cell>
        </row>
        <row r="38">
          <cell r="C38">
            <v>14429</v>
          </cell>
          <cell r="D38" t="str">
            <v>Swaps</v>
          </cell>
          <cell r="E38">
            <v>39895</v>
          </cell>
          <cell r="F38">
            <v>10000</v>
          </cell>
          <cell r="G38">
            <v>6.0193000000000003</v>
          </cell>
        </row>
        <row r="39">
          <cell r="C39">
            <v>14430</v>
          </cell>
          <cell r="D39" t="str">
            <v>Swaps</v>
          </cell>
          <cell r="E39">
            <v>39895</v>
          </cell>
          <cell r="F39">
            <v>10000</v>
          </cell>
          <cell r="G39">
            <v>6.0193000000000003</v>
          </cell>
        </row>
        <row r="40">
          <cell r="C40">
            <v>14453</v>
          </cell>
          <cell r="D40" t="str">
            <v>Swaps</v>
          </cell>
          <cell r="E40">
            <v>39898</v>
          </cell>
          <cell r="F40">
            <v>10000</v>
          </cell>
          <cell r="G40">
            <v>6.0810000000000004</v>
          </cell>
        </row>
        <row r="41">
          <cell r="C41">
            <v>14454</v>
          </cell>
          <cell r="D41" t="str">
            <v>Swaps</v>
          </cell>
          <cell r="E41">
            <v>39898</v>
          </cell>
          <cell r="F41">
            <v>10000</v>
          </cell>
          <cell r="G41">
            <v>6.0810000000000004</v>
          </cell>
        </row>
        <row r="42">
          <cell r="C42">
            <v>14506</v>
          </cell>
          <cell r="D42" t="str">
            <v>Swaps</v>
          </cell>
          <cell r="E42">
            <v>39912</v>
          </cell>
          <cell r="F42">
            <v>30000</v>
          </cell>
          <cell r="G42">
            <v>5.66</v>
          </cell>
        </row>
        <row r="43">
          <cell r="C43">
            <v>14505</v>
          </cell>
          <cell r="D43" t="str">
            <v>Swaps</v>
          </cell>
          <cell r="E43">
            <v>39912</v>
          </cell>
          <cell r="F43">
            <v>20000</v>
          </cell>
          <cell r="G43">
            <v>5.66</v>
          </cell>
        </row>
        <row r="44">
          <cell r="C44">
            <v>14578</v>
          </cell>
          <cell r="D44" t="str">
            <v>Swaps</v>
          </cell>
          <cell r="E44">
            <v>39933</v>
          </cell>
          <cell r="F44">
            <v>30000</v>
          </cell>
          <cell r="G44">
            <v>5.4977</v>
          </cell>
        </row>
        <row r="45">
          <cell r="C45">
            <v>14577</v>
          </cell>
          <cell r="D45" t="str">
            <v>Swaps</v>
          </cell>
          <cell r="E45">
            <v>39933</v>
          </cell>
          <cell r="F45">
            <v>30000</v>
          </cell>
          <cell r="G45">
            <v>5.4977</v>
          </cell>
        </row>
        <row r="46">
          <cell r="C46">
            <v>14602</v>
          </cell>
          <cell r="D46" t="str">
            <v>Swaps</v>
          </cell>
          <cell r="E46">
            <v>39948</v>
          </cell>
          <cell r="F46">
            <v>20000</v>
          </cell>
          <cell r="G46">
            <v>6.2</v>
          </cell>
        </row>
        <row r="47">
          <cell r="C47">
            <v>14603</v>
          </cell>
          <cell r="D47" t="str">
            <v>Swaps</v>
          </cell>
          <cell r="E47">
            <v>39948</v>
          </cell>
          <cell r="F47">
            <v>10000</v>
          </cell>
          <cell r="G47">
            <v>6.2</v>
          </cell>
        </row>
        <row r="48">
          <cell r="C48">
            <v>14664</v>
          </cell>
          <cell r="D48" t="str">
            <v>Swaps</v>
          </cell>
          <cell r="E48">
            <v>39962</v>
          </cell>
          <cell r="F48">
            <v>20000</v>
          </cell>
          <cell r="G48">
            <v>5.9260000000000002</v>
          </cell>
        </row>
        <row r="49">
          <cell r="C49">
            <v>14665</v>
          </cell>
          <cell r="D49" t="str">
            <v>Swaps</v>
          </cell>
          <cell r="E49">
            <v>39962</v>
          </cell>
          <cell r="F49">
            <v>10000</v>
          </cell>
          <cell r="G49">
            <v>5.9260000000000002</v>
          </cell>
        </row>
        <row r="50">
          <cell r="C50">
            <v>14701</v>
          </cell>
          <cell r="D50" t="str">
            <v>Swaps</v>
          </cell>
          <cell r="E50">
            <v>39976</v>
          </cell>
          <cell r="F50">
            <v>10000</v>
          </cell>
          <cell r="G50">
            <v>6.1616</v>
          </cell>
        </row>
        <row r="51">
          <cell r="C51">
            <v>14702</v>
          </cell>
          <cell r="D51" t="str">
            <v>Swaps</v>
          </cell>
          <cell r="E51">
            <v>39976</v>
          </cell>
          <cell r="F51">
            <v>20000</v>
          </cell>
          <cell r="G51">
            <v>6.1616</v>
          </cell>
        </row>
        <row r="52">
          <cell r="C52">
            <v>14749</v>
          </cell>
          <cell r="D52" t="str">
            <v>Swaps</v>
          </cell>
          <cell r="E52">
            <v>39989</v>
          </cell>
          <cell r="F52">
            <v>20000</v>
          </cell>
          <cell r="G52">
            <v>5.8926999999999996</v>
          </cell>
        </row>
        <row r="53">
          <cell r="C53">
            <v>14750</v>
          </cell>
          <cell r="D53" t="str">
            <v>Swaps</v>
          </cell>
          <cell r="E53">
            <v>39989</v>
          </cell>
          <cell r="F53">
            <v>10000</v>
          </cell>
          <cell r="G53">
            <v>5.8926999999999996</v>
          </cell>
        </row>
        <row r="54">
          <cell r="C54">
            <v>14825</v>
          </cell>
          <cell r="D54" t="str">
            <v>Swaps</v>
          </cell>
          <cell r="E54">
            <v>40004</v>
          </cell>
          <cell r="F54">
            <v>20000</v>
          </cell>
          <cell r="G54">
            <v>5.3949999999999996</v>
          </cell>
        </row>
        <row r="55">
          <cell r="C55">
            <v>14826</v>
          </cell>
          <cell r="D55" t="str">
            <v>Swaps</v>
          </cell>
          <cell r="E55">
            <v>40004</v>
          </cell>
          <cell r="F55">
            <v>10000</v>
          </cell>
          <cell r="G55">
            <v>5.3949999999999996</v>
          </cell>
        </row>
        <row r="56">
          <cell r="C56">
            <v>14908</v>
          </cell>
          <cell r="D56" t="str">
            <v>Swaps</v>
          </cell>
          <cell r="E56">
            <v>40021</v>
          </cell>
          <cell r="F56">
            <v>10000</v>
          </cell>
          <cell r="G56">
            <v>5.6269</v>
          </cell>
        </row>
        <row r="57">
          <cell r="C57">
            <v>14909</v>
          </cell>
          <cell r="D57" t="str">
            <v>Swaps</v>
          </cell>
          <cell r="E57">
            <v>40021</v>
          </cell>
          <cell r="F57">
            <v>20000</v>
          </cell>
          <cell r="G57">
            <v>5.6269</v>
          </cell>
        </row>
        <row r="58">
          <cell r="C58">
            <v>0</v>
          </cell>
          <cell r="D58" t="str">
            <v>Swaps</v>
          </cell>
          <cell r="E58">
            <v>0</v>
          </cell>
          <cell r="F58">
            <v>0</v>
          </cell>
          <cell r="G58">
            <v>0</v>
          </cell>
        </row>
        <row r="59">
          <cell r="C59">
            <v>0</v>
          </cell>
          <cell r="D59" t="str">
            <v>Swaps</v>
          </cell>
          <cell r="E59">
            <v>0</v>
          </cell>
          <cell r="F59">
            <v>0</v>
          </cell>
          <cell r="G59">
            <v>0</v>
          </cell>
        </row>
        <row r="60">
          <cell r="C60">
            <v>0</v>
          </cell>
          <cell r="D60" t="str">
            <v>Swaps</v>
          </cell>
          <cell r="E60">
            <v>0</v>
          </cell>
          <cell r="F60">
            <v>0</v>
          </cell>
          <cell r="G60">
            <v>0</v>
          </cell>
        </row>
        <row r="61">
          <cell r="C61">
            <v>0</v>
          </cell>
          <cell r="D61" t="str">
            <v>Swaps</v>
          </cell>
          <cell r="E61">
            <v>0</v>
          </cell>
          <cell r="F61">
            <v>0</v>
          </cell>
          <cell r="G61">
            <v>0</v>
          </cell>
        </row>
        <row r="62">
          <cell r="C62">
            <v>0</v>
          </cell>
          <cell r="D62" t="str">
            <v>Swaps</v>
          </cell>
          <cell r="E62">
            <v>0</v>
          </cell>
          <cell r="F62">
            <v>0</v>
          </cell>
          <cell r="G62">
            <v>0</v>
          </cell>
        </row>
        <row r="63">
          <cell r="C63">
            <v>0</v>
          </cell>
          <cell r="D63" t="str">
            <v>Swaps</v>
          </cell>
          <cell r="E63">
            <v>0</v>
          </cell>
          <cell r="F63">
            <v>0</v>
          </cell>
          <cell r="G63">
            <v>0</v>
          </cell>
        </row>
        <row r="64">
          <cell r="C64">
            <v>0</v>
          </cell>
          <cell r="D64" t="str">
            <v>Swaps</v>
          </cell>
          <cell r="E64">
            <v>0</v>
          </cell>
          <cell r="F64">
            <v>0</v>
          </cell>
          <cell r="G64">
            <v>0</v>
          </cell>
        </row>
        <row r="65">
          <cell r="C65">
            <v>0</v>
          </cell>
          <cell r="D65" t="str">
            <v>Swaps</v>
          </cell>
          <cell r="E65">
            <v>0</v>
          </cell>
          <cell r="F65">
            <v>0</v>
          </cell>
          <cell r="G65">
            <v>0</v>
          </cell>
        </row>
        <row r="66">
          <cell r="C66">
            <v>0</v>
          </cell>
          <cell r="D66" t="str">
            <v>Swaps</v>
          </cell>
          <cell r="E66">
            <v>0</v>
          </cell>
          <cell r="F66">
            <v>0</v>
          </cell>
          <cell r="G66">
            <v>0</v>
          </cell>
        </row>
        <row r="67">
          <cell r="C67">
            <v>0</v>
          </cell>
          <cell r="D67" t="str">
            <v>Swaps</v>
          </cell>
          <cell r="E67">
            <v>0</v>
          </cell>
          <cell r="F67">
            <v>0</v>
          </cell>
          <cell r="G67">
            <v>0</v>
          </cell>
        </row>
        <row r="68">
          <cell r="C68">
            <v>0</v>
          </cell>
          <cell r="D68" t="str">
            <v>Swaps</v>
          </cell>
          <cell r="E68">
            <v>0</v>
          </cell>
          <cell r="F68">
            <v>0</v>
          </cell>
          <cell r="G68">
            <v>0</v>
          </cell>
        </row>
        <row r="69">
          <cell r="C69">
            <v>0</v>
          </cell>
          <cell r="D69" t="str">
            <v>Swaps</v>
          </cell>
          <cell r="E69">
            <v>0</v>
          </cell>
          <cell r="F69">
            <v>0</v>
          </cell>
          <cell r="G69">
            <v>0</v>
          </cell>
        </row>
        <row r="70">
          <cell r="C70">
            <v>0</v>
          </cell>
          <cell r="D70" t="str">
            <v>Swaps</v>
          </cell>
          <cell r="E70">
            <v>0</v>
          </cell>
          <cell r="F70">
            <v>0</v>
          </cell>
          <cell r="G70">
            <v>0</v>
          </cell>
        </row>
        <row r="71">
          <cell r="C71">
            <v>0</v>
          </cell>
          <cell r="D71" t="str">
            <v>Swaps</v>
          </cell>
          <cell r="E71">
            <v>0</v>
          </cell>
          <cell r="F71">
            <v>0</v>
          </cell>
          <cell r="G71">
            <v>0</v>
          </cell>
        </row>
        <row r="72">
          <cell r="C72">
            <v>0</v>
          </cell>
          <cell r="D72" t="str">
            <v>Swaps</v>
          </cell>
          <cell r="E72">
            <v>0</v>
          </cell>
          <cell r="F72">
            <v>0</v>
          </cell>
          <cell r="G72">
            <v>0</v>
          </cell>
        </row>
        <row r="73">
          <cell r="C73">
            <v>0</v>
          </cell>
          <cell r="D73" t="str">
            <v>Swaps</v>
          </cell>
          <cell r="E73">
            <v>0</v>
          </cell>
          <cell r="F73">
            <v>0</v>
          </cell>
          <cell r="G73">
            <v>0</v>
          </cell>
        </row>
        <row r="74">
          <cell r="C74">
            <v>0</v>
          </cell>
          <cell r="D74" t="str">
            <v>Swaps</v>
          </cell>
          <cell r="E74">
            <v>0</v>
          </cell>
          <cell r="F74">
            <v>0</v>
          </cell>
          <cell r="G74">
            <v>0</v>
          </cell>
        </row>
        <row r="75">
          <cell r="C75">
            <v>0</v>
          </cell>
          <cell r="D75" t="str">
            <v>Swaps</v>
          </cell>
          <cell r="E75">
            <v>0</v>
          </cell>
          <cell r="F75">
            <v>0</v>
          </cell>
          <cell r="G75">
            <v>0</v>
          </cell>
        </row>
        <row r="76">
          <cell r="C76">
            <v>0</v>
          </cell>
          <cell r="D76" t="str">
            <v>Swaps</v>
          </cell>
          <cell r="E76">
            <v>0</v>
          </cell>
          <cell r="F76">
            <v>0</v>
          </cell>
          <cell r="G76">
            <v>0</v>
          </cell>
        </row>
        <row r="77">
          <cell r="C77">
            <v>0</v>
          </cell>
          <cell r="D77" t="str">
            <v>Swaps</v>
          </cell>
          <cell r="E77">
            <v>0</v>
          </cell>
          <cell r="F77">
            <v>0</v>
          </cell>
          <cell r="G77">
            <v>0</v>
          </cell>
        </row>
        <row r="78">
          <cell r="C78">
            <v>0</v>
          </cell>
          <cell r="D78" t="str">
            <v>Swaps</v>
          </cell>
          <cell r="E78">
            <v>0</v>
          </cell>
          <cell r="F78">
            <v>0</v>
          </cell>
          <cell r="G78">
            <v>0</v>
          </cell>
        </row>
        <row r="79">
          <cell r="C79">
            <v>0</v>
          </cell>
          <cell r="D79" t="str">
            <v>Swaps</v>
          </cell>
          <cell r="E79">
            <v>0</v>
          </cell>
          <cell r="F79">
            <v>0</v>
          </cell>
          <cell r="G79">
            <v>0</v>
          </cell>
        </row>
        <row r="80">
          <cell r="C80">
            <v>0</v>
          </cell>
          <cell r="D80" t="str">
            <v>Swaps</v>
          </cell>
          <cell r="E80">
            <v>0</v>
          </cell>
          <cell r="F80">
            <v>0</v>
          </cell>
          <cell r="G80">
            <v>0</v>
          </cell>
        </row>
        <row r="81">
          <cell r="C81">
            <v>0</v>
          </cell>
          <cell r="D81" t="str">
            <v>Swaps</v>
          </cell>
          <cell r="E81">
            <v>0</v>
          </cell>
          <cell r="F81">
            <v>0</v>
          </cell>
          <cell r="G81">
            <v>0</v>
          </cell>
        </row>
      </sheetData>
      <sheetData sheetId="19" refreshError="1">
        <row r="2">
          <cell r="C2">
            <v>13096</v>
          </cell>
          <cell r="D2" t="str">
            <v>Swaps</v>
          </cell>
          <cell r="E2">
            <v>39570</v>
          </cell>
          <cell r="F2">
            <v>10000</v>
          </cell>
          <cell r="G2">
            <v>10.583</v>
          </cell>
        </row>
        <row r="3">
          <cell r="C3">
            <v>13097</v>
          </cell>
          <cell r="D3" t="str">
            <v>Swaps</v>
          </cell>
          <cell r="E3">
            <v>39570</v>
          </cell>
          <cell r="F3">
            <v>10000</v>
          </cell>
          <cell r="G3">
            <v>10.583</v>
          </cell>
        </row>
        <row r="4">
          <cell r="C4">
            <v>13162</v>
          </cell>
          <cell r="D4" t="str">
            <v>Swaps</v>
          </cell>
          <cell r="E4">
            <v>39584</v>
          </cell>
          <cell r="F4">
            <v>10000</v>
          </cell>
          <cell r="G4">
            <v>11.539</v>
          </cell>
        </row>
        <row r="5">
          <cell r="C5">
            <v>13163</v>
          </cell>
          <cell r="D5" t="str">
            <v>Swaps</v>
          </cell>
          <cell r="E5">
            <v>39584</v>
          </cell>
          <cell r="F5">
            <v>10000</v>
          </cell>
          <cell r="G5">
            <v>11.539</v>
          </cell>
        </row>
        <row r="6">
          <cell r="C6">
            <v>13341</v>
          </cell>
          <cell r="D6" t="str">
            <v>Swaps</v>
          </cell>
          <cell r="E6">
            <v>39605</v>
          </cell>
          <cell r="F6">
            <v>10000</v>
          </cell>
          <cell r="G6">
            <v>11.808</v>
          </cell>
        </row>
        <row r="7">
          <cell r="C7">
            <v>13342</v>
          </cell>
          <cell r="D7" t="str">
            <v>Swaps</v>
          </cell>
          <cell r="E7">
            <v>39605</v>
          </cell>
          <cell r="F7">
            <v>10000</v>
          </cell>
          <cell r="G7">
            <v>11.808</v>
          </cell>
        </row>
        <row r="8">
          <cell r="C8">
            <v>13416</v>
          </cell>
          <cell r="D8" t="str">
            <v>Swaps</v>
          </cell>
          <cell r="E8">
            <v>39619</v>
          </cell>
          <cell r="F8">
            <v>10000</v>
          </cell>
          <cell r="G8">
            <v>12.35</v>
          </cell>
        </row>
        <row r="9">
          <cell r="C9">
            <v>13417</v>
          </cell>
          <cell r="D9" t="str">
            <v>Swaps</v>
          </cell>
          <cell r="E9">
            <v>39619</v>
          </cell>
          <cell r="F9">
            <v>10000</v>
          </cell>
          <cell r="G9">
            <v>12.35</v>
          </cell>
        </row>
        <row r="10">
          <cell r="C10">
            <v>13508</v>
          </cell>
          <cell r="D10" t="str">
            <v>Swaps</v>
          </cell>
          <cell r="E10">
            <v>39640</v>
          </cell>
          <cell r="F10">
            <v>0</v>
          </cell>
          <cell r="G10">
            <v>12.502000000000001</v>
          </cell>
        </row>
        <row r="11">
          <cell r="C11">
            <v>13509</v>
          </cell>
          <cell r="D11" t="str">
            <v>Swaps</v>
          </cell>
          <cell r="E11">
            <v>39640</v>
          </cell>
          <cell r="F11">
            <v>10000</v>
          </cell>
          <cell r="G11">
            <v>12.502000000000001</v>
          </cell>
        </row>
        <row r="12">
          <cell r="C12">
            <v>13599</v>
          </cell>
          <cell r="D12" t="str">
            <v>Swaps</v>
          </cell>
          <cell r="E12">
            <v>39654</v>
          </cell>
          <cell r="F12">
            <v>0</v>
          </cell>
          <cell r="G12">
            <v>10.51</v>
          </cell>
        </row>
        <row r="13">
          <cell r="C13">
            <v>13600</v>
          </cell>
          <cell r="D13" t="str">
            <v>Swaps</v>
          </cell>
          <cell r="E13">
            <v>39654</v>
          </cell>
          <cell r="F13">
            <v>0</v>
          </cell>
          <cell r="G13">
            <v>10.51</v>
          </cell>
        </row>
        <row r="14">
          <cell r="C14">
            <v>13653</v>
          </cell>
          <cell r="D14" t="str">
            <v>Swaps</v>
          </cell>
          <cell r="E14">
            <v>39668</v>
          </cell>
          <cell r="F14">
            <v>10000</v>
          </cell>
          <cell r="G14">
            <v>10.242000000000001</v>
          </cell>
        </row>
        <row r="15">
          <cell r="C15">
            <v>13654</v>
          </cell>
          <cell r="D15" t="str">
            <v>Swaps</v>
          </cell>
          <cell r="E15">
            <v>39668</v>
          </cell>
          <cell r="F15">
            <v>0</v>
          </cell>
          <cell r="G15">
            <v>10.242000000000001</v>
          </cell>
        </row>
        <row r="16">
          <cell r="C16">
            <v>13715</v>
          </cell>
          <cell r="D16" t="str">
            <v>Swaps</v>
          </cell>
          <cell r="E16">
            <v>39685</v>
          </cell>
          <cell r="F16">
            <v>10000</v>
          </cell>
          <cell r="G16">
            <v>9.76</v>
          </cell>
        </row>
        <row r="17">
          <cell r="C17">
            <v>13716</v>
          </cell>
          <cell r="D17" t="str">
            <v>Swaps</v>
          </cell>
          <cell r="E17">
            <v>39685</v>
          </cell>
          <cell r="F17">
            <v>0</v>
          </cell>
          <cell r="G17">
            <v>9.76</v>
          </cell>
        </row>
        <row r="18">
          <cell r="C18">
            <v>13743</v>
          </cell>
          <cell r="D18" t="str">
            <v>Swaps</v>
          </cell>
          <cell r="E18">
            <v>39696</v>
          </cell>
          <cell r="F18">
            <v>10000</v>
          </cell>
          <cell r="G18">
            <v>8.4250000000000007</v>
          </cell>
        </row>
        <row r="19">
          <cell r="C19">
            <v>13744</v>
          </cell>
          <cell r="D19" t="str">
            <v>Swaps</v>
          </cell>
          <cell r="E19">
            <v>39696</v>
          </cell>
          <cell r="F19">
            <v>10000</v>
          </cell>
          <cell r="G19">
            <v>8.4369999999999994</v>
          </cell>
        </row>
        <row r="20">
          <cell r="C20">
            <v>13807</v>
          </cell>
          <cell r="D20" t="str">
            <v>Swaps</v>
          </cell>
          <cell r="E20">
            <v>39710</v>
          </cell>
          <cell r="F20">
            <v>0</v>
          </cell>
          <cell r="G20">
            <v>9.4290000000000003</v>
          </cell>
        </row>
        <row r="21">
          <cell r="C21">
            <v>13808</v>
          </cell>
          <cell r="D21" t="str">
            <v>Swaps</v>
          </cell>
          <cell r="E21">
            <v>39710</v>
          </cell>
          <cell r="F21">
            <v>0</v>
          </cell>
          <cell r="G21">
            <v>9.4149999999999991</v>
          </cell>
        </row>
        <row r="22">
          <cell r="C22">
            <v>13921</v>
          </cell>
          <cell r="D22" t="str">
            <v>Swaps</v>
          </cell>
          <cell r="E22">
            <v>39741</v>
          </cell>
          <cell r="F22">
            <v>10000</v>
          </cell>
          <cell r="G22">
            <v>7.5140000000000002</v>
          </cell>
        </row>
        <row r="23">
          <cell r="C23">
            <v>13922</v>
          </cell>
          <cell r="D23" t="str">
            <v>Swaps</v>
          </cell>
          <cell r="E23">
            <v>38645</v>
          </cell>
          <cell r="F23">
            <v>10000</v>
          </cell>
          <cell r="G23">
            <v>7.5175000000000001</v>
          </cell>
        </row>
        <row r="24">
          <cell r="C24">
            <v>14066</v>
          </cell>
          <cell r="D24" t="str">
            <v>Swaps</v>
          </cell>
          <cell r="E24">
            <v>39759</v>
          </cell>
          <cell r="F24">
            <v>20000</v>
          </cell>
          <cell r="G24">
            <v>7.6680999999999999</v>
          </cell>
        </row>
        <row r="25">
          <cell r="C25">
            <v>14067</v>
          </cell>
          <cell r="D25" t="str">
            <v>Swaps</v>
          </cell>
          <cell r="E25">
            <v>39759</v>
          </cell>
          <cell r="F25">
            <v>20000</v>
          </cell>
          <cell r="G25">
            <v>7.68</v>
          </cell>
        </row>
        <row r="26">
          <cell r="C26">
            <v>14111</v>
          </cell>
          <cell r="D26" t="str">
            <v>Swaps</v>
          </cell>
          <cell r="E26">
            <v>39773</v>
          </cell>
          <cell r="F26">
            <v>10000</v>
          </cell>
          <cell r="G26">
            <v>7.3680000000000003</v>
          </cell>
        </row>
        <row r="27">
          <cell r="C27">
            <v>14112</v>
          </cell>
          <cell r="D27" t="str">
            <v>Swaps</v>
          </cell>
          <cell r="E27">
            <v>39773</v>
          </cell>
          <cell r="F27">
            <v>20000</v>
          </cell>
          <cell r="G27">
            <v>7.34</v>
          </cell>
        </row>
        <row r="28">
          <cell r="C28">
            <v>14178</v>
          </cell>
          <cell r="D28" t="str">
            <v>Swaps</v>
          </cell>
          <cell r="E28">
            <v>39812</v>
          </cell>
          <cell r="F28">
            <v>10000</v>
          </cell>
          <cell r="G28">
            <v>6.8010000000000002</v>
          </cell>
        </row>
        <row r="29">
          <cell r="C29">
            <v>14179</v>
          </cell>
          <cell r="D29" t="str">
            <v>Swaps</v>
          </cell>
          <cell r="E29">
            <v>39812</v>
          </cell>
          <cell r="F29">
            <v>10000</v>
          </cell>
          <cell r="G29">
            <v>6.8010000000000002</v>
          </cell>
        </row>
        <row r="30">
          <cell r="C30">
            <v>14191</v>
          </cell>
          <cell r="D30" t="str">
            <v>Swaps</v>
          </cell>
          <cell r="E30">
            <v>39815</v>
          </cell>
          <cell r="F30">
            <v>10000</v>
          </cell>
          <cell r="G30">
            <v>6.9160000000000004</v>
          </cell>
        </row>
        <row r="31">
          <cell r="C31">
            <v>14192</v>
          </cell>
          <cell r="D31" t="str">
            <v>Swaps</v>
          </cell>
          <cell r="E31">
            <v>39815</v>
          </cell>
          <cell r="F31">
            <v>10000</v>
          </cell>
          <cell r="G31">
            <v>6.9160000000000004</v>
          </cell>
        </row>
        <row r="32">
          <cell r="C32">
            <v>14214</v>
          </cell>
          <cell r="D32" t="str">
            <v>Swaps</v>
          </cell>
          <cell r="E32">
            <v>39822</v>
          </cell>
          <cell r="F32">
            <v>20000</v>
          </cell>
          <cell r="G32">
            <v>6.6395</v>
          </cell>
        </row>
        <row r="33">
          <cell r="C33">
            <v>14216</v>
          </cell>
          <cell r="D33" t="str">
            <v>Swaps</v>
          </cell>
          <cell r="E33">
            <v>39822</v>
          </cell>
          <cell r="F33">
            <v>20000</v>
          </cell>
          <cell r="G33">
            <v>6.6395</v>
          </cell>
        </row>
        <row r="34">
          <cell r="C34">
            <v>14283</v>
          </cell>
          <cell r="D34" t="str">
            <v>Swaps</v>
          </cell>
          <cell r="E34">
            <v>39842</v>
          </cell>
          <cell r="F34">
            <v>20000</v>
          </cell>
          <cell r="G34">
            <v>6.1919000000000004</v>
          </cell>
        </row>
        <row r="35">
          <cell r="C35">
            <v>14284</v>
          </cell>
          <cell r="D35" t="str">
            <v>Swaps</v>
          </cell>
          <cell r="E35">
            <v>39842</v>
          </cell>
          <cell r="F35">
            <v>30000</v>
          </cell>
          <cell r="G35">
            <v>6.1919000000000004</v>
          </cell>
        </row>
        <row r="36">
          <cell r="C36">
            <v>14325</v>
          </cell>
          <cell r="D36" t="str">
            <v>Swaps</v>
          </cell>
          <cell r="E36">
            <v>39853</v>
          </cell>
          <cell r="F36">
            <v>10000</v>
          </cell>
          <cell r="G36">
            <v>6.2553000000000001</v>
          </cell>
        </row>
        <row r="37">
          <cell r="C37">
            <v>14326</v>
          </cell>
          <cell r="D37" t="str">
            <v>Swaps</v>
          </cell>
          <cell r="E37">
            <v>39853</v>
          </cell>
          <cell r="F37">
            <v>10000</v>
          </cell>
          <cell r="G37">
            <v>6.2553000000000001</v>
          </cell>
        </row>
        <row r="38">
          <cell r="C38">
            <v>14429</v>
          </cell>
          <cell r="D38" t="str">
            <v>Swaps</v>
          </cell>
          <cell r="E38">
            <v>39895</v>
          </cell>
          <cell r="F38">
            <v>10000</v>
          </cell>
          <cell r="G38">
            <v>5.7332999999999998</v>
          </cell>
        </row>
        <row r="39">
          <cell r="C39">
            <v>14430</v>
          </cell>
          <cell r="D39" t="str">
            <v>Swaps</v>
          </cell>
          <cell r="E39">
            <v>39895</v>
          </cell>
          <cell r="F39">
            <v>10000</v>
          </cell>
          <cell r="G39">
            <v>5.7332999999999998</v>
          </cell>
        </row>
        <row r="40">
          <cell r="C40">
            <v>14453</v>
          </cell>
          <cell r="D40" t="str">
            <v>Swaps</v>
          </cell>
          <cell r="E40">
            <v>39898</v>
          </cell>
          <cell r="F40">
            <v>10000</v>
          </cell>
          <cell r="G40">
            <v>5.8120000000000003</v>
          </cell>
        </row>
        <row r="41">
          <cell r="C41">
            <v>14454</v>
          </cell>
          <cell r="D41" t="str">
            <v>Swaps</v>
          </cell>
          <cell r="E41">
            <v>39898</v>
          </cell>
          <cell r="F41">
            <v>10000</v>
          </cell>
          <cell r="G41">
            <v>5.8120000000000003</v>
          </cell>
        </row>
        <row r="42">
          <cell r="C42">
            <v>14506</v>
          </cell>
          <cell r="D42" t="str">
            <v>Swaps</v>
          </cell>
          <cell r="E42">
            <v>39912</v>
          </cell>
          <cell r="F42">
            <v>10000</v>
          </cell>
          <cell r="G42">
            <v>5.47</v>
          </cell>
        </row>
        <row r="43">
          <cell r="C43">
            <v>14505</v>
          </cell>
          <cell r="D43" t="str">
            <v>Swaps</v>
          </cell>
          <cell r="E43">
            <v>39912</v>
          </cell>
          <cell r="F43">
            <v>10000</v>
          </cell>
          <cell r="G43">
            <v>5.47</v>
          </cell>
        </row>
        <row r="44">
          <cell r="C44">
            <v>14578</v>
          </cell>
          <cell r="D44" t="str">
            <v>Swaps</v>
          </cell>
          <cell r="E44">
            <v>39933</v>
          </cell>
          <cell r="F44">
            <v>20000</v>
          </cell>
          <cell r="G44">
            <v>5.3547000000000002</v>
          </cell>
        </row>
        <row r="45">
          <cell r="C45">
            <v>14577</v>
          </cell>
          <cell r="D45" t="str">
            <v>Swaps</v>
          </cell>
          <cell r="E45">
            <v>39933</v>
          </cell>
          <cell r="F45">
            <v>20000</v>
          </cell>
          <cell r="G45">
            <v>5.3547000000000002</v>
          </cell>
        </row>
        <row r="46">
          <cell r="C46">
            <v>14602</v>
          </cell>
          <cell r="D46" t="str">
            <v>Swaps</v>
          </cell>
          <cell r="E46">
            <v>39948</v>
          </cell>
          <cell r="F46">
            <v>10000</v>
          </cell>
          <cell r="G46">
            <v>6</v>
          </cell>
        </row>
        <row r="47">
          <cell r="C47">
            <v>14603</v>
          </cell>
          <cell r="D47" t="str">
            <v>Swaps</v>
          </cell>
          <cell r="E47">
            <v>39948</v>
          </cell>
          <cell r="F47">
            <v>10000</v>
          </cell>
          <cell r="G47">
            <v>6</v>
          </cell>
        </row>
        <row r="48">
          <cell r="C48">
            <v>14664</v>
          </cell>
          <cell r="D48" t="str">
            <v>Swaps</v>
          </cell>
          <cell r="E48">
            <v>39962</v>
          </cell>
          <cell r="F48">
            <v>10000</v>
          </cell>
          <cell r="G48">
            <v>5.7809999999999997</v>
          </cell>
        </row>
        <row r="49">
          <cell r="C49">
            <v>14665</v>
          </cell>
          <cell r="D49" t="str">
            <v>Swaps</v>
          </cell>
          <cell r="E49">
            <v>39962</v>
          </cell>
          <cell r="F49">
            <v>10000</v>
          </cell>
          <cell r="G49">
            <v>5.7809999999999997</v>
          </cell>
        </row>
        <row r="50">
          <cell r="C50">
            <v>14701</v>
          </cell>
          <cell r="D50" t="str">
            <v>Swaps</v>
          </cell>
          <cell r="E50">
            <v>39976</v>
          </cell>
          <cell r="F50">
            <v>10000</v>
          </cell>
          <cell r="G50">
            <v>6.0175999999999998</v>
          </cell>
        </row>
        <row r="51">
          <cell r="C51">
            <v>14702</v>
          </cell>
          <cell r="D51" t="str">
            <v>Swaps</v>
          </cell>
          <cell r="E51">
            <v>39976</v>
          </cell>
          <cell r="F51">
            <v>10000</v>
          </cell>
          <cell r="G51">
            <v>6.0175999999999998</v>
          </cell>
        </row>
        <row r="52">
          <cell r="C52">
            <v>14749</v>
          </cell>
          <cell r="D52" t="str">
            <v>Swaps</v>
          </cell>
          <cell r="E52">
            <v>39989</v>
          </cell>
          <cell r="F52">
            <v>10000</v>
          </cell>
          <cell r="G52">
            <v>5.7717000000000001</v>
          </cell>
        </row>
        <row r="53">
          <cell r="C53">
            <v>14750</v>
          </cell>
          <cell r="D53" t="str">
            <v>Swaps</v>
          </cell>
          <cell r="E53">
            <v>39989</v>
          </cell>
          <cell r="F53">
            <v>10000</v>
          </cell>
          <cell r="G53">
            <v>5.7717000000000001</v>
          </cell>
        </row>
        <row r="54">
          <cell r="C54">
            <v>14825</v>
          </cell>
          <cell r="D54" t="str">
            <v>Swaps</v>
          </cell>
          <cell r="E54">
            <v>40004</v>
          </cell>
          <cell r="F54">
            <v>10000</v>
          </cell>
          <cell r="G54">
            <v>5.31</v>
          </cell>
        </row>
        <row r="55">
          <cell r="C55">
            <v>14826</v>
          </cell>
          <cell r="D55" t="str">
            <v>Swaps</v>
          </cell>
          <cell r="E55">
            <v>40004</v>
          </cell>
          <cell r="F55">
            <v>10000</v>
          </cell>
          <cell r="G55">
            <v>5.31</v>
          </cell>
        </row>
        <row r="56">
          <cell r="C56">
            <v>14908</v>
          </cell>
          <cell r="D56" t="str">
            <v>Swaps</v>
          </cell>
          <cell r="E56">
            <v>40021</v>
          </cell>
          <cell r="F56">
            <v>10000</v>
          </cell>
          <cell r="G56">
            <v>5.5408999999999997</v>
          </cell>
        </row>
        <row r="57">
          <cell r="C57">
            <v>14909</v>
          </cell>
          <cell r="D57" t="str">
            <v>Swaps</v>
          </cell>
          <cell r="E57">
            <v>40021</v>
          </cell>
          <cell r="F57">
            <v>10000</v>
          </cell>
          <cell r="G57">
            <v>5.5408999999999997</v>
          </cell>
        </row>
        <row r="58">
          <cell r="C58">
            <v>0</v>
          </cell>
          <cell r="D58" t="str">
            <v>Swaps</v>
          </cell>
          <cell r="E58">
            <v>0</v>
          </cell>
          <cell r="F58">
            <v>0</v>
          </cell>
          <cell r="G58">
            <v>0</v>
          </cell>
        </row>
        <row r="59">
          <cell r="C59">
            <v>0</v>
          </cell>
          <cell r="D59" t="str">
            <v>Swaps</v>
          </cell>
          <cell r="E59">
            <v>0</v>
          </cell>
          <cell r="F59">
            <v>0</v>
          </cell>
          <cell r="G59">
            <v>0</v>
          </cell>
        </row>
        <row r="60">
          <cell r="C60">
            <v>0</v>
          </cell>
          <cell r="D60" t="str">
            <v>Swaps</v>
          </cell>
          <cell r="E60">
            <v>0</v>
          </cell>
          <cell r="F60">
            <v>0</v>
          </cell>
          <cell r="G60">
            <v>0</v>
          </cell>
        </row>
        <row r="61">
          <cell r="C61">
            <v>0</v>
          </cell>
          <cell r="D61" t="str">
            <v>Swaps</v>
          </cell>
          <cell r="E61">
            <v>0</v>
          </cell>
          <cell r="F61">
            <v>0</v>
          </cell>
          <cell r="G61">
            <v>0</v>
          </cell>
        </row>
        <row r="62">
          <cell r="C62">
            <v>0</v>
          </cell>
          <cell r="D62" t="str">
            <v>Swaps</v>
          </cell>
          <cell r="E62">
            <v>0</v>
          </cell>
          <cell r="F62">
            <v>0</v>
          </cell>
          <cell r="G62">
            <v>0</v>
          </cell>
        </row>
        <row r="63">
          <cell r="C63">
            <v>0</v>
          </cell>
          <cell r="D63" t="str">
            <v>Swaps</v>
          </cell>
          <cell r="E63">
            <v>0</v>
          </cell>
          <cell r="F63">
            <v>0</v>
          </cell>
          <cell r="G63">
            <v>0</v>
          </cell>
        </row>
        <row r="64">
          <cell r="C64">
            <v>0</v>
          </cell>
          <cell r="D64" t="str">
            <v>Swaps</v>
          </cell>
          <cell r="E64">
            <v>0</v>
          </cell>
          <cell r="F64">
            <v>0</v>
          </cell>
          <cell r="G64">
            <v>0</v>
          </cell>
        </row>
        <row r="65">
          <cell r="C65">
            <v>0</v>
          </cell>
          <cell r="D65" t="str">
            <v>Swaps</v>
          </cell>
          <cell r="E65">
            <v>0</v>
          </cell>
          <cell r="F65">
            <v>0</v>
          </cell>
          <cell r="G65">
            <v>0</v>
          </cell>
        </row>
        <row r="66">
          <cell r="C66">
            <v>0</v>
          </cell>
          <cell r="D66" t="str">
            <v>Swaps</v>
          </cell>
          <cell r="E66">
            <v>0</v>
          </cell>
          <cell r="F66">
            <v>0</v>
          </cell>
          <cell r="G66">
            <v>0</v>
          </cell>
        </row>
        <row r="67">
          <cell r="C67">
            <v>0</v>
          </cell>
          <cell r="D67" t="str">
            <v>Swaps</v>
          </cell>
          <cell r="E67">
            <v>0</v>
          </cell>
          <cell r="F67">
            <v>0</v>
          </cell>
          <cell r="G67">
            <v>0</v>
          </cell>
        </row>
        <row r="68">
          <cell r="C68">
            <v>0</v>
          </cell>
          <cell r="D68" t="str">
            <v>Swaps</v>
          </cell>
          <cell r="E68">
            <v>0</v>
          </cell>
          <cell r="F68">
            <v>0</v>
          </cell>
          <cell r="G68">
            <v>0</v>
          </cell>
        </row>
        <row r="69">
          <cell r="C69">
            <v>0</v>
          </cell>
          <cell r="D69" t="str">
            <v>Swaps</v>
          </cell>
          <cell r="E69">
            <v>0</v>
          </cell>
          <cell r="F69">
            <v>0</v>
          </cell>
          <cell r="G69">
            <v>0</v>
          </cell>
        </row>
        <row r="70">
          <cell r="C70">
            <v>0</v>
          </cell>
          <cell r="D70" t="str">
            <v>Swaps</v>
          </cell>
          <cell r="E70">
            <v>0</v>
          </cell>
          <cell r="F70">
            <v>0</v>
          </cell>
          <cell r="G70">
            <v>0</v>
          </cell>
        </row>
        <row r="71">
          <cell r="C71">
            <v>0</v>
          </cell>
          <cell r="D71" t="str">
            <v>Swaps</v>
          </cell>
          <cell r="E71">
            <v>0</v>
          </cell>
          <cell r="F71">
            <v>0</v>
          </cell>
          <cell r="G71">
            <v>0</v>
          </cell>
        </row>
        <row r="72">
          <cell r="C72">
            <v>0</v>
          </cell>
          <cell r="D72" t="str">
            <v>Swaps</v>
          </cell>
          <cell r="E72">
            <v>0</v>
          </cell>
          <cell r="F72">
            <v>0</v>
          </cell>
          <cell r="G72">
            <v>0</v>
          </cell>
        </row>
        <row r="73">
          <cell r="C73">
            <v>0</v>
          </cell>
          <cell r="D73" t="str">
            <v>Swaps</v>
          </cell>
          <cell r="E73">
            <v>0</v>
          </cell>
          <cell r="F73">
            <v>0</v>
          </cell>
          <cell r="G73">
            <v>0</v>
          </cell>
        </row>
        <row r="74">
          <cell r="C74">
            <v>0</v>
          </cell>
          <cell r="D74" t="str">
            <v>Swaps</v>
          </cell>
          <cell r="E74">
            <v>0</v>
          </cell>
          <cell r="F74">
            <v>0</v>
          </cell>
          <cell r="G74">
            <v>0</v>
          </cell>
        </row>
        <row r="75">
          <cell r="C75">
            <v>0</v>
          </cell>
          <cell r="D75" t="str">
            <v>Swaps</v>
          </cell>
          <cell r="E75">
            <v>0</v>
          </cell>
          <cell r="F75">
            <v>0</v>
          </cell>
          <cell r="G75">
            <v>0</v>
          </cell>
        </row>
        <row r="76">
          <cell r="C76">
            <v>0</v>
          </cell>
          <cell r="D76" t="str">
            <v>Swaps</v>
          </cell>
          <cell r="E76">
            <v>0</v>
          </cell>
          <cell r="F76">
            <v>0</v>
          </cell>
          <cell r="G76">
            <v>0</v>
          </cell>
        </row>
        <row r="77">
          <cell r="C77">
            <v>0</v>
          </cell>
          <cell r="D77" t="str">
            <v>Swaps</v>
          </cell>
          <cell r="E77">
            <v>0</v>
          </cell>
          <cell r="F77">
            <v>0</v>
          </cell>
          <cell r="G77">
            <v>0</v>
          </cell>
        </row>
        <row r="78">
          <cell r="C78">
            <v>0</v>
          </cell>
          <cell r="D78" t="str">
            <v>Swaps</v>
          </cell>
          <cell r="E78">
            <v>0</v>
          </cell>
          <cell r="F78">
            <v>0</v>
          </cell>
          <cell r="G78">
            <v>0</v>
          </cell>
        </row>
        <row r="79">
          <cell r="C79">
            <v>0</v>
          </cell>
          <cell r="D79" t="str">
            <v>Swaps</v>
          </cell>
          <cell r="E79">
            <v>0</v>
          </cell>
          <cell r="F79">
            <v>0</v>
          </cell>
          <cell r="G79">
            <v>0</v>
          </cell>
        </row>
        <row r="80">
          <cell r="C80">
            <v>0</v>
          </cell>
          <cell r="D80" t="str">
            <v>Swaps</v>
          </cell>
          <cell r="E80">
            <v>0</v>
          </cell>
          <cell r="F80">
            <v>0</v>
          </cell>
          <cell r="G80">
            <v>0</v>
          </cell>
        </row>
      </sheetData>
      <sheetData sheetId="2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Query#"/>
      <sheetName val="Macros"/>
      <sheetName val="Basis &amp; Index Initial"/>
      <sheetName val="B &amp; I Curves"/>
      <sheetName val="Price Curve"/>
      <sheetName val="Discount"/>
      <sheetName val="FT Basis"/>
      <sheetName val="FT Basis Report"/>
      <sheetName val="FT Index"/>
      <sheetName val="FT Index Report"/>
      <sheetName val="Utilization"/>
      <sheetName val="Fuel"/>
      <sheetName val="Sheet1"/>
      <sheetName val="Sheet2"/>
      <sheetName val="Basis Pivot"/>
      <sheetName val="Index Pivot"/>
      <sheetName val="Basis Detail"/>
      <sheetName val="Index Detail"/>
      <sheetName val="Basis Report"/>
      <sheetName val="Index Report"/>
      <sheetName val="Arrays"/>
      <sheetName val="Sheet12"/>
      <sheetName val="Sheet13"/>
      <sheetName val="Sheet14"/>
      <sheetName val="Sheet15"/>
      <sheetName val="Sheet16"/>
      <sheetName val="Module1"/>
      <sheetName val="Module2"/>
      <sheetName val="Module3"/>
      <sheetName val="Modul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2">
          <cell r="A2" t="str">
            <v>Texas Eastern - East Louisiana - IFERC</v>
          </cell>
          <cell r="B2" t="str">
            <v>IF-TETCO-E LA</v>
          </cell>
        </row>
        <row r="3">
          <cell r="A3" t="str">
            <v>HSC - large packages - IFERC</v>
          </cell>
          <cell r="B3" t="str">
            <v>IF-HSC-Large</v>
          </cell>
        </row>
        <row r="4">
          <cell r="A4" t="str">
            <v>Henry Hub Cash Price - IFERC</v>
          </cell>
          <cell r="B4" t="str">
            <v>IF-Henry Hub Cash</v>
          </cell>
        </row>
        <row r="5">
          <cell r="A5" t="str">
            <v>Col Gulf - Louisiana - IFERC</v>
          </cell>
          <cell r="B5" t="str">
            <v>IF-COL GULF-LA</v>
          </cell>
        </row>
        <row r="6">
          <cell r="A6" t="str">
            <v>Transco - Zone 3 - IFERC</v>
          </cell>
          <cell r="B6" t="str">
            <v>IF-TRANSCO-ZONE 3</v>
          </cell>
        </row>
        <row r="7">
          <cell r="A7" t="str">
            <v>KGPL- South LA/East Side - IFERC</v>
          </cell>
          <cell r="B7" t="str">
            <v>IF-KGPL LA/SE</v>
          </cell>
        </row>
        <row r="8">
          <cell r="A8" t="str">
            <v>Florida Gas - Zone 2 - IFERC</v>
          </cell>
          <cell r="B8" t="str">
            <v>IF - FGT ZN 2</v>
          </cell>
        </row>
        <row r="9">
          <cell r="A9" t="str">
            <v>KGPL - Bistineau - IFERC</v>
          </cell>
          <cell r="B9" t="str">
            <v>IF-HSC-Large</v>
          </cell>
        </row>
        <row r="10">
          <cell r="A10" t="str">
            <v>Transco - Mississippi, Alabama - IFERC</v>
          </cell>
          <cell r="B10" t="str">
            <v>IF-TRANSCO-ZONE 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
      <sheetName val="Finance Summary"/>
      <sheetName val="NS Supported Opex&amp;Special Opex"/>
      <sheetName val="Other "/>
      <sheetName val="Risk Matrix"/>
      <sheetName val="Consequence Matrix"/>
      <sheetName val="Workings 1"/>
      <sheetName val="Arrays"/>
      <sheetName val="Nucleus Trade Detail_Futures"/>
    </sheetNames>
    <sheetDataSet>
      <sheetData sheetId="0"/>
      <sheetData sheetId="1"/>
      <sheetData sheetId="2"/>
      <sheetData sheetId="3"/>
      <sheetData sheetId="4"/>
      <sheetData sheetId="5"/>
      <sheetData sheetId="6" refreshError="1">
        <row r="2">
          <cell r="C2" t="str">
            <v>HP storage</v>
          </cell>
        </row>
        <row r="3">
          <cell r="A3" t="str">
            <v>Stat - Safety Compliance</v>
          </cell>
          <cell r="C3" t="str">
            <v>LP Storage</v>
          </cell>
          <cell r="H3" t="str">
            <v>London</v>
          </cell>
          <cell r="N3" t="str">
            <v>LTS - Pipelines</v>
          </cell>
        </row>
        <row r="4">
          <cell r="A4" t="str">
            <v>Stat - Env Compliance</v>
          </cell>
          <cell r="C4" t="str">
            <v>&lt; 7bar Replacement</v>
          </cell>
          <cell r="H4" t="str">
            <v>West Midlands</v>
          </cell>
          <cell r="N4" t="str">
            <v>LTS - AGIs</v>
          </cell>
        </row>
        <row r="5">
          <cell r="A5" t="str">
            <v>Stat - Gov't/Public Req'ts</v>
          </cell>
          <cell r="C5" t="str">
            <v>&lt; 7bar Reinforcement</v>
          </cell>
          <cell r="H5" t="str">
            <v>North West</v>
          </cell>
          <cell r="N5" t="str">
            <v>LTS - Storage</v>
          </cell>
        </row>
        <row r="6">
          <cell r="A6" t="str">
            <v>Stat - New Connections</v>
          </cell>
          <cell r="C6" t="str">
            <v>Gas Preheating</v>
          </cell>
          <cell r="H6" t="str">
            <v>East of England</v>
          </cell>
          <cell r="N6" t="str">
            <v>LTS - Other</v>
          </cell>
        </row>
        <row r="7">
          <cell r="A7" t="str">
            <v>Stat - System Capacity</v>
          </cell>
          <cell r="C7" t="str">
            <v>MP valves</v>
          </cell>
          <cell r="H7" t="str">
            <v>Various</v>
          </cell>
          <cell r="N7" t="str">
            <v>R&amp;G - Reinforcement &lt;180m</v>
          </cell>
        </row>
        <row r="8">
          <cell r="A8" t="str">
            <v>Damage/Failure</v>
          </cell>
          <cell r="C8" t="str">
            <v>LTS Reinforcement</v>
          </cell>
          <cell r="H8" t="str">
            <v>All</v>
          </cell>
          <cell r="N8" t="str">
            <v>R&amp;G - Reinforcement &gt;180m</v>
          </cell>
        </row>
        <row r="9">
          <cell r="A9" t="str">
            <v>Asset Condition - Safety</v>
          </cell>
          <cell r="C9" t="str">
            <v>LTS Replacement</v>
          </cell>
          <cell r="H9" t="str">
            <v>East Anglia</v>
          </cell>
          <cell r="N9" t="str">
            <v>R&amp;G - Policy Governors</v>
          </cell>
        </row>
        <row r="10">
          <cell r="A10" t="str">
            <v>Asset Condition - Env</v>
          </cell>
          <cell r="C10" t="str">
            <v>Unknown</v>
          </cell>
          <cell r="H10" t="str">
            <v>East Midlands</v>
          </cell>
          <cell r="N10" t="str">
            <v>R&amp;G - Non-Policy Governors</v>
          </cell>
        </row>
        <row r="11">
          <cell r="A11" t="str">
            <v>Asset Condition - Failure</v>
          </cell>
          <cell r="C11" t="str">
            <v>E&amp;I</v>
          </cell>
          <cell r="N11" t="str">
            <v>Other - Commercial Vehicles</v>
          </cell>
        </row>
        <row r="12">
          <cell r="A12" t="str">
            <v>Asset Condition - Costs</v>
          </cell>
          <cell r="C12" t="str">
            <v>LTS</v>
          </cell>
          <cell r="N12" t="str">
            <v>Other - Plant &amp; Equipment</v>
          </cell>
        </row>
        <row r="13">
          <cell r="A13" t="str">
            <v>Sys Capacity - Upgrade</v>
          </cell>
          <cell r="C13" t="str">
            <v>NTS</v>
          </cell>
          <cell r="F13">
            <v>1</v>
          </cell>
          <cell r="N13" t="str">
            <v>Other - IS and Other Office Capex</v>
          </cell>
        </row>
        <row r="14">
          <cell r="A14" t="str">
            <v>Sys Capacity - Security etc</v>
          </cell>
          <cell r="C14" t="str">
            <v>Gas Conditioning</v>
          </cell>
          <cell r="F14">
            <v>2</v>
          </cell>
          <cell r="N14" t="str">
            <v>Other - Other</v>
          </cell>
        </row>
        <row r="15">
          <cell r="A15" t="str">
            <v>Sys Capacity - Costs</v>
          </cell>
          <cell r="C15" t="str">
            <v>Pressure Management</v>
          </cell>
          <cell r="F15">
            <v>3</v>
          </cell>
          <cell r="N15" t="str">
            <v>Other - DNCC</v>
          </cell>
        </row>
        <row r="16">
          <cell r="A16" t="str">
            <v>Business Supp - Facilities</v>
          </cell>
          <cell r="C16" t="str">
            <v>Below 7 bar</v>
          </cell>
          <cell r="F16">
            <v>4</v>
          </cell>
          <cell r="N16" t="str">
            <v>Other - Security</v>
          </cell>
        </row>
        <row r="17">
          <cell r="A17" t="str">
            <v>Business Supp - Vehicles</v>
          </cell>
          <cell r="C17" t="str">
            <v>Pipeline</v>
          </cell>
          <cell r="F17">
            <v>5</v>
          </cell>
        </row>
        <row r="18">
          <cell r="A18" t="str">
            <v>Business Supp - General</v>
          </cell>
          <cell r="C18" t="str">
            <v>Commercial</v>
          </cell>
        </row>
        <row r="19">
          <cell r="A19" t="str">
            <v>Obsolete Equipment</v>
          </cell>
        </row>
        <row r="20">
          <cell r="A20" t="str">
            <v>system operation</v>
          </cell>
          <cell r="C20" t="str">
            <v>Operations</v>
          </cell>
        </row>
        <row r="21">
          <cell r="A21" t="str">
            <v>commercial</v>
          </cell>
          <cell r="C21" t="str">
            <v>Network Strategy</v>
          </cell>
        </row>
        <row r="22">
          <cell r="C22" t="str">
            <v>Distribution Support</v>
          </cell>
        </row>
        <row r="23">
          <cell r="A23" t="str">
            <v xml:space="preserve">Opex </v>
          </cell>
          <cell r="C23" t="str">
            <v>Commercial</v>
          </cell>
          <cell r="K23" t="str">
            <v>Included</v>
          </cell>
        </row>
        <row r="24">
          <cell r="A24" t="str">
            <v>Special Opex</v>
          </cell>
          <cell r="C24" t="str">
            <v>Construction</v>
          </cell>
          <cell r="K24" t="str">
            <v>Not included</v>
          </cell>
        </row>
        <row r="25">
          <cell r="A25" t="str">
            <v>Capex</v>
          </cell>
        </row>
        <row r="26">
          <cell r="A26" t="str">
            <v>Repex</v>
          </cell>
        </row>
        <row r="27">
          <cell r="A27" t="str">
            <v>Rechargeable</v>
          </cell>
        </row>
        <row r="28">
          <cell r="A28" t="str">
            <v>Disposal of Asset</v>
          </cell>
        </row>
      </sheetData>
      <sheetData sheetId="7" refreshError="1"/>
      <sheetData sheetId="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rease Components"/>
      <sheetName val="Savings Proof"/>
      <sheetName val="Changes"/>
      <sheetName val="Index"/>
      <sheetName val="Increase"/>
      <sheetName val="OpExp"/>
      <sheetName val="Known Oper Exp Adjust"/>
      <sheetName val="PF OpExp Adj"/>
      <sheetName val="Labor_MECO"/>
      <sheetName val="Labor_Service"/>
      <sheetName val="Labor_Keyspan"/>
      <sheetName val="Health Care"/>
      <sheetName val="Group Ins"/>
      <sheetName val="Pension"/>
      <sheetName val="FAS106 "/>
      <sheetName val="Employee Thrift"/>
      <sheetName val="NewHires"/>
      <sheetName val="Postage"/>
      <sheetName val="Rate Case Exp"/>
      <sheetName val="Inflation"/>
      <sheetName val="Inflation Data"/>
      <sheetName val="Payroll Tax"/>
      <sheetName val="Deprec Exp"/>
      <sheetName val="Muni Taxes"/>
      <sheetName val="MEC"/>
      <sheetName val="Storm Fund"/>
      <sheetName val="Uncollectible"/>
      <sheetName val="NGRID Synergies"/>
      <sheetName val="Rate Base"/>
      <sheetName val="Accum Def Taxes"/>
      <sheetName val="Holdharmless"/>
      <sheetName val="IncTax"/>
      <sheetName val="Cap Struct"/>
      <sheetName val="CWC"/>
      <sheetName val="Balance Sheet"/>
      <sheetName val="Income Statement"/>
      <sheetName val="DistRev"/>
      <sheetName val="Dist IncSt"/>
      <sheetName val="RB Adjust"/>
      <sheetName val="5 Year Capital Plan RI"/>
      <sheetName val="Capital Mnthly Spend"/>
      <sheetName val="Cap Adds"/>
      <sheetName val="Cap Track"/>
      <sheetName val="CSS Levelized Net Synergies"/>
      <sheetName val="Customer impact 10 Yr NPV"/>
      <sheetName val="Summary"/>
      <sheetName val="Incremental Costs Input"/>
      <sheetName val="Savings Input"/>
      <sheetName val="Revised CSS Support Costs"/>
      <sheetName val="Estimated CSS Costs"/>
      <sheetName val="Depreciation"/>
      <sheetName val="Instructions"/>
      <sheetName val="11,11a"/>
      <sheetName val=""/>
    </sheetNames>
    <sheetDataSet>
      <sheetData sheetId="0"/>
      <sheetData sheetId="1"/>
      <sheetData sheetId="2"/>
      <sheetData sheetId="3"/>
      <sheetData sheetId="4">
        <row r="1">
          <cell r="J1" t="str">
            <v>Attachment NG-DTE-1</v>
          </cell>
        </row>
        <row r="2">
          <cell r="J2" t="str">
            <v>Docket No. ________</v>
          </cell>
        </row>
        <row r="3">
          <cell r="J3" t="str">
            <v>May 14, 2009</v>
          </cell>
        </row>
        <row r="5">
          <cell r="C5" t="str">
            <v>National Grid - Massachusetts Electric Company</v>
          </cell>
        </row>
        <row r="7">
          <cell r="C7" t="str">
            <v>Rate Year 2010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Query#"/>
      <sheetName val="Steps"/>
      <sheetName val="Bridge Summary"/>
      <sheetName val="P&amp;LSummary"/>
      <sheetName val="MTM Summary"/>
      <sheetName val="Index Detail"/>
      <sheetName val="Index Pivot"/>
      <sheetName val="Basis Detail"/>
      <sheetName val="Basis Pivot"/>
      <sheetName val="indexcurve"/>
      <sheetName val="B &amp; I Curves"/>
      <sheetName val="PBCURVE"/>
      <sheetName val="Bridge_Summary"/>
      <sheetName val="Sheet10"/>
      <sheetName val="Sheet11"/>
      <sheetName val="Sheet12"/>
      <sheetName val="Sheet13"/>
      <sheetName val="Sheet14"/>
      <sheetName val="Sheet15"/>
      <sheetName val="Sheet16"/>
      <sheetName val="Module1"/>
      <sheetName val="Module3"/>
      <sheetName val="Module2"/>
      <sheetName val="Module4"/>
      <sheetName val="Module6"/>
      <sheetName val="Drop Down 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
          <cell r="A3" t="str">
            <v>Venice</v>
          </cell>
          <cell r="B3" t="str">
            <v>Venice</v>
          </cell>
        </row>
        <row r="4">
          <cell r="A4" t="str">
            <v>Arnaudville</v>
          </cell>
          <cell r="B4" t="str">
            <v>FGT - Arnaudville</v>
          </cell>
          <cell r="C4">
            <v>0.01</v>
          </cell>
          <cell r="D4">
            <v>0.01</v>
          </cell>
          <cell r="E4">
            <v>0.01</v>
          </cell>
          <cell r="F4">
            <v>0.01</v>
          </cell>
          <cell r="G4">
            <v>0.01</v>
          </cell>
          <cell r="H4">
            <v>0.01</v>
          </cell>
          <cell r="I4">
            <v>0.01</v>
          </cell>
          <cell r="J4">
            <v>0</v>
          </cell>
          <cell r="K4">
            <v>0</v>
          </cell>
          <cell r="L4">
            <v>0</v>
          </cell>
          <cell r="M4">
            <v>0</v>
          </cell>
          <cell r="N4">
            <v>0</v>
          </cell>
        </row>
        <row r="5">
          <cell r="A5" t="str">
            <v>Barron</v>
          </cell>
          <cell r="B5" t="str">
            <v>Columbia - Barron</v>
          </cell>
          <cell r="C5">
            <v>0.01</v>
          </cell>
          <cell r="D5">
            <v>0.01</v>
          </cell>
          <cell r="E5">
            <v>0.01</v>
          </cell>
          <cell r="F5">
            <v>0.01</v>
          </cell>
          <cell r="G5">
            <v>0.01</v>
          </cell>
          <cell r="H5">
            <v>0.01</v>
          </cell>
          <cell r="I5">
            <v>0.01</v>
          </cell>
          <cell r="J5">
            <v>0.02</v>
          </cell>
          <cell r="K5">
            <v>0.02</v>
          </cell>
          <cell r="L5">
            <v>0.02</v>
          </cell>
          <cell r="M5">
            <v>0.02</v>
          </cell>
          <cell r="N5">
            <v>0.02</v>
          </cell>
        </row>
        <row r="6">
          <cell r="A6" t="str">
            <v>BIST</v>
          </cell>
          <cell r="B6" t="str">
            <v>BIST</v>
          </cell>
          <cell r="C6">
            <v>0</v>
          </cell>
          <cell r="D6">
            <v>0</v>
          </cell>
          <cell r="E6">
            <v>0</v>
          </cell>
          <cell r="F6">
            <v>0</v>
          </cell>
          <cell r="G6">
            <v>0</v>
          </cell>
          <cell r="H6">
            <v>0</v>
          </cell>
          <cell r="I6">
            <v>0</v>
          </cell>
          <cell r="J6">
            <v>0</v>
          </cell>
          <cell r="K6">
            <v>0</v>
          </cell>
          <cell r="L6">
            <v>0</v>
          </cell>
          <cell r="M6">
            <v>0</v>
          </cell>
          <cell r="N6">
            <v>0</v>
          </cell>
        </row>
        <row r="7">
          <cell r="A7" t="str">
            <v>Borden</v>
          </cell>
          <cell r="B7" t="str">
            <v>KGPL Borden Chemical</v>
          </cell>
          <cell r="C7">
            <v>3.2500000000000001E-2</v>
          </cell>
          <cell r="D7">
            <v>3.2500000000000001E-2</v>
          </cell>
          <cell r="E7">
            <v>3.2500000000000001E-2</v>
          </cell>
          <cell r="F7">
            <v>3.2500000000000001E-2</v>
          </cell>
          <cell r="G7">
            <v>3.2500000000000001E-2</v>
          </cell>
          <cell r="H7">
            <v>3.2500000000000001E-2</v>
          </cell>
          <cell r="I7">
            <v>3.2500000000000001E-2</v>
          </cell>
          <cell r="J7">
            <v>3.2500000000000001E-2</v>
          </cell>
          <cell r="K7">
            <v>3.2500000000000001E-2</v>
          </cell>
          <cell r="L7">
            <v>3.2500000000000001E-2</v>
          </cell>
          <cell r="M7">
            <v>3.2500000000000001E-2</v>
          </cell>
          <cell r="N7">
            <v>3.2500000000000001E-2</v>
          </cell>
        </row>
        <row r="8">
          <cell r="A8" t="str">
            <v>ETX</v>
          </cell>
          <cell r="B8" t="str">
            <v>KGPL ETX Receipts</v>
          </cell>
          <cell r="C8">
            <v>-0.03</v>
          </cell>
          <cell r="D8">
            <v>-0.03</v>
          </cell>
          <cell r="E8">
            <v>-0.03</v>
          </cell>
          <cell r="F8">
            <v>-0.03</v>
          </cell>
          <cell r="G8">
            <v>-0.03</v>
          </cell>
          <cell r="H8">
            <v>-0.03</v>
          </cell>
          <cell r="I8">
            <v>-0.03</v>
          </cell>
          <cell r="J8">
            <v>-0.03</v>
          </cell>
          <cell r="K8">
            <v>-0.03</v>
          </cell>
          <cell r="L8">
            <v>-0.03</v>
          </cell>
          <cell r="M8">
            <v>-0.03</v>
          </cell>
          <cell r="N8">
            <v>-0.03</v>
          </cell>
        </row>
        <row r="9">
          <cell r="A9" t="str">
            <v>EI</v>
          </cell>
          <cell r="B9" t="str">
            <v>Erath</v>
          </cell>
          <cell r="C9">
            <v>0</v>
          </cell>
          <cell r="D9">
            <v>0</v>
          </cell>
          <cell r="E9">
            <v>0</v>
          </cell>
          <cell r="F9">
            <v>0</v>
          </cell>
          <cell r="G9">
            <v>0</v>
          </cell>
          <cell r="H9">
            <v>0</v>
          </cell>
          <cell r="I9">
            <v>0</v>
          </cell>
          <cell r="J9">
            <v>0</v>
          </cell>
          <cell r="K9">
            <v>0</v>
          </cell>
          <cell r="L9">
            <v>0</v>
          </cell>
          <cell r="M9">
            <v>0</v>
          </cell>
          <cell r="N9">
            <v>0</v>
          </cell>
        </row>
        <row r="10">
          <cell r="A10" t="str">
            <v>KNC-Sterlington</v>
          </cell>
          <cell r="B10" t="str">
            <v>Koch Nitrogen -Sterlington</v>
          </cell>
          <cell r="C10">
            <v>7.4999999999999997E-2</v>
          </cell>
          <cell r="D10">
            <v>7.4999999999999997E-2</v>
          </cell>
          <cell r="E10">
            <v>7.4999999999999997E-2</v>
          </cell>
          <cell r="F10">
            <v>7.4999999999999997E-2</v>
          </cell>
          <cell r="G10">
            <v>7.4999999999999997E-2</v>
          </cell>
          <cell r="H10">
            <v>7.4999999999999997E-2</v>
          </cell>
          <cell r="I10">
            <v>7.4999999999999997E-2</v>
          </cell>
          <cell r="J10">
            <v>7.4999999999999997E-2</v>
          </cell>
          <cell r="K10">
            <v>7.4999999999999997E-2</v>
          </cell>
          <cell r="L10">
            <v>7.4999999999999997E-2</v>
          </cell>
          <cell r="M10">
            <v>7.4999999999999997E-2</v>
          </cell>
          <cell r="N10">
            <v>7.4999999999999997E-2</v>
          </cell>
        </row>
        <row r="11">
          <cell r="A11" t="str">
            <v>Kosci</v>
          </cell>
          <cell r="B11" t="str">
            <v>Kosci</v>
          </cell>
          <cell r="C11">
            <v>0</v>
          </cell>
          <cell r="D11">
            <v>0</v>
          </cell>
          <cell r="E11">
            <v>0</v>
          </cell>
          <cell r="F11">
            <v>0</v>
          </cell>
          <cell r="G11">
            <v>0</v>
          </cell>
          <cell r="H11">
            <v>0</v>
          </cell>
          <cell r="I11">
            <v>0</v>
          </cell>
          <cell r="J11">
            <v>0.03</v>
          </cell>
          <cell r="K11">
            <v>0.03</v>
          </cell>
          <cell r="L11">
            <v>0.03</v>
          </cell>
          <cell r="M11">
            <v>0.03</v>
          </cell>
          <cell r="N11">
            <v>0.03</v>
          </cell>
        </row>
        <row r="12">
          <cell r="A12" t="str">
            <v>M1</v>
          </cell>
          <cell r="B12" t="str">
            <v>TETCO - Kosciusko</v>
          </cell>
          <cell r="C12">
            <v>0</v>
          </cell>
          <cell r="D12">
            <v>0</v>
          </cell>
          <cell r="E12">
            <v>0</v>
          </cell>
          <cell r="F12">
            <v>0</v>
          </cell>
          <cell r="G12">
            <v>0</v>
          </cell>
          <cell r="H12">
            <v>0</v>
          </cell>
          <cell r="I12">
            <v>0</v>
          </cell>
          <cell r="J12">
            <v>0</v>
          </cell>
          <cell r="K12">
            <v>0</v>
          </cell>
          <cell r="L12">
            <v>0</v>
          </cell>
          <cell r="M12">
            <v>0</v>
          </cell>
          <cell r="N12">
            <v>0</v>
          </cell>
        </row>
        <row r="13">
          <cell r="A13" t="str">
            <v>La Roche</v>
          </cell>
          <cell r="B13" t="str">
            <v>KGPL Luling - La Roche</v>
          </cell>
          <cell r="C13">
            <v>0</v>
          </cell>
          <cell r="D13">
            <v>0</v>
          </cell>
          <cell r="E13">
            <v>0</v>
          </cell>
          <cell r="F13">
            <v>0</v>
          </cell>
          <cell r="G13">
            <v>0</v>
          </cell>
          <cell r="H13">
            <v>0</v>
          </cell>
          <cell r="I13">
            <v>0</v>
          </cell>
          <cell r="J13">
            <v>0</v>
          </cell>
          <cell r="K13">
            <v>0</v>
          </cell>
          <cell r="L13">
            <v>0</v>
          </cell>
          <cell r="M13">
            <v>0</v>
          </cell>
          <cell r="N13">
            <v>0</v>
          </cell>
        </row>
        <row r="14">
          <cell r="A14" t="str">
            <v>MidLa</v>
          </cell>
          <cell r="B14" t="str">
            <v>MidLa</v>
          </cell>
          <cell r="C14">
            <v>0</v>
          </cell>
          <cell r="D14">
            <v>0</v>
          </cell>
          <cell r="E14">
            <v>0</v>
          </cell>
          <cell r="F14">
            <v>0</v>
          </cell>
          <cell r="G14">
            <v>0</v>
          </cell>
          <cell r="H14">
            <v>0</v>
          </cell>
          <cell r="I14">
            <v>0</v>
          </cell>
          <cell r="J14">
            <v>0</v>
          </cell>
          <cell r="K14">
            <v>0</v>
          </cell>
          <cell r="L14">
            <v>0</v>
          </cell>
          <cell r="M14">
            <v>0</v>
          </cell>
          <cell r="N14">
            <v>0</v>
          </cell>
        </row>
        <row r="15">
          <cell r="A15" t="str">
            <v>Sonat</v>
          </cell>
          <cell r="B15" t="str">
            <v>Sonat - Bayou Sale</v>
          </cell>
          <cell r="C15">
            <v>0.01</v>
          </cell>
          <cell r="D15">
            <v>0.01</v>
          </cell>
          <cell r="E15">
            <v>0.01</v>
          </cell>
          <cell r="F15">
            <v>0.01</v>
          </cell>
          <cell r="G15">
            <v>0.01</v>
          </cell>
          <cell r="H15">
            <v>0.01</v>
          </cell>
          <cell r="I15">
            <v>0.01</v>
          </cell>
          <cell r="J15">
            <v>0</v>
          </cell>
          <cell r="K15">
            <v>0</v>
          </cell>
          <cell r="L15">
            <v>0</v>
          </cell>
          <cell r="M15">
            <v>0</v>
          </cell>
          <cell r="N15">
            <v>0</v>
          </cell>
        </row>
        <row r="16">
          <cell r="A16" t="str">
            <v>STI</v>
          </cell>
          <cell r="B16" t="str">
            <v>KGPL STX Receipts</v>
          </cell>
          <cell r="C16">
            <v>-0.05</v>
          </cell>
          <cell r="D16">
            <v>-0.05</v>
          </cell>
          <cell r="E16">
            <v>-0.05</v>
          </cell>
          <cell r="F16">
            <v>-0.05</v>
          </cell>
          <cell r="G16">
            <v>-0.05</v>
          </cell>
          <cell r="H16">
            <v>-0.05</v>
          </cell>
          <cell r="I16">
            <v>-0.05</v>
          </cell>
          <cell r="J16">
            <v>-0.05</v>
          </cell>
          <cell r="K16">
            <v>-0.05</v>
          </cell>
          <cell r="L16">
            <v>-0.05</v>
          </cell>
          <cell r="M16">
            <v>-0.05</v>
          </cell>
          <cell r="N16">
            <v>-0.05</v>
          </cell>
        </row>
        <row r="17">
          <cell r="A17" t="str">
            <v>SLI</v>
          </cell>
          <cell r="B17" t="str">
            <v>KGPL SL Receipts</v>
          </cell>
          <cell r="C17">
            <v>0.01</v>
          </cell>
          <cell r="D17">
            <v>0.01</v>
          </cell>
          <cell r="E17">
            <v>0.01</v>
          </cell>
          <cell r="F17">
            <v>0.01</v>
          </cell>
          <cell r="G17">
            <v>0.01</v>
          </cell>
          <cell r="H17">
            <v>0.01</v>
          </cell>
          <cell r="I17">
            <v>-1.4999999999999999E-2</v>
          </cell>
          <cell r="J17">
            <v>-0.01</v>
          </cell>
          <cell r="K17">
            <v>-0.01</v>
          </cell>
          <cell r="L17">
            <v>-0.01</v>
          </cell>
          <cell r="M17">
            <v>-0.01</v>
          </cell>
          <cell r="N17">
            <v>-0.01</v>
          </cell>
        </row>
        <row r="18">
          <cell r="A18" t="str">
            <v>Promix</v>
          </cell>
          <cell r="B18" t="str">
            <v>Koch Hydrocarbon - Promix</v>
          </cell>
          <cell r="C18">
            <v>0</v>
          </cell>
          <cell r="D18">
            <v>0</v>
          </cell>
          <cell r="E18">
            <v>0</v>
          </cell>
          <cell r="F18">
            <v>0</v>
          </cell>
          <cell r="G18">
            <v>0</v>
          </cell>
          <cell r="H18">
            <v>0</v>
          </cell>
          <cell r="I18">
            <v>0</v>
          </cell>
          <cell r="J18">
            <v>0</v>
          </cell>
          <cell r="K18">
            <v>0</v>
          </cell>
          <cell r="L18">
            <v>0</v>
          </cell>
          <cell r="M18">
            <v>0</v>
          </cell>
          <cell r="N18">
            <v>0</v>
          </cell>
        </row>
        <row r="19">
          <cell r="A19" t="str">
            <v>HH</v>
          </cell>
          <cell r="B19" t="str">
            <v>HH</v>
          </cell>
          <cell r="C19">
            <v>0</v>
          </cell>
          <cell r="D19">
            <v>0</v>
          </cell>
          <cell r="E19">
            <v>0</v>
          </cell>
          <cell r="F19">
            <v>0</v>
          </cell>
          <cell r="G19">
            <v>0</v>
          </cell>
          <cell r="H19">
            <v>0</v>
          </cell>
          <cell r="I19">
            <v>0</v>
          </cell>
          <cell r="J19">
            <v>0</v>
          </cell>
          <cell r="K19">
            <v>0</v>
          </cell>
          <cell r="L19">
            <v>0</v>
          </cell>
          <cell r="M19">
            <v>0</v>
          </cell>
          <cell r="N19">
            <v>0</v>
          </cell>
        </row>
        <row r="20">
          <cell r="A20" t="str">
            <v>Zone 1 Pool</v>
          </cell>
          <cell r="B20" t="str">
            <v>Zone 1 Pool</v>
          </cell>
        </row>
        <row r="21">
          <cell r="A21" t="str">
            <v>National Steel</v>
          </cell>
          <cell r="B21" t="str">
            <v>National Steel</v>
          </cell>
        </row>
      </sheetData>
      <sheetData sheetId="10" refreshError="1">
        <row r="2">
          <cell r="B2" t="str">
            <v>Col Gulf - Louisiana - IFERC36617</v>
          </cell>
          <cell r="C2">
            <v>34</v>
          </cell>
          <cell r="D2" t="str">
            <v>Col Gulf - Louisiana - IFERC</v>
          </cell>
          <cell r="E2">
            <v>36617</v>
          </cell>
          <cell r="F2">
            <v>-2.75E-2</v>
          </cell>
          <cell r="G2">
            <v>-2.5000000000000001E-2</v>
          </cell>
        </row>
        <row r="3">
          <cell r="B3" t="str">
            <v>Col Gulf - Louisiana - IFERC36647</v>
          </cell>
          <cell r="C3">
            <v>34</v>
          </cell>
          <cell r="D3" t="str">
            <v>Col Gulf - Louisiana - IFERC</v>
          </cell>
          <cell r="E3">
            <v>36647</v>
          </cell>
          <cell r="F3">
            <v>-2.75E-2</v>
          </cell>
          <cell r="G3">
            <v>-2.5000000000000001E-2</v>
          </cell>
        </row>
        <row r="4">
          <cell r="B4" t="str">
            <v>Col Gulf - Louisiana - IFERC36678</v>
          </cell>
          <cell r="C4">
            <v>34</v>
          </cell>
          <cell r="D4" t="str">
            <v>Col Gulf - Louisiana - IFERC</v>
          </cell>
          <cell r="E4">
            <v>36678</v>
          </cell>
          <cell r="F4">
            <v>-2.75E-2</v>
          </cell>
          <cell r="G4">
            <v>-2.5000000000000001E-2</v>
          </cell>
        </row>
        <row r="5">
          <cell r="B5" t="str">
            <v>Col Gulf - Louisiana - IFERC36708</v>
          </cell>
          <cell r="C5">
            <v>34</v>
          </cell>
          <cell r="D5" t="str">
            <v>Col Gulf - Louisiana - IFERC</v>
          </cell>
          <cell r="E5">
            <v>36708</v>
          </cell>
          <cell r="F5">
            <v>-2.75E-2</v>
          </cell>
          <cell r="G5">
            <v>-2.5000000000000001E-2</v>
          </cell>
        </row>
        <row r="6">
          <cell r="B6" t="str">
            <v>Col Gulf - Louisiana - IFERC36739</v>
          </cell>
          <cell r="C6">
            <v>34</v>
          </cell>
          <cell r="D6" t="str">
            <v>Col Gulf - Louisiana - IFERC</v>
          </cell>
          <cell r="E6">
            <v>36739</v>
          </cell>
          <cell r="F6">
            <v>-2.75E-2</v>
          </cell>
          <cell r="G6">
            <v>-2.5000000000000001E-2</v>
          </cell>
        </row>
        <row r="7">
          <cell r="B7" t="str">
            <v>Col Gulf - Louisiana - IFERC36770</v>
          </cell>
          <cell r="C7">
            <v>34</v>
          </cell>
          <cell r="D7" t="str">
            <v>Col Gulf - Louisiana - IFERC</v>
          </cell>
          <cell r="E7">
            <v>36770</v>
          </cell>
          <cell r="F7">
            <v>-2.75E-2</v>
          </cell>
          <cell r="G7">
            <v>-2.5000000000000001E-2</v>
          </cell>
        </row>
        <row r="8">
          <cell r="B8" t="str">
            <v>Col Gulf - Louisiana - IFERC36800</v>
          </cell>
          <cell r="C8">
            <v>34</v>
          </cell>
          <cell r="D8" t="str">
            <v>Col Gulf - Louisiana - IFERC</v>
          </cell>
          <cell r="E8">
            <v>36800</v>
          </cell>
          <cell r="F8">
            <v>-2.75E-2</v>
          </cell>
          <cell r="G8">
            <v>-2.5000000000000001E-2</v>
          </cell>
        </row>
        <row r="9">
          <cell r="B9" t="str">
            <v>Col Gulf - Louisiana - IFERC36831</v>
          </cell>
          <cell r="C9">
            <v>34</v>
          </cell>
          <cell r="D9" t="str">
            <v>Col Gulf - Louisiana - IFERC</v>
          </cell>
          <cell r="E9">
            <v>36831</v>
          </cell>
          <cell r="F9">
            <v>-0.03</v>
          </cell>
          <cell r="G9">
            <v>-2.5000000000000001E-2</v>
          </cell>
        </row>
        <row r="10">
          <cell r="B10" t="str">
            <v>Col Gulf - Louisiana - IFERC36861</v>
          </cell>
          <cell r="C10">
            <v>34</v>
          </cell>
          <cell r="D10" t="str">
            <v>Col Gulf - Louisiana - IFERC</v>
          </cell>
          <cell r="E10">
            <v>36861</v>
          </cell>
          <cell r="F10">
            <v>-0.03</v>
          </cell>
          <cell r="G10">
            <v>-2.5000000000000001E-2</v>
          </cell>
        </row>
        <row r="11">
          <cell r="B11" t="str">
            <v>Col Gulf - Louisiana - IFERC36892</v>
          </cell>
          <cell r="C11">
            <v>34</v>
          </cell>
          <cell r="D11" t="str">
            <v>Col Gulf - Louisiana - IFERC</v>
          </cell>
          <cell r="E11">
            <v>36892</v>
          </cell>
          <cell r="F11">
            <v>-0.03</v>
          </cell>
          <cell r="G11">
            <v>-2.5000000000000001E-2</v>
          </cell>
        </row>
        <row r="12">
          <cell r="B12" t="str">
            <v>Col Gulf - Louisiana - IFERC36923</v>
          </cell>
          <cell r="C12">
            <v>34</v>
          </cell>
          <cell r="D12" t="str">
            <v>Col Gulf - Louisiana - IFERC</v>
          </cell>
          <cell r="E12">
            <v>36923</v>
          </cell>
          <cell r="F12">
            <v>-0.03</v>
          </cell>
          <cell r="G12">
            <v>-2.5000000000000001E-2</v>
          </cell>
        </row>
        <row r="13">
          <cell r="B13" t="str">
            <v>Col Gulf - Louisiana - IFERC36951</v>
          </cell>
          <cell r="C13">
            <v>34</v>
          </cell>
          <cell r="D13" t="str">
            <v>Col Gulf - Louisiana - IFERC</v>
          </cell>
          <cell r="E13">
            <v>36951</v>
          </cell>
          <cell r="F13">
            <v>-0.03</v>
          </cell>
          <cell r="G13">
            <v>-2.5000000000000001E-2</v>
          </cell>
        </row>
        <row r="14">
          <cell r="B14" t="str">
            <v>IF-Fla Gas-Zone 336617</v>
          </cell>
          <cell r="C14">
            <v>64</v>
          </cell>
          <cell r="D14" t="str">
            <v>IF-Fla Gas-Zone 3</v>
          </cell>
          <cell r="E14">
            <v>36617</v>
          </cell>
          <cell r="F14">
            <v>-3.5000000000000003E-2</v>
          </cell>
          <cell r="G14">
            <v>-2.2499999999999999E-2</v>
          </cell>
        </row>
        <row r="15">
          <cell r="B15" t="str">
            <v>IF-Fla Gas-Zone 336647</v>
          </cell>
          <cell r="C15">
            <v>64</v>
          </cell>
          <cell r="D15" t="str">
            <v>IF-Fla Gas-Zone 3</v>
          </cell>
          <cell r="E15">
            <v>36647</v>
          </cell>
          <cell r="F15">
            <v>-3.5000000000000003E-2</v>
          </cell>
          <cell r="G15">
            <v>-2.2499999999999999E-2</v>
          </cell>
        </row>
        <row r="16">
          <cell r="B16" t="str">
            <v>IF-Fla Gas-Zone 336678</v>
          </cell>
          <cell r="C16">
            <v>64</v>
          </cell>
          <cell r="D16" t="str">
            <v>IF-Fla Gas-Zone 3</v>
          </cell>
          <cell r="E16">
            <v>36678</v>
          </cell>
          <cell r="F16">
            <v>-3.5000000000000003E-2</v>
          </cell>
          <cell r="G16">
            <v>-2.2499999999999999E-2</v>
          </cell>
        </row>
        <row r="17">
          <cell r="B17" t="str">
            <v>IF-Fla Gas-Zone 336708</v>
          </cell>
          <cell r="C17">
            <v>64</v>
          </cell>
          <cell r="D17" t="str">
            <v>IF-Fla Gas-Zone 3</v>
          </cell>
          <cell r="E17">
            <v>36708</v>
          </cell>
          <cell r="F17">
            <v>-3.5000000000000003E-2</v>
          </cell>
          <cell r="G17">
            <v>-2.2499999999999999E-2</v>
          </cell>
        </row>
        <row r="18">
          <cell r="B18" t="str">
            <v>IF-Fla Gas-Zone 336739</v>
          </cell>
          <cell r="C18">
            <v>64</v>
          </cell>
          <cell r="D18" t="str">
            <v>IF-Fla Gas-Zone 3</v>
          </cell>
          <cell r="E18">
            <v>36739</v>
          </cell>
          <cell r="F18">
            <v>-3.5000000000000003E-2</v>
          </cell>
          <cell r="G18">
            <v>-2.2499999999999999E-2</v>
          </cell>
        </row>
        <row r="19">
          <cell r="B19" t="str">
            <v>IF-Fla Gas-Zone 336770</v>
          </cell>
          <cell r="C19">
            <v>64</v>
          </cell>
          <cell r="D19" t="str">
            <v>IF-Fla Gas-Zone 3</v>
          </cell>
          <cell r="E19">
            <v>36770</v>
          </cell>
          <cell r="F19">
            <v>-3.5000000000000003E-2</v>
          </cell>
          <cell r="G19">
            <v>-2.2499999999999999E-2</v>
          </cell>
        </row>
        <row r="20">
          <cell r="B20" t="str">
            <v>IF-Fla Gas-Zone 336800</v>
          </cell>
          <cell r="C20">
            <v>64</v>
          </cell>
          <cell r="D20" t="str">
            <v>IF-Fla Gas-Zone 3</v>
          </cell>
          <cell r="E20">
            <v>36800</v>
          </cell>
          <cell r="F20">
            <v>-3.5000000000000003E-2</v>
          </cell>
          <cell r="G20">
            <v>-2.2499999999999999E-2</v>
          </cell>
        </row>
        <row r="21">
          <cell r="B21" t="str">
            <v>IF-Fla Gas-Zone 336831</v>
          </cell>
          <cell r="C21">
            <v>64</v>
          </cell>
          <cell r="D21" t="str">
            <v>IF-Fla Gas-Zone 3</v>
          </cell>
          <cell r="E21">
            <v>36831</v>
          </cell>
          <cell r="F21">
            <v>0</v>
          </cell>
          <cell r="G21">
            <v>0</v>
          </cell>
        </row>
        <row r="22">
          <cell r="B22" t="str">
            <v>IF-Fla Gas-Zone 336861</v>
          </cell>
          <cell r="C22">
            <v>64</v>
          </cell>
          <cell r="D22" t="str">
            <v>IF-Fla Gas-Zone 3</v>
          </cell>
          <cell r="E22">
            <v>36861</v>
          </cell>
          <cell r="F22">
            <v>0</v>
          </cell>
          <cell r="G22">
            <v>0</v>
          </cell>
        </row>
        <row r="23">
          <cell r="B23" t="str">
            <v>IF-Fla Gas-Zone 336892</v>
          </cell>
          <cell r="C23">
            <v>64</v>
          </cell>
          <cell r="D23" t="str">
            <v>IF-Fla Gas-Zone 3</v>
          </cell>
          <cell r="E23">
            <v>36892</v>
          </cell>
          <cell r="F23">
            <v>0</v>
          </cell>
          <cell r="G23">
            <v>0</v>
          </cell>
        </row>
        <row r="24">
          <cell r="B24" t="str">
            <v>IF-Fla Gas-Zone 336923</v>
          </cell>
          <cell r="C24">
            <v>64</v>
          </cell>
          <cell r="D24" t="str">
            <v>IF-Fla Gas-Zone 3</v>
          </cell>
          <cell r="E24">
            <v>36923</v>
          </cell>
          <cell r="F24">
            <v>0</v>
          </cell>
          <cell r="G24">
            <v>0</v>
          </cell>
        </row>
        <row r="25">
          <cell r="B25" t="str">
            <v>IF-Fla Gas-Zone 336951</v>
          </cell>
          <cell r="C25">
            <v>64</v>
          </cell>
          <cell r="D25" t="str">
            <v>IF-Fla Gas-Zone 3</v>
          </cell>
          <cell r="E25">
            <v>36951</v>
          </cell>
          <cell r="F25">
            <v>0</v>
          </cell>
          <cell r="G25">
            <v>0</v>
          </cell>
        </row>
        <row r="26">
          <cell r="B26" t="str">
            <v>Henry Hub Cash Price - IFERC36617</v>
          </cell>
          <cell r="C26">
            <v>66</v>
          </cell>
          <cell r="D26" t="str">
            <v>Henry Hub Cash Price - IFERC</v>
          </cell>
          <cell r="E26">
            <v>36617</v>
          </cell>
          <cell r="F26">
            <v>5.0000000000000001E-3</v>
          </cell>
          <cell r="G26">
            <v>7.4999999999999997E-3</v>
          </cell>
        </row>
        <row r="27">
          <cell r="B27" t="str">
            <v>Henry Hub Cash Price - IFERC36647</v>
          </cell>
          <cell r="C27">
            <v>66</v>
          </cell>
          <cell r="D27" t="str">
            <v>Henry Hub Cash Price - IFERC</v>
          </cell>
          <cell r="E27">
            <v>36647</v>
          </cell>
          <cell r="F27">
            <v>5.0000000000000001E-3</v>
          </cell>
          <cell r="G27">
            <v>7.4999999999999997E-3</v>
          </cell>
        </row>
        <row r="28">
          <cell r="B28" t="str">
            <v>Henry Hub Cash Price - IFERC36678</v>
          </cell>
          <cell r="C28">
            <v>66</v>
          </cell>
          <cell r="D28" t="str">
            <v>Henry Hub Cash Price - IFERC</v>
          </cell>
          <cell r="E28">
            <v>36678</v>
          </cell>
          <cell r="F28">
            <v>5.0000000000000001E-3</v>
          </cell>
          <cell r="G28">
            <v>7.4999999999999997E-3</v>
          </cell>
        </row>
        <row r="29">
          <cell r="B29" t="str">
            <v>Henry Hub Cash Price - IFERC36708</v>
          </cell>
          <cell r="C29">
            <v>66</v>
          </cell>
          <cell r="D29" t="str">
            <v>Henry Hub Cash Price - IFERC</v>
          </cell>
          <cell r="E29">
            <v>36708</v>
          </cell>
          <cell r="F29">
            <v>5.0000000000000001E-3</v>
          </cell>
          <cell r="G29">
            <v>7.4999999999999997E-3</v>
          </cell>
        </row>
        <row r="30">
          <cell r="B30" t="str">
            <v>Henry Hub Cash Price - IFERC36739</v>
          </cell>
          <cell r="C30">
            <v>66</v>
          </cell>
          <cell r="D30" t="str">
            <v>Henry Hub Cash Price - IFERC</v>
          </cell>
          <cell r="E30">
            <v>36739</v>
          </cell>
          <cell r="F30">
            <v>5.0000000000000001E-3</v>
          </cell>
          <cell r="G30">
            <v>7.4999999999999997E-3</v>
          </cell>
        </row>
        <row r="31">
          <cell r="B31" t="str">
            <v>Henry Hub Cash Price - IFERC36770</v>
          </cell>
          <cell r="C31">
            <v>66</v>
          </cell>
          <cell r="D31" t="str">
            <v>Henry Hub Cash Price - IFERC</v>
          </cell>
          <cell r="E31">
            <v>36770</v>
          </cell>
          <cell r="F31">
            <v>5.0000000000000001E-3</v>
          </cell>
          <cell r="G31">
            <v>7.4999999999999997E-3</v>
          </cell>
        </row>
        <row r="32">
          <cell r="B32" t="str">
            <v>Henry Hub Cash Price - IFERC36800</v>
          </cell>
          <cell r="C32">
            <v>66</v>
          </cell>
          <cell r="D32" t="str">
            <v>Henry Hub Cash Price - IFERC</v>
          </cell>
          <cell r="E32">
            <v>36800</v>
          </cell>
          <cell r="F32">
            <v>5.0000000000000001E-3</v>
          </cell>
          <cell r="G32">
            <v>7.4999999999999997E-3</v>
          </cell>
        </row>
        <row r="33">
          <cell r="B33" t="str">
            <v>Henry Hub Cash Price - IFERC36831</v>
          </cell>
          <cell r="C33">
            <v>66</v>
          </cell>
          <cell r="D33" t="str">
            <v>Henry Hub Cash Price - IFERC</v>
          </cell>
          <cell r="E33">
            <v>36831</v>
          </cell>
          <cell r="F33">
            <v>0</v>
          </cell>
          <cell r="G33">
            <v>0.01</v>
          </cell>
        </row>
        <row r="34">
          <cell r="B34" t="str">
            <v>Henry Hub Cash Price - IFERC36861</v>
          </cell>
          <cell r="C34">
            <v>66</v>
          </cell>
          <cell r="D34" t="str">
            <v>Henry Hub Cash Price - IFERC</v>
          </cell>
          <cell r="E34">
            <v>36861</v>
          </cell>
          <cell r="F34">
            <v>0</v>
          </cell>
          <cell r="G34">
            <v>0.01</v>
          </cell>
        </row>
        <row r="35">
          <cell r="B35" t="str">
            <v>Henry Hub Cash Price - IFERC36892</v>
          </cell>
          <cell r="C35">
            <v>66</v>
          </cell>
          <cell r="D35" t="str">
            <v>Henry Hub Cash Price - IFERC</v>
          </cell>
          <cell r="E35">
            <v>36892</v>
          </cell>
          <cell r="F35">
            <v>0</v>
          </cell>
          <cell r="G35">
            <v>0.01</v>
          </cell>
        </row>
        <row r="36">
          <cell r="B36" t="str">
            <v>Henry Hub Cash Price - IFERC36923</v>
          </cell>
          <cell r="C36">
            <v>66</v>
          </cell>
          <cell r="D36" t="str">
            <v>Henry Hub Cash Price - IFERC</v>
          </cell>
          <cell r="E36">
            <v>36923</v>
          </cell>
          <cell r="F36">
            <v>0</v>
          </cell>
          <cell r="G36">
            <v>0.01</v>
          </cell>
        </row>
        <row r="37">
          <cell r="B37" t="str">
            <v>Henry Hub Cash Price - IFERC36951</v>
          </cell>
          <cell r="C37">
            <v>66</v>
          </cell>
          <cell r="D37" t="str">
            <v>Henry Hub Cash Price - IFERC</v>
          </cell>
          <cell r="E37">
            <v>36951</v>
          </cell>
          <cell r="F37">
            <v>0</v>
          </cell>
          <cell r="G37">
            <v>0.01</v>
          </cell>
        </row>
        <row r="38">
          <cell r="B38" t="str">
            <v>HSC - large packages - IFERC36617</v>
          </cell>
          <cell r="C38">
            <v>67</v>
          </cell>
          <cell r="D38" t="str">
            <v>HSC - large packages - IFERC</v>
          </cell>
          <cell r="E38">
            <v>36617</v>
          </cell>
          <cell r="F38">
            <v>0.01</v>
          </cell>
          <cell r="G38">
            <v>1.2500000000000001E-2</v>
          </cell>
        </row>
        <row r="39">
          <cell r="B39" t="str">
            <v>HSC - large packages - IFERC36647</v>
          </cell>
          <cell r="C39">
            <v>67</v>
          </cell>
          <cell r="D39" t="str">
            <v>HSC - large packages - IFERC</v>
          </cell>
          <cell r="E39">
            <v>36647</v>
          </cell>
          <cell r="F39">
            <v>1.7500000000000002E-2</v>
          </cell>
          <cell r="G39">
            <v>2.2499999999999999E-2</v>
          </cell>
        </row>
        <row r="40">
          <cell r="B40" t="str">
            <v>HSC - large packages - IFERC36678</v>
          </cell>
          <cell r="C40">
            <v>67</v>
          </cell>
          <cell r="D40" t="str">
            <v>HSC - large packages - IFERC</v>
          </cell>
          <cell r="E40">
            <v>36678</v>
          </cell>
          <cell r="F40">
            <v>1.7500000000000002E-2</v>
          </cell>
          <cell r="G40">
            <v>2.2499999999999999E-2</v>
          </cell>
        </row>
        <row r="41">
          <cell r="B41" t="str">
            <v>HSC - large packages - IFERC36708</v>
          </cell>
          <cell r="C41">
            <v>67</v>
          </cell>
          <cell r="D41" t="str">
            <v>HSC - large packages - IFERC</v>
          </cell>
          <cell r="E41">
            <v>36708</v>
          </cell>
          <cell r="F41">
            <v>2.5000000000000001E-2</v>
          </cell>
          <cell r="G41">
            <v>0.03</v>
          </cell>
        </row>
        <row r="42">
          <cell r="B42" t="str">
            <v>HSC - large packages - IFERC36739</v>
          </cell>
          <cell r="C42">
            <v>67</v>
          </cell>
          <cell r="D42" t="str">
            <v>HSC - large packages - IFERC</v>
          </cell>
          <cell r="E42">
            <v>36739</v>
          </cell>
          <cell r="F42">
            <v>2.5000000000000001E-2</v>
          </cell>
          <cell r="G42">
            <v>0.03</v>
          </cell>
        </row>
        <row r="43">
          <cell r="B43" t="str">
            <v>HSC - large packages - IFERC36770</v>
          </cell>
          <cell r="C43">
            <v>67</v>
          </cell>
          <cell r="D43" t="str">
            <v>HSC - large packages - IFERC</v>
          </cell>
          <cell r="E43">
            <v>36770</v>
          </cell>
          <cell r="F43">
            <v>2.5000000000000001E-2</v>
          </cell>
          <cell r="G43">
            <v>0.03</v>
          </cell>
        </row>
        <row r="44">
          <cell r="B44" t="str">
            <v>HSC - large packages - IFERC36800</v>
          </cell>
          <cell r="C44">
            <v>67</v>
          </cell>
          <cell r="D44" t="str">
            <v>HSC - large packages - IFERC</v>
          </cell>
          <cell r="E44">
            <v>36800</v>
          </cell>
          <cell r="F44">
            <v>7.4999999999999997E-3</v>
          </cell>
          <cell r="G44">
            <v>1.2500000000000001E-2</v>
          </cell>
        </row>
        <row r="45">
          <cell r="B45" t="str">
            <v>HSC - large packages - IFERC36831</v>
          </cell>
          <cell r="C45">
            <v>67</v>
          </cell>
          <cell r="D45" t="str">
            <v>HSC - large packages - IFERC</v>
          </cell>
          <cell r="E45">
            <v>36831</v>
          </cell>
          <cell r="F45">
            <v>-3.2500000000000001E-2</v>
          </cell>
          <cell r="G45">
            <v>-2.75E-2</v>
          </cell>
        </row>
        <row r="46">
          <cell r="B46" t="str">
            <v>HSC - large packages - IFERC36861</v>
          </cell>
          <cell r="C46">
            <v>67</v>
          </cell>
          <cell r="D46" t="str">
            <v>HSC - large packages - IFERC</v>
          </cell>
          <cell r="E46">
            <v>36861</v>
          </cell>
          <cell r="F46">
            <v>-5.5E-2</v>
          </cell>
          <cell r="G46">
            <v>-4.7500000000000001E-2</v>
          </cell>
        </row>
        <row r="47">
          <cell r="B47" t="str">
            <v>HSC - large packages - IFERC36892</v>
          </cell>
          <cell r="C47">
            <v>67</v>
          </cell>
          <cell r="D47" t="str">
            <v>HSC - large packages - IFERC</v>
          </cell>
          <cell r="E47">
            <v>36892</v>
          </cell>
          <cell r="F47">
            <v>-5.5E-2</v>
          </cell>
          <cell r="G47">
            <v>-0.05</v>
          </cell>
        </row>
        <row r="48">
          <cell r="B48" t="str">
            <v>HSC - large packages - IFERC36923</v>
          </cell>
          <cell r="C48">
            <v>67</v>
          </cell>
          <cell r="D48" t="str">
            <v>HSC - large packages - IFERC</v>
          </cell>
          <cell r="E48">
            <v>36923</v>
          </cell>
          <cell r="F48">
            <v>-4.2500000000000003E-2</v>
          </cell>
          <cell r="G48">
            <v>-3.7499999999999999E-2</v>
          </cell>
        </row>
        <row r="49">
          <cell r="B49" t="str">
            <v>HSC - large packages - IFERC36951</v>
          </cell>
          <cell r="C49">
            <v>67</v>
          </cell>
          <cell r="D49" t="str">
            <v>HSC - large packages - IFERC</v>
          </cell>
          <cell r="E49">
            <v>36951</v>
          </cell>
          <cell r="F49">
            <v>-3.5000000000000003E-2</v>
          </cell>
          <cell r="G49">
            <v>-2.75E-2</v>
          </cell>
        </row>
        <row r="50">
          <cell r="B50" t="str">
            <v>IF-KGPL LA/SE36617</v>
          </cell>
          <cell r="C50">
            <v>182</v>
          </cell>
          <cell r="D50" t="str">
            <v>IF-KGPL LA/SE</v>
          </cell>
          <cell r="E50">
            <v>36617</v>
          </cell>
          <cell r="F50">
            <v>0</v>
          </cell>
          <cell r="G50">
            <v>0</v>
          </cell>
        </row>
        <row r="51">
          <cell r="B51" t="str">
            <v>IF-KGPL LA/SE36647</v>
          </cell>
          <cell r="C51">
            <v>182</v>
          </cell>
          <cell r="D51" t="str">
            <v>IF-KGPL LA/SE</v>
          </cell>
          <cell r="E51">
            <v>36647</v>
          </cell>
          <cell r="F51">
            <v>0</v>
          </cell>
          <cell r="G51">
            <v>0</v>
          </cell>
        </row>
        <row r="52">
          <cell r="B52" t="str">
            <v>IF-KGPL LA/SE36678</v>
          </cell>
          <cell r="C52">
            <v>182</v>
          </cell>
          <cell r="D52" t="str">
            <v>IF-KGPL LA/SE</v>
          </cell>
          <cell r="E52">
            <v>36678</v>
          </cell>
          <cell r="F52">
            <v>0</v>
          </cell>
          <cell r="G52">
            <v>0</v>
          </cell>
        </row>
        <row r="53">
          <cell r="B53" t="str">
            <v>IF-KGPL LA/SE36708</v>
          </cell>
          <cell r="C53">
            <v>182</v>
          </cell>
          <cell r="D53" t="str">
            <v>IF-KGPL LA/SE</v>
          </cell>
          <cell r="E53">
            <v>36708</v>
          </cell>
          <cell r="F53">
            <v>0</v>
          </cell>
          <cell r="G53">
            <v>0</v>
          </cell>
        </row>
        <row r="54">
          <cell r="B54" t="str">
            <v>IF-KGPL LA/SE36739</v>
          </cell>
          <cell r="C54">
            <v>182</v>
          </cell>
          <cell r="D54" t="str">
            <v>IF-KGPL LA/SE</v>
          </cell>
          <cell r="E54">
            <v>36739</v>
          </cell>
          <cell r="F54">
            <v>0</v>
          </cell>
          <cell r="G54">
            <v>0</v>
          </cell>
        </row>
        <row r="55">
          <cell r="B55" t="str">
            <v>IF-KGPL LA/SE36770</v>
          </cell>
          <cell r="C55">
            <v>182</v>
          </cell>
          <cell r="D55" t="str">
            <v>IF-KGPL LA/SE</v>
          </cell>
          <cell r="E55">
            <v>36770</v>
          </cell>
          <cell r="F55">
            <v>0</v>
          </cell>
          <cell r="G55">
            <v>0</v>
          </cell>
        </row>
        <row r="56">
          <cell r="B56" t="str">
            <v>IF-KGPL LA/SE36800</v>
          </cell>
          <cell r="C56">
            <v>182</v>
          </cell>
          <cell r="D56" t="str">
            <v>IF-KGPL LA/SE</v>
          </cell>
          <cell r="E56">
            <v>36800</v>
          </cell>
          <cell r="F56">
            <v>0</v>
          </cell>
          <cell r="G56">
            <v>0</v>
          </cell>
        </row>
        <row r="57">
          <cell r="B57" t="str">
            <v>IF-KGPL LA/SE36831</v>
          </cell>
          <cell r="C57">
            <v>182</v>
          </cell>
          <cell r="D57" t="str">
            <v>IF-KGPL LA/SE</v>
          </cell>
          <cell r="E57">
            <v>36831</v>
          </cell>
          <cell r="F57">
            <v>0</v>
          </cell>
          <cell r="G57">
            <v>0</v>
          </cell>
        </row>
        <row r="58">
          <cell r="B58" t="str">
            <v>IF-KGPL LA/SE36861</v>
          </cell>
          <cell r="C58">
            <v>182</v>
          </cell>
          <cell r="D58" t="str">
            <v>IF-KGPL LA/SE</v>
          </cell>
          <cell r="E58">
            <v>36861</v>
          </cell>
          <cell r="F58">
            <v>0</v>
          </cell>
          <cell r="G58">
            <v>0</v>
          </cell>
        </row>
        <row r="59">
          <cell r="B59" t="str">
            <v>IF-KGPL LA/SE36892</v>
          </cell>
          <cell r="C59">
            <v>182</v>
          </cell>
          <cell r="D59" t="str">
            <v>IF-KGPL LA/SE</v>
          </cell>
          <cell r="E59">
            <v>36892</v>
          </cell>
          <cell r="F59">
            <v>0</v>
          </cell>
          <cell r="G59">
            <v>0</v>
          </cell>
        </row>
        <row r="60">
          <cell r="B60" t="str">
            <v>IF-KGPL LA/SE36923</v>
          </cell>
          <cell r="C60">
            <v>182</v>
          </cell>
          <cell r="D60" t="str">
            <v>IF-KGPL LA/SE</v>
          </cell>
          <cell r="E60">
            <v>36923</v>
          </cell>
          <cell r="F60">
            <v>0</v>
          </cell>
          <cell r="G60">
            <v>0</v>
          </cell>
        </row>
        <row r="61">
          <cell r="B61" t="str">
            <v>IF-KGPL LA/SE36951</v>
          </cell>
          <cell r="C61">
            <v>183</v>
          </cell>
          <cell r="D61" t="str">
            <v>IF-KGPL LA/SE</v>
          </cell>
          <cell r="E61">
            <v>36951</v>
          </cell>
          <cell r="F61">
            <v>0</v>
          </cell>
          <cell r="G61">
            <v>0</v>
          </cell>
        </row>
        <row r="62">
          <cell r="B62" t="str">
            <v>Florida Gas - Zone 2 - IFERC36617</v>
          </cell>
          <cell r="D62" t="str">
            <v>Florida Gas - Zone 2 - IFERC</v>
          </cell>
          <cell r="E62">
            <v>36617</v>
          </cell>
          <cell r="F62">
            <v>2.5000000000000001E-3</v>
          </cell>
          <cell r="G62">
            <v>7.4999999999999997E-3</v>
          </cell>
        </row>
        <row r="63">
          <cell r="B63" t="str">
            <v>Florida Gas - Zone 2 - IFERC36647</v>
          </cell>
          <cell r="D63" t="str">
            <v>Florida Gas - Zone 2 - IFERC</v>
          </cell>
          <cell r="E63">
            <v>36647</v>
          </cell>
          <cell r="F63">
            <v>2.5000000000000001E-3</v>
          </cell>
          <cell r="G63">
            <v>7.4999999999999997E-3</v>
          </cell>
        </row>
        <row r="64">
          <cell r="B64" t="str">
            <v>Florida Gas - Zone 2 - IFERC36678</v>
          </cell>
          <cell r="D64" t="str">
            <v>Florida Gas - Zone 2 - IFERC</v>
          </cell>
          <cell r="E64">
            <v>36678</v>
          </cell>
          <cell r="F64">
            <v>2.5000000000000001E-3</v>
          </cell>
          <cell r="G64">
            <v>7.4999999999999997E-3</v>
          </cell>
        </row>
        <row r="65">
          <cell r="B65" t="str">
            <v>Florida Gas - Zone 2 - IFERC36708</v>
          </cell>
          <cell r="D65" t="str">
            <v>Florida Gas - Zone 2 - IFERC</v>
          </cell>
          <cell r="E65">
            <v>36708</v>
          </cell>
          <cell r="F65">
            <v>2.5000000000000001E-3</v>
          </cell>
          <cell r="G65">
            <v>7.4999999999999997E-3</v>
          </cell>
        </row>
        <row r="66">
          <cell r="B66" t="str">
            <v>Florida Gas - Zone 2 - IFERC36739</v>
          </cell>
          <cell r="D66" t="str">
            <v>Florida Gas - Zone 2 - IFERC</v>
          </cell>
          <cell r="E66">
            <v>36739</v>
          </cell>
          <cell r="F66">
            <v>2.5000000000000001E-3</v>
          </cell>
          <cell r="G66">
            <v>7.4999999999999997E-3</v>
          </cell>
        </row>
        <row r="67">
          <cell r="B67" t="str">
            <v>Florida Gas - Zone 2 - IFERC36770</v>
          </cell>
          <cell r="D67" t="str">
            <v>Florida Gas - Zone 2 - IFERC</v>
          </cell>
          <cell r="E67">
            <v>36770</v>
          </cell>
          <cell r="F67">
            <v>2.5000000000000001E-3</v>
          </cell>
          <cell r="G67">
            <v>7.4999999999999997E-3</v>
          </cell>
        </row>
        <row r="68">
          <cell r="B68" t="str">
            <v>Florida Gas - Zone 2 - IFERC36800</v>
          </cell>
          <cell r="D68" t="str">
            <v>Florida Gas - Zone 2 - IFERC</v>
          </cell>
          <cell r="E68">
            <v>36800</v>
          </cell>
          <cell r="F68">
            <v>2.5000000000000001E-3</v>
          </cell>
          <cell r="G68">
            <v>7.4999999999999997E-3</v>
          </cell>
        </row>
        <row r="69">
          <cell r="B69" t="str">
            <v>Florida Gas - Zone 2 - IFERC36831</v>
          </cell>
          <cell r="D69" t="str">
            <v>Florida Gas - Zone 2 - IFERC</v>
          </cell>
          <cell r="E69">
            <v>36831</v>
          </cell>
          <cell r="F69">
            <v>0</v>
          </cell>
          <cell r="G69">
            <v>0</v>
          </cell>
        </row>
        <row r="70">
          <cell r="B70" t="str">
            <v>Florida Gas - Zone 2 - IFERC36861</v>
          </cell>
          <cell r="D70" t="str">
            <v>Florida Gas - Zone 2 - IFERC</v>
          </cell>
          <cell r="E70">
            <v>36861</v>
          </cell>
          <cell r="F70">
            <v>0</v>
          </cell>
          <cell r="G70">
            <v>0</v>
          </cell>
        </row>
        <row r="71">
          <cell r="B71" t="str">
            <v>Florida Gas - Zone 2 - IFERC36892</v>
          </cell>
          <cell r="D71" t="str">
            <v>Florida Gas - Zone 2 - IFERC</v>
          </cell>
          <cell r="E71">
            <v>36892</v>
          </cell>
          <cell r="F71">
            <v>0</v>
          </cell>
          <cell r="G71">
            <v>0</v>
          </cell>
        </row>
        <row r="72">
          <cell r="B72" t="str">
            <v>Florida Gas - Zone 2 - IFERC36923</v>
          </cell>
          <cell r="D72" t="str">
            <v>Florida Gas - Zone 2 - IFERC</v>
          </cell>
          <cell r="E72">
            <v>36923</v>
          </cell>
          <cell r="F72">
            <v>0</v>
          </cell>
          <cell r="G72">
            <v>0</v>
          </cell>
        </row>
        <row r="73">
          <cell r="B73" t="str">
            <v>Florida Gas - Zone 2 - IFERC36951</v>
          </cell>
          <cell r="D73" t="str">
            <v>Florida Gas - Zone 2 - IFERC</v>
          </cell>
          <cell r="E73">
            <v>36951</v>
          </cell>
          <cell r="F73">
            <v>0</v>
          </cell>
          <cell r="G73">
            <v>0</v>
          </cell>
        </row>
        <row r="74">
          <cell r="B74" t="str">
            <v>Texas Eastern - East Louisiana - IFERC36617</v>
          </cell>
          <cell r="D74" t="str">
            <v>Texas Eastern - East Louisiana - IFERC</v>
          </cell>
          <cell r="E74">
            <v>36617</v>
          </cell>
          <cell r="F74">
            <v>-5.2499999999999998E-2</v>
          </cell>
          <cell r="G74">
            <v>-0.05</v>
          </cell>
        </row>
        <row r="75">
          <cell r="B75" t="str">
            <v>Texas Eastern - East Louisiana - IFERC36647</v>
          </cell>
          <cell r="D75" t="str">
            <v>Texas Eastern - East Louisiana - IFERC</v>
          </cell>
          <cell r="E75">
            <v>36647</v>
          </cell>
          <cell r="F75">
            <v>-5.2499999999999998E-2</v>
          </cell>
          <cell r="G75">
            <v>-0.05</v>
          </cell>
        </row>
        <row r="76">
          <cell r="B76" t="str">
            <v>Texas Eastern - East Louisiana - IFERC36678</v>
          </cell>
          <cell r="D76" t="str">
            <v>Texas Eastern - East Louisiana - IFERC</v>
          </cell>
          <cell r="E76">
            <v>36678</v>
          </cell>
          <cell r="F76">
            <v>-5.2499999999999998E-2</v>
          </cell>
          <cell r="G76">
            <v>-0.05</v>
          </cell>
        </row>
        <row r="77">
          <cell r="B77" t="str">
            <v>Texas Eastern - East Louisiana - IFERC36708</v>
          </cell>
          <cell r="D77" t="str">
            <v>Texas Eastern - East Louisiana - IFERC</v>
          </cell>
          <cell r="E77">
            <v>36708</v>
          </cell>
          <cell r="F77">
            <v>-5.2499999999999998E-2</v>
          </cell>
          <cell r="G77">
            <v>-0.05</v>
          </cell>
        </row>
        <row r="78">
          <cell r="B78" t="str">
            <v>Texas Eastern - East Louisiana - IFERC36739</v>
          </cell>
          <cell r="D78" t="str">
            <v>Texas Eastern - East Louisiana - IFERC</v>
          </cell>
          <cell r="E78">
            <v>36739</v>
          </cell>
          <cell r="F78">
            <v>-5.2499999999999998E-2</v>
          </cell>
          <cell r="G78">
            <v>-0.05</v>
          </cell>
        </row>
        <row r="79">
          <cell r="B79" t="str">
            <v>Texas Eastern - East Louisiana - IFERC36770</v>
          </cell>
          <cell r="D79" t="str">
            <v>Texas Eastern - East Louisiana - IFERC</v>
          </cell>
          <cell r="E79">
            <v>36770</v>
          </cell>
          <cell r="F79">
            <v>-5.2499999999999998E-2</v>
          </cell>
          <cell r="G79">
            <v>-0.05</v>
          </cell>
        </row>
        <row r="80">
          <cell r="B80" t="str">
            <v>Texas Eastern - East Louisiana - IFERC36800</v>
          </cell>
          <cell r="D80" t="str">
            <v>Texas Eastern - East Louisiana - IFERC</v>
          </cell>
          <cell r="E80">
            <v>36800</v>
          </cell>
          <cell r="F80">
            <v>-5.2499999999999998E-2</v>
          </cell>
          <cell r="G80">
            <v>-0.05</v>
          </cell>
        </row>
        <row r="81">
          <cell r="B81" t="str">
            <v>Texas Eastern - East Louisiana - IFERC36831</v>
          </cell>
          <cell r="D81" t="str">
            <v>Texas Eastern - East Louisiana - IFERC</v>
          </cell>
          <cell r="E81">
            <v>36831</v>
          </cell>
          <cell r="F81">
            <v>-0.06</v>
          </cell>
          <cell r="G81">
            <v>-0.05</v>
          </cell>
        </row>
        <row r="82">
          <cell r="B82" t="str">
            <v>Texas Eastern - East Louisiana - IFERC36861</v>
          </cell>
          <cell r="D82" t="str">
            <v>Texas Eastern - East Louisiana - IFERC</v>
          </cell>
          <cell r="E82">
            <v>36861</v>
          </cell>
          <cell r="F82">
            <v>-0.06</v>
          </cell>
          <cell r="G82">
            <v>-0.05</v>
          </cell>
        </row>
        <row r="83">
          <cell r="B83" t="str">
            <v>Texas Eastern - East Louisiana - IFERC36892</v>
          </cell>
          <cell r="D83" t="str">
            <v>Texas Eastern - East Louisiana - IFERC</v>
          </cell>
          <cell r="E83">
            <v>36892</v>
          </cell>
          <cell r="F83">
            <v>-0.06</v>
          </cell>
          <cell r="G83">
            <v>-4.4999999999999998E-2</v>
          </cell>
        </row>
        <row r="84">
          <cell r="B84" t="str">
            <v>Texas Eastern - East Louisiana - IFERC36923</v>
          </cell>
          <cell r="D84" t="str">
            <v>Texas Eastern - East Louisiana - IFERC</v>
          </cell>
          <cell r="E84">
            <v>36923</v>
          </cell>
          <cell r="F84">
            <v>-0.06</v>
          </cell>
          <cell r="G84">
            <v>-4.4999999999999998E-2</v>
          </cell>
        </row>
        <row r="85">
          <cell r="B85" t="str">
            <v>Texas Eastern - East Louisiana - IFERC36951</v>
          </cell>
          <cell r="D85" t="str">
            <v>Texas Eastern - East Louisiana - IFERC</v>
          </cell>
          <cell r="E85">
            <v>36951</v>
          </cell>
          <cell r="F85">
            <v>-0.06</v>
          </cell>
          <cell r="G85">
            <v>-4.4999999999999998E-2</v>
          </cell>
        </row>
        <row r="86">
          <cell r="B86" t="str">
            <v>TETCO-KOSCI - IFERC36617</v>
          </cell>
          <cell r="D86" t="str">
            <v>TETCO-KOSCI - IFERC</v>
          </cell>
          <cell r="E86">
            <v>36617</v>
          </cell>
          <cell r="F86">
            <v>0</v>
          </cell>
          <cell r="G86">
            <v>0</v>
          </cell>
        </row>
        <row r="87">
          <cell r="B87" t="str">
            <v>TETCO-KOSCI - IFERC36647</v>
          </cell>
          <cell r="D87" t="str">
            <v>TETCO-KOSCI - IFERC</v>
          </cell>
          <cell r="E87">
            <v>36647</v>
          </cell>
          <cell r="F87">
            <v>0</v>
          </cell>
          <cell r="G87">
            <v>0</v>
          </cell>
        </row>
        <row r="88">
          <cell r="B88" t="str">
            <v>TETCO-KOSCI - IFERC36678</v>
          </cell>
          <cell r="D88" t="str">
            <v>TETCO-KOSCI - IFERC</v>
          </cell>
          <cell r="E88">
            <v>36678</v>
          </cell>
          <cell r="F88">
            <v>0</v>
          </cell>
          <cell r="G88">
            <v>0</v>
          </cell>
        </row>
        <row r="89">
          <cell r="B89" t="str">
            <v>TETCO-KOSCI - IFERC36708</v>
          </cell>
          <cell r="D89" t="str">
            <v>TETCO-KOSCI - IFERC</v>
          </cell>
          <cell r="E89">
            <v>36708</v>
          </cell>
          <cell r="F89">
            <v>0</v>
          </cell>
          <cell r="G89">
            <v>0</v>
          </cell>
        </row>
        <row r="90">
          <cell r="B90" t="str">
            <v>TETCO-KOSCI - IFERC36739</v>
          </cell>
          <cell r="D90" t="str">
            <v>TETCO-KOSCI - IFERC</v>
          </cell>
          <cell r="E90">
            <v>36739</v>
          </cell>
          <cell r="F90">
            <v>0</v>
          </cell>
          <cell r="G90">
            <v>0</v>
          </cell>
        </row>
        <row r="91">
          <cell r="B91" t="str">
            <v>TETCO-KOSCI - IFERC36770</v>
          </cell>
          <cell r="D91" t="str">
            <v>TETCO-KOSCI - IFERC</v>
          </cell>
          <cell r="E91">
            <v>36770</v>
          </cell>
          <cell r="F91">
            <v>0</v>
          </cell>
          <cell r="G91">
            <v>0</v>
          </cell>
        </row>
        <row r="92">
          <cell r="B92" t="str">
            <v>TETCO-KOSCI - IFERC36800</v>
          </cell>
          <cell r="D92" t="str">
            <v>TETCO-KOSCI - IFERC</v>
          </cell>
          <cell r="E92">
            <v>36800</v>
          </cell>
          <cell r="F92">
            <v>0</v>
          </cell>
          <cell r="G92">
            <v>0</v>
          </cell>
        </row>
        <row r="93">
          <cell r="B93" t="str">
            <v>TETCO-KOSCI - IFERC36831</v>
          </cell>
          <cell r="D93" t="str">
            <v>TETCO-KOSCI - IFERC</v>
          </cell>
          <cell r="E93">
            <v>36831</v>
          </cell>
          <cell r="F93">
            <v>0</v>
          </cell>
          <cell r="G93">
            <v>0</v>
          </cell>
        </row>
        <row r="94">
          <cell r="B94" t="str">
            <v>TETCO-KOSCI - IFERC36861</v>
          </cell>
          <cell r="D94" t="str">
            <v>TETCO-KOSCI - IFERC</v>
          </cell>
          <cell r="E94">
            <v>36861</v>
          </cell>
          <cell r="F94">
            <v>0</v>
          </cell>
          <cell r="G94">
            <v>0</v>
          </cell>
        </row>
        <row r="95">
          <cell r="B95" t="str">
            <v>TETCO-KOSCI - IFERC36892</v>
          </cell>
          <cell r="D95" t="str">
            <v>TETCO-KOSCI - IFERC</v>
          </cell>
          <cell r="E95">
            <v>36892</v>
          </cell>
          <cell r="F95">
            <v>0</v>
          </cell>
          <cell r="G95">
            <v>0</v>
          </cell>
        </row>
        <row r="96">
          <cell r="B96" t="str">
            <v>TETCO-KOSCI - IFERC36923</v>
          </cell>
          <cell r="D96" t="str">
            <v>TETCO-KOSCI - IFERC</v>
          </cell>
          <cell r="E96">
            <v>36923</v>
          </cell>
          <cell r="F96">
            <v>0</v>
          </cell>
          <cell r="G96">
            <v>0</v>
          </cell>
        </row>
        <row r="97">
          <cell r="B97" t="str">
            <v>TETCO-KOSCI - IFERC36951</v>
          </cell>
          <cell r="D97" t="str">
            <v>TETCO-KOSCI - IFERC</v>
          </cell>
          <cell r="E97">
            <v>36951</v>
          </cell>
          <cell r="F97">
            <v>0</v>
          </cell>
          <cell r="G97">
            <v>0</v>
          </cell>
        </row>
        <row r="98">
          <cell r="B98" t="str">
            <v>Texas Gas - Zone 1 - IFERC36617</v>
          </cell>
          <cell r="D98" t="str">
            <v>Texas Gas - Zone 1 - IFERC</v>
          </cell>
          <cell r="E98">
            <v>36617</v>
          </cell>
          <cell r="F98">
            <v>0</v>
          </cell>
          <cell r="G98">
            <v>0</v>
          </cell>
        </row>
        <row r="99">
          <cell r="B99" t="str">
            <v>Texas Gas - Zone 1 - IFERC36647</v>
          </cell>
          <cell r="D99" t="str">
            <v>Texas Gas - Zone 1 - IFERC</v>
          </cell>
          <cell r="E99">
            <v>36647</v>
          </cell>
          <cell r="F99">
            <v>0</v>
          </cell>
          <cell r="G99">
            <v>0</v>
          </cell>
        </row>
        <row r="100">
          <cell r="B100" t="str">
            <v>Texas Gas - Zone 1 - IFERC36678</v>
          </cell>
          <cell r="D100" t="str">
            <v>Texas Gas - Zone 1 - IFERC</v>
          </cell>
          <cell r="E100">
            <v>36678</v>
          </cell>
          <cell r="F100">
            <v>0</v>
          </cell>
          <cell r="G100">
            <v>0</v>
          </cell>
        </row>
        <row r="101">
          <cell r="B101" t="str">
            <v>Texas Gas - Zone 1 - IFERC36708</v>
          </cell>
          <cell r="D101" t="str">
            <v>Texas Gas - Zone 1 - IFERC</v>
          </cell>
          <cell r="E101">
            <v>36708</v>
          </cell>
          <cell r="F101">
            <v>0</v>
          </cell>
          <cell r="G101">
            <v>0</v>
          </cell>
        </row>
        <row r="102">
          <cell r="B102" t="str">
            <v>Texas Gas - Zone 1 - IFERC36739</v>
          </cell>
          <cell r="D102" t="str">
            <v>Texas Gas - Zone 1 - IFERC</v>
          </cell>
          <cell r="E102">
            <v>36739</v>
          </cell>
          <cell r="F102">
            <v>0</v>
          </cell>
          <cell r="G102">
            <v>0</v>
          </cell>
        </row>
        <row r="103">
          <cell r="B103" t="str">
            <v>Texas Gas - Zone 1 - IFERC36770</v>
          </cell>
          <cell r="D103" t="str">
            <v>Texas Gas - Zone 1 - IFERC</v>
          </cell>
          <cell r="E103">
            <v>36770</v>
          </cell>
          <cell r="F103">
            <v>0</v>
          </cell>
          <cell r="G103">
            <v>0</v>
          </cell>
        </row>
        <row r="104">
          <cell r="B104" t="str">
            <v>Texas Gas - Zone 1 - IFERC36800</v>
          </cell>
          <cell r="D104" t="str">
            <v>Texas Gas - Zone 1 - IFERC</v>
          </cell>
          <cell r="E104">
            <v>36800</v>
          </cell>
          <cell r="F104">
            <v>0</v>
          </cell>
          <cell r="G104">
            <v>0</v>
          </cell>
        </row>
        <row r="105">
          <cell r="B105" t="str">
            <v>Texas Gas - Zone 1 - IFERC36831</v>
          </cell>
          <cell r="D105" t="str">
            <v>Texas Gas - Zone 1 - IFERC</v>
          </cell>
          <cell r="E105">
            <v>36831</v>
          </cell>
          <cell r="F105">
            <v>0</v>
          </cell>
          <cell r="G105">
            <v>0</v>
          </cell>
        </row>
        <row r="106">
          <cell r="B106" t="str">
            <v>Texas Gas - Zone 1 - IFERC36861</v>
          </cell>
          <cell r="D106" t="str">
            <v>Texas Gas - Zone 1 - IFERC</v>
          </cell>
          <cell r="E106">
            <v>36861</v>
          </cell>
          <cell r="F106">
            <v>0</v>
          </cell>
          <cell r="G106">
            <v>0</v>
          </cell>
        </row>
        <row r="107">
          <cell r="B107" t="str">
            <v>Texas Gas - Zone 1 - IFERC36892</v>
          </cell>
          <cell r="D107" t="str">
            <v>Texas Gas - Zone 1 - IFERC</v>
          </cell>
          <cell r="E107">
            <v>36892</v>
          </cell>
          <cell r="F107">
            <v>0</v>
          </cell>
          <cell r="G107">
            <v>0</v>
          </cell>
        </row>
        <row r="108">
          <cell r="B108" t="str">
            <v>Texas Gas - Zone 1 - IFERC36923</v>
          </cell>
          <cell r="D108" t="str">
            <v>Texas Gas - Zone 1 - IFERC</v>
          </cell>
          <cell r="E108">
            <v>36923</v>
          </cell>
          <cell r="F108">
            <v>0</v>
          </cell>
          <cell r="G108">
            <v>0</v>
          </cell>
        </row>
        <row r="109">
          <cell r="B109" t="str">
            <v>Texas Gas - Zone 1 - IFERC36951</v>
          </cell>
          <cell r="D109" t="str">
            <v>Texas Gas - Zone 1 - IFERC</v>
          </cell>
          <cell r="E109">
            <v>36951</v>
          </cell>
          <cell r="F109">
            <v>0</v>
          </cell>
          <cell r="G109">
            <v>0</v>
          </cell>
        </row>
        <row r="110">
          <cell r="B110" t="str">
            <v>KGPL - Bistineau - IFERC36617</v>
          </cell>
          <cell r="D110" t="str">
            <v>KGPL - Bistineau - IFERC</v>
          </cell>
          <cell r="E110">
            <v>36617</v>
          </cell>
          <cell r="F110">
            <v>0</v>
          </cell>
          <cell r="G110">
            <v>0</v>
          </cell>
        </row>
        <row r="111">
          <cell r="B111" t="str">
            <v>KGPL - Bistineau - IFERC36647</v>
          </cell>
          <cell r="D111" t="str">
            <v>KGPL - Bistineau - IFERC</v>
          </cell>
          <cell r="E111">
            <v>36647</v>
          </cell>
          <cell r="F111">
            <v>0</v>
          </cell>
          <cell r="G111">
            <v>0</v>
          </cell>
        </row>
        <row r="112">
          <cell r="B112" t="str">
            <v>KGPL - Bistineau - IFERC36678</v>
          </cell>
          <cell r="D112" t="str">
            <v>KGPL - Bistineau - IFERC</v>
          </cell>
          <cell r="E112">
            <v>36678</v>
          </cell>
          <cell r="F112">
            <v>0</v>
          </cell>
          <cell r="G112">
            <v>0</v>
          </cell>
        </row>
        <row r="113">
          <cell r="B113" t="str">
            <v>KGPL - Bistineau - IFERC36708</v>
          </cell>
          <cell r="D113" t="str">
            <v>KGPL - Bistineau - IFERC</v>
          </cell>
          <cell r="E113">
            <v>36708</v>
          </cell>
          <cell r="F113">
            <v>0</v>
          </cell>
          <cell r="G113">
            <v>0</v>
          </cell>
        </row>
        <row r="114">
          <cell r="B114" t="str">
            <v>KGPL - Bistineau - IFERC36739</v>
          </cell>
          <cell r="D114" t="str">
            <v>KGPL - Bistineau - IFERC</v>
          </cell>
          <cell r="E114">
            <v>36739</v>
          </cell>
          <cell r="F114">
            <v>0</v>
          </cell>
          <cell r="G114">
            <v>0</v>
          </cell>
        </row>
        <row r="115">
          <cell r="B115" t="str">
            <v>KGPL - Bistineau - IFERC36770</v>
          </cell>
          <cell r="D115" t="str">
            <v>KGPL - Bistineau - IFERC</v>
          </cell>
          <cell r="E115">
            <v>36770</v>
          </cell>
          <cell r="F115">
            <v>0</v>
          </cell>
          <cell r="G115">
            <v>0</v>
          </cell>
        </row>
        <row r="116">
          <cell r="B116" t="str">
            <v>KGPL - Bistineau - IFERC36800</v>
          </cell>
          <cell r="D116" t="str">
            <v>KGPL - Bistineau - IFERC</v>
          </cell>
          <cell r="E116">
            <v>36800</v>
          </cell>
          <cell r="F116">
            <v>0</v>
          </cell>
          <cell r="G116">
            <v>0</v>
          </cell>
        </row>
        <row r="117">
          <cell r="B117" t="str">
            <v>KGPL - Bistineau - IFERC36831</v>
          </cell>
          <cell r="D117" t="str">
            <v>KGPL - Bistineau - IFERC</v>
          </cell>
          <cell r="E117">
            <v>36831</v>
          </cell>
          <cell r="F117">
            <v>0</v>
          </cell>
          <cell r="G117">
            <v>0</v>
          </cell>
        </row>
        <row r="118">
          <cell r="B118" t="str">
            <v>KGPL - Bistineau - IFERC36861</v>
          </cell>
          <cell r="D118" t="str">
            <v>KGPL - Bistineau - IFERC</v>
          </cell>
          <cell r="E118">
            <v>36861</v>
          </cell>
          <cell r="F118">
            <v>0</v>
          </cell>
          <cell r="G118">
            <v>0</v>
          </cell>
        </row>
        <row r="119">
          <cell r="B119" t="str">
            <v>KGPL - Bistineau - IFERC36892</v>
          </cell>
          <cell r="D119" t="str">
            <v>KGPL - Bistineau - IFERC</v>
          </cell>
          <cell r="E119">
            <v>36892</v>
          </cell>
          <cell r="F119">
            <v>0</v>
          </cell>
          <cell r="G119">
            <v>0</v>
          </cell>
        </row>
        <row r="120">
          <cell r="B120" t="str">
            <v>KGPL - Bistineau - IFERC36923</v>
          </cell>
          <cell r="D120" t="str">
            <v>KGPL - Bistineau - IFERC</v>
          </cell>
          <cell r="E120">
            <v>36923</v>
          </cell>
          <cell r="F120">
            <v>0</v>
          </cell>
          <cell r="G120">
            <v>0</v>
          </cell>
        </row>
        <row r="121">
          <cell r="B121" t="str">
            <v>KGPL - Bistineau - IFERC36951</v>
          </cell>
          <cell r="D121" t="str">
            <v>KGPL - Bistineau - IFERC</v>
          </cell>
          <cell r="E121">
            <v>36951</v>
          </cell>
          <cell r="F121">
            <v>0</v>
          </cell>
          <cell r="G121">
            <v>0</v>
          </cell>
        </row>
        <row r="122">
          <cell r="B122" t="str">
            <v>Henry Hub-PAL - IFERC36617</v>
          </cell>
          <cell r="D122" t="str">
            <v>Henry Hub-PAL - IFERC</v>
          </cell>
          <cell r="E122">
            <v>36617</v>
          </cell>
          <cell r="F122">
            <v>0</v>
          </cell>
          <cell r="G122">
            <v>0</v>
          </cell>
        </row>
        <row r="123">
          <cell r="B123" t="str">
            <v>Henry Hub-PAL - IFERC36647</v>
          </cell>
          <cell r="D123" t="str">
            <v>Henry Hub-PAL - IFERC</v>
          </cell>
          <cell r="E123">
            <v>36647</v>
          </cell>
          <cell r="F123">
            <v>0</v>
          </cell>
          <cell r="G123">
            <v>0</v>
          </cell>
        </row>
        <row r="124">
          <cell r="B124" t="str">
            <v>Henry Hub-PAL - IFERC36678</v>
          </cell>
          <cell r="D124" t="str">
            <v>Henry Hub-PAL - IFERC</v>
          </cell>
          <cell r="E124">
            <v>36678</v>
          </cell>
          <cell r="F124">
            <v>0</v>
          </cell>
          <cell r="G124">
            <v>0</v>
          </cell>
        </row>
        <row r="125">
          <cell r="B125" t="str">
            <v>Henry Hub-PAL - IFERC36708</v>
          </cell>
          <cell r="D125" t="str">
            <v>Henry Hub-PAL - IFERC</v>
          </cell>
          <cell r="E125">
            <v>36708</v>
          </cell>
          <cell r="F125">
            <v>0</v>
          </cell>
          <cell r="G125">
            <v>0</v>
          </cell>
        </row>
        <row r="126">
          <cell r="B126" t="str">
            <v>Henry Hub-PAL - IFERC36739</v>
          </cell>
          <cell r="D126" t="str">
            <v>Henry Hub-PAL - IFERC</v>
          </cell>
          <cell r="E126">
            <v>36739</v>
          </cell>
          <cell r="F126">
            <v>0</v>
          </cell>
          <cell r="G126">
            <v>0</v>
          </cell>
        </row>
        <row r="127">
          <cell r="B127" t="str">
            <v>Henry Hub-PAL - IFERC36770</v>
          </cell>
          <cell r="D127" t="str">
            <v>Henry Hub-PAL - IFERC</v>
          </cell>
          <cell r="E127">
            <v>36770</v>
          </cell>
          <cell r="F127">
            <v>0</v>
          </cell>
          <cell r="G127">
            <v>0</v>
          </cell>
        </row>
        <row r="128">
          <cell r="B128" t="str">
            <v>Henry Hub-PAL - IFERC36800</v>
          </cell>
          <cell r="D128" t="str">
            <v>Henry Hub-PAL - IFERC</v>
          </cell>
          <cell r="E128">
            <v>36800</v>
          </cell>
          <cell r="F128">
            <v>0</v>
          </cell>
          <cell r="G128">
            <v>0</v>
          </cell>
        </row>
        <row r="129">
          <cell r="B129" t="str">
            <v>Henry Hub-PAL - IFERC36831</v>
          </cell>
          <cell r="D129" t="str">
            <v>Henry Hub-PAL - IFERC</v>
          </cell>
          <cell r="E129">
            <v>36831</v>
          </cell>
          <cell r="F129">
            <v>0</v>
          </cell>
          <cell r="G129">
            <v>0</v>
          </cell>
        </row>
        <row r="130">
          <cell r="B130" t="str">
            <v>Henry Hub-PAL - IFERC36861</v>
          </cell>
          <cell r="D130" t="str">
            <v>Henry Hub-PAL - IFERC</v>
          </cell>
          <cell r="E130">
            <v>36861</v>
          </cell>
          <cell r="F130">
            <v>0</v>
          </cell>
          <cell r="G130">
            <v>0</v>
          </cell>
        </row>
        <row r="131">
          <cell r="B131" t="str">
            <v>Henry Hub-PAL - IFERC36892</v>
          </cell>
          <cell r="D131" t="str">
            <v>Henry Hub-PAL - IFERC</v>
          </cell>
          <cell r="E131">
            <v>36892</v>
          </cell>
          <cell r="F131">
            <v>0</v>
          </cell>
          <cell r="G131">
            <v>0</v>
          </cell>
        </row>
        <row r="132">
          <cell r="B132" t="str">
            <v>Henry Hub-PAL - IFERC36923</v>
          </cell>
          <cell r="D132" t="str">
            <v>Henry Hub-PAL - IFERC</v>
          </cell>
          <cell r="E132">
            <v>36923</v>
          </cell>
          <cell r="F132">
            <v>0</v>
          </cell>
          <cell r="G132">
            <v>0</v>
          </cell>
        </row>
        <row r="133">
          <cell r="B133" t="str">
            <v>Henry Hub-PAL - IFERC36951</v>
          </cell>
          <cell r="D133" t="str">
            <v>Henry Hub-PAL - IFERC</v>
          </cell>
          <cell r="E133">
            <v>36951</v>
          </cell>
          <cell r="F133">
            <v>0</v>
          </cell>
          <cell r="G133">
            <v>0</v>
          </cell>
        </row>
        <row r="134">
          <cell r="B134" t="str">
            <v>KGPL - Texas - IFERC36617</v>
          </cell>
          <cell r="D134" t="str">
            <v>KGPL - Texas - IFERC</v>
          </cell>
          <cell r="E134">
            <v>36617</v>
          </cell>
          <cell r="F134">
            <v>-0.2</v>
          </cell>
          <cell r="G134">
            <v>-0.14000000000000001</v>
          </cell>
        </row>
        <row r="135">
          <cell r="B135" t="str">
            <v>KGPL - Texas - IFERC36647</v>
          </cell>
          <cell r="D135" t="str">
            <v>KGPL - Texas - IFERC</v>
          </cell>
          <cell r="E135">
            <v>36647</v>
          </cell>
          <cell r="F135">
            <v>-0.2</v>
          </cell>
          <cell r="G135">
            <v>-0.14000000000000001</v>
          </cell>
        </row>
        <row r="136">
          <cell r="B136" t="str">
            <v>KGPL - Texas - IFERC36678</v>
          </cell>
          <cell r="D136" t="str">
            <v>KGPL - Texas - IFERC</v>
          </cell>
          <cell r="E136">
            <v>36678</v>
          </cell>
          <cell r="F136">
            <v>-0.2</v>
          </cell>
          <cell r="G136">
            <v>-0.14000000000000001</v>
          </cell>
        </row>
        <row r="137">
          <cell r="B137" t="str">
            <v>KGPL - Texas - IFERC36708</v>
          </cell>
          <cell r="D137" t="str">
            <v>KGPL - Texas - IFERC</v>
          </cell>
          <cell r="E137">
            <v>36708</v>
          </cell>
          <cell r="F137">
            <v>-0.2</v>
          </cell>
          <cell r="G137">
            <v>-0.14000000000000001</v>
          </cell>
        </row>
        <row r="138">
          <cell r="B138" t="str">
            <v>KGPL - Texas - IFERC36739</v>
          </cell>
          <cell r="D138" t="str">
            <v>KGPL - Texas - IFERC</v>
          </cell>
          <cell r="E138">
            <v>36739</v>
          </cell>
          <cell r="F138">
            <v>-0.2</v>
          </cell>
          <cell r="G138">
            <v>-0.14000000000000001</v>
          </cell>
        </row>
        <row r="139">
          <cell r="B139" t="str">
            <v>KGPL - Texas - IFERC36770</v>
          </cell>
          <cell r="D139" t="str">
            <v>KGPL - Texas - IFERC</v>
          </cell>
          <cell r="E139">
            <v>36770</v>
          </cell>
          <cell r="F139">
            <v>-0.2</v>
          </cell>
          <cell r="G139">
            <v>-0.14000000000000001</v>
          </cell>
        </row>
        <row r="140">
          <cell r="B140" t="str">
            <v>KGPL - Texas - IFERC36800</v>
          </cell>
          <cell r="D140" t="str">
            <v>KGPL - Texas - IFERC</v>
          </cell>
          <cell r="E140">
            <v>36800</v>
          </cell>
          <cell r="F140">
            <v>-0.2</v>
          </cell>
          <cell r="G140">
            <v>-0.14000000000000001</v>
          </cell>
        </row>
        <row r="141">
          <cell r="B141" t="str">
            <v>KGPL - Texas - IFERC36831</v>
          </cell>
          <cell r="D141" t="str">
            <v>KGPL - Texas - IFERC</v>
          </cell>
          <cell r="E141">
            <v>36831</v>
          </cell>
          <cell r="F141">
            <v>-0.2</v>
          </cell>
          <cell r="G141">
            <v>-0.14000000000000001</v>
          </cell>
        </row>
        <row r="142">
          <cell r="B142" t="str">
            <v>KGPL - Texas - IFERC36861</v>
          </cell>
          <cell r="D142" t="str">
            <v>KGPL - Texas - IFERC</v>
          </cell>
          <cell r="E142">
            <v>36861</v>
          </cell>
          <cell r="F142">
            <v>-0.2</v>
          </cell>
          <cell r="G142">
            <v>-0.14000000000000001</v>
          </cell>
        </row>
        <row r="143">
          <cell r="B143" t="str">
            <v>KGPL - Texas - IFERC36892</v>
          </cell>
          <cell r="D143" t="str">
            <v>KGPL - Texas - IFERC</v>
          </cell>
          <cell r="E143">
            <v>36892</v>
          </cell>
          <cell r="F143">
            <v>0</v>
          </cell>
          <cell r="G143">
            <v>0</v>
          </cell>
        </row>
        <row r="144">
          <cell r="B144" t="str">
            <v>KGPL - Texas - IFERC36923</v>
          </cell>
          <cell r="D144" t="str">
            <v>KGPL - Texas - IFERC</v>
          </cell>
          <cell r="E144">
            <v>36923</v>
          </cell>
          <cell r="F144">
            <v>0</v>
          </cell>
          <cell r="G144">
            <v>0</v>
          </cell>
        </row>
        <row r="145">
          <cell r="B145" t="str">
            <v>KGPL - Texas - IFERC36951</v>
          </cell>
          <cell r="D145" t="str">
            <v>KGPL - Texas - IFERC</v>
          </cell>
          <cell r="E145">
            <v>36951</v>
          </cell>
          <cell r="F145">
            <v>0</v>
          </cell>
          <cell r="G145">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_Rates.Base.Cur"/>
      <sheetName val="Input_Rates.Base.New"/>
      <sheetName val="Input.Boston"/>
      <sheetName val="Input.Essex"/>
      <sheetName val="Input_Rates.Other"/>
      <sheetName val="CGA"/>
      <sheetName val="LDAF"/>
      <sheetName val="CGA LDAF Adj"/>
      <sheetName val="Input.Boston.BFT"/>
      <sheetName val="Input.Essex.BFT"/>
      <sheetName val="MIA Edits"/>
      <sheetName val="RateDesign"/>
      <sheetName val="Schedule 11"/>
      <sheetName val="RDM"/>
      <sheetName val="Sched11Detail"/>
      <sheetName val="Schedule 10 (excl imputed FT)"/>
      <sheetName val="GAF Revenue Detail (Sales)"/>
      <sheetName val="GAF Revenue Detail (FT)"/>
      <sheetName val="LDAF Revenue Detail"/>
      <sheetName val="G7"/>
      <sheetName val="G17"/>
      <sheetName val="LowInc.Boston"/>
      <sheetName val="LowInc.Essex"/>
    </sheetNames>
    <sheetDataSet>
      <sheetData sheetId="0"/>
      <sheetData sheetId="1"/>
      <sheetData sheetId="2"/>
      <sheetData sheetId="3">
        <row r="160">
          <cell r="D160">
            <v>0</v>
          </cell>
        </row>
        <row r="161">
          <cell r="D161">
            <v>1</v>
          </cell>
        </row>
        <row r="162">
          <cell r="D162">
            <v>2</v>
          </cell>
        </row>
        <row r="163">
          <cell r="D163">
            <v>3</v>
          </cell>
        </row>
        <row r="164">
          <cell r="D164">
            <v>4</v>
          </cell>
        </row>
        <row r="165">
          <cell r="D165">
            <v>5</v>
          </cell>
        </row>
        <row r="166">
          <cell r="D166">
            <v>6</v>
          </cell>
        </row>
        <row r="167">
          <cell r="D167">
            <v>7</v>
          </cell>
        </row>
        <row r="168">
          <cell r="D168">
            <v>8</v>
          </cell>
        </row>
        <row r="169">
          <cell r="D169">
            <v>9</v>
          </cell>
        </row>
        <row r="170">
          <cell r="D170">
            <v>10</v>
          </cell>
        </row>
        <row r="171">
          <cell r="D171">
            <v>11</v>
          </cell>
        </row>
        <row r="172">
          <cell r="D172">
            <v>12</v>
          </cell>
        </row>
        <row r="173">
          <cell r="D173">
            <v>13</v>
          </cell>
        </row>
        <row r="174">
          <cell r="D174">
            <v>14</v>
          </cell>
        </row>
        <row r="175">
          <cell r="D175">
            <v>15</v>
          </cell>
        </row>
        <row r="176">
          <cell r="D176">
            <v>20</v>
          </cell>
        </row>
        <row r="177">
          <cell r="D177">
            <v>25</v>
          </cell>
        </row>
        <row r="178">
          <cell r="D178">
            <v>30</v>
          </cell>
        </row>
        <row r="179">
          <cell r="D179">
            <v>35</v>
          </cell>
        </row>
        <row r="180">
          <cell r="D180">
            <v>40</v>
          </cell>
        </row>
        <row r="181">
          <cell r="D181">
            <v>45</v>
          </cell>
        </row>
        <row r="182">
          <cell r="D182">
            <v>50</v>
          </cell>
        </row>
        <row r="183">
          <cell r="D183">
            <v>55</v>
          </cell>
        </row>
        <row r="184">
          <cell r="D184">
            <v>60</v>
          </cell>
        </row>
        <row r="185">
          <cell r="D185">
            <v>70</v>
          </cell>
        </row>
        <row r="186">
          <cell r="D186">
            <v>80</v>
          </cell>
        </row>
        <row r="187">
          <cell r="D187">
            <v>90</v>
          </cell>
        </row>
        <row r="188">
          <cell r="D188">
            <v>100</v>
          </cell>
        </row>
        <row r="189">
          <cell r="D189">
            <v>120</v>
          </cell>
        </row>
        <row r="190">
          <cell r="D190">
            <v>125</v>
          </cell>
        </row>
        <row r="191">
          <cell r="D191">
            <v>130</v>
          </cell>
        </row>
        <row r="192">
          <cell r="D192">
            <v>150</v>
          </cell>
        </row>
        <row r="193">
          <cell r="D193">
            <v>175</v>
          </cell>
        </row>
        <row r="194">
          <cell r="D194">
            <v>200</v>
          </cell>
        </row>
        <row r="195">
          <cell r="D195">
            <v>250</v>
          </cell>
        </row>
        <row r="196">
          <cell r="D196">
            <v>300</v>
          </cell>
        </row>
        <row r="197">
          <cell r="D197">
            <v>350</v>
          </cell>
        </row>
        <row r="198">
          <cell r="D198">
            <v>400</v>
          </cell>
        </row>
        <row r="199">
          <cell r="D199">
            <v>450</v>
          </cell>
        </row>
        <row r="200">
          <cell r="D200">
            <v>500</v>
          </cell>
        </row>
        <row r="201">
          <cell r="D201">
            <v>520</v>
          </cell>
        </row>
        <row r="202">
          <cell r="D202">
            <v>600</v>
          </cell>
        </row>
        <row r="203">
          <cell r="D203">
            <v>650</v>
          </cell>
        </row>
        <row r="204">
          <cell r="D204">
            <v>700</v>
          </cell>
        </row>
        <row r="205">
          <cell r="D205">
            <v>750</v>
          </cell>
        </row>
        <row r="206">
          <cell r="D206">
            <v>800</v>
          </cell>
        </row>
        <row r="207">
          <cell r="D207">
            <v>850</v>
          </cell>
        </row>
        <row r="208">
          <cell r="D208">
            <v>900</v>
          </cell>
        </row>
        <row r="209">
          <cell r="D209">
            <v>1000</v>
          </cell>
        </row>
        <row r="210">
          <cell r="D210">
            <v>1040</v>
          </cell>
        </row>
        <row r="211">
          <cell r="D211">
            <v>1100</v>
          </cell>
        </row>
        <row r="212">
          <cell r="D212">
            <v>1200</v>
          </cell>
        </row>
        <row r="213">
          <cell r="D213">
            <v>1300</v>
          </cell>
        </row>
        <row r="214">
          <cell r="D214">
            <v>1400</v>
          </cell>
        </row>
        <row r="215">
          <cell r="D215">
            <v>1500</v>
          </cell>
        </row>
        <row r="216">
          <cell r="D216">
            <v>2000</v>
          </cell>
        </row>
        <row r="217">
          <cell r="D217">
            <v>2500</v>
          </cell>
        </row>
        <row r="218">
          <cell r="D218">
            <v>2570</v>
          </cell>
        </row>
        <row r="219">
          <cell r="D219">
            <v>3500</v>
          </cell>
        </row>
        <row r="220">
          <cell r="D220">
            <v>4000</v>
          </cell>
        </row>
        <row r="221">
          <cell r="D221">
            <v>5000</v>
          </cell>
        </row>
        <row r="222">
          <cell r="D222">
            <v>5140</v>
          </cell>
        </row>
        <row r="223">
          <cell r="D223">
            <v>6000</v>
          </cell>
        </row>
        <row r="224">
          <cell r="D224">
            <v>7000</v>
          </cell>
        </row>
        <row r="225">
          <cell r="D225">
            <v>8000</v>
          </cell>
        </row>
        <row r="226">
          <cell r="D226">
            <v>9000</v>
          </cell>
        </row>
        <row r="227">
          <cell r="D227">
            <v>10000</v>
          </cell>
        </row>
        <row r="228">
          <cell r="D228">
            <v>15000</v>
          </cell>
        </row>
        <row r="229">
          <cell r="D229">
            <v>20000</v>
          </cell>
        </row>
        <row r="230">
          <cell r="D230">
            <v>25000</v>
          </cell>
        </row>
        <row r="231">
          <cell r="D231">
            <v>30000</v>
          </cell>
        </row>
        <row r="232">
          <cell r="D232">
            <v>40000</v>
          </cell>
        </row>
        <row r="233">
          <cell r="D233">
            <v>50000</v>
          </cell>
        </row>
        <row r="234">
          <cell r="D234">
            <v>60000</v>
          </cell>
        </row>
        <row r="235">
          <cell r="D235">
            <v>80000</v>
          </cell>
        </row>
        <row r="236">
          <cell r="D236">
            <v>100000</v>
          </cell>
        </row>
        <row r="237">
          <cell r="D237">
            <v>120000</v>
          </cell>
        </row>
        <row r="238">
          <cell r="D238">
            <v>130000</v>
          </cell>
        </row>
        <row r="239">
          <cell r="D239">
            <v>140000</v>
          </cell>
        </row>
        <row r="240">
          <cell r="D240">
            <v>150000</v>
          </cell>
        </row>
        <row r="241">
          <cell r="D241">
            <v>999999999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sheetName val="Ch_RI_MC"/>
      <sheetName val="Ch_RI_MC(m)"/>
      <sheetName val="Ch_RI_Vol"/>
      <sheetName val="Ch_RI_Vol(m)"/>
      <sheetName val="Ch_RI_VolN"/>
      <sheetName val="Ch_RI_VolN(m)"/>
      <sheetName val="RI_MC_AF"/>
      <sheetName val="RI_VOL_AF"/>
      <sheetName val="RI_VOL_NF"/>
      <sheetName val="RI_BIL_AF"/>
      <sheetName val="RI_BIL_NF"/>
      <sheetName val="RI_UBL_AF"/>
      <sheetName val="RI_UBL_NF"/>
      <sheetName val="RI_dfMC_AF"/>
      <sheetName val="RI_dfVOL_AF"/>
      <sheetName val="RI_dfVOL_NF"/>
      <sheetName val="RI_dfBIL_NF"/>
      <sheetName val="RI_dfUBL_NF"/>
      <sheetName val="RI_MC_AF (+DF)"/>
      <sheetName val="RI_VOL_AF (+DF)"/>
      <sheetName val="RI_VOL_NF (+DF)"/>
      <sheetName val="RI_EE_NF"/>
      <sheetName val="RI_VOL_NET_EE"/>
      <sheetName val="RI_BIL_AF (+DF)"/>
      <sheetName val="RI_BIL_NF (+DF)"/>
      <sheetName val="RI_BIL_EE "/>
      <sheetName val="RI_BIL__NET_EE"/>
      <sheetName val="RI_UBL_AF (+DF)"/>
      <sheetName val="RI_UBL_NF (+DF)"/>
      <sheetName val="RI_UBL_EE"/>
      <sheetName val="RI_UBL__NET_EE"/>
      <sheetName val="RI_BUB_postEE_nor"/>
      <sheetName val="check"/>
      <sheetName val="MC_charts"/>
      <sheetName val="vol(N)_charts"/>
      <sheetName val="RhodeIsland_FinEng"/>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A5" t="str">
            <v>BUID</v>
          </cell>
          <cell r="B5" t="str">
            <v>Buname</v>
          </cell>
          <cell r="C5" t="str">
            <v>Date</v>
          </cell>
          <cell r="D5" t="str">
            <v>_NAME_</v>
          </cell>
          <cell r="E5" t="str">
            <v>_1012</v>
          </cell>
          <cell r="F5" t="str">
            <v>_1101</v>
          </cell>
          <cell r="G5" t="str">
            <v>_1247</v>
          </cell>
          <cell r="H5" t="str">
            <v>_1301</v>
          </cell>
          <cell r="I5" t="str">
            <v>_2107</v>
          </cell>
          <cell r="J5" t="str">
            <v>_2121</v>
          </cell>
          <cell r="K5" t="str">
            <v>_2131</v>
          </cell>
          <cell r="L5" t="str">
            <v>_2221</v>
          </cell>
          <cell r="M5" t="str">
            <v>_2231</v>
          </cell>
          <cell r="N5" t="str">
            <v>_2237</v>
          </cell>
          <cell r="O5" t="str">
            <v>_2321</v>
          </cell>
          <cell r="P5" t="str">
            <v>_2331</v>
          </cell>
          <cell r="Q5" t="str">
            <v>_2367</v>
          </cell>
          <cell r="R5" t="str">
            <v>_2421</v>
          </cell>
          <cell r="S5" t="str">
            <v>_2431</v>
          </cell>
          <cell r="T5" t="str">
            <v>_2496</v>
          </cell>
          <cell r="U5" t="str">
            <v>_3321</v>
          </cell>
          <cell r="V5" t="str">
            <v>_3331</v>
          </cell>
          <cell r="W5" t="str">
            <v>_3367</v>
          </cell>
          <cell r="X5" t="str">
            <v>_3421</v>
          </cell>
          <cell r="Y5" t="str">
            <v>_3431</v>
          </cell>
          <cell r="Z5" t="str">
            <v>_3496</v>
          </cell>
          <cell r="AA5" t="str">
            <v>_8011</v>
          </cell>
          <cell r="AB5" t="str">
            <v>_02EN</v>
          </cell>
          <cell r="AC5" t="str">
            <v>_0567EN</v>
          </cell>
          <cell r="AD5" t="str">
            <v>_1123EN</v>
          </cell>
          <cell r="AE5" t="str">
            <v>_1456EN</v>
          </cell>
          <cell r="AF5" t="str">
            <v>_1789EN</v>
          </cell>
          <cell r="AG5" t="str">
            <v>_22EN</v>
          </cell>
          <cell r="AH5" t="str">
            <v>_23EN</v>
          </cell>
          <cell r="AI5" t="str">
            <v>_24EN</v>
          </cell>
          <cell r="AJ5" t="str">
            <v>_33EN</v>
          </cell>
          <cell r="AK5" t="str">
            <v>_34EN</v>
          </cell>
          <cell r="AL5" t="str">
            <v>_50EN</v>
          </cell>
          <cell r="AM5" t="str">
            <v>_51EN</v>
          </cell>
          <cell r="AN5" t="str">
            <v>_5234EN</v>
          </cell>
          <cell r="AO5" t="str">
            <v>_5567EN</v>
          </cell>
          <cell r="AP5" t="str">
            <v>_58EN</v>
          </cell>
          <cell r="AQ5" t="str">
            <v>_67EN</v>
          </cell>
          <cell r="AR5" t="str">
            <v>_70EN</v>
          </cell>
          <cell r="AS5" t="str">
            <v>_7123EN</v>
          </cell>
          <cell r="AT5" t="str">
            <v>_7456EN</v>
          </cell>
        </row>
        <row r="6">
          <cell r="A6">
            <v>9</v>
          </cell>
          <cell r="B6" t="str">
            <v>RhodeIsland</v>
          </cell>
          <cell r="C6">
            <v>38353</v>
          </cell>
          <cell r="D6" t="str">
            <v>Actual M</v>
          </cell>
        </row>
        <row r="7">
          <cell r="A7">
            <v>9</v>
          </cell>
          <cell r="B7" t="str">
            <v>RhodeIsland</v>
          </cell>
          <cell r="C7">
            <v>38384</v>
          </cell>
          <cell r="D7" t="str">
            <v>Actual M</v>
          </cell>
        </row>
        <row r="8">
          <cell r="A8">
            <v>9</v>
          </cell>
          <cell r="B8" t="str">
            <v>RhodeIsland</v>
          </cell>
          <cell r="C8">
            <v>38412</v>
          </cell>
          <cell r="D8" t="str">
            <v>Actual M</v>
          </cell>
        </row>
        <row r="9">
          <cell r="A9">
            <v>9</v>
          </cell>
          <cell r="B9" t="str">
            <v>RhodeIsland</v>
          </cell>
          <cell r="C9">
            <v>38443</v>
          </cell>
          <cell r="D9" t="str">
            <v>Actual M</v>
          </cell>
        </row>
        <row r="10">
          <cell r="A10">
            <v>9</v>
          </cell>
          <cell r="B10" t="str">
            <v>RhodeIsland</v>
          </cell>
          <cell r="C10">
            <v>38473</v>
          </cell>
          <cell r="D10" t="str">
            <v>Actual M</v>
          </cell>
        </row>
        <row r="11">
          <cell r="A11">
            <v>9</v>
          </cell>
          <cell r="B11" t="str">
            <v>RhodeIsland</v>
          </cell>
          <cell r="C11">
            <v>38504</v>
          </cell>
          <cell r="D11" t="str">
            <v>Actual M</v>
          </cell>
        </row>
        <row r="12">
          <cell r="A12">
            <v>9</v>
          </cell>
          <cell r="B12" t="str">
            <v>RhodeIsland</v>
          </cell>
          <cell r="C12">
            <v>38534</v>
          </cell>
          <cell r="D12" t="str">
            <v>Actual M</v>
          </cell>
          <cell r="E12">
            <v>33715</v>
          </cell>
          <cell r="F12">
            <v>0</v>
          </cell>
          <cell r="G12">
            <v>185392</v>
          </cell>
          <cell r="H12">
            <v>0</v>
          </cell>
          <cell r="I12">
            <v>17353</v>
          </cell>
          <cell r="J12">
            <v>0</v>
          </cell>
          <cell r="K12">
            <v>0</v>
          </cell>
          <cell r="L12">
            <v>301</v>
          </cell>
          <cell r="M12">
            <v>3</v>
          </cell>
          <cell r="N12">
            <v>3819</v>
          </cell>
          <cell r="O12">
            <v>11</v>
          </cell>
          <cell r="P12">
            <v>0</v>
          </cell>
          <cell r="Q12">
            <v>86</v>
          </cell>
          <cell r="R12">
            <v>0</v>
          </cell>
          <cell r="S12">
            <v>0</v>
          </cell>
          <cell r="T12">
            <v>15</v>
          </cell>
          <cell r="U12">
            <v>27</v>
          </cell>
          <cell r="V12">
            <v>1</v>
          </cell>
          <cell r="W12">
            <v>244</v>
          </cell>
          <cell r="X12">
            <v>1</v>
          </cell>
          <cell r="Y12">
            <v>0</v>
          </cell>
          <cell r="Z12">
            <v>11</v>
          </cell>
          <cell r="AA12">
            <v>0</v>
          </cell>
          <cell r="AB12">
            <v>0</v>
          </cell>
          <cell r="AC12">
            <v>0</v>
          </cell>
          <cell r="AD12">
            <v>0</v>
          </cell>
          <cell r="AE12">
            <v>0</v>
          </cell>
          <cell r="AF12">
            <v>0</v>
          </cell>
          <cell r="AG12">
            <v>412</v>
          </cell>
          <cell r="AH12">
            <v>64</v>
          </cell>
          <cell r="AI12">
            <v>42</v>
          </cell>
          <cell r="AJ12">
            <v>164</v>
          </cell>
          <cell r="AK12">
            <v>27</v>
          </cell>
          <cell r="AL12">
            <v>0</v>
          </cell>
          <cell r="AM12">
            <v>0</v>
          </cell>
          <cell r="AN12">
            <v>0</v>
          </cell>
          <cell r="AO12">
            <v>0</v>
          </cell>
          <cell r="AP12">
            <v>0</v>
          </cell>
          <cell r="AQ12">
            <v>0</v>
          </cell>
          <cell r="AR12">
            <v>0</v>
          </cell>
          <cell r="AS12">
            <v>0</v>
          </cell>
          <cell r="AT12">
            <v>0</v>
          </cell>
        </row>
        <row r="13">
          <cell r="A13">
            <v>9</v>
          </cell>
          <cell r="B13" t="str">
            <v>RhodeIsland</v>
          </cell>
          <cell r="C13">
            <v>38565</v>
          </cell>
          <cell r="D13" t="str">
            <v>Actual M</v>
          </cell>
          <cell r="E13">
            <v>33629</v>
          </cell>
          <cell r="F13">
            <v>0</v>
          </cell>
          <cell r="G13">
            <v>184519</v>
          </cell>
          <cell r="H13">
            <v>0</v>
          </cell>
          <cell r="I13">
            <v>17319</v>
          </cell>
          <cell r="J13">
            <v>0</v>
          </cell>
          <cell r="K13">
            <v>0</v>
          </cell>
          <cell r="L13">
            <v>298</v>
          </cell>
          <cell r="M13">
            <v>5</v>
          </cell>
          <cell r="N13">
            <v>3715</v>
          </cell>
          <cell r="O13">
            <v>11</v>
          </cell>
          <cell r="P13">
            <v>0</v>
          </cell>
          <cell r="Q13">
            <v>85</v>
          </cell>
          <cell r="R13">
            <v>0</v>
          </cell>
          <cell r="S13">
            <v>0</v>
          </cell>
          <cell r="T13">
            <v>16</v>
          </cell>
          <cell r="U13">
            <v>27</v>
          </cell>
          <cell r="V13">
            <v>1</v>
          </cell>
          <cell r="W13">
            <v>236</v>
          </cell>
          <cell r="X13">
            <v>1</v>
          </cell>
          <cell r="Y13">
            <v>0</v>
          </cell>
          <cell r="Z13">
            <v>11</v>
          </cell>
          <cell r="AA13">
            <v>0</v>
          </cell>
          <cell r="AB13">
            <v>0</v>
          </cell>
          <cell r="AC13">
            <v>0</v>
          </cell>
          <cell r="AD13">
            <v>0</v>
          </cell>
          <cell r="AE13">
            <v>0</v>
          </cell>
          <cell r="AF13">
            <v>0</v>
          </cell>
          <cell r="AG13">
            <v>413</v>
          </cell>
          <cell r="AH13">
            <v>64</v>
          </cell>
          <cell r="AI13">
            <v>42</v>
          </cell>
          <cell r="AJ13">
            <v>165</v>
          </cell>
          <cell r="AK13">
            <v>27</v>
          </cell>
          <cell r="AL13">
            <v>0</v>
          </cell>
          <cell r="AM13">
            <v>0</v>
          </cell>
          <cell r="AN13">
            <v>0</v>
          </cell>
          <cell r="AO13">
            <v>0</v>
          </cell>
          <cell r="AP13">
            <v>0</v>
          </cell>
          <cell r="AQ13">
            <v>0</v>
          </cell>
          <cell r="AR13">
            <v>0</v>
          </cell>
          <cell r="AS13">
            <v>0</v>
          </cell>
          <cell r="AT13">
            <v>0</v>
          </cell>
        </row>
        <row r="14">
          <cell r="A14">
            <v>9</v>
          </cell>
          <cell r="B14" t="str">
            <v>RhodeIsland</v>
          </cell>
          <cell r="C14">
            <v>38596</v>
          </cell>
          <cell r="D14" t="str">
            <v>Actual M</v>
          </cell>
          <cell r="E14">
            <v>33610</v>
          </cell>
          <cell r="F14">
            <v>0</v>
          </cell>
          <cell r="G14">
            <v>184974</v>
          </cell>
          <cell r="H14">
            <v>0</v>
          </cell>
          <cell r="I14">
            <v>17428</v>
          </cell>
          <cell r="J14">
            <v>0</v>
          </cell>
          <cell r="K14">
            <v>0</v>
          </cell>
          <cell r="L14">
            <v>294</v>
          </cell>
          <cell r="M14">
            <v>9</v>
          </cell>
          <cell r="N14">
            <v>3635</v>
          </cell>
          <cell r="O14">
            <v>12</v>
          </cell>
          <cell r="P14">
            <v>0</v>
          </cell>
          <cell r="Q14">
            <v>82</v>
          </cell>
          <cell r="R14">
            <v>0</v>
          </cell>
          <cell r="S14">
            <v>0</v>
          </cell>
          <cell r="T14">
            <v>17</v>
          </cell>
          <cell r="U14">
            <v>27</v>
          </cell>
          <cell r="V14">
            <v>1</v>
          </cell>
          <cell r="W14">
            <v>231</v>
          </cell>
          <cell r="X14">
            <v>1</v>
          </cell>
          <cell r="Y14">
            <v>0</v>
          </cell>
          <cell r="Z14">
            <v>11</v>
          </cell>
          <cell r="AA14">
            <v>0</v>
          </cell>
          <cell r="AB14">
            <v>0</v>
          </cell>
          <cell r="AC14">
            <v>0</v>
          </cell>
          <cell r="AD14">
            <v>0</v>
          </cell>
          <cell r="AE14">
            <v>0</v>
          </cell>
          <cell r="AF14">
            <v>0</v>
          </cell>
          <cell r="AG14">
            <v>413</v>
          </cell>
          <cell r="AH14">
            <v>58</v>
          </cell>
          <cell r="AI14">
            <v>41</v>
          </cell>
          <cell r="AJ14">
            <v>165</v>
          </cell>
          <cell r="AK14">
            <v>23</v>
          </cell>
          <cell r="AL14">
            <v>0</v>
          </cell>
          <cell r="AM14">
            <v>0</v>
          </cell>
          <cell r="AN14">
            <v>0</v>
          </cell>
          <cell r="AO14">
            <v>0</v>
          </cell>
          <cell r="AP14">
            <v>0</v>
          </cell>
          <cell r="AQ14">
            <v>0</v>
          </cell>
          <cell r="AR14">
            <v>0</v>
          </cell>
          <cell r="AS14">
            <v>0</v>
          </cell>
          <cell r="AT14">
            <v>0</v>
          </cell>
        </row>
        <row r="15">
          <cell r="A15">
            <v>9</v>
          </cell>
          <cell r="B15" t="str">
            <v>RhodeIsland</v>
          </cell>
          <cell r="C15">
            <v>38626</v>
          </cell>
          <cell r="D15" t="str">
            <v>Actual M</v>
          </cell>
          <cell r="E15">
            <v>33564</v>
          </cell>
          <cell r="F15">
            <v>0</v>
          </cell>
          <cell r="G15">
            <v>186358</v>
          </cell>
          <cell r="H15">
            <v>0</v>
          </cell>
          <cell r="I15">
            <v>17598</v>
          </cell>
          <cell r="J15">
            <v>0</v>
          </cell>
          <cell r="K15">
            <v>0</v>
          </cell>
          <cell r="L15">
            <v>280</v>
          </cell>
          <cell r="M15">
            <v>21</v>
          </cell>
          <cell r="N15">
            <v>3658</v>
          </cell>
          <cell r="O15">
            <v>12</v>
          </cell>
          <cell r="P15">
            <v>1</v>
          </cell>
          <cell r="Q15">
            <v>82</v>
          </cell>
          <cell r="R15">
            <v>0</v>
          </cell>
          <cell r="S15">
            <v>0</v>
          </cell>
          <cell r="T15">
            <v>17</v>
          </cell>
          <cell r="U15">
            <v>27</v>
          </cell>
          <cell r="V15">
            <v>6</v>
          </cell>
          <cell r="W15">
            <v>232</v>
          </cell>
          <cell r="X15">
            <v>1</v>
          </cell>
          <cell r="Y15">
            <v>0</v>
          </cell>
          <cell r="Z15">
            <v>11</v>
          </cell>
          <cell r="AA15">
            <v>0</v>
          </cell>
          <cell r="AB15">
            <v>0</v>
          </cell>
          <cell r="AC15">
            <v>0</v>
          </cell>
          <cell r="AD15">
            <v>0</v>
          </cell>
          <cell r="AE15">
            <v>0</v>
          </cell>
          <cell r="AF15">
            <v>0</v>
          </cell>
          <cell r="AG15">
            <v>413</v>
          </cell>
          <cell r="AH15">
            <v>59</v>
          </cell>
          <cell r="AI15">
            <v>41</v>
          </cell>
          <cell r="AJ15">
            <v>161</v>
          </cell>
          <cell r="AK15">
            <v>23</v>
          </cell>
          <cell r="AL15">
            <v>0</v>
          </cell>
          <cell r="AM15">
            <v>0</v>
          </cell>
          <cell r="AN15">
            <v>0</v>
          </cell>
          <cell r="AO15">
            <v>0</v>
          </cell>
          <cell r="AP15">
            <v>0</v>
          </cell>
          <cell r="AQ15">
            <v>0</v>
          </cell>
          <cell r="AR15">
            <v>0</v>
          </cell>
          <cell r="AS15">
            <v>0</v>
          </cell>
          <cell r="AT15">
            <v>0</v>
          </cell>
        </row>
        <row r="16">
          <cell r="A16">
            <v>9</v>
          </cell>
          <cell r="B16" t="str">
            <v>RhodeIsland</v>
          </cell>
          <cell r="C16">
            <v>38657</v>
          </cell>
          <cell r="D16" t="str">
            <v>Actual M</v>
          </cell>
          <cell r="E16">
            <v>33525</v>
          </cell>
          <cell r="F16">
            <v>0</v>
          </cell>
          <cell r="G16">
            <v>188863</v>
          </cell>
          <cell r="H16">
            <v>0</v>
          </cell>
          <cell r="I16">
            <v>17840</v>
          </cell>
          <cell r="J16">
            <v>0</v>
          </cell>
          <cell r="K16">
            <v>0</v>
          </cell>
          <cell r="L16">
            <v>274</v>
          </cell>
          <cell r="M16">
            <v>36</v>
          </cell>
          <cell r="N16">
            <v>3685</v>
          </cell>
          <cell r="O16">
            <v>12</v>
          </cell>
          <cell r="P16">
            <v>1</v>
          </cell>
          <cell r="Q16">
            <v>82</v>
          </cell>
          <cell r="R16">
            <v>0</v>
          </cell>
          <cell r="S16">
            <v>0</v>
          </cell>
          <cell r="T16">
            <v>17</v>
          </cell>
          <cell r="U16">
            <v>27</v>
          </cell>
          <cell r="V16">
            <v>6</v>
          </cell>
          <cell r="W16">
            <v>237</v>
          </cell>
          <cell r="X16">
            <v>1</v>
          </cell>
          <cell r="Y16">
            <v>0</v>
          </cell>
          <cell r="Z16">
            <v>10</v>
          </cell>
          <cell r="AA16">
            <v>0</v>
          </cell>
          <cell r="AB16">
            <v>0</v>
          </cell>
          <cell r="AC16">
            <v>0</v>
          </cell>
          <cell r="AD16">
            <v>0</v>
          </cell>
          <cell r="AE16">
            <v>0</v>
          </cell>
          <cell r="AF16">
            <v>0</v>
          </cell>
          <cell r="AG16">
            <v>410</v>
          </cell>
          <cell r="AH16">
            <v>58</v>
          </cell>
          <cell r="AI16">
            <v>41</v>
          </cell>
          <cell r="AJ16">
            <v>160</v>
          </cell>
          <cell r="AK16">
            <v>24</v>
          </cell>
          <cell r="AL16">
            <v>0</v>
          </cell>
          <cell r="AM16">
            <v>0</v>
          </cell>
          <cell r="AN16">
            <v>0</v>
          </cell>
          <cell r="AO16">
            <v>0</v>
          </cell>
          <cell r="AP16">
            <v>0</v>
          </cell>
          <cell r="AQ16">
            <v>0</v>
          </cell>
          <cell r="AR16">
            <v>0</v>
          </cell>
          <cell r="AS16">
            <v>0</v>
          </cell>
          <cell r="AT16">
            <v>0</v>
          </cell>
        </row>
        <row r="17">
          <cell r="A17">
            <v>9</v>
          </cell>
          <cell r="B17" t="str">
            <v>RhodeIsland</v>
          </cell>
          <cell r="C17">
            <v>38687</v>
          </cell>
          <cell r="D17" t="str">
            <v>Actual M</v>
          </cell>
          <cell r="E17">
            <v>33450</v>
          </cell>
          <cell r="F17">
            <v>0</v>
          </cell>
          <cell r="G17">
            <v>190870</v>
          </cell>
          <cell r="H17">
            <v>0</v>
          </cell>
          <cell r="I17">
            <v>18130</v>
          </cell>
          <cell r="J17">
            <v>0</v>
          </cell>
          <cell r="K17">
            <v>0</v>
          </cell>
          <cell r="L17">
            <v>265</v>
          </cell>
          <cell r="M17">
            <v>41</v>
          </cell>
          <cell r="N17">
            <v>3722</v>
          </cell>
          <cell r="O17">
            <v>12</v>
          </cell>
          <cell r="P17">
            <v>2</v>
          </cell>
          <cell r="Q17">
            <v>83</v>
          </cell>
          <cell r="R17">
            <v>0</v>
          </cell>
          <cell r="S17">
            <v>0</v>
          </cell>
          <cell r="T17">
            <v>20</v>
          </cell>
          <cell r="U17">
            <v>27</v>
          </cell>
          <cell r="V17">
            <v>6</v>
          </cell>
          <cell r="W17">
            <v>238</v>
          </cell>
          <cell r="X17">
            <v>1</v>
          </cell>
          <cell r="Y17">
            <v>0</v>
          </cell>
          <cell r="Z17">
            <v>10</v>
          </cell>
          <cell r="AA17">
            <v>0</v>
          </cell>
          <cell r="AB17">
            <v>0</v>
          </cell>
          <cell r="AC17">
            <v>0</v>
          </cell>
          <cell r="AD17">
            <v>0</v>
          </cell>
          <cell r="AE17">
            <v>0</v>
          </cell>
          <cell r="AF17">
            <v>0</v>
          </cell>
          <cell r="AG17">
            <v>412</v>
          </cell>
          <cell r="AH17">
            <v>56</v>
          </cell>
          <cell r="AI17">
            <v>40</v>
          </cell>
          <cell r="AJ17">
            <v>160</v>
          </cell>
          <cell r="AK17">
            <v>24</v>
          </cell>
          <cell r="AL17">
            <v>0</v>
          </cell>
          <cell r="AM17">
            <v>0</v>
          </cell>
          <cell r="AN17">
            <v>0</v>
          </cell>
          <cell r="AO17">
            <v>0</v>
          </cell>
          <cell r="AP17">
            <v>0</v>
          </cell>
          <cell r="AQ17">
            <v>0</v>
          </cell>
          <cell r="AR17">
            <v>0</v>
          </cell>
          <cell r="AS17">
            <v>0</v>
          </cell>
          <cell r="AT17">
            <v>0</v>
          </cell>
        </row>
        <row r="18">
          <cell r="A18">
            <v>9</v>
          </cell>
          <cell r="B18" t="str">
            <v>RhodeIsland</v>
          </cell>
          <cell r="C18">
            <v>38718</v>
          </cell>
          <cell r="D18" t="str">
            <v>Actual M</v>
          </cell>
          <cell r="E18">
            <v>33237</v>
          </cell>
          <cell r="F18">
            <v>0</v>
          </cell>
          <cell r="G18">
            <v>191032</v>
          </cell>
          <cell r="H18">
            <v>0</v>
          </cell>
          <cell r="I18">
            <v>18149</v>
          </cell>
          <cell r="J18">
            <v>0</v>
          </cell>
          <cell r="K18">
            <v>0</v>
          </cell>
          <cell r="L18">
            <v>253</v>
          </cell>
          <cell r="M18">
            <v>40</v>
          </cell>
          <cell r="N18">
            <v>3734</v>
          </cell>
          <cell r="O18">
            <v>12</v>
          </cell>
          <cell r="P18">
            <v>2</v>
          </cell>
          <cell r="Q18">
            <v>83</v>
          </cell>
          <cell r="R18">
            <v>0</v>
          </cell>
          <cell r="S18">
            <v>0</v>
          </cell>
          <cell r="T18">
            <v>19</v>
          </cell>
          <cell r="U18">
            <v>27</v>
          </cell>
          <cell r="V18">
            <v>6</v>
          </cell>
          <cell r="W18">
            <v>240</v>
          </cell>
          <cell r="X18">
            <v>1</v>
          </cell>
          <cell r="Y18">
            <v>0</v>
          </cell>
          <cell r="Z18">
            <v>10</v>
          </cell>
          <cell r="AA18">
            <v>0</v>
          </cell>
          <cell r="AB18">
            <v>0</v>
          </cell>
          <cell r="AC18">
            <v>0</v>
          </cell>
          <cell r="AD18">
            <v>0</v>
          </cell>
          <cell r="AE18">
            <v>0</v>
          </cell>
          <cell r="AF18">
            <v>0</v>
          </cell>
          <cell r="AG18">
            <v>406</v>
          </cell>
          <cell r="AH18">
            <v>56</v>
          </cell>
          <cell r="AI18">
            <v>41</v>
          </cell>
          <cell r="AJ18">
            <v>159</v>
          </cell>
          <cell r="AK18">
            <v>25</v>
          </cell>
          <cell r="AL18">
            <v>0</v>
          </cell>
          <cell r="AM18">
            <v>0</v>
          </cell>
          <cell r="AN18">
            <v>0</v>
          </cell>
          <cell r="AO18">
            <v>0</v>
          </cell>
          <cell r="AP18">
            <v>0</v>
          </cell>
          <cell r="AQ18">
            <v>0</v>
          </cell>
          <cell r="AR18">
            <v>0</v>
          </cell>
          <cell r="AS18">
            <v>0</v>
          </cell>
          <cell r="AT18">
            <v>0</v>
          </cell>
        </row>
        <row r="19">
          <cell r="A19">
            <v>9</v>
          </cell>
          <cell r="B19" t="str">
            <v>RhodeIsland</v>
          </cell>
          <cell r="C19">
            <v>38749</v>
          </cell>
          <cell r="D19" t="str">
            <v>Actual M</v>
          </cell>
          <cell r="E19">
            <v>33179</v>
          </cell>
          <cell r="F19">
            <v>0</v>
          </cell>
          <cell r="G19">
            <v>191610</v>
          </cell>
          <cell r="H19">
            <v>0</v>
          </cell>
          <cell r="I19">
            <v>18213</v>
          </cell>
          <cell r="J19">
            <v>0</v>
          </cell>
          <cell r="K19">
            <v>0</v>
          </cell>
          <cell r="L19">
            <v>264</v>
          </cell>
          <cell r="M19">
            <v>49</v>
          </cell>
          <cell r="N19">
            <v>3741</v>
          </cell>
          <cell r="O19">
            <v>13</v>
          </cell>
          <cell r="P19">
            <v>2</v>
          </cell>
          <cell r="Q19">
            <v>82</v>
          </cell>
          <cell r="R19">
            <v>0</v>
          </cell>
          <cell r="S19">
            <v>0</v>
          </cell>
          <cell r="T19">
            <v>19</v>
          </cell>
          <cell r="U19">
            <v>27</v>
          </cell>
          <cell r="V19">
            <v>6</v>
          </cell>
          <cell r="W19">
            <v>240</v>
          </cell>
          <cell r="X19">
            <v>1</v>
          </cell>
          <cell r="Y19">
            <v>0</v>
          </cell>
          <cell r="Z19">
            <v>10</v>
          </cell>
          <cell r="AA19">
            <v>0</v>
          </cell>
          <cell r="AB19">
            <v>0</v>
          </cell>
          <cell r="AC19">
            <v>0</v>
          </cell>
          <cell r="AD19">
            <v>0</v>
          </cell>
          <cell r="AE19">
            <v>0</v>
          </cell>
          <cell r="AF19">
            <v>0</v>
          </cell>
          <cell r="AG19">
            <v>403</v>
          </cell>
          <cell r="AH19">
            <v>56</v>
          </cell>
          <cell r="AI19">
            <v>41</v>
          </cell>
          <cell r="AJ19">
            <v>159</v>
          </cell>
          <cell r="AK19">
            <v>25</v>
          </cell>
          <cell r="AL19">
            <v>0</v>
          </cell>
          <cell r="AM19">
            <v>0</v>
          </cell>
          <cell r="AN19">
            <v>0</v>
          </cell>
          <cell r="AO19">
            <v>0</v>
          </cell>
          <cell r="AP19">
            <v>0</v>
          </cell>
          <cell r="AQ19">
            <v>0</v>
          </cell>
          <cell r="AR19">
            <v>0</v>
          </cell>
          <cell r="AS19">
            <v>0</v>
          </cell>
          <cell r="AT19">
            <v>0</v>
          </cell>
        </row>
        <row r="20">
          <cell r="A20">
            <v>9</v>
          </cell>
          <cell r="B20" t="str">
            <v>RhodeIsland</v>
          </cell>
          <cell r="C20">
            <v>38777</v>
          </cell>
          <cell r="D20" t="str">
            <v>Actual M</v>
          </cell>
          <cell r="E20">
            <v>33032</v>
          </cell>
          <cell r="F20">
            <v>0</v>
          </cell>
          <cell r="G20">
            <v>191513</v>
          </cell>
          <cell r="H20">
            <v>0</v>
          </cell>
          <cell r="I20">
            <v>18170</v>
          </cell>
          <cell r="J20">
            <v>0</v>
          </cell>
          <cell r="K20">
            <v>0</v>
          </cell>
          <cell r="L20">
            <v>280</v>
          </cell>
          <cell r="M20">
            <v>32</v>
          </cell>
          <cell r="N20">
            <v>3733</v>
          </cell>
          <cell r="O20">
            <v>13</v>
          </cell>
          <cell r="P20">
            <v>2</v>
          </cell>
          <cell r="Q20">
            <v>82</v>
          </cell>
          <cell r="R20">
            <v>0</v>
          </cell>
          <cell r="S20">
            <v>0</v>
          </cell>
          <cell r="T20">
            <v>18</v>
          </cell>
          <cell r="U20">
            <v>29</v>
          </cell>
          <cell r="V20">
            <v>6</v>
          </cell>
          <cell r="W20">
            <v>238</v>
          </cell>
          <cell r="X20">
            <v>1</v>
          </cell>
          <cell r="Y20">
            <v>0</v>
          </cell>
          <cell r="Z20">
            <v>10</v>
          </cell>
          <cell r="AA20">
            <v>0</v>
          </cell>
          <cell r="AB20">
            <v>0</v>
          </cell>
          <cell r="AC20">
            <v>0</v>
          </cell>
          <cell r="AD20">
            <v>0</v>
          </cell>
          <cell r="AE20">
            <v>0</v>
          </cell>
          <cell r="AF20">
            <v>0</v>
          </cell>
          <cell r="AG20">
            <v>409</v>
          </cell>
          <cell r="AH20">
            <v>56</v>
          </cell>
          <cell r="AI20">
            <v>42</v>
          </cell>
          <cell r="AJ20">
            <v>160</v>
          </cell>
          <cell r="AK20">
            <v>24</v>
          </cell>
          <cell r="AL20">
            <v>0</v>
          </cell>
          <cell r="AM20">
            <v>0</v>
          </cell>
          <cell r="AN20">
            <v>0</v>
          </cell>
          <cell r="AO20">
            <v>0</v>
          </cell>
          <cell r="AP20">
            <v>0</v>
          </cell>
          <cell r="AQ20">
            <v>0</v>
          </cell>
          <cell r="AR20">
            <v>0</v>
          </cell>
          <cell r="AS20">
            <v>0</v>
          </cell>
          <cell r="AT20">
            <v>0</v>
          </cell>
        </row>
        <row r="21">
          <cell r="A21">
            <v>9</v>
          </cell>
          <cell r="B21" t="str">
            <v>RhodeIsland</v>
          </cell>
          <cell r="C21">
            <v>38808</v>
          </cell>
          <cell r="D21" t="str">
            <v>Actual M</v>
          </cell>
          <cell r="E21">
            <v>32947</v>
          </cell>
          <cell r="F21">
            <v>0</v>
          </cell>
          <cell r="G21">
            <v>190633</v>
          </cell>
          <cell r="H21">
            <v>0</v>
          </cell>
          <cell r="I21">
            <v>18051</v>
          </cell>
          <cell r="J21">
            <v>0</v>
          </cell>
          <cell r="K21">
            <v>0</v>
          </cell>
          <cell r="L21">
            <v>297</v>
          </cell>
          <cell r="M21">
            <v>31</v>
          </cell>
          <cell r="N21">
            <v>3653</v>
          </cell>
          <cell r="O21">
            <v>13</v>
          </cell>
          <cell r="P21">
            <v>2</v>
          </cell>
          <cell r="Q21">
            <v>82</v>
          </cell>
          <cell r="R21">
            <v>0</v>
          </cell>
          <cell r="S21">
            <v>0</v>
          </cell>
          <cell r="T21">
            <v>18</v>
          </cell>
          <cell r="U21">
            <v>29</v>
          </cell>
          <cell r="V21">
            <v>1</v>
          </cell>
          <cell r="W21">
            <v>226</v>
          </cell>
          <cell r="X21">
            <v>1</v>
          </cell>
          <cell r="Y21">
            <v>0</v>
          </cell>
          <cell r="Z21">
            <v>10</v>
          </cell>
          <cell r="AA21">
            <v>0</v>
          </cell>
          <cell r="AB21">
            <v>0</v>
          </cell>
          <cell r="AC21">
            <v>0</v>
          </cell>
          <cell r="AD21">
            <v>0</v>
          </cell>
          <cell r="AE21">
            <v>0</v>
          </cell>
          <cell r="AF21">
            <v>0</v>
          </cell>
          <cell r="AG21">
            <v>409</v>
          </cell>
          <cell r="AH21">
            <v>57</v>
          </cell>
          <cell r="AI21">
            <v>42</v>
          </cell>
          <cell r="AJ21">
            <v>160</v>
          </cell>
          <cell r="AK21">
            <v>24</v>
          </cell>
          <cell r="AL21">
            <v>0</v>
          </cell>
          <cell r="AM21">
            <v>0</v>
          </cell>
          <cell r="AN21">
            <v>0</v>
          </cell>
          <cell r="AO21">
            <v>0</v>
          </cell>
          <cell r="AP21">
            <v>0</v>
          </cell>
          <cell r="AQ21">
            <v>0</v>
          </cell>
          <cell r="AR21">
            <v>0</v>
          </cell>
          <cell r="AS21">
            <v>0</v>
          </cell>
          <cell r="AT21">
            <v>0</v>
          </cell>
        </row>
        <row r="22">
          <cell r="A22">
            <v>9</v>
          </cell>
          <cell r="B22" t="str">
            <v>RhodeIsland</v>
          </cell>
          <cell r="C22">
            <v>38838</v>
          </cell>
          <cell r="D22" t="str">
            <v>Actual M</v>
          </cell>
          <cell r="E22">
            <v>32848</v>
          </cell>
          <cell r="F22">
            <v>0</v>
          </cell>
          <cell r="G22">
            <v>189275</v>
          </cell>
          <cell r="H22">
            <v>0</v>
          </cell>
          <cell r="I22">
            <v>17878</v>
          </cell>
          <cell r="J22">
            <v>0</v>
          </cell>
          <cell r="K22">
            <v>0</v>
          </cell>
          <cell r="L22">
            <v>343</v>
          </cell>
          <cell r="M22">
            <v>7</v>
          </cell>
          <cell r="N22">
            <v>3647</v>
          </cell>
          <cell r="O22">
            <v>14</v>
          </cell>
          <cell r="P22">
            <v>0</v>
          </cell>
          <cell r="Q22">
            <v>82</v>
          </cell>
          <cell r="R22">
            <v>0</v>
          </cell>
          <cell r="S22">
            <v>0</v>
          </cell>
          <cell r="T22">
            <v>17</v>
          </cell>
          <cell r="U22">
            <v>30</v>
          </cell>
          <cell r="V22">
            <v>1</v>
          </cell>
          <cell r="W22">
            <v>222</v>
          </cell>
          <cell r="X22">
            <v>1</v>
          </cell>
          <cell r="Y22">
            <v>0</v>
          </cell>
          <cell r="Z22">
            <v>10</v>
          </cell>
          <cell r="AA22">
            <v>0</v>
          </cell>
          <cell r="AB22">
            <v>0</v>
          </cell>
          <cell r="AC22">
            <v>0</v>
          </cell>
          <cell r="AD22">
            <v>0</v>
          </cell>
          <cell r="AE22">
            <v>0</v>
          </cell>
          <cell r="AF22">
            <v>0</v>
          </cell>
          <cell r="AG22">
            <v>409</v>
          </cell>
          <cell r="AH22">
            <v>57</v>
          </cell>
          <cell r="AI22">
            <v>41</v>
          </cell>
          <cell r="AJ22">
            <v>175</v>
          </cell>
          <cell r="AK22">
            <v>24</v>
          </cell>
          <cell r="AL22">
            <v>0</v>
          </cell>
          <cell r="AM22">
            <v>0</v>
          </cell>
          <cell r="AN22">
            <v>0</v>
          </cell>
          <cell r="AO22">
            <v>0</v>
          </cell>
          <cell r="AP22">
            <v>0</v>
          </cell>
          <cell r="AQ22">
            <v>0</v>
          </cell>
          <cell r="AR22">
            <v>0</v>
          </cell>
          <cell r="AS22">
            <v>0</v>
          </cell>
          <cell r="AT22">
            <v>0</v>
          </cell>
        </row>
        <row r="23">
          <cell r="A23">
            <v>9</v>
          </cell>
          <cell r="B23" t="str">
            <v>RhodeIsland</v>
          </cell>
          <cell r="C23">
            <v>38869</v>
          </cell>
          <cell r="D23" t="str">
            <v>Actual M</v>
          </cell>
          <cell r="E23">
            <v>32797</v>
          </cell>
          <cell r="F23">
            <v>0</v>
          </cell>
          <cell r="G23">
            <v>188137</v>
          </cell>
          <cell r="H23">
            <v>0</v>
          </cell>
          <cell r="I23">
            <v>17705</v>
          </cell>
          <cell r="J23">
            <v>0</v>
          </cell>
          <cell r="K23">
            <v>0</v>
          </cell>
          <cell r="L23">
            <v>355</v>
          </cell>
          <cell r="M23">
            <v>2</v>
          </cell>
          <cell r="N23">
            <v>3632</v>
          </cell>
          <cell r="O23">
            <v>15</v>
          </cell>
          <cell r="P23">
            <v>0</v>
          </cell>
          <cell r="Q23">
            <v>81</v>
          </cell>
          <cell r="R23">
            <v>1</v>
          </cell>
          <cell r="S23">
            <v>0</v>
          </cell>
          <cell r="T23">
            <v>15</v>
          </cell>
          <cell r="U23">
            <v>30</v>
          </cell>
          <cell r="V23">
            <v>1</v>
          </cell>
          <cell r="W23">
            <v>223</v>
          </cell>
          <cell r="X23">
            <v>1</v>
          </cell>
          <cell r="Y23">
            <v>0</v>
          </cell>
          <cell r="Z23">
            <v>10</v>
          </cell>
          <cell r="AA23">
            <v>0</v>
          </cell>
          <cell r="AB23">
            <v>0</v>
          </cell>
          <cell r="AC23">
            <v>0</v>
          </cell>
          <cell r="AD23">
            <v>0</v>
          </cell>
          <cell r="AE23">
            <v>0</v>
          </cell>
          <cell r="AF23">
            <v>0</v>
          </cell>
          <cell r="AG23">
            <v>401</v>
          </cell>
          <cell r="AH23">
            <v>57</v>
          </cell>
          <cell r="AI23">
            <v>44</v>
          </cell>
          <cell r="AJ23">
            <v>176</v>
          </cell>
          <cell r="AK23">
            <v>24</v>
          </cell>
          <cell r="AL23">
            <v>0</v>
          </cell>
          <cell r="AM23">
            <v>0</v>
          </cell>
          <cell r="AN23">
            <v>0</v>
          </cell>
          <cell r="AO23">
            <v>0</v>
          </cell>
          <cell r="AP23">
            <v>0</v>
          </cell>
          <cell r="AQ23">
            <v>0</v>
          </cell>
          <cell r="AR23">
            <v>0</v>
          </cell>
          <cell r="AS23">
            <v>0</v>
          </cell>
          <cell r="AT23">
            <v>0</v>
          </cell>
        </row>
        <row r="24">
          <cell r="A24">
            <v>9</v>
          </cell>
          <cell r="B24" t="str">
            <v>RhodeIsland</v>
          </cell>
          <cell r="C24">
            <v>38899</v>
          </cell>
          <cell r="D24" t="str">
            <v>Actual M</v>
          </cell>
          <cell r="E24">
            <v>32755</v>
          </cell>
          <cell r="F24">
            <v>0</v>
          </cell>
          <cell r="G24">
            <v>187307</v>
          </cell>
          <cell r="H24">
            <v>0</v>
          </cell>
          <cell r="I24">
            <v>17564</v>
          </cell>
          <cell r="J24">
            <v>0</v>
          </cell>
          <cell r="K24">
            <v>0</v>
          </cell>
          <cell r="L24">
            <v>364</v>
          </cell>
          <cell r="M24">
            <v>0</v>
          </cell>
          <cell r="N24">
            <v>3617</v>
          </cell>
          <cell r="O24">
            <v>15</v>
          </cell>
          <cell r="P24">
            <v>0</v>
          </cell>
          <cell r="Q24">
            <v>78</v>
          </cell>
          <cell r="R24">
            <v>1</v>
          </cell>
          <cell r="S24">
            <v>0</v>
          </cell>
          <cell r="T24">
            <v>15</v>
          </cell>
          <cell r="U24">
            <v>30</v>
          </cell>
          <cell r="V24">
            <v>0</v>
          </cell>
          <cell r="W24">
            <v>223</v>
          </cell>
          <cell r="X24">
            <v>1</v>
          </cell>
          <cell r="Y24">
            <v>0</v>
          </cell>
          <cell r="Z24">
            <v>10</v>
          </cell>
          <cell r="AA24">
            <v>0</v>
          </cell>
          <cell r="AB24">
            <v>0</v>
          </cell>
          <cell r="AC24">
            <v>0</v>
          </cell>
          <cell r="AD24">
            <v>0</v>
          </cell>
          <cell r="AE24">
            <v>0</v>
          </cell>
          <cell r="AF24">
            <v>0</v>
          </cell>
          <cell r="AG24">
            <v>398</v>
          </cell>
          <cell r="AH24">
            <v>57</v>
          </cell>
          <cell r="AI24">
            <v>42</v>
          </cell>
          <cell r="AJ24">
            <v>178</v>
          </cell>
          <cell r="AK24">
            <v>24</v>
          </cell>
          <cell r="AL24">
            <v>0</v>
          </cell>
          <cell r="AM24">
            <v>0</v>
          </cell>
          <cell r="AN24">
            <v>0</v>
          </cell>
          <cell r="AO24">
            <v>0</v>
          </cell>
          <cell r="AP24">
            <v>0</v>
          </cell>
          <cell r="AQ24">
            <v>0</v>
          </cell>
          <cell r="AR24">
            <v>0</v>
          </cell>
          <cell r="AS24">
            <v>0</v>
          </cell>
          <cell r="AT24">
            <v>0</v>
          </cell>
        </row>
        <row r="25">
          <cell r="A25">
            <v>9</v>
          </cell>
          <cell r="B25" t="str">
            <v>RhodeIsland</v>
          </cell>
          <cell r="C25">
            <v>38930</v>
          </cell>
          <cell r="D25" t="str">
            <v>Actual M</v>
          </cell>
          <cell r="E25">
            <v>32688</v>
          </cell>
          <cell r="F25">
            <v>0</v>
          </cell>
          <cell r="G25">
            <v>186745</v>
          </cell>
          <cell r="H25">
            <v>0</v>
          </cell>
          <cell r="I25">
            <v>17504</v>
          </cell>
          <cell r="J25">
            <v>0</v>
          </cell>
          <cell r="K25">
            <v>0</v>
          </cell>
          <cell r="L25">
            <v>357</v>
          </cell>
          <cell r="M25">
            <v>0</v>
          </cell>
          <cell r="N25">
            <v>3558</v>
          </cell>
          <cell r="O25">
            <v>14</v>
          </cell>
          <cell r="P25">
            <v>0</v>
          </cell>
          <cell r="Q25">
            <v>80</v>
          </cell>
          <cell r="R25">
            <v>1</v>
          </cell>
          <cell r="S25">
            <v>0</v>
          </cell>
          <cell r="T25">
            <v>16</v>
          </cell>
          <cell r="U25">
            <v>32</v>
          </cell>
          <cell r="V25">
            <v>0</v>
          </cell>
          <cell r="W25">
            <v>228</v>
          </cell>
          <cell r="X25">
            <v>1</v>
          </cell>
          <cell r="Y25">
            <v>0</v>
          </cell>
          <cell r="Z25">
            <v>8</v>
          </cell>
          <cell r="AA25">
            <v>0</v>
          </cell>
          <cell r="AB25">
            <v>0</v>
          </cell>
          <cell r="AC25">
            <v>0</v>
          </cell>
          <cell r="AD25">
            <v>0</v>
          </cell>
          <cell r="AE25">
            <v>0</v>
          </cell>
          <cell r="AF25">
            <v>0</v>
          </cell>
          <cell r="AG25">
            <v>397</v>
          </cell>
          <cell r="AH25">
            <v>57</v>
          </cell>
          <cell r="AI25">
            <v>44</v>
          </cell>
          <cell r="AJ25">
            <v>177</v>
          </cell>
          <cell r="AK25">
            <v>23</v>
          </cell>
          <cell r="AL25">
            <v>0</v>
          </cell>
          <cell r="AM25">
            <v>0</v>
          </cell>
          <cell r="AN25">
            <v>0</v>
          </cell>
          <cell r="AO25">
            <v>0</v>
          </cell>
          <cell r="AP25">
            <v>0</v>
          </cell>
          <cell r="AQ25">
            <v>0</v>
          </cell>
          <cell r="AR25">
            <v>0</v>
          </cell>
          <cell r="AS25">
            <v>0</v>
          </cell>
          <cell r="AT25">
            <v>0</v>
          </cell>
        </row>
        <row r="26">
          <cell r="A26">
            <v>9</v>
          </cell>
          <cell r="B26" t="str">
            <v>RhodeIsland</v>
          </cell>
          <cell r="C26">
            <v>38961</v>
          </cell>
          <cell r="D26" t="str">
            <v>Actual M</v>
          </cell>
          <cell r="E26">
            <v>32739</v>
          </cell>
          <cell r="F26">
            <v>0</v>
          </cell>
          <cell r="G26">
            <v>187575</v>
          </cell>
          <cell r="H26">
            <v>0</v>
          </cell>
          <cell r="I26">
            <v>17497</v>
          </cell>
          <cell r="J26">
            <v>0</v>
          </cell>
          <cell r="K26">
            <v>0</v>
          </cell>
          <cell r="L26">
            <v>358</v>
          </cell>
          <cell r="M26">
            <v>6</v>
          </cell>
          <cell r="N26">
            <v>3577</v>
          </cell>
          <cell r="O26">
            <v>13</v>
          </cell>
          <cell r="P26">
            <v>0</v>
          </cell>
          <cell r="Q26">
            <v>79</v>
          </cell>
          <cell r="R26">
            <v>1</v>
          </cell>
          <cell r="S26">
            <v>0</v>
          </cell>
          <cell r="T26">
            <v>15</v>
          </cell>
          <cell r="U26">
            <v>30</v>
          </cell>
          <cell r="V26">
            <v>1</v>
          </cell>
          <cell r="W26">
            <v>235</v>
          </cell>
          <cell r="X26">
            <v>1</v>
          </cell>
          <cell r="Y26">
            <v>0</v>
          </cell>
          <cell r="Z26">
            <v>7</v>
          </cell>
          <cell r="AA26">
            <v>0</v>
          </cell>
          <cell r="AB26">
            <v>0</v>
          </cell>
          <cell r="AC26">
            <v>0</v>
          </cell>
          <cell r="AD26">
            <v>0</v>
          </cell>
          <cell r="AE26">
            <v>0</v>
          </cell>
          <cell r="AF26">
            <v>0</v>
          </cell>
          <cell r="AG26">
            <v>394</v>
          </cell>
          <cell r="AH26">
            <v>62</v>
          </cell>
          <cell r="AI26">
            <v>47</v>
          </cell>
          <cell r="AJ26">
            <v>173</v>
          </cell>
          <cell r="AK26">
            <v>25</v>
          </cell>
          <cell r="AL26">
            <v>0</v>
          </cell>
          <cell r="AM26">
            <v>0</v>
          </cell>
          <cell r="AN26">
            <v>0</v>
          </cell>
          <cell r="AO26">
            <v>0</v>
          </cell>
          <cell r="AP26">
            <v>0</v>
          </cell>
          <cell r="AQ26">
            <v>0</v>
          </cell>
          <cell r="AR26">
            <v>0</v>
          </cell>
          <cell r="AS26">
            <v>0</v>
          </cell>
          <cell r="AT26">
            <v>0</v>
          </cell>
        </row>
        <row r="27">
          <cell r="A27">
            <v>9</v>
          </cell>
          <cell r="B27" t="str">
            <v>RhodeIsland</v>
          </cell>
          <cell r="C27">
            <v>38991</v>
          </cell>
          <cell r="D27" t="str">
            <v>Actual M</v>
          </cell>
          <cell r="E27">
            <v>32693</v>
          </cell>
          <cell r="F27">
            <v>0</v>
          </cell>
          <cell r="G27">
            <v>188985</v>
          </cell>
          <cell r="H27">
            <v>0</v>
          </cell>
          <cell r="I27">
            <v>17648</v>
          </cell>
          <cell r="J27">
            <v>0</v>
          </cell>
          <cell r="K27">
            <v>0</v>
          </cell>
          <cell r="L27">
            <v>352</v>
          </cell>
          <cell r="M27">
            <v>6</v>
          </cell>
          <cell r="N27">
            <v>3599</v>
          </cell>
          <cell r="O27">
            <v>13</v>
          </cell>
          <cell r="P27">
            <v>0</v>
          </cell>
          <cell r="Q27">
            <v>80</v>
          </cell>
          <cell r="R27">
            <v>1</v>
          </cell>
          <cell r="S27">
            <v>0</v>
          </cell>
          <cell r="T27">
            <v>15</v>
          </cell>
          <cell r="U27">
            <v>30</v>
          </cell>
          <cell r="V27">
            <v>1</v>
          </cell>
          <cell r="W27">
            <v>241</v>
          </cell>
          <cell r="X27">
            <v>1</v>
          </cell>
          <cell r="Y27">
            <v>0</v>
          </cell>
          <cell r="Z27">
            <v>7</v>
          </cell>
          <cell r="AA27">
            <v>0</v>
          </cell>
          <cell r="AB27">
            <v>0</v>
          </cell>
          <cell r="AC27">
            <v>0</v>
          </cell>
          <cell r="AD27">
            <v>0</v>
          </cell>
          <cell r="AE27">
            <v>0</v>
          </cell>
          <cell r="AF27">
            <v>0</v>
          </cell>
          <cell r="AG27">
            <v>394</v>
          </cell>
          <cell r="AH27">
            <v>62</v>
          </cell>
          <cell r="AI27">
            <v>47</v>
          </cell>
          <cell r="AJ27">
            <v>173</v>
          </cell>
          <cell r="AK27">
            <v>24</v>
          </cell>
          <cell r="AL27">
            <v>0</v>
          </cell>
          <cell r="AM27">
            <v>0</v>
          </cell>
          <cell r="AN27">
            <v>0</v>
          </cell>
          <cell r="AO27">
            <v>0</v>
          </cell>
          <cell r="AP27">
            <v>0</v>
          </cell>
          <cell r="AQ27">
            <v>0</v>
          </cell>
          <cell r="AR27">
            <v>0</v>
          </cell>
          <cell r="AS27">
            <v>0</v>
          </cell>
          <cell r="AT27">
            <v>0</v>
          </cell>
        </row>
        <row r="28">
          <cell r="A28">
            <v>9</v>
          </cell>
          <cell r="B28" t="str">
            <v>RhodeIsland</v>
          </cell>
          <cell r="C28">
            <v>39022</v>
          </cell>
          <cell r="D28" t="str">
            <v>Actual M</v>
          </cell>
          <cell r="E28">
            <v>32658</v>
          </cell>
          <cell r="F28">
            <v>0</v>
          </cell>
          <cell r="G28">
            <v>190988</v>
          </cell>
          <cell r="H28">
            <v>0</v>
          </cell>
          <cell r="I28">
            <v>17912</v>
          </cell>
          <cell r="J28">
            <v>0</v>
          </cell>
          <cell r="K28">
            <v>0</v>
          </cell>
          <cell r="L28">
            <v>362</v>
          </cell>
          <cell r="M28">
            <v>14</v>
          </cell>
          <cell r="N28">
            <v>3620</v>
          </cell>
          <cell r="O28">
            <v>15</v>
          </cell>
          <cell r="P28">
            <v>0</v>
          </cell>
          <cell r="Q28">
            <v>78</v>
          </cell>
          <cell r="R28">
            <v>1</v>
          </cell>
          <cell r="S28">
            <v>0</v>
          </cell>
          <cell r="T28">
            <v>16</v>
          </cell>
          <cell r="U28">
            <v>46</v>
          </cell>
          <cell r="V28">
            <v>0</v>
          </cell>
          <cell r="W28">
            <v>229</v>
          </cell>
          <cell r="X28">
            <v>1</v>
          </cell>
          <cell r="Y28">
            <v>0</v>
          </cell>
          <cell r="Z28">
            <v>7</v>
          </cell>
          <cell r="AA28">
            <v>0</v>
          </cell>
          <cell r="AB28">
            <v>0</v>
          </cell>
          <cell r="AC28">
            <v>0</v>
          </cell>
          <cell r="AD28">
            <v>0</v>
          </cell>
          <cell r="AE28">
            <v>0</v>
          </cell>
          <cell r="AF28">
            <v>0</v>
          </cell>
          <cell r="AG28">
            <v>391</v>
          </cell>
          <cell r="AH28">
            <v>63</v>
          </cell>
          <cell r="AI28">
            <v>46</v>
          </cell>
          <cell r="AJ28">
            <v>174</v>
          </cell>
          <cell r="AK28">
            <v>24</v>
          </cell>
          <cell r="AL28">
            <v>0</v>
          </cell>
          <cell r="AM28">
            <v>0</v>
          </cell>
          <cell r="AN28">
            <v>0</v>
          </cell>
          <cell r="AO28">
            <v>0</v>
          </cell>
          <cell r="AP28">
            <v>0</v>
          </cell>
          <cell r="AQ28">
            <v>0</v>
          </cell>
          <cell r="AR28">
            <v>0</v>
          </cell>
          <cell r="AS28">
            <v>0</v>
          </cell>
          <cell r="AT28">
            <v>0</v>
          </cell>
        </row>
        <row r="29">
          <cell r="A29">
            <v>9</v>
          </cell>
          <cell r="B29" t="str">
            <v>RhodeIsland</v>
          </cell>
          <cell r="C29">
            <v>39052</v>
          </cell>
          <cell r="D29" t="str">
            <v>Actual M</v>
          </cell>
          <cell r="E29">
            <v>32638</v>
          </cell>
          <cell r="F29">
            <v>0</v>
          </cell>
          <cell r="G29">
            <v>192389</v>
          </cell>
          <cell r="H29">
            <v>0</v>
          </cell>
          <cell r="I29">
            <v>18213</v>
          </cell>
          <cell r="J29">
            <v>0</v>
          </cell>
          <cell r="K29">
            <v>0</v>
          </cell>
          <cell r="L29">
            <v>390</v>
          </cell>
          <cell r="M29">
            <v>23</v>
          </cell>
          <cell r="N29">
            <v>3611</v>
          </cell>
          <cell r="O29">
            <v>15</v>
          </cell>
          <cell r="P29">
            <v>1</v>
          </cell>
          <cell r="Q29">
            <v>77</v>
          </cell>
          <cell r="R29">
            <v>1</v>
          </cell>
          <cell r="S29">
            <v>0</v>
          </cell>
          <cell r="T29">
            <v>16</v>
          </cell>
          <cell r="U29">
            <v>52</v>
          </cell>
          <cell r="V29">
            <v>4</v>
          </cell>
          <cell r="W29">
            <v>227</v>
          </cell>
          <cell r="X29">
            <v>1</v>
          </cell>
          <cell r="Y29">
            <v>0</v>
          </cell>
          <cell r="Z29">
            <v>7</v>
          </cell>
          <cell r="AA29">
            <v>0</v>
          </cell>
          <cell r="AB29">
            <v>0</v>
          </cell>
          <cell r="AC29">
            <v>0</v>
          </cell>
          <cell r="AD29">
            <v>0</v>
          </cell>
          <cell r="AE29">
            <v>0</v>
          </cell>
          <cell r="AF29">
            <v>0</v>
          </cell>
          <cell r="AG29">
            <v>382</v>
          </cell>
          <cell r="AH29">
            <v>62</v>
          </cell>
          <cell r="AI29">
            <v>47</v>
          </cell>
          <cell r="AJ29">
            <v>171</v>
          </cell>
          <cell r="AK29">
            <v>24</v>
          </cell>
          <cell r="AL29">
            <v>0</v>
          </cell>
          <cell r="AM29">
            <v>0</v>
          </cell>
          <cell r="AN29">
            <v>0</v>
          </cell>
          <cell r="AO29">
            <v>0</v>
          </cell>
          <cell r="AP29">
            <v>0</v>
          </cell>
          <cell r="AQ29">
            <v>0</v>
          </cell>
          <cell r="AR29">
            <v>0</v>
          </cell>
          <cell r="AS29">
            <v>0</v>
          </cell>
          <cell r="AT29">
            <v>0</v>
          </cell>
        </row>
        <row r="30">
          <cell r="A30">
            <v>9</v>
          </cell>
          <cell r="B30" t="str">
            <v>RhodeIsland</v>
          </cell>
          <cell r="C30">
            <v>39083</v>
          </cell>
          <cell r="D30" t="str">
            <v>Actual M</v>
          </cell>
          <cell r="E30">
            <v>32503</v>
          </cell>
          <cell r="F30">
            <v>0</v>
          </cell>
          <cell r="G30">
            <v>193198</v>
          </cell>
          <cell r="H30">
            <v>0</v>
          </cell>
          <cell r="I30">
            <v>18368</v>
          </cell>
          <cell r="J30">
            <v>0</v>
          </cell>
          <cell r="K30">
            <v>0</v>
          </cell>
          <cell r="L30">
            <v>391</v>
          </cell>
          <cell r="M30">
            <v>21</v>
          </cell>
          <cell r="N30">
            <v>3623</v>
          </cell>
          <cell r="O30">
            <v>14</v>
          </cell>
          <cell r="P30">
            <v>1</v>
          </cell>
          <cell r="Q30">
            <v>75</v>
          </cell>
          <cell r="R30">
            <v>1</v>
          </cell>
          <cell r="S30">
            <v>0</v>
          </cell>
          <cell r="T30">
            <v>16</v>
          </cell>
          <cell r="U30">
            <v>52</v>
          </cell>
          <cell r="V30">
            <v>2</v>
          </cell>
          <cell r="W30">
            <v>225</v>
          </cell>
          <cell r="X30">
            <v>1</v>
          </cell>
          <cell r="Y30">
            <v>0</v>
          </cell>
          <cell r="Z30">
            <v>6</v>
          </cell>
          <cell r="AA30">
            <v>0</v>
          </cell>
          <cell r="AB30">
            <v>0</v>
          </cell>
          <cell r="AC30">
            <v>0</v>
          </cell>
          <cell r="AD30">
            <v>0</v>
          </cell>
          <cell r="AE30">
            <v>0</v>
          </cell>
          <cell r="AF30">
            <v>0</v>
          </cell>
          <cell r="AG30">
            <v>383</v>
          </cell>
          <cell r="AH30">
            <v>63</v>
          </cell>
          <cell r="AI30">
            <v>46</v>
          </cell>
          <cell r="AJ30">
            <v>174</v>
          </cell>
          <cell r="AK30">
            <v>26</v>
          </cell>
          <cell r="AL30">
            <v>0</v>
          </cell>
          <cell r="AM30">
            <v>0</v>
          </cell>
          <cell r="AN30">
            <v>0</v>
          </cell>
          <cell r="AO30">
            <v>0</v>
          </cell>
          <cell r="AP30">
            <v>0</v>
          </cell>
          <cell r="AQ30">
            <v>0</v>
          </cell>
          <cell r="AR30">
            <v>0</v>
          </cell>
          <cell r="AS30">
            <v>0</v>
          </cell>
          <cell r="AT30">
            <v>0</v>
          </cell>
        </row>
        <row r="31">
          <cell r="A31">
            <v>9</v>
          </cell>
          <cell r="B31" t="str">
            <v>RhodeIsland</v>
          </cell>
          <cell r="C31">
            <v>39114</v>
          </cell>
          <cell r="D31" t="str">
            <v>Actual M</v>
          </cell>
          <cell r="E31">
            <v>32315</v>
          </cell>
          <cell r="F31">
            <v>0</v>
          </cell>
          <cell r="G31">
            <v>193367</v>
          </cell>
          <cell r="H31">
            <v>0</v>
          </cell>
          <cell r="I31">
            <v>18382</v>
          </cell>
          <cell r="J31">
            <v>0</v>
          </cell>
          <cell r="K31">
            <v>0</v>
          </cell>
          <cell r="L31">
            <v>396</v>
          </cell>
          <cell r="M31">
            <v>21</v>
          </cell>
          <cell r="N31">
            <v>3620</v>
          </cell>
          <cell r="O31">
            <v>14</v>
          </cell>
          <cell r="P31">
            <v>0</v>
          </cell>
          <cell r="Q31">
            <v>76</v>
          </cell>
          <cell r="R31">
            <v>1</v>
          </cell>
          <cell r="S31">
            <v>0</v>
          </cell>
          <cell r="T31">
            <v>15</v>
          </cell>
          <cell r="U31">
            <v>52</v>
          </cell>
          <cell r="V31">
            <v>2</v>
          </cell>
          <cell r="W31">
            <v>225</v>
          </cell>
          <cell r="X31">
            <v>1</v>
          </cell>
          <cell r="Y31">
            <v>0</v>
          </cell>
          <cell r="Z31">
            <v>6</v>
          </cell>
          <cell r="AA31">
            <v>0</v>
          </cell>
          <cell r="AB31">
            <v>0</v>
          </cell>
          <cell r="AC31">
            <v>0</v>
          </cell>
          <cell r="AD31">
            <v>0</v>
          </cell>
          <cell r="AE31">
            <v>0</v>
          </cell>
          <cell r="AF31">
            <v>0</v>
          </cell>
          <cell r="AG31">
            <v>383</v>
          </cell>
          <cell r="AH31">
            <v>63</v>
          </cell>
          <cell r="AI31">
            <v>49</v>
          </cell>
          <cell r="AJ31">
            <v>174</v>
          </cell>
          <cell r="AK31">
            <v>26</v>
          </cell>
          <cell r="AL31">
            <v>0</v>
          </cell>
          <cell r="AM31">
            <v>0</v>
          </cell>
          <cell r="AN31">
            <v>0</v>
          </cell>
          <cell r="AO31">
            <v>0</v>
          </cell>
          <cell r="AP31">
            <v>0</v>
          </cell>
          <cell r="AQ31">
            <v>0</v>
          </cell>
          <cell r="AR31">
            <v>0</v>
          </cell>
          <cell r="AS31">
            <v>0</v>
          </cell>
          <cell r="AT31">
            <v>0</v>
          </cell>
        </row>
        <row r="32">
          <cell r="A32">
            <v>9</v>
          </cell>
          <cell r="B32" t="str">
            <v>RhodeIsland</v>
          </cell>
          <cell r="C32">
            <v>39142</v>
          </cell>
          <cell r="D32" t="str">
            <v>Actual M</v>
          </cell>
          <cell r="E32">
            <v>32267</v>
          </cell>
          <cell r="F32">
            <v>0</v>
          </cell>
          <cell r="G32">
            <v>193505</v>
          </cell>
          <cell r="H32">
            <v>0</v>
          </cell>
          <cell r="I32">
            <v>18454</v>
          </cell>
          <cell r="J32">
            <v>0</v>
          </cell>
          <cell r="K32">
            <v>0</v>
          </cell>
          <cell r="L32">
            <v>397</v>
          </cell>
          <cell r="M32">
            <v>21</v>
          </cell>
          <cell r="N32">
            <v>3617</v>
          </cell>
          <cell r="O32">
            <v>15</v>
          </cell>
          <cell r="P32">
            <v>0</v>
          </cell>
          <cell r="Q32">
            <v>75</v>
          </cell>
          <cell r="R32">
            <v>1</v>
          </cell>
          <cell r="S32">
            <v>0</v>
          </cell>
          <cell r="T32">
            <v>16</v>
          </cell>
          <cell r="U32">
            <v>52</v>
          </cell>
          <cell r="V32">
            <v>2</v>
          </cell>
          <cell r="W32">
            <v>223</v>
          </cell>
          <cell r="X32">
            <v>1</v>
          </cell>
          <cell r="Y32">
            <v>0</v>
          </cell>
          <cell r="Z32">
            <v>6</v>
          </cell>
          <cell r="AA32">
            <v>0</v>
          </cell>
          <cell r="AB32">
            <v>0</v>
          </cell>
          <cell r="AC32">
            <v>0</v>
          </cell>
          <cell r="AD32">
            <v>0</v>
          </cell>
          <cell r="AE32">
            <v>0</v>
          </cell>
          <cell r="AF32">
            <v>0</v>
          </cell>
          <cell r="AG32">
            <v>386</v>
          </cell>
          <cell r="AH32">
            <v>64</v>
          </cell>
          <cell r="AI32">
            <v>48</v>
          </cell>
          <cell r="AJ32">
            <v>176</v>
          </cell>
          <cell r="AK32">
            <v>26</v>
          </cell>
          <cell r="AL32">
            <v>0</v>
          </cell>
          <cell r="AM32">
            <v>0</v>
          </cell>
          <cell r="AN32">
            <v>0</v>
          </cell>
          <cell r="AO32">
            <v>0</v>
          </cell>
          <cell r="AP32">
            <v>0</v>
          </cell>
          <cell r="AQ32">
            <v>0</v>
          </cell>
          <cell r="AR32">
            <v>0</v>
          </cell>
          <cell r="AS32">
            <v>0</v>
          </cell>
          <cell r="AT32">
            <v>0</v>
          </cell>
        </row>
        <row r="33">
          <cell r="A33">
            <v>9</v>
          </cell>
          <cell r="B33" t="str">
            <v>RhodeIsland</v>
          </cell>
          <cell r="C33">
            <v>39173</v>
          </cell>
          <cell r="D33" t="str">
            <v>Actual M</v>
          </cell>
          <cell r="E33">
            <v>32171</v>
          </cell>
          <cell r="F33">
            <v>0</v>
          </cell>
          <cell r="G33">
            <v>192556</v>
          </cell>
          <cell r="H33">
            <v>0</v>
          </cell>
          <cell r="I33">
            <v>18276</v>
          </cell>
          <cell r="J33">
            <v>0</v>
          </cell>
          <cell r="K33">
            <v>0</v>
          </cell>
          <cell r="L33">
            <v>400</v>
          </cell>
          <cell r="M33">
            <v>29</v>
          </cell>
          <cell r="N33">
            <v>3588</v>
          </cell>
          <cell r="O33">
            <v>15</v>
          </cell>
          <cell r="P33">
            <v>0</v>
          </cell>
          <cell r="Q33">
            <v>75</v>
          </cell>
          <cell r="R33">
            <v>1</v>
          </cell>
          <cell r="S33">
            <v>0</v>
          </cell>
          <cell r="T33">
            <v>16</v>
          </cell>
          <cell r="U33">
            <v>51</v>
          </cell>
          <cell r="V33">
            <v>3</v>
          </cell>
          <cell r="W33">
            <v>221</v>
          </cell>
          <cell r="X33">
            <v>1</v>
          </cell>
          <cell r="Y33">
            <v>0</v>
          </cell>
          <cell r="Z33">
            <v>6</v>
          </cell>
          <cell r="AA33">
            <v>0</v>
          </cell>
          <cell r="AB33">
            <v>0</v>
          </cell>
          <cell r="AC33">
            <v>0</v>
          </cell>
          <cell r="AD33">
            <v>0</v>
          </cell>
          <cell r="AE33">
            <v>0</v>
          </cell>
          <cell r="AF33">
            <v>0</v>
          </cell>
          <cell r="AG33">
            <v>386</v>
          </cell>
          <cell r="AH33">
            <v>64</v>
          </cell>
          <cell r="AI33">
            <v>48</v>
          </cell>
          <cell r="AJ33">
            <v>177</v>
          </cell>
          <cell r="AK33">
            <v>26</v>
          </cell>
          <cell r="AL33">
            <v>0</v>
          </cell>
          <cell r="AM33">
            <v>0</v>
          </cell>
          <cell r="AN33">
            <v>0</v>
          </cell>
          <cell r="AO33">
            <v>0</v>
          </cell>
          <cell r="AP33">
            <v>0</v>
          </cell>
          <cell r="AQ33">
            <v>0</v>
          </cell>
          <cell r="AR33">
            <v>0</v>
          </cell>
          <cell r="AS33">
            <v>0</v>
          </cell>
          <cell r="AT33">
            <v>0</v>
          </cell>
        </row>
        <row r="34">
          <cell r="A34">
            <v>9</v>
          </cell>
          <cell r="B34" t="str">
            <v>RhodeIsland</v>
          </cell>
          <cell r="C34">
            <v>39203</v>
          </cell>
          <cell r="D34" t="str">
            <v>Actual M</v>
          </cell>
          <cell r="E34">
            <v>32102</v>
          </cell>
          <cell r="F34">
            <v>0</v>
          </cell>
          <cell r="G34">
            <v>191007</v>
          </cell>
          <cell r="H34">
            <v>0</v>
          </cell>
          <cell r="I34">
            <v>18137</v>
          </cell>
          <cell r="J34">
            <v>0</v>
          </cell>
          <cell r="K34">
            <v>0</v>
          </cell>
          <cell r="L34">
            <v>400</v>
          </cell>
          <cell r="M34">
            <v>2</v>
          </cell>
          <cell r="N34">
            <v>3582</v>
          </cell>
          <cell r="O34">
            <v>15</v>
          </cell>
          <cell r="P34">
            <v>0</v>
          </cell>
          <cell r="Q34">
            <v>75</v>
          </cell>
          <cell r="R34">
            <v>1</v>
          </cell>
          <cell r="S34">
            <v>0</v>
          </cell>
          <cell r="T34">
            <v>16</v>
          </cell>
          <cell r="U34">
            <v>50</v>
          </cell>
          <cell r="V34">
            <v>3</v>
          </cell>
          <cell r="W34">
            <v>220</v>
          </cell>
          <cell r="X34">
            <v>1</v>
          </cell>
          <cell r="Y34">
            <v>0</v>
          </cell>
          <cell r="Z34">
            <v>6</v>
          </cell>
          <cell r="AA34">
            <v>0</v>
          </cell>
          <cell r="AB34">
            <v>0</v>
          </cell>
          <cell r="AC34">
            <v>0</v>
          </cell>
          <cell r="AD34">
            <v>0</v>
          </cell>
          <cell r="AE34">
            <v>0</v>
          </cell>
          <cell r="AF34">
            <v>0</v>
          </cell>
          <cell r="AG34">
            <v>387</v>
          </cell>
          <cell r="AH34">
            <v>64</v>
          </cell>
          <cell r="AI34">
            <v>49</v>
          </cell>
          <cell r="AJ34">
            <v>175</v>
          </cell>
          <cell r="AK34">
            <v>26</v>
          </cell>
          <cell r="AL34">
            <v>0</v>
          </cell>
          <cell r="AM34">
            <v>0</v>
          </cell>
          <cell r="AN34">
            <v>0</v>
          </cell>
          <cell r="AO34">
            <v>0</v>
          </cell>
          <cell r="AP34">
            <v>0</v>
          </cell>
          <cell r="AQ34">
            <v>0</v>
          </cell>
          <cell r="AR34">
            <v>0</v>
          </cell>
          <cell r="AS34">
            <v>0</v>
          </cell>
          <cell r="AT34">
            <v>0</v>
          </cell>
        </row>
        <row r="35">
          <cell r="A35">
            <v>9</v>
          </cell>
          <cell r="B35" t="str">
            <v>RhodeIsland</v>
          </cell>
          <cell r="C35">
            <v>39234</v>
          </cell>
          <cell r="D35" t="str">
            <v>Actual M</v>
          </cell>
          <cell r="E35">
            <v>32031</v>
          </cell>
          <cell r="F35">
            <v>0</v>
          </cell>
          <cell r="G35">
            <v>190072</v>
          </cell>
          <cell r="H35">
            <v>0</v>
          </cell>
          <cell r="I35">
            <v>17954</v>
          </cell>
          <cell r="J35">
            <v>0</v>
          </cell>
          <cell r="K35">
            <v>0</v>
          </cell>
          <cell r="L35">
            <v>400</v>
          </cell>
          <cell r="M35">
            <v>4</v>
          </cell>
          <cell r="N35">
            <v>3592</v>
          </cell>
          <cell r="O35">
            <v>15</v>
          </cell>
          <cell r="P35">
            <v>0</v>
          </cell>
          <cell r="Q35">
            <v>74</v>
          </cell>
          <cell r="R35">
            <v>1</v>
          </cell>
          <cell r="S35">
            <v>0</v>
          </cell>
          <cell r="T35">
            <v>15</v>
          </cell>
          <cell r="U35">
            <v>49</v>
          </cell>
          <cell r="V35">
            <v>1</v>
          </cell>
          <cell r="W35">
            <v>221</v>
          </cell>
          <cell r="X35">
            <v>1</v>
          </cell>
          <cell r="Y35">
            <v>0</v>
          </cell>
          <cell r="Z35">
            <v>6</v>
          </cell>
          <cell r="AA35">
            <v>0</v>
          </cell>
          <cell r="AB35">
            <v>0</v>
          </cell>
          <cell r="AC35">
            <v>0</v>
          </cell>
          <cell r="AD35">
            <v>0</v>
          </cell>
          <cell r="AE35">
            <v>0</v>
          </cell>
          <cell r="AF35">
            <v>0</v>
          </cell>
          <cell r="AG35">
            <v>392</v>
          </cell>
          <cell r="AH35">
            <v>64</v>
          </cell>
          <cell r="AI35">
            <v>51</v>
          </cell>
          <cell r="AJ35">
            <v>175</v>
          </cell>
          <cell r="AK35">
            <v>27</v>
          </cell>
          <cell r="AL35">
            <v>0</v>
          </cell>
          <cell r="AM35">
            <v>0</v>
          </cell>
          <cell r="AN35">
            <v>0</v>
          </cell>
          <cell r="AO35">
            <v>0</v>
          </cell>
          <cell r="AP35">
            <v>0</v>
          </cell>
          <cell r="AQ35">
            <v>0</v>
          </cell>
          <cell r="AR35">
            <v>0</v>
          </cell>
          <cell r="AS35">
            <v>0</v>
          </cell>
          <cell r="AT35">
            <v>0</v>
          </cell>
        </row>
        <row r="36">
          <cell r="A36">
            <v>9</v>
          </cell>
          <cell r="B36" t="str">
            <v>RhodeIsland</v>
          </cell>
          <cell r="C36">
            <v>39264</v>
          </cell>
          <cell r="D36" t="str">
            <v>Actual M</v>
          </cell>
          <cell r="E36">
            <v>31973</v>
          </cell>
          <cell r="F36">
            <v>0</v>
          </cell>
          <cell r="G36">
            <v>189224</v>
          </cell>
          <cell r="H36">
            <v>0</v>
          </cell>
          <cell r="I36">
            <v>17771</v>
          </cell>
          <cell r="J36">
            <v>0</v>
          </cell>
          <cell r="K36">
            <v>0</v>
          </cell>
          <cell r="L36">
            <v>396</v>
          </cell>
          <cell r="M36">
            <v>4</v>
          </cell>
          <cell r="N36">
            <v>3583</v>
          </cell>
          <cell r="O36">
            <v>15</v>
          </cell>
          <cell r="P36">
            <v>0</v>
          </cell>
          <cell r="Q36">
            <v>74</v>
          </cell>
          <cell r="R36">
            <v>1</v>
          </cell>
          <cell r="S36">
            <v>0</v>
          </cell>
          <cell r="T36">
            <v>15</v>
          </cell>
          <cell r="U36">
            <v>49</v>
          </cell>
          <cell r="V36">
            <v>1</v>
          </cell>
          <cell r="W36">
            <v>220</v>
          </cell>
          <cell r="X36">
            <v>1</v>
          </cell>
          <cell r="Y36">
            <v>0</v>
          </cell>
          <cell r="Z36">
            <v>6</v>
          </cell>
          <cell r="AA36">
            <v>0</v>
          </cell>
          <cell r="AB36">
            <v>0</v>
          </cell>
          <cell r="AC36">
            <v>0</v>
          </cell>
          <cell r="AD36">
            <v>0</v>
          </cell>
          <cell r="AE36">
            <v>0</v>
          </cell>
          <cell r="AF36">
            <v>0</v>
          </cell>
          <cell r="AG36">
            <v>392</v>
          </cell>
          <cell r="AH36">
            <v>64</v>
          </cell>
          <cell r="AI36">
            <v>51</v>
          </cell>
          <cell r="AJ36">
            <v>175</v>
          </cell>
          <cell r="AK36">
            <v>27</v>
          </cell>
          <cell r="AL36">
            <v>0</v>
          </cell>
          <cell r="AM36">
            <v>0</v>
          </cell>
          <cell r="AN36">
            <v>0</v>
          </cell>
          <cell r="AO36">
            <v>0</v>
          </cell>
          <cell r="AP36">
            <v>0</v>
          </cell>
          <cell r="AQ36">
            <v>0</v>
          </cell>
          <cell r="AR36">
            <v>0</v>
          </cell>
          <cell r="AS36">
            <v>0</v>
          </cell>
          <cell r="AT36">
            <v>0</v>
          </cell>
        </row>
        <row r="37">
          <cell r="A37">
            <v>9</v>
          </cell>
          <cell r="B37" t="str">
            <v>RhodeIsland</v>
          </cell>
          <cell r="C37">
            <v>39295</v>
          </cell>
          <cell r="D37" t="str">
            <v>Actual M</v>
          </cell>
          <cell r="E37">
            <v>31956</v>
          </cell>
          <cell r="F37">
            <v>0</v>
          </cell>
          <cell r="G37">
            <v>188747</v>
          </cell>
          <cell r="H37">
            <v>0</v>
          </cell>
          <cell r="I37">
            <v>17683</v>
          </cell>
          <cell r="J37">
            <v>0</v>
          </cell>
          <cell r="K37">
            <v>0</v>
          </cell>
          <cell r="L37">
            <v>391</v>
          </cell>
          <cell r="M37">
            <v>4</v>
          </cell>
          <cell r="N37">
            <v>3589</v>
          </cell>
          <cell r="O37">
            <v>17</v>
          </cell>
          <cell r="P37">
            <v>0</v>
          </cell>
          <cell r="Q37">
            <v>80</v>
          </cell>
          <cell r="R37">
            <v>2</v>
          </cell>
          <cell r="S37">
            <v>0</v>
          </cell>
          <cell r="T37">
            <v>11</v>
          </cell>
          <cell r="U37">
            <v>49</v>
          </cell>
          <cell r="V37">
            <v>2</v>
          </cell>
          <cell r="W37">
            <v>217</v>
          </cell>
          <cell r="X37">
            <v>1</v>
          </cell>
          <cell r="Y37">
            <v>0</v>
          </cell>
          <cell r="Z37">
            <v>6</v>
          </cell>
          <cell r="AA37">
            <v>0</v>
          </cell>
          <cell r="AB37">
            <v>0</v>
          </cell>
          <cell r="AC37">
            <v>0</v>
          </cell>
          <cell r="AD37">
            <v>0</v>
          </cell>
          <cell r="AE37">
            <v>0</v>
          </cell>
          <cell r="AF37">
            <v>0</v>
          </cell>
          <cell r="AG37">
            <v>394</v>
          </cell>
          <cell r="AH37">
            <v>65</v>
          </cell>
          <cell r="AI37">
            <v>51</v>
          </cell>
          <cell r="AJ37">
            <v>175</v>
          </cell>
          <cell r="AK37">
            <v>27</v>
          </cell>
          <cell r="AL37">
            <v>0</v>
          </cell>
          <cell r="AM37">
            <v>0</v>
          </cell>
          <cell r="AN37">
            <v>0</v>
          </cell>
          <cell r="AO37">
            <v>0</v>
          </cell>
          <cell r="AP37">
            <v>0</v>
          </cell>
          <cell r="AQ37">
            <v>0</v>
          </cell>
          <cell r="AR37">
            <v>0</v>
          </cell>
          <cell r="AS37">
            <v>0</v>
          </cell>
          <cell r="AT37">
            <v>0</v>
          </cell>
        </row>
        <row r="38">
          <cell r="A38">
            <v>9</v>
          </cell>
          <cell r="B38" t="str">
            <v>RhodeIsland</v>
          </cell>
          <cell r="C38">
            <v>39326</v>
          </cell>
          <cell r="D38" t="str">
            <v>Actual M</v>
          </cell>
          <cell r="E38">
            <v>31984</v>
          </cell>
          <cell r="F38">
            <v>0</v>
          </cell>
          <cell r="G38">
            <v>189081</v>
          </cell>
          <cell r="H38">
            <v>0</v>
          </cell>
          <cell r="I38">
            <v>17683</v>
          </cell>
          <cell r="J38">
            <v>0</v>
          </cell>
          <cell r="K38">
            <v>0</v>
          </cell>
          <cell r="L38">
            <v>387</v>
          </cell>
          <cell r="M38">
            <v>11</v>
          </cell>
          <cell r="N38">
            <v>3596</v>
          </cell>
          <cell r="O38">
            <v>17</v>
          </cell>
          <cell r="P38">
            <v>0</v>
          </cell>
          <cell r="Q38">
            <v>82</v>
          </cell>
          <cell r="R38">
            <v>2</v>
          </cell>
          <cell r="S38">
            <v>0</v>
          </cell>
          <cell r="T38">
            <v>12</v>
          </cell>
          <cell r="U38">
            <v>52</v>
          </cell>
          <cell r="V38">
            <v>1</v>
          </cell>
          <cell r="W38">
            <v>214</v>
          </cell>
          <cell r="X38">
            <v>1</v>
          </cell>
          <cell r="Y38">
            <v>0</v>
          </cell>
          <cell r="Z38">
            <v>7</v>
          </cell>
          <cell r="AA38">
            <v>0</v>
          </cell>
          <cell r="AB38">
            <v>0</v>
          </cell>
          <cell r="AC38">
            <v>0</v>
          </cell>
          <cell r="AD38">
            <v>0</v>
          </cell>
          <cell r="AE38">
            <v>0</v>
          </cell>
          <cell r="AF38">
            <v>0</v>
          </cell>
          <cell r="AG38">
            <v>393</v>
          </cell>
          <cell r="AH38">
            <v>63</v>
          </cell>
          <cell r="AI38">
            <v>55</v>
          </cell>
          <cell r="AJ38">
            <v>170</v>
          </cell>
          <cell r="AK38">
            <v>26</v>
          </cell>
          <cell r="AL38">
            <v>0</v>
          </cell>
          <cell r="AM38">
            <v>0</v>
          </cell>
          <cell r="AN38">
            <v>0</v>
          </cell>
          <cell r="AO38">
            <v>0</v>
          </cell>
          <cell r="AP38">
            <v>0</v>
          </cell>
          <cell r="AQ38">
            <v>0</v>
          </cell>
          <cell r="AR38">
            <v>0</v>
          </cell>
          <cell r="AS38">
            <v>0</v>
          </cell>
          <cell r="AT38">
            <v>0</v>
          </cell>
        </row>
        <row r="39">
          <cell r="A39">
            <v>9</v>
          </cell>
          <cell r="B39" t="str">
            <v>RhodeIsland</v>
          </cell>
          <cell r="C39">
            <v>39356</v>
          </cell>
          <cell r="D39" t="str">
            <v>Actual M</v>
          </cell>
          <cell r="E39">
            <v>31991</v>
          </cell>
          <cell r="F39">
            <v>0</v>
          </cell>
          <cell r="G39">
            <v>190389</v>
          </cell>
          <cell r="H39">
            <v>0</v>
          </cell>
          <cell r="I39">
            <v>17736</v>
          </cell>
          <cell r="J39">
            <v>0</v>
          </cell>
          <cell r="K39">
            <v>0</v>
          </cell>
          <cell r="L39">
            <v>393</v>
          </cell>
          <cell r="M39">
            <v>11</v>
          </cell>
          <cell r="N39">
            <v>3600</v>
          </cell>
          <cell r="O39">
            <v>18</v>
          </cell>
          <cell r="P39">
            <v>0</v>
          </cell>
          <cell r="Q39">
            <v>85</v>
          </cell>
          <cell r="R39">
            <v>2</v>
          </cell>
          <cell r="S39">
            <v>0</v>
          </cell>
          <cell r="T39">
            <v>12</v>
          </cell>
          <cell r="U39">
            <v>54</v>
          </cell>
          <cell r="V39">
            <v>1</v>
          </cell>
          <cell r="W39">
            <v>213</v>
          </cell>
          <cell r="X39">
            <v>1</v>
          </cell>
          <cell r="Y39">
            <v>0</v>
          </cell>
          <cell r="Z39">
            <v>7</v>
          </cell>
          <cell r="AA39">
            <v>0</v>
          </cell>
          <cell r="AB39">
            <v>0</v>
          </cell>
          <cell r="AC39">
            <v>0</v>
          </cell>
          <cell r="AD39">
            <v>0</v>
          </cell>
          <cell r="AE39">
            <v>0</v>
          </cell>
          <cell r="AF39">
            <v>0</v>
          </cell>
          <cell r="AG39">
            <v>394</v>
          </cell>
          <cell r="AH39">
            <v>63</v>
          </cell>
          <cell r="AI39">
            <v>56</v>
          </cell>
          <cell r="AJ39">
            <v>170</v>
          </cell>
          <cell r="AK39">
            <v>25</v>
          </cell>
          <cell r="AL39">
            <v>0</v>
          </cell>
          <cell r="AM39">
            <v>0</v>
          </cell>
          <cell r="AN39">
            <v>0</v>
          </cell>
          <cell r="AO39">
            <v>0</v>
          </cell>
          <cell r="AP39">
            <v>0</v>
          </cell>
          <cell r="AQ39">
            <v>0</v>
          </cell>
          <cell r="AR39">
            <v>0</v>
          </cell>
          <cell r="AS39">
            <v>0</v>
          </cell>
          <cell r="AT39">
            <v>0</v>
          </cell>
        </row>
        <row r="40">
          <cell r="A40">
            <v>9</v>
          </cell>
          <cell r="B40" t="str">
            <v>RhodeIsland</v>
          </cell>
          <cell r="C40">
            <v>39387</v>
          </cell>
          <cell r="D40" t="str">
            <v>Actual M</v>
          </cell>
          <cell r="E40">
            <v>31997</v>
          </cell>
          <cell r="F40">
            <v>0</v>
          </cell>
          <cell r="G40">
            <v>192730</v>
          </cell>
          <cell r="H40">
            <v>0</v>
          </cell>
          <cell r="I40">
            <v>18186</v>
          </cell>
          <cell r="J40">
            <v>0</v>
          </cell>
          <cell r="K40">
            <v>0</v>
          </cell>
          <cell r="L40">
            <v>415</v>
          </cell>
          <cell r="M40">
            <v>13</v>
          </cell>
          <cell r="N40">
            <v>3593</v>
          </cell>
          <cell r="O40">
            <v>18</v>
          </cell>
          <cell r="P40">
            <v>0</v>
          </cell>
          <cell r="Q40">
            <v>85</v>
          </cell>
          <cell r="R40">
            <v>2</v>
          </cell>
          <cell r="S40">
            <v>0</v>
          </cell>
          <cell r="T40">
            <v>11</v>
          </cell>
          <cell r="U40">
            <v>65</v>
          </cell>
          <cell r="V40">
            <v>2</v>
          </cell>
          <cell r="W40">
            <v>202</v>
          </cell>
          <cell r="X40">
            <v>1</v>
          </cell>
          <cell r="Y40">
            <v>0</v>
          </cell>
          <cell r="Z40">
            <v>7</v>
          </cell>
          <cell r="AA40">
            <v>0</v>
          </cell>
          <cell r="AB40">
            <v>0</v>
          </cell>
          <cell r="AC40">
            <v>0</v>
          </cell>
          <cell r="AD40">
            <v>0</v>
          </cell>
          <cell r="AE40">
            <v>0</v>
          </cell>
          <cell r="AF40">
            <v>0</v>
          </cell>
          <cell r="AG40">
            <v>392</v>
          </cell>
          <cell r="AH40">
            <v>63</v>
          </cell>
          <cell r="AI40">
            <v>55</v>
          </cell>
          <cell r="AJ40">
            <v>171</v>
          </cell>
          <cell r="AK40">
            <v>26</v>
          </cell>
          <cell r="AL40">
            <v>0</v>
          </cell>
          <cell r="AM40">
            <v>0</v>
          </cell>
          <cell r="AN40">
            <v>0</v>
          </cell>
          <cell r="AO40">
            <v>0</v>
          </cell>
          <cell r="AP40">
            <v>0</v>
          </cell>
          <cell r="AQ40">
            <v>0</v>
          </cell>
          <cell r="AR40">
            <v>0</v>
          </cell>
          <cell r="AS40">
            <v>0</v>
          </cell>
          <cell r="AT40">
            <v>0</v>
          </cell>
        </row>
        <row r="41">
          <cell r="A41">
            <v>9</v>
          </cell>
          <cell r="B41" t="str">
            <v>RhodeIsland</v>
          </cell>
          <cell r="C41">
            <v>39417</v>
          </cell>
          <cell r="D41" t="str">
            <v>Actual M</v>
          </cell>
          <cell r="E41">
            <v>31996</v>
          </cell>
          <cell r="F41">
            <v>0</v>
          </cell>
          <cell r="G41">
            <v>193904</v>
          </cell>
          <cell r="H41">
            <v>0</v>
          </cell>
          <cell r="I41">
            <v>18390</v>
          </cell>
          <cell r="J41">
            <v>0</v>
          </cell>
          <cell r="K41">
            <v>0</v>
          </cell>
          <cell r="L41">
            <v>427</v>
          </cell>
          <cell r="M41">
            <v>15</v>
          </cell>
          <cell r="N41">
            <v>3592</v>
          </cell>
          <cell r="O41">
            <v>17</v>
          </cell>
          <cell r="P41">
            <v>0</v>
          </cell>
          <cell r="Q41">
            <v>86</v>
          </cell>
          <cell r="R41">
            <v>2</v>
          </cell>
          <cell r="S41">
            <v>0</v>
          </cell>
          <cell r="T41">
            <v>11</v>
          </cell>
          <cell r="U41">
            <v>77</v>
          </cell>
          <cell r="V41">
            <v>2</v>
          </cell>
          <cell r="W41">
            <v>196</v>
          </cell>
          <cell r="X41">
            <v>1</v>
          </cell>
          <cell r="Y41">
            <v>0</v>
          </cell>
          <cell r="Z41">
            <v>7</v>
          </cell>
          <cell r="AA41">
            <v>0</v>
          </cell>
          <cell r="AB41">
            <v>0</v>
          </cell>
          <cell r="AC41">
            <v>0</v>
          </cell>
          <cell r="AD41">
            <v>0</v>
          </cell>
          <cell r="AE41">
            <v>0</v>
          </cell>
          <cell r="AF41">
            <v>0</v>
          </cell>
          <cell r="AG41">
            <v>391</v>
          </cell>
          <cell r="AH41">
            <v>63</v>
          </cell>
          <cell r="AI41">
            <v>52</v>
          </cell>
          <cell r="AJ41">
            <v>170</v>
          </cell>
          <cell r="AK41">
            <v>26</v>
          </cell>
          <cell r="AL41">
            <v>0</v>
          </cell>
          <cell r="AM41">
            <v>0</v>
          </cell>
          <cell r="AN41">
            <v>0</v>
          </cell>
          <cell r="AO41">
            <v>0</v>
          </cell>
          <cell r="AP41">
            <v>0</v>
          </cell>
          <cell r="AQ41">
            <v>0</v>
          </cell>
          <cell r="AR41">
            <v>0</v>
          </cell>
          <cell r="AS41">
            <v>0</v>
          </cell>
          <cell r="AT41">
            <v>0</v>
          </cell>
        </row>
        <row r="42">
          <cell r="A42">
            <v>9</v>
          </cell>
          <cell r="B42" t="str">
            <v>RhodeIsland</v>
          </cell>
          <cell r="C42">
            <v>39448</v>
          </cell>
          <cell r="D42" t="str">
            <v>Actual M</v>
          </cell>
          <cell r="E42">
            <v>31899</v>
          </cell>
          <cell r="F42">
            <v>0</v>
          </cell>
          <cell r="G42">
            <v>194327</v>
          </cell>
          <cell r="H42">
            <v>0</v>
          </cell>
          <cell r="I42">
            <v>18468</v>
          </cell>
          <cell r="J42">
            <v>0</v>
          </cell>
          <cell r="K42">
            <v>0</v>
          </cell>
          <cell r="L42">
            <v>450</v>
          </cell>
          <cell r="M42">
            <v>19</v>
          </cell>
          <cell r="N42">
            <v>3587</v>
          </cell>
          <cell r="O42">
            <v>16</v>
          </cell>
          <cell r="P42">
            <v>0</v>
          </cell>
          <cell r="Q42">
            <v>85</v>
          </cell>
          <cell r="R42">
            <v>2</v>
          </cell>
          <cell r="S42">
            <v>0</v>
          </cell>
          <cell r="T42">
            <v>11</v>
          </cell>
          <cell r="U42">
            <v>81</v>
          </cell>
          <cell r="V42">
            <v>9</v>
          </cell>
          <cell r="W42">
            <v>196</v>
          </cell>
          <cell r="X42">
            <v>1</v>
          </cell>
          <cell r="Y42">
            <v>0</v>
          </cell>
          <cell r="Z42">
            <v>7</v>
          </cell>
          <cell r="AA42">
            <v>0</v>
          </cell>
          <cell r="AB42">
            <v>0</v>
          </cell>
          <cell r="AC42">
            <v>0</v>
          </cell>
          <cell r="AD42">
            <v>0</v>
          </cell>
          <cell r="AE42">
            <v>0</v>
          </cell>
          <cell r="AF42">
            <v>0</v>
          </cell>
          <cell r="AG42">
            <v>388</v>
          </cell>
          <cell r="AH42">
            <v>63</v>
          </cell>
          <cell r="AI42">
            <v>55</v>
          </cell>
          <cell r="AJ42">
            <v>164</v>
          </cell>
          <cell r="AK42">
            <v>26</v>
          </cell>
          <cell r="AL42">
            <v>0</v>
          </cell>
          <cell r="AM42">
            <v>0</v>
          </cell>
          <cell r="AN42">
            <v>0</v>
          </cell>
          <cell r="AO42">
            <v>0</v>
          </cell>
          <cell r="AP42">
            <v>0</v>
          </cell>
          <cell r="AQ42">
            <v>0</v>
          </cell>
          <cell r="AR42">
            <v>0</v>
          </cell>
          <cell r="AS42">
            <v>0</v>
          </cell>
          <cell r="AT42">
            <v>0</v>
          </cell>
        </row>
        <row r="43">
          <cell r="A43">
            <v>9</v>
          </cell>
          <cell r="B43" t="str">
            <v>RhodeIsland</v>
          </cell>
          <cell r="C43">
            <v>39479</v>
          </cell>
          <cell r="D43" t="str">
            <v>Actual M</v>
          </cell>
          <cell r="E43">
            <v>31807</v>
          </cell>
          <cell r="F43">
            <v>0</v>
          </cell>
          <cell r="G43">
            <v>194525</v>
          </cell>
          <cell r="H43">
            <v>0</v>
          </cell>
          <cell r="I43">
            <v>18462</v>
          </cell>
          <cell r="J43">
            <v>0</v>
          </cell>
          <cell r="K43">
            <v>0</v>
          </cell>
          <cell r="L43">
            <v>442</v>
          </cell>
          <cell r="M43">
            <v>20</v>
          </cell>
          <cell r="N43">
            <v>3591</v>
          </cell>
          <cell r="O43">
            <v>17</v>
          </cell>
          <cell r="P43">
            <v>0</v>
          </cell>
          <cell r="Q43">
            <v>85</v>
          </cell>
          <cell r="R43">
            <v>2</v>
          </cell>
          <cell r="S43">
            <v>0</v>
          </cell>
          <cell r="T43">
            <v>11</v>
          </cell>
          <cell r="U43">
            <v>80</v>
          </cell>
          <cell r="V43">
            <v>9</v>
          </cell>
          <cell r="W43">
            <v>194</v>
          </cell>
          <cell r="X43">
            <v>1</v>
          </cell>
          <cell r="Y43">
            <v>0</v>
          </cell>
          <cell r="Z43">
            <v>8</v>
          </cell>
          <cell r="AA43">
            <v>0</v>
          </cell>
          <cell r="AB43">
            <v>0</v>
          </cell>
          <cell r="AC43">
            <v>0</v>
          </cell>
          <cell r="AD43">
            <v>0</v>
          </cell>
          <cell r="AE43">
            <v>0</v>
          </cell>
          <cell r="AF43">
            <v>0</v>
          </cell>
          <cell r="AG43">
            <v>390</v>
          </cell>
          <cell r="AH43">
            <v>63</v>
          </cell>
          <cell r="AI43">
            <v>56</v>
          </cell>
          <cell r="AJ43">
            <v>167</v>
          </cell>
          <cell r="AK43">
            <v>26</v>
          </cell>
          <cell r="AL43">
            <v>0</v>
          </cell>
          <cell r="AM43">
            <v>0</v>
          </cell>
          <cell r="AN43">
            <v>0</v>
          </cell>
          <cell r="AO43">
            <v>0</v>
          </cell>
          <cell r="AP43">
            <v>0</v>
          </cell>
          <cell r="AQ43">
            <v>0</v>
          </cell>
          <cell r="AR43">
            <v>0</v>
          </cell>
          <cell r="AS43">
            <v>0</v>
          </cell>
          <cell r="AT43">
            <v>0</v>
          </cell>
        </row>
        <row r="44">
          <cell r="A44">
            <v>9</v>
          </cell>
          <cell r="B44" t="str">
            <v>RhodeIsland</v>
          </cell>
          <cell r="C44">
            <v>39508</v>
          </cell>
          <cell r="D44" t="str">
            <v>Actual M</v>
          </cell>
          <cell r="E44">
            <v>31693</v>
          </cell>
          <cell r="F44">
            <v>0</v>
          </cell>
          <cell r="G44">
            <v>194316</v>
          </cell>
          <cell r="H44">
            <v>0</v>
          </cell>
          <cell r="I44">
            <v>18442</v>
          </cell>
          <cell r="J44">
            <v>0</v>
          </cell>
          <cell r="K44">
            <v>0</v>
          </cell>
          <cell r="L44">
            <v>445</v>
          </cell>
          <cell r="M44">
            <v>20</v>
          </cell>
          <cell r="N44">
            <v>3588</v>
          </cell>
          <cell r="O44">
            <v>17</v>
          </cell>
          <cell r="P44">
            <v>0</v>
          </cell>
          <cell r="Q44">
            <v>84</v>
          </cell>
          <cell r="R44">
            <v>2</v>
          </cell>
          <cell r="S44">
            <v>0</v>
          </cell>
          <cell r="T44">
            <v>11</v>
          </cell>
          <cell r="U44">
            <v>79</v>
          </cell>
          <cell r="V44">
            <v>9</v>
          </cell>
          <cell r="W44">
            <v>196</v>
          </cell>
          <cell r="X44">
            <v>1</v>
          </cell>
          <cell r="Y44">
            <v>0</v>
          </cell>
          <cell r="Z44">
            <v>8</v>
          </cell>
          <cell r="AA44">
            <v>0</v>
          </cell>
          <cell r="AB44">
            <v>0</v>
          </cell>
          <cell r="AC44">
            <v>0</v>
          </cell>
          <cell r="AD44">
            <v>0</v>
          </cell>
          <cell r="AE44">
            <v>0</v>
          </cell>
          <cell r="AF44">
            <v>0</v>
          </cell>
          <cell r="AG44">
            <v>385</v>
          </cell>
          <cell r="AH44">
            <v>63</v>
          </cell>
          <cell r="AI44">
            <v>55</v>
          </cell>
          <cell r="AJ44">
            <v>167</v>
          </cell>
          <cell r="AK44">
            <v>26</v>
          </cell>
          <cell r="AL44">
            <v>0</v>
          </cell>
          <cell r="AM44">
            <v>0</v>
          </cell>
          <cell r="AN44">
            <v>0</v>
          </cell>
          <cell r="AO44">
            <v>0</v>
          </cell>
          <cell r="AP44">
            <v>0</v>
          </cell>
          <cell r="AQ44">
            <v>0</v>
          </cell>
          <cell r="AR44">
            <v>0</v>
          </cell>
          <cell r="AS44">
            <v>0</v>
          </cell>
          <cell r="AT44">
            <v>0</v>
          </cell>
        </row>
        <row r="45">
          <cell r="A45">
            <v>9</v>
          </cell>
          <cell r="B45" t="str">
            <v>RhodeIsland</v>
          </cell>
          <cell r="C45">
            <v>39539</v>
          </cell>
          <cell r="D45" t="str">
            <v>Actual M</v>
          </cell>
          <cell r="E45">
            <v>31568</v>
          </cell>
          <cell r="F45">
            <v>0</v>
          </cell>
          <cell r="G45">
            <v>193500</v>
          </cell>
          <cell r="H45">
            <v>0</v>
          </cell>
          <cell r="I45">
            <v>18296</v>
          </cell>
          <cell r="J45">
            <v>0</v>
          </cell>
          <cell r="K45">
            <v>0</v>
          </cell>
          <cell r="L45">
            <v>395</v>
          </cell>
          <cell r="M45">
            <v>19</v>
          </cell>
          <cell r="N45">
            <v>3634</v>
          </cell>
          <cell r="O45">
            <v>17</v>
          </cell>
          <cell r="P45">
            <v>0</v>
          </cell>
          <cell r="Q45">
            <v>84</v>
          </cell>
          <cell r="R45">
            <v>2</v>
          </cell>
          <cell r="S45">
            <v>0</v>
          </cell>
          <cell r="T45">
            <v>11</v>
          </cell>
          <cell r="U45">
            <v>61</v>
          </cell>
          <cell r="V45">
            <v>9</v>
          </cell>
          <cell r="W45">
            <v>214</v>
          </cell>
          <cell r="X45">
            <v>1</v>
          </cell>
          <cell r="Y45">
            <v>0</v>
          </cell>
          <cell r="Z45">
            <v>8</v>
          </cell>
          <cell r="AA45">
            <v>0</v>
          </cell>
          <cell r="AB45">
            <v>0</v>
          </cell>
          <cell r="AC45">
            <v>0</v>
          </cell>
          <cell r="AD45">
            <v>0</v>
          </cell>
          <cell r="AE45">
            <v>0</v>
          </cell>
          <cell r="AF45">
            <v>0</v>
          </cell>
          <cell r="AG45">
            <v>383</v>
          </cell>
          <cell r="AH45">
            <v>63</v>
          </cell>
          <cell r="AI45">
            <v>54</v>
          </cell>
          <cell r="AJ45">
            <v>164</v>
          </cell>
          <cell r="AK45">
            <v>26</v>
          </cell>
          <cell r="AL45">
            <v>0</v>
          </cell>
          <cell r="AM45">
            <v>0</v>
          </cell>
          <cell r="AN45">
            <v>0</v>
          </cell>
          <cell r="AO45">
            <v>0</v>
          </cell>
          <cell r="AP45">
            <v>0</v>
          </cell>
          <cell r="AQ45">
            <v>0</v>
          </cell>
          <cell r="AR45">
            <v>0</v>
          </cell>
          <cell r="AS45">
            <v>0</v>
          </cell>
          <cell r="AT45">
            <v>0</v>
          </cell>
        </row>
        <row r="46">
          <cell r="A46">
            <v>9</v>
          </cell>
          <cell r="B46" t="str">
            <v>RhodeIsland</v>
          </cell>
          <cell r="C46">
            <v>39569</v>
          </cell>
          <cell r="D46" t="str">
            <v>Actual M</v>
          </cell>
          <cell r="E46">
            <v>31460</v>
          </cell>
          <cell r="F46">
            <v>0</v>
          </cell>
          <cell r="G46">
            <v>192470</v>
          </cell>
          <cell r="H46">
            <v>0</v>
          </cell>
          <cell r="I46">
            <v>18155</v>
          </cell>
          <cell r="J46">
            <v>0</v>
          </cell>
          <cell r="K46">
            <v>0</v>
          </cell>
          <cell r="L46">
            <v>394</v>
          </cell>
          <cell r="M46">
            <v>2</v>
          </cell>
          <cell r="N46">
            <v>3639</v>
          </cell>
          <cell r="O46">
            <v>17</v>
          </cell>
          <cell r="P46">
            <v>1</v>
          </cell>
          <cell r="Q46">
            <v>85</v>
          </cell>
          <cell r="R46">
            <v>2</v>
          </cell>
          <cell r="S46">
            <v>0</v>
          </cell>
          <cell r="T46">
            <v>11</v>
          </cell>
          <cell r="U46">
            <v>63</v>
          </cell>
          <cell r="V46">
            <v>19</v>
          </cell>
          <cell r="W46">
            <v>218</v>
          </cell>
          <cell r="X46">
            <v>1</v>
          </cell>
          <cell r="Y46">
            <v>0</v>
          </cell>
          <cell r="Z46">
            <v>8</v>
          </cell>
          <cell r="AA46">
            <v>0</v>
          </cell>
          <cell r="AB46">
            <v>0</v>
          </cell>
          <cell r="AC46">
            <v>0</v>
          </cell>
          <cell r="AD46">
            <v>0</v>
          </cell>
          <cell r="AE46">
            <v>0</v>
          </cell>
          <cell r="AF46">
            <v>0</v>
          </cell>
          <cell r="AG46">
            <v>383</v>
          </cell>
          <cell r="AH46">
            <v>62</v>
          </cell>
          <cell r="AI46">
            <v>54</v>
          </cell>
          <cell r="AJ46">
            <v>166</v>
          </cell>
          <cell r="AK46">
            <v>25</v>
          </cell>
          <cell r="AL46">
            <v>0</v>
          </cell>
          <cell r="AM46">
            <v>0</v>
          </cell>
          <cell r="AN46">
            <v>0</v>
          </cell>
          <cell r="AO46">
            <v>0</v>
          </cell>
          <cell r="AP46">
            <v>0</v>
          </cell>
          <cell r="AQ46">
            <v>0</v>
          </cell>
          <cell r="AR46">
            <v>0</v>
          </cell>
          <cell r="AS46">
            <v>0</v>
          </cell>
          <cell r="AT46">
            <v>0</v>
          </cell>
        </row>
        <row r="47">
          <cell r="A47">
            <v>9</v>
          </cell>
          <cell r="B47" t="str">
            <v>RhodeIsland</v>
          </cell>
          <cell r="C47">
            <v>39600</v>
          </cell>
          <cell r="D47" t="str">
            <v>Actual M</v>
          </cell>
          <cell r="E47">
            <v>31350</v>
          </cell>
          <cell r="F47">
            <v>0</v>
          </cell>
          <cell r="G47">
            <v>191410</v>
          </cell>
          <cell r="H47">
            <v>0</v>
          </cell>
          <cell r="I47">
            <v>17949</v>
          </cell>
          <cell r="J47">
            <v>0</v>
          </cell>
          <cell r="K47">
            <v>0</v>
          </cell>
          <cell r="L47">
            <v>394</v>
          </cell>
          <cell r="M47">
            <v>1</v>
          </cell>
          <cell r="N47">
            <v>3627</v>
          </cell>
          <cell r="O47">
            <v>17</v>
          </cell>
          <cell r="P47">
            <v>1</v>
          </cell>
          <cell r="Q47">
            <v>83</v>
          </cell>
          <cell r="R47">
            <v>2</v>
          </cell>
          <cell r="S47">
            <v>0</v>
          </cell>
          <cell r="T47">
            <v>11</v>
          </cell>
          <cell r="U47">
            <v>66</v>
          </cell>
          <cell r="V47">
            <v>1</v>
          </cell>
          <cell r="W47">
            <v>220</v>
          </cell>
          <cell r="X47">
            <v>1</v>
          </cell>
          <cell r="Y47">
            <v>0</v>
          </cell>
          <cell r="Z47">
            <v>8</v>
          </cell>
          <cell r="AA47">
            <v>0</v>
          </cell>
          <cell r="AB47">
            <v>0</v>
          </cell>
          <cell r="AC47">
            <v>0</v>
          </cell>
          <cell r="AD47">
            <v>0</v>
          </cell>
          <cell r="AE47">
            <v>0</v>
          </cell>
          <cell r="AF47">
            <v>0</v>
          </cell>
          <cell r="AG47">
            <v>384</v>
          </cell>
          <cell r="AH47">
            <v>62</v>
          </cell>
          <cell r="AI47">
            <v>54</v>
          </cell>
          <cell r="AJ47">
            <v>165</v>
          </cell>
          <cell r="AK47">
            <v>25</v>
          </cell>
          <cell r="AL47">
            <v>0</v>
          </cell>
          <cell r="AM47">
            <v>0</v>
          </cell>
          <cell r="AN47">
            <v>0</v>
          </cell>
          <cell r="AO47">
            <v>0</v>
          </cell>
          <cell r="AP47">
            <v>0</v>
          </cell>
          <cell r="AQ47">
            <v>0</v>
          </cell>
          <cell r="AR47">
            <v>0</v>
          </cell>
          <cell r="AS47">
            <v>0</v>
          </cell>
          <cell r="AT47">
            <v>0</v>
          </cell>
        </row>
        <row r="48">
          <cell r="A48">
            <v>9</v>
          </cell>
          <cell r="B48" t="str">
            <v>RhodeIsland</v>
          </cell>
          <cell r="C48">
            <v>39630</v>
          </cell>
          <cell r="D48" t="str">
            <v>Actual M</v>
          </cell>
          <cell r="E48">
            <v>31290</v>
          </cell>
          <cell r="F48">
            <v>0</v>
          </cell>
          <cell r="G48">
            <v>190200</v>
          </cell>
          <cell r="H48">
            <v>0</v>
          </cell>
          <cell r="I48">
            <v>17800</v>
          </cell>
          <cell r="J48">
            <v>0</v>
          </cell>
          <cell r="K48">
            <v>0</v>
          </cell>
          <cell r="L48">
            <v>399</v>
          </cell>
          <cell r="M48">
            <v>2</v>
          </cell>
          <cell r="N48">
            <v>3609</v>
          </cell>
          <cell r="O48">
            <v>17</v>
          </cell>
          <cell r="P48">
            <v>1</v>
          </cell>
          <cell r="Q48">
            <v>85</v>
          </cell>
          <cell r="R48">
            <v>2</v>
          </cell>
          <cell r="S48">
            <v>0</v>
          </cell>
          <cell r="T48">
            <v>10</v>
          </cell>
          <cell r="U48">
            <v>66</v>
          </cell>
          <cell r="V48">
            <v>1</v>
          </cell>
          <cell r="W48">
            <v>218</v>
          </cell>
          <cell r="X48">
            <v>1</v>
          </cell>
          <cell r="Y48">
            <v>0</v>
          </cell>
          <cell r="Z48">
            <v>8</v>
          </cell>
          <cell r="AA48">
            <v>0</v>
          </cell>
          <cell r="AB48">
            <v>0</v>
          </cell>
          <cell r="AC48">
            <v>0</v>
          </cell>
          <cell r="AD48">
            <v>0</v>
          </cell>
          <cell r="AE48">
            <v>0</v>
          </cell>
          <cell r="AF48">
            <v>0</v>
          </cell>
          <cell r="AG48">
            <v>384</v>
          </cell>
          <cell r="AH48">
            <v>63</v>
          </cell>
          <cell r="AI48">
            <v>54</v>
          </cell>
          <cell r="AJ48">
            <v>165</v>
          </cell>
          <cell r="AK48">
            <v>25</v>
          </cell>
          <cell r="AL48">
            <v>0</v>
          </cell>
          <cell r="AM48">
            <v>0</v>
          </cell>
          <cell r="AN48">
            <v>0</v>
          </cell>
          <cell r="AO48">
            <v>0</v>
          </cell>
          <cell r="AP48">
            <v>0</v>
          </cell>
          <cell r="AQ48">
            <v>0</v>
          </cell>
          <cell r="AR48">
            <v>0</v>
          </cell>
          <cell r="AS48">
            <v>0</v>
          </cell>
          <cell r="AT48">
            <v>0</v>
          </cell>
        </row>
        <row r="49">
          <cell r="A49">
            <v>9</v>
          </cell>
          <cell r="B49" t="str">
            <v>RhodeIsland</v>
          </cell>
          <cell r="C49">
            <v>39661</v>
          </cell>
          <cell r="D49" t="str">
            <v>Actual M</v>
          </cell>
          <cell r="E49">
            <v>31268</v>
          </cell>
          <cell r="F49">
            <v>0</v>
          </cell>
          <cell r="G49">
            <v>189935</v>
          </cell>
          <cell r="H49">
            <v>0</v>
          </cell>
          <cell r="I49">
            <v>17713</v>
          </cell>
          <cell r="J49">
            <v>0</v>
          </cell>
          <cell r="K49">
            <v>0</v>
          </cell>
          <cell r="L49">
            <v>414</v>
          </cell>
          <cell r="M49">
            <v>2</v>
          </cell>
          <cell r="N49">
            <v>3486</v>
          </cell>
          <cell r="O49">
            <v>16</v>
          </cell>
          <cell r="P49">
            <v>1</v>
          </cell>
          <cell r="Q49">
            <v>79</v>
          </cell>
          <cell r="R49">
            <v>2</v>
          </cell>
          <cell r="S49">
            <v>0</v>
          </cell>
          <cell r="T49">
            <v>12</v>
          </cell>
          <cell r="U49">
            <v>65</v>
          </cell>
          <cell r="V49">
            <v>1</v>
          </cell>
          <cell r="W49">
            <v>207</v>
          </cell>
          <cell r="X49">
            <v>1</v>
          </cell>
          <cell r="Y49">
            <v>0</v>
          </cell>
          <cell r="Z49">
            <v>8</v>
          </cell>
          <cell r="AA49">
            <v>0</v>
          </cell>
          <cell r="AB49">
            <v>0</v>
          </cell>
          <cell r="AC49">
            <v>0</v>
          </cell>
          <cell r="AD49">
            <v>0</v>
          </cell>
          <cell r="AE49">
            <v>0</v>
          </cell>
          <cell r="AF49">
            <v>0</v>
          </cell>
          <cell r="AG49">
            <v>383</v>
          </cell>
          <cell r="AH49">
            <v>61</v>
          </cell>
          <cell r="AI49">
            <v>54</v>
          </cell>
          <cell r="AJ49">
            <v>166</v>
          </cell>
          <cell r="AK49">
            <v>25</v>
          </cell>
          <cell r="AL49">
            <v>0</v>
          </cell>
          <cell r="AM49">
            <v>0</v>
          </cell>
          <cell r="AN49">
            <v>0</v>
          </cell>
          <cell r="AO49">
            <v>0</v>
          </cell>
          <cell r="AP49">
            <v>0</v>
          </cell>
          <cell r="AQ49">
            <v>0</v>
          </cell>
          <cell r="AR49">
            <v>0</v>
          </cell>
          <cell r="AS49">
            <v>0</v>
          </cell>
          <cell r="AT49">
            <v>0</v>
          </cell>
        </row>
        <row r="50">
          <cell r="A50">
            <v>9</v>
          </cell>
          <cell r="B50" t="str">
            <v>RhodeIsland</v>
          </cell>
          <cell r="C50">
            <v>39692</v>
          </cell>
          <cell r="D50" t="str">
            <v>Actual M</v>
          </cell>
          <cell r="E50">
            <v>31264</v>
          </cell>
          <cell r="F50">
            <v>0</v>
          </cell>
          <cell r="G50">
            <v>189947</v>
          </cell>
          <cell r="H50">
            <v>0</v>
          </cell>
          <cell r="I50">
            <v>17665</v>
          </cell>
          <cell r="J50">
            <v>0</v>
          </cell>
          <cell r="K50">
            <v>0</v>
          </cell>
          <cell r="L50">
            <v>404</v>
          </cell>
          <cell r="M50">
            <v>8</v>
          </cell>
          <cell r="N50">
            <v>3477</v>
          </cell>
          <cell r="O50">
            <v>16</v>
          </cell>
          <cell r="P50">
            <v>1</v>
          </cell>
          <cell r="Q50">
            <v>80</v>
          </cell>
          <cell r="R50">
            <v>2</v>
          </cell>
          <cell r="S50">
            <v>0</v>
          </cell>
          <cell r="T50">
            <v>12</v>
          </cell>
          <cell r="U50">
            <v>65</v>
          </cell>
          <cell r="V50">
            <v>1</v>
          </cell>
          <cell r="W50">
            <v>206</v>
          </cell>
          <cell r="X50">
            <v>1</v>
          </cell>
          <cell r="Y50">
            <v>0</v>
          </cell>
          <cell r="Z50">
            <v>9</v>
          </cell>
          <cell r="AA50">
            <v>0</v>
          </cell>
          <cell r="AB50">
            <v>0</v>
          </cell>
          <cell r="AC50">
            <v>0</v>
          </cell>
          <cell r="AD50">
            <v>0</v>
          </cell>
          <cell r="AE50">
            <v>0</v>
          </cell>
          <cell r="AF50">
            <v>0</v>
          </cell>
          <cell r="AG50">
            <v>389</v>
          </cell>
          <cell r="AH50">
            <v>70</v>
          </cell>
          <cell r="AI50">
            <v>48</v>
          </cell>
          <cell r="AJ50">
            <v>155</v>
          </cell>
          <cell r="AK50">
            <v>21</v>
          </cell>
          <cell r="AL50">
            <v>0</v>
          </cell>
          <cell r="AM50">
            <v>0</v>
          </cell>
          <cell r="AN50">
            <v>0</v>
          </cell>
          <cell r="AO50">
            <v>0</v>
          </cell>
          <cell r="AP50">
            <v>0</v>
          </cell>
          <cell r="AQ50">
            <v>0</v>
          </cell>
          <cell r="AR50">
            <v>0</v>
          </cell>
          <cell r="AS50">
            <v>0</v>
          </cell>
          <cell r="AT50">
            <v>0</v>
          </cell>
        </row>
        <row r="51">
          <cell r="A51">
            <v>9</v>
          </cell>
          <cell r="B51" t="str">
            <v>RhodeIsland</v>
          </cell>
          <cell r="C51">
            <v>39722</v>
          </cell>
          <cell r="D51" t="str">
            <v>Actual M</v>
          </cell>
          <cell r="E51">
            <v>31308</v>
          </cell>
          <cell r="F51">
            <v>0</v>
          </cell>
          <cell r="G51">
            <v>191776</v>
          </cell>
          <cell r="H51">
            <v>0</v>
          </cell>
          <cell r="I51">
            <v>17876</v>
          </cell>
          <cell r="J51">
            <v>0</v>
          </cell>
          <cell r="K51">
            <v>0</v>
          </cell>
          <cell r="L51">
            <v>399</v>
          </cell>
          <cell r="M51">
            <v>8</v>
          </cell>
          <cell r="N51">
            <v>3499</v>
          </cell>
          <cell r="O51">
            <v>16</v>
          </cell>
          <cell r="P51">
            <v>1</v>
          </cell>
          <cell r="Q51">
            <v>79</v>
          </cell>
          <cell r="R51">
            <v>2</v>
          </cell>
          <cell r="S51">
            <v>0</v>
          </cell>
          <cell r="T51">
            <v>12</v>
          </cell>
          <cell r="U51">
            <v>68</v>
          </cell>
          <cell r="V51">
            <v>6</v>
          </cell>
          <cell r="W51">
            <v>212</v>
          </cell>
          <cell r="X51">
            <v>1</v>
          </cell>
          <cell r="Y51">
            <v>0</v>
          </cell>
          <cell r="Z51">
            <v>9</v>
          </cell>
          <cell r="AA51">
            <v>0</v>
          </cell>
          <cell r="AB51">
            <v>0</v>
          </cell>
          <cell r="AC51">
            <v>0</v>
          </cell>
          <cell r="AD51">
            <v>0</v>
          </cell>
          <cell r="AE51">
            <v>0</v>
          </cell>
          <cell r="AF51">
            <v>0</v>
          </cell>
          <cell r="AG51">
            <v>404</v>
          </cell>
          <cell r="AH51">
            <v>69</v>
          </cell>
          <cell r="AI51">
            <v>48</v>
          </cell>
          <cell r="AJ51">
            <v>147</v>
          </cell>
          <cell r="AK51">
            <v>21</v>
          </cell>
          <cell r="AL51">
            <v>0</v>
          </cell>
          <cell r="AM51">
            <v>0</v>
          </cell>
          <cell r="AN51">
            <v>0</v>
          </cell>
          <cell r="AO51">
            <v>0</v>
          </cell>
          <cell r="AP51">
            <v>0</v>
          </cell>
          <cell r="AQ51">
            <v>0</v>
          </cell>
          <cell r="AR51">
            <v>0</v>
          </cell>
          <cell r="AS51">
            <v>0</v>
          </cell>
          <cell r="AT51">
            <v>0</v>
          </cell>
        </row>
        <row r="52">
          <cell r="A52">
            <v>9</v>
          </cell>
          <cell r="B52" t="str">
            <v>RhodeIsland</v>
          </cell>
          <cell r="C52">
            <v>39753</v>
          </cell>
          <cell r="D52" t="str">
            <v>Actual M</v>
          </cell>
          <cell r="E52">
            <v>31361</v>
          </cell>
          <cell r="F52">
            <v>0</v>
          </cell>
          <cell r="G52">
            <v>193986</v>
          </cell>
          <cell r="H52">
            <v>0</v>
          </cell>
          <cell r="I52">
            <v>18182</v>
          </cell>
          <cell r="J52">
            <v>0</v>
          </cell>
          <cell r="K52">
            <v>0</v>
          </cell>
          <cell r="L52">
            <v>390</v>
          </cell>
          <cell r="M52">
            <v>8</v>
          </cell>
          <cell r="N52">
            <v>3512</v>
          </cell>
          <cell r="O52">
            <v>16</v>
          </cell>
          <cell r="P52">
            <v>1</v>
          </cell>
          <cell r="Q52">
            <v>78</v>
          </cell>
          <cell r="R52">
            <v>2</v>
          </cell>
          <cell r="S52">
            <v>0</v>
          </cell>
          <cell r="T52">
            <v>11</v>
          </cell>
          <cell r="U52">
            <v>68</v>
          </cell>
          <cell r="V52">
            <v>6</v>
          </cell>
          <cell r="W52">
            <v>215</v>
          </cell>
          <cell r="X52">
            <v>1</v>
          </cell>
          <cell r="Y52">
            <v>0</v>
          </cell>
          <cell r="Z52">
            <v>9</v>
          </cell>
          <cell r="AA52">
            <v>0</v>
          </cell>
          <cell r="AB52">
            <v>0</v>
          </cell>
          <cell r="AC52">
            <v>0</v>
          </cell>
          <cell r="AD52">
            <v>0</v>
          </cell>
          <cell r="AE52">
            <v>0</v>
          </cell>
          <cell r="AF52">
            <v>0</v>
          </cell>
          <cell r="AG52">
            <v>402</v>
          </cell>
          <cell r="AH52">
            <v>67</v>
          </cell>
          <cell r="AI52">
            <v>48</v>
          </cell>
          <cell r="AJ52">
            <v>143</v>
          </cell>
          <cell r="AK52">
            <v>21</v>
          </cell>
          <cell r="AL52">
            <v>1</v>
          </cell>
          <cell r="AM52">
            <v>1</v>
          </cell>
          <cell r="AN52">
            <v>0</v>
          </cell>
          <cell r="AO52">
            <v>0</v>
          </cell>
          <cell r="AP52">
            <v>0</v>
          </cell>
          <cell r="AQ52">
            <v>0</v>
          </cell>
          <cell r="AR52">
            <v>0</v>
          </cell>
          <cell r="AS52">
            <v>0</v>
          </cell>
          <cell r="AT52">
            <v>0</v>
          </cell>
        </row>
        <row r="53">
          <cell r="A53">
            <v>9</v>
          </cell>
          <cell r="B53" t="str">
            <v>RhodeIsland</v>
          </cell>
          <cell r="C53">
            <v>39783</v>
          </cell>
          <cell r="D53" t="str">
            <v>Actual M</v>
          </cell>
          <cell r="E53">
            <v>31086</v>
          </cell>
          <cell r="F53">
            <v>260</v>
          </cell>
          <cell r="G53">
            <v>180845</v>
          </cell>
          <cell r="H53">
            <v>14380</v>
          </cell>
          <cell r="I53">
            <v>18411</v>
          </cell>
          <cell r="J53">
            <v>0</v>
          </cell>
          <cell r="K53">
            <v>0</v>
          </cell>
          <cell r="L53">
            <v>441</v>
          </cell>
          <cell r="M53">
            <v>9</v>
          </cell>
          <cell r="N53">
            <v>3531</v>
          </cell>
          <cell r="O53">
            <v>18</v>
          </cell>
          <cell r="P53">
            <v>1</v>
          </cell>
          <cell r="Q53">
            <v>79</v>
          </cell>
          <cell r="R53">
            <v>3</v>
          </cell>
          <cell r="S53">
            <v>0</v>
          </cell>
          <cell r="T53">
            <v>13</v>
          </cell>
          <cell r="U53">
            <v>80</v>
          </cell>
          <cell r="V53">
            <v>7</v>
          </cell>
          <cell r="W53">
            <v>213</v>
          </cell>
          <cell r="X53">
            <v>1</v>
          </cell>
          <cell r="Y53">
            <v>0</v>
          </cell>
          <cell r="Z53">
            <v>9</v>
          </cell>
          <cell r="AA53">
            <v>0</v>
          </cell>
          <cell r="AB53">
            <v>0</v>
          </cell>
          <cell r="AC53">
            <v>0</v>
          </cell>
          <cell r="AD53">
            <v>0</v>
          </cell>
          <cell r="AE53">
            <v>0</v>
          </cell>
          <cell r="AF53">
            <v>0</v>
          </cell>
          <cell r="AG53">
            <v>403</v>
          </cell>
          <cell r="AH53">
            <v>66</v>
          </cell>
          <cell r="AI53">
            <v>46</v>
          </cell>
          <cell r="AJ53">
            <v>143</v>
          </cell>
          <cell r="AK53">
            <v>21</v>
          </cell>
          <cell r="AL53">
            <v>1</v>
          </cell>
          <cell r="AM53">
            <v>1</v>
          </cell>
          <cell r="AN53">
            <v>0</v>
          </cell>
          <cell r="AO53">
            <v>0</v>
          </cell>
          <cell r="AP53">
            <v>0</v>
          </cell>
          <cell r="AQ53">
            <v>0</v>
          </cell>
          <cell r="AR53">
            <v>0</v>
          </cell>
          <cell r="AS53">
            <v>0</v>
          </cell>
          <cell r="AT53">
            <v>0</v>
          </cell>
        </row>
        <row r="54">
          <cell r="A54">
            <v>9</v>
          </cell>
          <cell r="B54" t="str">
            <v>RhodeIsland</v>
          </cell>
          <cell r="C54">
            <v>39814</v>
          </cell>
          <cell r="D54" t="str">
            <v>Actual M</v>
          </cell>
          <cell r="E54">
            <v>30989</v>
          </cell>
          <cell r="F54">
            <v>255</v>
          </cell>
          <cell r="G54">
            <v>181695</v>
          </cell>
          <cell r="H54">
            <v>14346</v>
          </cell>
          <cell r="I54">
            <v>18529</v>
          </cell>
          <cell r="J54">
            <v>0</v>
          </cell>
          <cell r="K54">
            <v>0</v>
          </cell>
          <cell r="L54">
            <v>472</v>
          </cell>
          <cell r="M54">
            <v>7</v>
          </cell>
          <cell r="N54">
            <v>3522</v>
          </cell>
          <cell r="O54">
            <v>19</v>
          </cell>
          <cell r="P54">
            <v>1</v>
          </cell>
          <cell r="Q54">
            <v>78</v>
          </cell>
          <cell r="R54">
            <v>4</v>
          </cell>
          <cell r="S54">
            <v>0</v>
          </cell>
          <cell r="T54">
            <v>11</v>
          </cell>
          <cell r="U54">
            <v>92</v>
          </cell>
          <cell r="V54">
            <v>9</v>
          </cell>
          <cell r="W54">
            <v>204</v>
          </cell>
          <cell r="X54">
            <v>1</v>
          </cell>
          <cell r="Y54">
            <v>0</v>
          </cell>
          <cell r="Z54">
            <v>8</v>
          </cell>
          <cell r="AA54">
            <v>0</v>
          </cell>
          <cell r="AB54">
            <v>0</v>
          </cell>
          <cell r="AC54">
            <v>0</v>
          </cell>
          <cell r="AD54">
            <v>0</v>
          </cell>
          <cell r="AE54">
            <v>0</v>
          </cell>
          <cell r="AF54">
            <v>0</v>
          </cell>
          <cell r="AG54">
            <v>391</v>
          </cell>
          <cell r="AH54">
            <v>65</v>
          </cell>
          <cell r="AI54">
            <v>45</v>
          </cell>
          <cell r="AJ54">
            <v>141</v>
          </cell>
          <cell r="AK54">
            <v>21</v>
          </cell>
          <cell r="AL54">
            <v>1</v>
          </cell>
          <cell r="AM54">
            <v>1</v>
          </cell>
          <cell r="AN54">
            <v>0</v>
          </cell>
          <cell r="AO54">
            <v>0</v>
          </cell>
          <cell r="AP54">
            <v>0</v>
          </cell>
          <cell r="AQ54">
            <v>0</v>
          </cell>
          <cell r="AR54">
            <v>0</v>
          </cell>
          <cell r="AS54">
            <v>0</v>
          </cell>
          <cell r="AT54">
            <v>0</v>
          </cell>
        </row>
        <row r="55">
          <cell r="A55">
            <v>9</v>
          </cell>
          <cell r="B55" t="str">
            <v>RhodeIsland</v>
          </cell>
          <cell r="C55">
            <v>39845</v>
          </cell>
          <cell r="D55" t="str">
            <v>Actual M</v>
          </cell>
          <cell r="E55">
            <v>30691</v>
          </cell>
          <cell r="F55">
            <v>255</v>
          </cell>
          <cell r="G55">
            <v>181986</v>
          </cell>
          <cell r="H55">
            <v>14394</v>
          </cell>
          <cell r="I55">
            <v>18523</v>
          </cell>
          <cell r="J55">
            <v>0</v>
          </cell>
          <cell r="K55">
            <v>0</v>
          </cell>
          <cell r="L55">
            <v>482</v>
          </cell>
          <cell r="M55">
            <v>11</v>
          </cell>
          <cell r="N55">
            <v>3525</v>
          </cell>
          <cell r="O55">
            <v>19</v>
          </cell>
          <cell r="P55">
            <v>1</v>
          </cell>
          <cell r="Q55">
            <v>78</v>
          </cell>
          <cell r="R55">
            <v>6</v>
          </cell>
          <cell r="S55">
            <v>0</v>
          </cell>
          <cell r="T55">
            <v>10</v>
          </cell>
          <cell r="U55">
            <v>94</v>
          </cell>
          <cell r="V55">
            <v>6</v>
          </cell>
          <cell r="W55">
            <v>203</v>
          </cell>
          <cell r="X55">
            <v>2</v>
          </cell>
          <cell r="Y55">
            <v>0</v>
          </cell>
          <cell r="Z55">
            <v>9</v>
          </cell>
          <cell r="AA55">
            <v>0</v>
          </cell>
          <cell r="AB55">
            <v>0</v>
          </cell>
          <cell r="AC55">
            <v>0</v>
          </cell>
          <cell r="AD55">
            <v>0</v>
          </cell>
          <cell r="AE55">
            <v>0</v>
          </cell>
          <cell r="AF55">
            <v>0</v>
          </cell>
          <cell r="AG55">
            <v>390</v>
          </cell>
          <cell r="AH55">
            <v>66</v>
          </cell>
          <cell r="AI55">
            <v>47</v>
          </cell>
          <cell r="AJ55">
            <v>143</v>
          </cell>
          <cell r="AK55">
            <v>21</v>
          </cell>
          <cell r="AL55">
            <v>1</v>
          </cell>
          <cell r="AM55">
            <v>1</v>
          </cell>
          <cell r="AN55">
            <v>0</v>
          </cell>
          <cell r="AO55">
            <v>0</v>
          </cell>
          <cell r="AP55">
            <v>0</v>
          </cell>
          <cell r="AQ55">
            <v>0</v>
          </cell>
          <cell r="AR55">
            <v>0</v>
          </cell>
          <cell r="AS55">
            <v>0</v>
          </cell>
          <cell r="AT55">
            <v>0</v>
          </cell>
        </row>
        <row r="56">
          <cell r="A56">
            <v>9</v>
          </cell>
          <cell r="B56" t="str">
            <v>RhodeIsland</v>
          </cell>
          <cell r="C56">
            <v>39873</v>
          </cell>
          <cell r="D56" t="str">
            <v>Actual M</v>
          </cell>
          <cell r="E56">
            <v>30378</v>
          </cell>
          <cell r="F56">
            <v>350</v>
          </cell>
          <cell r="G56">
            <v>179072</v>
          </cell>
          <cell r="H56">
            <v>17232</v>
          </cell>
          <cell r="I56">
            <v>18355</v>
          </cell>
          <cell r="J56">
            <v>0</v>
          </cell>
          <cell r="K56">
            <v>0</v>
          </cell>
          <cell r="L56">
            <v>491</v>
          </cell>
          <cell r="M56">
            <v>13</v>
          </cell>
          <cell r="N56">
            <v>3487</v>
          </cell>
          <cell r="O56">
            <v>19</v>
          </cell>
          <cell r="P56">
            <v>1</v>
          </cell>
          <cell r="Q56">
            <v>76</v>
          </cell>
          <cell r="R56">
            <v>6</v>
          </cell>
          <cell r="S56">
            <v>0</v>
          </cell>
          <cell r="T56">
            <v>9</v>
          </cell>
          <cell r="U56">
            <v>95</v>
          </cell>
          <cell r="V56">
            <v>3</v>
          </cell>
          <cell r="W56">
            <v>200</v>
          </cell>
          <cell r="X56">
            <v>2</v>
          </cell>
          <cell r="Y56">
            <v>0</v>
          </cell>
          <cell r="Z56">
            <v>8</v>
          </cell>
          <cell r="AA56">
            <v>0</v>
          </cell>
          <cell r="AB56">
            <v>0</v>
          </cell>
          <cell r="AC56">
            <v>0</v>
          </cell>
          <cell r="AD56">
            <v>0</v>
          </cell>
          <cell r="AE56">
            <v>0</v>
          </cell>
          <cell r="AF56">
            <v>0</v>
          </cell>
          <cell r="AG56">
            <v>389</v>
          </cell>
          <cell r="AH56">
            <v>66</v>
          </cell>
          <cell r="AI56">
            <v>51</v>
          </cell>
          <cell r="AJ56">
            <v>145</v>
          </cell>
          <cell r="AK56">
            <v>21</v>
          </cell>
          <cell r="AL56">
            <v>1</v>
          </cell>
          <cell r="AM56">
            <v>1</v>
          </cell>
          <cell r="AN56">
            <v>0</v>
          </cell>
          <cell r="AO56">
            <v>0</v>
          </cell>
          <cell r="AP56">
            <v>0</v>
          </cell>
          <cell r="AQ56">
            <v>0</v>
          </cell>
          <cell r="AR56">
            <v>0</v>
          </cell>
          <cell r="AS56">
            <v>0</v>
          </cell>
          <cell r="AT56">
            <v>0</v>
          </cell>
        </row>
        <row r="57">
          <cell r="A57">
            <v>9</v>
          </cell>
          <cell r="B57" t="str">
            <v>RhodeIsland</v>
          </cell>
          <cell r="C57">
            <v>39904</v>
          </cell>
          <cell r="D57" t="str">
            <v>Actual M</v>
          </cell>
          <cell r="E57">
            <v>30200</v>
          </cell>
          <cell r="F57">
            <v>371</v>
          </cell>
          <cell r="G57">
            <v>177145</v>
          </cell>
          <cell r="H57">
            <v>17994</v>
          </cell>
          <cell r="I57">
            <v>18202</v>
          </cell>
          <cell r="J57">
            <v>0</v>
          </cell>
          <cell r="K57">
            <v>0</v>
          </cell>
          <cell r="L57">
            <v>504</v>
          </cell>
          <cell r="M57">
            <v>22</v>
          </cell>
          <cell r="N57">
            <v>3479</v>
          </cell>
          <cell r="O57">
            <v>19</v>
          </cell>
          <cell r="P57">
            <v>2</v>
          </cell>
          <cell r="Q57">
            <v>75</v>
          </cell>
          <cell r="R57">
            <v>5</v>
          </cell>
          <cell r="S57">
            <v>0</v>
          </cell>
          <cell r="T57">
            <v>9</v>
          </cell>
          <cell r="U57">
            <v>97</v>
          </cell>
          <cell r="V57">
            <v>4</v>
          </cell>
          <cell r="W57">
            <v>196</v>
          </cell>
          <cell r="X57">
            <v>1</v>
          </cell>
          <cell r="Y57">
            <v>0</v>
          </cell>
          <cell r="Z57">
            <v>9</v>
          </cell>
          <cell r="AA57">
            <v>0</v>
          </cell>
          <cell r="AB57">
            <v>0</v>
          </cell>
          <cell r="AC57">
            <v>0</v>
          </cell>
          <cell r="AD57">
            <v>0</v>
          </cell>
          <cell r="AE57">
            <v>0</v>
          </cell>
          <cell r="AF57">
            <v>0</v>
          </cell>
          <cell r="AG57">
            <v>391</v>
          </cell>
          <cell r="AH57">
            <v>67</v>
          </cell>
          <cell r="AI57">
            <v>56</v>
          </cell>
          <cell r="AJ57">
            <v>144</v>
          </cell>
          <cell r="AK57">
            <v>22</v>
          </cell>
          <cell r="AL57">
            <v>1</v>
          </cell>
          <cell r="AM57">
            <v>1</v>
          </cell>
          <cell r="AN57">
            <v>0</v>
          </cell>
          <cell r="AO57">
            <v>0</v>
          </cell>
          <cell r="AP57">
            <v>0</v>
          </cell>
          <cell r="AQ57">
            <v>0</v>
          </cell>
          <cell r="AR57">
            <v>0</v>
          </cell>
          <cell r="AS57">
            <v>0</v>
          </cell>
          <cell r="AT57">
            <v>0</v>
          </cell>
        </row>
        <row r="58">
          <cell r="A58">
            <v>9</v>
          </cell>
          <cell r="B58" t="str">
            <v>RhodeIsland</v>
          </cell>
          <cell r="C58">
            <v>39934</v>
          </cell>
          <cell r="D58" t="str">
            <v>Actual M</v>
          </cell>
          <cell r="E58">
            <v>30081</v>
          </cell>
          <cell r="F58">
            <v>362</v>
          </cell>
          <cell r="G58">
            <v>174271</v>
          </cell>
          <cell r="H58">
            <v>20188</v>
          </cell>
          <cell r="I58">
            <v>18059</v>
          </cell>
          <cell r="J58">
            <v>0</v>
          </cell>
          <cell r="K58">
            <v>0</v>
          </cell>
          <cell r="L58">
            <v>534</v>
          </cell>
          <cell r="M58">
            <v>9</v>
          </cell>
          <cell r="N58">
            <v>3455</v>
          </cell>
          <cell r="O58">
            <v>23</v>
          </cell>
          <cell r="P58">
            <v>1</v>
          </cell>
          <cell r="Q58">
            <v>71</v>
          </cell>
          <cell r="R58">
            <v>5</v>
          </cell>
          <cell r="S58">
            <v>0</v>
          </cell>
          <cell r="T58">
            <v>8</v>
          </cell>
          <cell r="U58">
            <v>107</v>
          </cell>
          <cell r="V58">
            <v>1</v>
          </cell>
          <cell r="W58">
            <v>189</v>
          </cell>
          <cell r="X58">
            <v>2</v>
          </cell>
          <cell r="Y58">
            <v>0</v>
          </cell>
          <cell r="Z58">
            <v>8</v>
          </cell>
          <cell r="AA58">
            <v>0</v>
          </cell>
          <cell r="AB58">
            <v>0</v>
          </cell>
          <cell r="AC58">
            <v>0</v>
          </cell>
          <cell r="AD58">
            <v>0</v>
          </cell>
          <cell r="AE58">
            <v>0</v>
          </cell>
          <cell r="AF58">
            <v>0</v>
          </cell>
          <cell r="AG58">
            <v>398</v>
          </cell>
          <cell r="AH58">
            <v>68</v>
          </cell>
          <cell r="AI58">
            <v>56</v>
          </cell>
          <cell r="AJ58">
            <v>144</v>
          </cell>
          <cell r="AK58">
            <v>22</v>
          </cell>
          <cell r="AL58">
            <v>1</v>
          </cell>
          <cell r="AM58">
            <v>1</v>
          </cell>
          <cell r="AN58">
            <v>0</v>
          </cell>
          <cell r="AO58">
            <v>0</v>
          </cell>
          <cell r="AP58">
            <v>0</v>
          </cell>
          <cell r="AQ58">
            <v>0</v>
          </cell>
          <cell r="AR58">
            <v>0</v>
          </cell>
          <cell r="AS58">
            <v>0</v>
          </cell>
          <cell r="AT58">
            <v>0</v>
          </cell>
        </row>
        <row r="59">
          <cell r="A59">
            <v>9</v>
          </cell>
          <cell r="B59" t="str">
            <v>RhodeIsland</v>
          </cell>
          <cell r="C59">
            <v>39965</v>
          </cell>
          <cell r="D59" t="str">
            <v>Actual M</v>
          </cell>
          <cell r="E59">
            <v>29927</v>
          </cell>
          <cell r="F59">
            <v>344</v>
          </cell>
          <cell r="G59">
            <v>172822</v>
          </cell>
          <cell r="H59">
            <v>19990</v>
          </cell>
          <cell r="I59">
            <v>17878</v>
          </cell>
          <cell r="J59">
            <v>0</v>
          </cell>
          <cell r="K59">
            <v>0</v>
          </cell>
          <cell r="L59">
            <v>561</v>
          </cell>
          <cell r="M59">
            <v>15</v>
          </cell>
          <cell r="N59">
            <v>3401</v>
          </cell>
          <cell r="O59">
            <v>25</v>
          </cell>
          <cell r="P59">
            <v>2</v>
          </cell>
          <cell r="Q59">
            <v>69</v>
          </cell>
          <cell r="R59">
            <v>5</v>
          </cell>
          <cell r="S59">
            <v>0</v>
          </cell>
          <cell r="T59">
            <v>9</v>
          </cell>
          <cell r="U59">
            <v>113</v>
          </cell>
          <cell r="V59">
            <v>1</v>
          </cell>
          <cell r="W59">
            <v>178</v>
          </cell>
          <cell r="X59">
            <v>2</v>
          </cell>
          <cell r="Y59">
            <v>0</v>
          </cell>
          <cell r="Z59">
            <v>8</v>
          </cell>
          <cell r="AA59">
            <v>0</v>
          </cell>
          <cell r="AB59">
            <v>0</v>
          </cell>
          <cell r="AC59">
            <v>0</v>
          </cell>
          <cell r="AD59">
            <v>0</v>
          </cell>
          <cell r="AE59">
            <v>0</v>
          </cell>
          <cell r="AF59">
            <v>0</v>
          </cell>
          <cell r="AG59">
            <v>406</v>
          </cell>
          <cell r="AH59">
            <v>68</v>
          </cell>
          <cell r="AI59">
            <v>56</v>
          </cell>
          <cell r="AJ59">
            <v>146</v>
          </cell>
          <cell r="AK59">
            <v>22</v>
          </cell>
          <cell r="AL59">
            <v>1</v>
          </cell>
          <cell r="AM59">
            <v>1</v>
          </cell>
          <cell r="AN59">
            <v>0</v>
          </cell>
          <cell r="AO59">
            <v>0</v>
          </cell>
          <cell r="AP59">
            <v>0</v>
          </cell>
          <cell r="AQ59">
            <v>0</v>
          </cell>
          <cell r="AR59">
            <v>0</v>
          </cell>
          <cell r="AS59">
            <v>0</v>
          </cell>
          <cell r="AT59">
            <v>0</v>
          </cell>
        </row>
        <row r="60">
          <cell r="A60">
            <v>9</v>
          </cell>
          <cell r="B60" t="str">
            <v>RhodeIsland</v>
          </cell>
          <cell r="C60">
            <v>39995</v>
          </cell>
          <cell r="D60" t="str">
            <v>Actual M</v>
          </cell>
          <cell r="E60">
            <v>29869</v>
          </cell>
          <cell r="F60">
            <v>337</v>
          </cell>
          <cell r="G60">
            <v>173002</v>
          </cell>
          <cell r="H60">
            <v>19548</v>
          </cell>
          <cell r="I60">
            <v>17772</v>
          </cell>
          <cell r="J60">
            <v>0</v>
          </cell>
          <cell r="K60">
            <v>0</v>
          </cell>
          <cell r="L60">
            <v>581</v>
          </cell>
          <cell r="M60">
            <v>13</v>
          </cell>
          <cell r="N60">
            <v>3369</v>
          </cell>
          <cell r="O60">
            <v>25</v>
          </cell>
          <cell r="P60">
            <v>4</v>
          </cell>
          <cell r="Q60">
            <v>68</v>
          </cell>
          <cell r="R60">
            <v>5</v>
          </cell>
          <cell r="S60">
            <v>0</v>
          </cell>
          <cell r="T60">
            <v>10</v>
          </cell>
          <cell r="U60">
            <v>116</v>
          </cell>
          <cell r="V60">
            <v>2</v>
          </cell>
          <cell r="W60">
            <v>174</v>
          </cell>
          <cell r="X60">
            <v>2</v>
          </cell>
          <cell r="Y60">
            <v>0</v>
          </cell>
          <cell r="Z60">
            <v>8</v>
          </cell>
          <cell r="AA60">
            <v>0</v>
          </cell>
          <cell r="AB60">
            <v>0</v>
          </cell>
          <cell r="AC60">
            <v>0</v>
          </cell>
          <cell r="AD60">
            <v>0</v>
          </cell>
          <cell r="AE60">
            <v>0</v>
          </cell>
          <cell r="AF60">
            <v>0</v>
          </cell>
          <cell r="AG60">
            <v>412</v>
          </cell>
          <cell r="AH60">
            <v>67</v>
          </cell>
          <cell r="AI60">
            <v>55</v>
          </cell>
          <cell r="AJ60">
            <v>146</v>
          </cell>
          <cell r="AK60">
            <v>22</v>
          </cell>
          <cell r="AL60">
            <v>1</v>
          </cell>
          <cell r="AM60">
            <v>1</v>
          </cell>
          <cell r="AN60">
            <v>0</v>
          </cell>
          <cell r="AO60">
            <v>0</v>
          </cell>
          <cell r="AP60">
            <v>0</v>
          </cell>
          <cell r="AQ60">
            <v>0</v>
          </cell>
          <cell r="AR60">
            <v>0</v>
          </cell>
          <cell r="AS60">
            <v>0</v>
          </cell>
          <cell r="AT60">
            <v>0</v>
          </cell>
        </row>
        <row r="61">
          <cell r="A61">
            <v>9</v>
          </cell>
          <cell r="B61" t="str">
            <v>RhodeIsland</v>
          </cell>
          <cell r="C61">
            <v>40026</v>
          </cell>
          <cell r="D61" t="str">
            <v>Actual M</v>
          </cell>
          <cell r="E61">
            <v>29774</v>
          </cell>
          <cell r="F61">
            <v>332</v>
          </cell>
          <cell r="G61">
            <v>172826</v>
          </cell>
          <cell r="H61">
            <v>19149</v>
          </cell>
          <cell r="I61">
            <v>17776</v>
          </cell>
          <cell r="J61">
            <v>0</v>
          </cell>
          <cell r="K61">
            <v>0</v>
          </cell>
          <cell r="L61">
            <v>589</v>
          </cell>
          <cell r="M61">
            <v>15</v>
          </cell>
          <cell r="N61">
            <v>3198</v>
          </cell>
          <cell r="O61">
            <v>27</v>
          </cell>
          <cell r="P61">
            <v>5</v>
          </cell>
          <cell r="Q61">
            <v>54</v>
          </cell>
          <cell r="R61">
            <v>3</v>
          </cell>
          <cell r="S61">
            <v>0</v>
          </cell>
          <cell r="T61">
            <v>8</v>
          </cell>
          <cell r="U61">
            <v>102</v>
          </cell>
          <cell r="V61">
            <v>1</v>
          </cell>
          <cell r="W61">
            <v>142</v>
          </cell>
          <cell r="X61">
            <v>2</v>
          </cell>
          <cell r="Y61">
            <v>0</v>
          </cell>
          <cell r="Z61">
            <v>9</v>
          </cell>
          <cell r="AA61">
            <v>0</v>
          </cell>
          <cell r="AB61">
            <v>0</v>
          </cell>
          <cell r="AC61">
            <v>0</v>
          </cell>
          <cell r="AD61">
            <v>0</v>
          </cell>
          <cell r="AE61">
            <v>0</v>
          </cell>
          <cell r="AF61">
            <v>0</v>
          </cell>
          <cell r="AG61">
            <v>411</v>
          </cell>
          <cell r="AH61">
            <v>67</v>
          </cell>
          <cell r="AI61">
            <v>56</v>
          </cell>
          <cell r="AJ61">
            <v>144</v>
          </cell>
          <cell r="AK61">
            <v>22</v>
          </cell>
          <cell r="AL61">
            <v>1</v>
          </cell>
          <cell r="AM61">
            <v>1</v>
          </cell>
          <cell r="AN61">
            <v>0</v>
          </cell>
          <cell r="AO61">
            <v>0</v>
          </cell>
          <cell r="AP61">
            <v>0</v>
          </cell>
          <cell r="AQ61">
            <v>0</v>
          </cell>
          <cell r="AR61">
            <v>0</v>
          </cell>
          <cell r="AS61">
            <v>0</v>
          </cell>
          <cell r="AT61">
            <v>0</v>
          </cell>
        </row>
        <row r="62">
          <cell r="A62">
            <v>9</v>
          </cell>
          <cell r="B62" t="str">
            <v>RhodeIsland</v>
          </cell>
          <cell r="C62">
            <v>40057</v>
          </cell>
          <cell r="D62" t="str">
            <v>Actual M</v>
          </cell>
          <cell r="E62">
            <v>29719</v>
          </cell>
          <cell r="F62">
            <v>325</v>
          </cell>
          <cell r="G62">
            <v>173132</v>
          </cell>
          <cell r="H62">
            <v>18922</v>
          </cell>
          <cell r="I62">
            <v>17831</v>
          </cell>
          <cell r="J62">
            <v>0</v>
          </cell>
          <cell r="K62">
            <v>0</v>
          </cell>
          <cell r="L62">
            <v>590</v>
          </cell>
          <cell r="M62">
            <v>15</v>
          </cell>
          <cell r="N62">
            <v>3214</v>
          </cell>
          <cell r="O62">
            <v>31</v>
          </cell>
          <cell r="P62">
            <v>3</v>
          </cell>
          <cell r="Q62">
            <v>56</v>
          </cell>
          <cell r="R62">
            <v>3</v>
          </cell>
          <cell r="S62">
            <v>0</v>
          </cell>
          <cell r="T62">
            <v>8</v>
          </cell>
          <cell r="U62">
            <v>103</v>
          </cell>
          <cell r="V62">
            <v>1</v>
          </cell>
          <cell r="W62">
            <v>139</v>
          </cell>
          <cell r="X62">
            <v>2</v>
          </cell>
          <cell r="Y62">
            <v>0</v>
          </cell>
          <cell r="Z62">
            <v>8</v>
          </cell>
          <cell r="AA62">
            <v>0</v>
          </cell>
          <cell r="AB62">
            <v>0</v>
          </cell>
          <cell r="AC62">
            <v>0</v>
          </cell>
          <cell r="AD62">
            <v>0</v>
          </cell>
          <cell r="AE62">
            <v>0</v>
          </cell>
          <cell r="AF62">
            <v>0</v>
          </cell>
          <cell r="AG62">
            <v>424</v>
          </cell>
          <cell r="AH62">
            <v>68</v>
          </cell>
          <cell r="AI62">
            <v>53</v>
          </cell>
          <cell r="AJ62">
            <v>139</v>
          </cell>
          <cell r="AK62">
            <v>19</v>
          </cell>
          <cell r="AL62">
            <v>1</v>
          </cell>
          <cell r="AM62">
            <v>1</v>
          </cell>
          <cell r="AN62">
            <v>0</v>
          </cell>
          <cell r="AO62">
            <v>0</v>
          </cell>
          <cell r="AP62">
            <v>0</v>
          </cell>
          <cell r="AQ62">
            <v>0</v>
          </cell>
          <cell r="AR62">
            <v>0</v>
          </cell>
          <cell r="AS62">
            <v>0</v>
          </cell>
          <cell r="AT62">
            <v>0</v>
          </cell>
        </row>
        <row r="63">
          <cell r="A63">
            <v>9</v>
          </cell>
          <cell r="B63" t="str">
            <v>RhodeIsland</v>
          </cell>
          <cell r="C63">
            <v>40087</v>
          </cell>
          <cell r="D63" t="str">
            <v>Actual M</v>
          </cell>
          <cell r="E63">
            <v>29718</v>
          </cell>
          <cell r="F63">
            <v>328</v>
          </cell>
          <cell r="G63">
            <v>174750</v>
          </cell>
          <cell r="H63">
            <v>19232</v>
          </cell>
          <cell r="I63">
            <v>18092</v>
          </cell>
          <cell r="J63">
            <v>0</v>
          </cell>
          <cell r="K63">
            <v>0</v>
          </cell>
          <cell r="L63">
            <v>602</v>
          </cell>
          <cell r="M63">
            <v>21</v>
          </cell>
          <cell r="N63">
            <v>3231</v>
          </cell>
          <cell r="O63">
            <v>31</v>
          </cell>
          <cell r="P63">
            <v>4</v>
          </cell>
          <cell r="Q63">
            <v>57</v>
          </cell>
          <cell r="R63">
            <v>3</v>
          </cell>
          <cell r="S63">
            <v>0</v>
          </cell>
          <cell r="T63">
            <v>8</v>
          </cell>
          <cell r="U63">
            <v>101</v>
          </cell>
          <cell r="V63">
            <v>3</v>
          </cell>
          <cell r="W63">
            <v>142</v>
          </cell>
          <cell r="X63">
            <v>3</v>
          </cell>
          <cell r="Y63">
            <v>0</v>
          </cell>
          <cell r="Z63">
            <v>8</v>
          </cell>
          <cell r="AA63">
            <v>0</v>
          </cell>
          <cell r="AB63">
            <v>0</v>
          </cell>
          <cell r="AC63">
            <v>0</v>
          </cell>
          <cell r="AD63">
            <v>0</v>
          </cell>
          <cell r="AE63">
            <v>0</v>
          </cell>
          <cell r="AF63">
            <v>0</v>
          </cell>
          <cell r="AG63">
            <v>426</v>
          </cell>
          <cell r="AH63">
            <v>68</v>
          </cell>
          <cell r="AI63">
            <v>53</v>
          </cell>
          <cell r="AJ63">
            <v>139</v>
          </cell>
          <cell r="AK63">
            <v>19</v>
          </cell>
          <cell r="AL63">
            <v>1</v>
          </cell>
          <cell r="AM63">
            <v>1</v>
          </cell>
          <cell r="AN63">
            <v>0</v>
          </cell>
          <cell r="AO63">
            <v>0</v>
          </cell>
          <cell r="AP63">
            <v>0</v>
          </cell>
          <cell r="AQ63">
            <v>0</v>
          </cell>
          <cell r="AR63">
            <v>0</v>
          </cell>
          <cell r="AS63">
            <v>0</v>
          </cell>
          <cell r="AT63">
            <v>0</v>
          </cell>
        </row>
        <row r="64">
          <cell r="A64">
            <v>9</v>
          </cell>
          <cell r="B64" t="str">
            <v>RhodeIsland</v>
          </cell>
          <cell r="C64">
            <v>40118</v>
          </cell>
          <cell r="D64" t="str">
            <v>Actual M</v>
          </cell>
          <cell r="E64">
            <v>29732</v>
          </cell>
          <cell r="F64">
            <v>323</v>
          </cell>
          <cell r="G64">
            <v>175858</v>
          </cell>
          <cell r="H64">
            <v>19350</v>
          </cell>
          <cell r="I64">
            <v>18282</v>
          </cell>
          <cell r="J64">
            <v>0</v>
          </cell>
          <cell r="K64">
            <v>0</v>
          </cell>
          <cell r="L64">
            <v>658</v>
          </cell>
          <cell r="M64">
            <v>21</v>
          </cell>
          <cell r="N64">
            <v>3190</v>
          </cell>
          <cell r="O64">
            <v>29</v>
          </cell>
          <cell r="P64">
            <v>5</v>
          </cell>
          <cell r="Q64">
            <v>55</v>
          </cell>
          <cell r="R64">
            <v>2</v>
          </cell>
          <cell r="S64">
            <v>0</v>
          </cell>
          <cell r="T64">
            <v>8</v>
          </cell>
          <cell r="U64">
            <v>114</v>
          </cell>
          <cell r="V64">
            <v>1</v>
          </cell>
          <cell r="W64">
            <v>137</v>
          </cell>
          <cell r="X64">
            <v>4</v>
          </cell>
          <cell r="Y64">
            <v>0</v>
          </cell>
          <cell r="Z64">
            <v>5</v>
          </cell>
          <cell r="AA64">
            <v>0</v>
          </cell>
          <cell r="AB64">
            <v>0</v>
          </cell>
          <cell r="AC64">
            <v>0</v>
          </cell>
          <cell r="AD64">
            <v>0</v>
          </cell>
          <cell r="AE64">
            <v>0</v>
          </cell>
          <cell r="AF64">
            <v>0</v>
          </cell>
          <cell r="AG64">
            <v>430</v>
          </cell>
          <cell r="AH64">
            <v>71</v>
          </cell>
          <cell r="AI64">
            <v>54</v>
          </cell>
          <cell r="AJ64">
            <v>136</v>
          </cell>
          <cell r="AK64">
            <v>21</v>
          </cell>
          <cell r="AL64">
            <v>1</v>
          </cell>
          <cell r="AM64">
            <v>1</v>
          </cell>
          <cell r="AN64">
            <v>0</v>
          </cell>
          <cell r="AO64">
            <v>0</v>
          </cell>
          <cell r="AP64">
            <v>0</v>
          </cell>
          <cell r="AQ64">
            <v>0</v>
          </cell>
          <cell r="AR64">
            <v>0</v>
          </cell>
          <cell r="AS64">
            <v>0</v>
          </cell>
          <cell r="AT64">
            <v>0</v>
          </cell>
        </row>
        <row r="65">
          <cell r="A65">
            <v>9</v>
          </cell>
          <cell r="B65" t="str">
            <v>RhodeIsland</v>
          </cell>
          <cell r="C65">
            <v>40148</v>
          </cell>
          <cell r="D65" t="str">
            <v>Actual M</v>
          </cell>
          <cell r="E65">
            <v>29581</v>
          </cell>
          <cell r="F65">
            <v>317</v>
          </cell>
          <cell r="G65">
            <v>177324</v>
          </cell>
          <cell r="H65">
            <v>19362</v>
          </cell>
          <cell r="I65">
            <v>18581</v>
          </cell>
          <cell r="J65">
            <v>0</v>
          </cell>
          <cell r="K65">
            <v>0</v>
          </cell>
          <cell r="L65">
            <v>704</v>
          </cell>
          <cell r="M65">
            <v>19</v>
          </cell>
          <cell r="N65">
            <v>3196</v>
          </cell>
          <cell r="O65">
            <v>28</v>
          </cell>
          <cell r="P65">
            <v>5</v>
          </cell>
          <cell r="Q65">
            <v>55</v>
          </cell>
          <cell r="R65">
            <v>2</v>
          </cell>
          <cell r="S65">
            <v>0</v>
          </cell>
          <cell r="T65">
            <v>9</v>
          </cell>
          <cell r="U65">
            <v>117</v>
          </cell>
          <cell r="V65">
            <v>0</v>
          </cell>
          <cell r="W65">
            <v>135</v>
          </cell>
          <cell r="X65">
            <v>4</v>
          </cell>
          <cell r="Y65">
            <v>0</v>
          </cell>
          <cell r="Z65">
            <v>5</v>
          </cell>
          <cell r="AA65">
            <v>0</v>
          </cell>
          <cell r="AB65">
            <v>0</v>
          </cell>
          <cell r="AC65">
            <v>0</v>
          </cell>
          <cell r="AD65">
            <v>0</v>
          </cell>
          <cell r="AE65">
            <v>0</v>
          </cell>
          <cell r="AF65">
            <v>0</v>
          </cell>
          <cell r="AG65">
            <v>427</v>
          </cell>
          <cell r="AH65">
            <v>73</v>
          </cell>
          <cell r="AI65">
            <v>53</v>
          </cell>
          <cell r="AJ65">
            <v>140</v>
          </cell>
          <cell r="AK65">
            <v>21</v>
          </cell>
          <cell r="AL65">
            <v>1</v>
          </cell>
          <cell r="AM65">
            <v>1</v>
          </cell>
          <cell r="AN65">
            <v>0</v>
          </cell>
          <cell r="AO65">
            <v>0</v>
          </cell>
          <cell r="AP65">
            <v>0</v>
          </cell>
          <cell r="AQ65">
            <v>0</v>
          </cell>
          <cell r="AR65">
            <v>0</v>
          </cell>
          <cell r="AS65">
            <v>0</v>
          </cell>
          <cell r="AT65">
            <v>0</v>
          </cell>
        </row>
        <row r="66">
          <cell r="A66">
            <v>9</v>
          </cell>
          <cell r="B66" t="str">
            <v>RhodeIsland</v>
          </cell>
          <cell r="C66">
            <v>40179</v>
          </cell>
          <cell r="D66" t="str">
            <v>Actual M</v>
          </cell>
          <cell r="E66">
            <v>29021</v>
          </cell>
          <cell r="F66">
            <v>412</v>
          </cell>
          <cell r="G66">
            <v>177227</v>
          </cell>
          <cell r="H66">
            <v>20240</v>
          </cell>
          <cell r="I66">
            <v>18651</v>
          </cell>
          <cell r="J66">
            <v>0</v>
          </cell>
          <cell r="K66">
            <v>0</v>
          </cell>
          <cell r="L66">
            <v>721</v>
          </cell>
          <cell r="M66">
            <v>28</v>
          </cell>
          <cell r="N66">
            <v>3196</v>
          </cell>
          <cell r="O66">
            <v>30</v>
          </cell>
          <cell r="P66">
            <v>4</v>
          </cell>
          <cell r="Q66">
            <v>54</v>
          </cell>
          <cell r="R66">
            <v>4</v>
          </cell>
          <cell r="S66">
            <v>0</v>
          </cell>
          <cell r="T66">
            <v>7</v>
          </cell>
          <cell r="U66">
            <v>119</v>
          </cell>
          <cell r="V66">
            <v>1</v>
          </cell>
          <cell r="W66">
            <v>132</v>
          </cell>
          <cell r="X66">
            <v>4</v>
          </cell>
          <cell r="Y66">
            <v>0</v>
          </cell>
          <cell r="Z66">
            <v>4</v>
          </cell>
          <cell r="AA66">
            <v>0</v>
          </cell>
          <cell r="AB66">
            <v>0</v>
          </cell>
          <cell r="AC66">
            <v>0</v>
          </cell>
          <cell r="AD66">
            <v>0</v>
          </cell>
          <cell r="AE66">
            <v>0</v>
          </cell>
          <cell r="AF66">
            <v>0</v>
          </cell>
          <cell r="AG66">
            <v>425</v>
          </cell>
          <cell r="AH66">
            <v>74</v>
          </cell>
          <cell r="AI66">
            <v>53</v>
          </cell>
          <cell r="AJ66">
            <v>140</v>
          </cell>
          <cell r="AK66">
            <v>22</v>
          </cell>
          <cell r="AL66">
            <v>1</v>
          </cell>
          <cell r="AM66">
            <v>1</v>
          </cell>
          <cell r="AN66">
            <v>0</v>
          </cell>
          <cell r="AO66">
            <v>0</v>
          </cell>
          <cell r="AP66">
            <v>0</v>
          </cell>
          <cell r="AQ66">
            <v>0</v>
          </cell>
          <cell r="AR66">
            <v>0</v>
          </cell>
          <cell r="AS66">
            <v>0</v>
          </cell>
          <cell r="AT66">
            <v>0</v>
          </cell>
        </row>
        <row r="67">
          <cell r="A67">
            <v>9</v>
          </cell>
          <cell r="B67" t="str">
            <v>RhodeIsland</v>
          </cell>
          <cell r="C67">
            <v>40210</v>
          </cell>
          <cell r="D67" t="str">
            <v>Actual M</v>
          </cell>
          <cell r="E67">
            <v>28492</v>
          </cell>
          <cell r="F67">
            <v>472</v>
          </cell>
          <cell r="G67">
            <v>175647</v>
          </cell>
          <cell r="H67">
            <v>22735</v>
          </cell>
          <cell r="I67">
            <v>18683</v>
          </cell>
          <cell r="J67">
            <v>0</v>
          </cell>
          <cell r="K67">
            <v>0</v>
          </cell>
          <cell r="L67">
            <v>738</v>
          </cell>
          <cell r="M67">
            <v>30</v>
          </cell>
          <cell r="N67">
            <v>3180</v>
          </cell>
          <cell r="O67">
            <v>32</v>
          </cell>
          <cell r="P67">
            <v>2</v>
          </cell>
          <cell r="Q67">
            <v>51</v>
          </cell>
          <cell r="R67">
            <v>4</v>
          </cell>
          <cell r="S67">
            <v>0</v>
          </cell>
          <cell r="T67">
            <v>7</v>
          </cell>
          <cell r="U67">
            <v>119</v>
          </cell>
          <cell r="V67">
            <v>1</v>
          </cell>
          <cell r="W67">
            <v>135</v>
          </cell>
          <cell r="X67">
            <v>4</v>
          </cell>
          <cell r="Y67">
            <v>0</v>
          </cell>
          <cell r="Z67">
            <v>4</v>
          </cell>
          <cell r="AA67">
            <v>0</v>
          </cell>
          <cell r="AB67">
            <v>0</v>
          </cell>
          <cell r="AC67">
            <v>0</v>
          </cell>
          <cell r="AD67">
            <v>0</v>
          </cell>
          <cell r="AE67">
            <v>0</v>
          </cell>
          <cell r="AF67">
            <v>0</v>
          </cell>
          <cell r="AG67">
            <v>426</v>
          </cell>
          <cell r="AH67">
            <v>74</v>
          </cell>
          <cell r="AI67">
            <v>54</v>
          </cell>
          <cell r="AJ67">
            <v>140</v>
          </cell>
          <cell r="AK67">
            <v>22</v>
          </cell>
          <cell r="AL67">
            <v>1</v>
          </cell>
          <cell r="AM67">
            <v>1</v>
          </cell>
          <cell r="AN67">
            <v>0</v>
          </cell>
          <cell r="AO67">
            <v>0</v>
          </cell>
          <cell r="AP67">
            <v>0</v>
          </cell>
          <cell r="AQ67">
            <v>0</v>
          </cell>
          <cell r="AR67">
            <v>0</v>
          </cell>
          <cell r="AS67">
            <v>0</v>
          </cell>
          <cell r="AT67">
            <v>0</v>
          </cell>
        </row>
        <row r="68">
          <cell r="A68">
            <v>9</v>
          </cell>
          <cell r="B68" t="str">
            <v>RhodeIsland</v>
          </cell>
          <cell r="C68">
            <v>40238</v>
          </cell>
          <cell r="D68" t="str">
            <v>Actual M</v>
          </cell>
          <cell r="E68">
            <v>28393</v>
          </cell>
          <cell r="F68">
            <v>403</v>
          </cell>
          <cell r="G68">
            <v>176788</v>
          </cell>
          <cell r="H68">
            <v>21988</v>
          </cell>
          <cell r="I68">
            <v>18574</v>
          </cell>
          <cell r="J68">
            <v>0</v>
          </cell>
          <cell r="K68">
            <v>0</v>
          </cell>
          <cell r="L68">
            <v>745</v>
          </cell>
          <cell r="M68">
            <v>32</v>
          </cell>
          <cell r="N68">
            <v>3172</v>
          </cell>
          <cell r="O68">
            <v>35</v>
          </cell>
          <cell r="P68">
            <v>2</v>
          </cell>
          <cell r="Q68">
            <v>48</v>
          </cell>
          <cell r="R68">
            <v>5</v>
          </cell>
          <cell r="S68">
            <v>0</v>
          </cell>
          <cell r="T68">
            <v>6</v>
          </cell>
          <cell r="U68">
            <v>121</v>
          </cell>
          <cell r="V68">
            <v>1</v>
          </cell>
          <cell r="W68">
            <v>134</v>
          </cell>
          <cell r="X68">
            <v>4</v>
          </cell>
          <cell r="Y68">
            <v>0</v>
          </cell>
          <cell r="Z68">
            <v>4</v>
          </cell>
          <cell r="AA68">
            <v>0</v>
          </cell>
          <cell r="AB68">
            <v>0</v>
          </cell>
          <cell r="AC68">
            <v>0</v>
          </cell>
          <cell r="AD68">
            <v>0</v>
          </cell>
          <cell r="AE68">
            <v>0</v>
          </cell>
          <cell r="AF68">
            <v>0</v>
          </cell>
          <cell r="AG68">
            <v>427</v>
          </cell>
          <cell r="AH68">
            <v>75</v>
          </cell>
          <cell r="AI68">
            <v>54</v>
          </cell>
          <cell r="AJ68">
            <v>142</v>
          </cell>
          <cell r="AK68">
            <v>22</v>
          </cell>
          <cell r="AL68">
            <v>1</v>
          </cell>
          <cell r="AM68">
            <v>1</v>
          </cell>
          <cell r="AN68">
            <v>0</v>
          </cell>
          <cell r="AO68">
            <v>0</v>
          </cell>
          <cell r="AP68">
            <v>0</v>
          </cell>
          <cell r="AQ68">
            <v>0</v>
          </cell>
          <cell r="AR68">
            <v>0</v>
          </cell>
          <cell r="AS68">
            <v>0</v>
          </cell>
          <cell r="AT68">
            <v>0</v>
          </cell>
        </row>
        <row r="69">
          <cell r="A69">
            <v>9</v>
          </cell>
          <cell r="B69" t="str">
            <v>RhodeIsland</v>
          </cell>
          <cell r="C69">
            <v>40269</v>
          </cell>
          <cell r="D69" t="str">
            <v>Actual M</v>
          </cell>
          <cell r="E69">
            <v>28097</v>
          </cell>
          <cell r="F69">
            <v>421</v>
          </cell>
          <cell r="G69">
            <v>174349</v>
          </cell>
          <cell r="H69">
            <v>23793</v>
          </cell>
          <cell r="I69">
            <v>18378</v>
          </cell>
          <cell r="J69">
            <v>0</v>
          </cell>
          <cell r="K69">
            <v>0</v>
          </cell>
          <cell r="L69">
            <v>773</v>
          </cell>
          <cell r="M69">
            <v>31</v>
          </cell>
          <cell r="N69">
            <v>3117</v>
          </cell>
          <cell r="O69">
            <v>37</v>
          </cell>
          <cell r="P69">
            <v>1</v>
          </cell>
          <cell r="Q69">
            <v>45</v>
          </cell>
          <cell r="R69">
            <v>5</v>
          </cell>
          <cell r="S69">
            <v>0</v>
          </cell>
          <cell r="T69">
            <v>5</v>
          </cell>
          <cell r="U69">
            <v>122</v>
          </cell>
          <cell r="V69">
            <v>0</v>
          </cell>
          <cell r="W69">
            <v>133</v>
          </cell>
          <cell r="X69">
            <v>4</v>
          </cell>
          <cell r="Y69">
            <v>0</v>
          </cell>
          <cell r="Z69">
            <v>4</v>
          </cell>
          <cell r="AA69">
            <v>0</v>
          </cell>
          <cell r="AB69">
            <v>0</v>
          </cell>
          <cell r="AC69">
            <v>0</v>
          </cell>
          <cell r="AD69">
            <v>0</v>
          </cell>
          <cell r="AE69">
            <v>0</v>
          </cell>
          <cell r="AF69">
            <v>0</v>
          </cell>
          <cell r="AG69">
            <v>428</v>
          </cell>
          <cell r="AH69">
            <v>74</v>
          </cell>
          <cell r="AI69">
            <v>56</v>
          </cell>
          <cell r="AJ69">
            <v>141</v>
          </cell>
          <cell r="AK69">
            <v>22</v>
          </cell>
          <cell r="AL69">
            <v>1</v>
          </cell>
          <cell r="AM69">
            <v>1</v>
          </cell>
          <cell r="AN69">
            <v>0</v>
          </cell>
          <cell r="AO69">
            <v>0</v>
          </cell>
          <cell r="AP69">
            <v>0</v>
          </cell>
          <cell r="AQ69">
            <v>0</v>
          </cell>
          <cell r="AR69">
            <v>0</v>
          </cell>
          <cell r="AS69">
            <v>0</v>
          </cell>
          <cell r="AT69">
            <v>0</v>
          </cell>
        </row>
        <row r="70">
          <cell r="A70">
            <v>9</v>
          </cell>
          <cell r="B70" t="str">
            <v>RhodeIsland</v>
          </cell>
          <cell r="C70">
            <v>40299</v>
          </cell>
          <cell r="D70" t="str">
            <v>Actual M</v>
          </cell>
          <cell r="E70">
            <v>27911</v>
          </cell>
          <cell r="F70">
            <v>410</v>
          </cell>
          <cell r="G70">
            <v>173688</v>
          </cell>
          <cell r="H70">
            <v>23353</v>
          </cell>
          <cell r="I70">
            <v>18182</v>
          </cell>
          <cell r="J70">
            <v>0</v>
          </cell>
          <cell r="K70">
            <v>0</v>
          </cell>
          <cell r="L70">
            <v>785</v>
          </cell>
          <cell r="M70">
            <v>6</v>
          </cell>
          <cell r="N70">
            <v>3129</v>
          </cell>
          <cell r="O70">
            <v>38</v>
          </cell>
          <cell r="P70">
            <v>-1</v>
          </cell>
          <cell r="Q70">
            <v>43</v>
          </cell>
          <cell r="R70">
            <v>5</v>
          </cell>
          <cell r="S70">
            <v>0</v>
          </cell>
          <cell r="T70">
            <v>7</v>
          </cell>
          <cell r="U70">
            <v>122</v>
          </cell>
          <cell r="V70">
            <v>0</v>
          </cell>
          <cell r="W70">
            <v>127</v>
          </cell>
          <cell r="X70">
            <v>4</v>
          </cell>
          <cell r="Y70">
            <v>0</v>
          </cell>
          <cell r="Z70">
            <v>4</v>
          </cell>
          <cell r="AA70">
            <v>0</v>
          </cell>
          <cell r="AB70">
            <v>0</v>
          </cell>
          <cell r="AC70">
            <v>0</v>
          </cell>
          <cell r="AD70">
            <v>0</v>
          </cell>
          <cell r="AE70">
            <v>0</v>
          </cell>
          <cell r="AF70">
            <v>0</v>
          </cell>
          <cell r="AG70">
            <v>430</v>
          </cell>
          <cell r="AH70">
            <v>74</v>
          </cell>
          <cell r="AI70">
            <v>56</v>
          </cell>
          <cell r="AJ70">
            <v>144</v>
          </cell>
          <cell r="AK70">
            <v>22</v>
          </cell>
          <cell r="AL70">
            <v>1</v>
          </cell>
          <cell r="AM70">
            <v>1</v>
          </cell>
          <cell r="AN70">
            <v>0</v>
          </cell>
          <cell r="AO70">
            <v>0</v>
          </cell>
          <cell r="AP70">
            <v>0</v>
          </cell>
          <cell r="AQ70">
            <v>0</v>
          </cell>
          <cell r="AR70">
            <v>0</v>
          </cell>
          <cell r="AS70">
            <v>0</v>
          </cell>
          <cell r="AT70">
            <v>0</v>
          </cell>
        </row>
        <row r="71">
          <cell r="A71">
            <v>9</v>
          </cell>
          <cell r="B71" t="str">
            <v>RhodeIsland</v>
          </cell>
          <cell r="C71">
            <v>40330</v>
          </cell>
          <cell r="D71" t="str">
            <v>Actual M</v>
          </cell>
          <cell r="E71">
            <v>27766</v>
          </cell>
          <cell r="F71">
            <v>392</v>
          </cell>
          <cell r="G71">
            <v>173502</v>
          </cell>
          <cell r="H71">
            <v>22011</v>
          </cell>
          <cell r="I71">
            <v>17984</v>
          </cell>
          <cell r="J71">
            <v>0</v>
          </cell>
          <cell r="K71">
            <v>0</v>
          </cell>
          <cell r="L71">
            <v>807</v>
          </cell>
          <cell r="M71">
            <v>4</v>
          </cell>
          <cell r="N71">
            <v>3102</v>
          </cell>
          <cell r="O71">
            <v>40</v>
          </cell>
          <cell r="P71">
            <v>-1</v>
          </cell>
          <cell r="Q71">
            <v>42</v>
          </cell>
          <cell r="R71">
            <v>5</v>
          </cell>
          <cell r="S71">
            <v>0</v>
          </cell>
          <cell r="T71">
            <v>8</v>
          </cell>
          <cell r="U71">
            <v>122</v>
          </cell>
          <cell r="V71">
            <v>0</v>
          </cell>
          <cell r="W71">
            <v>127</v>
          </cell>
          <cell r="X71">
            <v>4</v>
          </cell>
          <cell r="Y71">
            <v>0</v>
          </cell>
          <cell r="Z71">
            <v>4</v>
          </cell>
          <cell r="AA71">
            <v>0</v>
          </cell>
          <cell r="AB71">
            <v>0</v>
          </cell>
          <cell r="AC71">
            <v>0</v>
          </cell>
          <cell r="AD71">
            <v>0</v>
          </cell>
          <cell r="AE71">
            <v>0</v>
          </cell>
          <cell r="AF71">
            <v>0</v>
          </cell>
          <cell r="AG71">
            <v>430</v>
          </cell>
          <cell r="AH71">
            <v>74</v>
          </cell>
          <cell r="AI71">
            <v>56</v>
          </cell>
          <cell r="AJ71">
            <v>144</v>
          </cell>
          <cell r="AK71">
            <v>22</v>
          </cell>
          <cell r="AL71">
            <v>1</v>
          </cell>
          <cell r="AM71">
            <v>1</v>
          </cell>
          <cell r="AN71">
            <v>0</v>
          </cell>
          <cell r="AO71">
            <v>0</v>
          </cell>
          <cell r="AP71">
            <v>0</v>
          </cell>
          <cell r="AQ71">
            <v>0</v>
          </cell>
          <cell r="AR71">
            <v>0</v>
          </cell>
          <cell r="AS71">
            <v>0</v>
          </cell>
          <cell r="AT71">
            <v>0</v>
          </cell>
        </row>
        <row r="72">
          <cell r="A72">
            <v>9</v>
          </cell>
          <cell r="B72" t="str">
            <v>RhodeIsland</v>
          </cell>
          <cell r="C72">
            <v>40360</v>
          </cell>
          <cell r="D72" t="str">
            <v>Actual M</v>
          </cell>
          <cell r="E72">
            <v>27489</v>
          </cell>
          <cell r="F72">
            <v>376</v>
          </cell>
          <cell r="G72">
            <v>173647</v>
          </cell>
          <cell r="H72">
            <v>21304</v>
          </cell>
          <cell r="I72">
            <v>17839</v>
          </cell>
          <cell r="J72">
            <v>0</v>
          </cell>
          <cell r="K72">
            <v>0</v>
          </cell>
          <cell r="L72">
            <v>819</v>
          </cell>
          <cell r="M72">
            <v>6</v>
          </cell>
          <cell r="N72">
            <v>3076</v>
          </cell>
          <cell r="O72">
            <v>41</v>
          </cell>
          <cell r="P72">
            <v>-1</v>
          </cell>
          <cell r="Q72">
            <v>41</v>
          </cell>
          <cell r="R72">
            <v>5</v>
          </cell>
          <cell r="S72">
            <v>0</v>
          </cell>
          <cell r="T72">
            <v>8</v>
          </cell>
          <cell r="U72">
            <v>122</v>
          </cell>
          <cell r="V72">
            <v>0</v>
          </cell>
          <cell r="W72">
            <v>127</v>
          </cell>
          <cell r="X72">
            <v>4</v>
          </cell>
          <cell r="Y72">
            <v>0</v>
          </cell>
          <cell r="Z72">
            <v>4</v>
          </cell>
          <cell r="AA72">
            <v>0</v>
          </cell>
          <cell r="AB72">
            <v>0</v>
          </cell>
          <cell r="AC72">
            <v>2</v>
          </cell>
          <cell r="AD72">
            <v>0</v>
          </cell>
          <cell r="AE72">
            <v>1</v>
          </cell>
          <cell r="AF72">
            <v>3</v>
          </cell>
          <cell r="AG72">
            <v>431</v>
          </cell>
          <cell r="AH72">
            <v>74</v>
          </cell>
          <cell r="AI72">
            <v>56</v>
          </cell>
          <cell r="AJ72">
            <v>143</v>
          </cell>
          <cell r="AK72">
            <v>22</v>
          </cell>
          <cell r="AL72">
            <v>1</v>
          </cell>
          <cell r="AM72">
            <v>1</v>
          </cell>
          <cell r="AN72">
            <v>1</v>
          </cell>
          <cell r="AO72">
            <v>0</v>
          </cell>
          <cell r="AP72">
            <v>0</v>
          </cell>
          <cell r="AQ72">
            <v>0</v>
          </cell>
          <cell r="AR72">
            <v>0</v>
          </cell>
          <cell r="AS72">
            <v>0</v>
          </cell>
          <cell r="AT72">
            <v>5</v>
          </cell>
        </row>
        <row r="73">
          <cell r="A73">
            <v>9</v>
          </cell>
          <cell r="B73" t="str">
            <v>RhodeIsland</v>
          </cell>
          <cell r="C73">
            <v>40391</v>
          </cell>
          <cell r="D73" t="str">
            <v>Actual M</v>
          </cell>
          <cell r="E73">
            <v>27451</v>
          </cell>
          <cell r="F73">
            <v>367</v>
          </cell>
          <cell r="G73">
            <v>173579</v>
          </cell>
          <cell r="H73">
            <v>20904</v>
          </cell>
          <cell r="I73">
            <v>17828</v>
          </cell>
          <cell r="J73">
            <v>0</v>
          </cell>
          <cell r="K73">
            <v>0</v>
          </cell>
          <cell r="L73">
            <v>831</v>
          </cell>
          <cell r="M73">
            <v>6</v>
          </cell>
          <cell r="N73">
            <v>2971</v>
          </cell>
          <cell r="O73">
            <v>38</v>
          </cell>
          <cell r="P73">
            <v>-1</v>
          </cell>
          <cell r="Q73">
            <v>46</v>
          </cell>
          <cell r="R73">
            <v>5</v>
          </cell>
          <cell r="S73">
            <v>0</v>
          </cell>
          <cell r="T73">
            <v>8</v>
          </cell>
          <cell r="U73">
            <v>124</v>
          </cell>
          <cell r="V73">
            <v>1</v>
          </cell>
          <cell r="W73">
            <v>121</v>
          </cell>
          <cell r="X73">
            <v>5</v>
          </cell>
          <cell r="Y73">
            <v>0</v>
          </cell>
          <cell r="Z73">
            <v>2</v>
          </cell>
          <cell r="AA73">
            <v>0</v>
          </cell>
          <cell r="AB73">
            <v>0</v>
          </cell>
          <cell r="AC73">
            <v>2</v>
          </cell>
          <cell r="AD73">
            <v>0</v>
          </cell>
          <cell r="AE73">
            <v>1</v>
          </cell>
          <cell r="AF73">
            <v>3</v>
          </cell>
          <cell r="AG73">
            <v>432</v>
          </cell>
          <cell r="AH73">
            <v>74</v>
          </cell>
          <cell r="AI73">
            <v>56</v>
          </cell>
          <cell r="AJ73">
            <v>143</v>
          </cell>
          <cell r="AK73">
            <v>22</v>
          </cell>
          <cell r="AL73">
            <v>1</v>
          </cell>
          <cell r="AM73">
            <v>1</v>
          </cell>
          <cell r="AN73">
            <v>1</v>
          </cell>
          <cell r="AO73">
            <v>0</v>
          </cell>
          <cell r="AP73">
            <v>0</v>
          </cell>
          <cell r="AQ73">
            <v>0</v>
          </cell>
          <cell r="AR73">
            <v>0</v>
          </cell>
          <cell r="AS73">
            <v>0</v>
          </cell>
          <cell r="AT73">
            <v>5</v>
          </cell>
        </row>
        <row r="74">
          <cell r="A74">
            <v>9</v>
          </cell>
          <cell r="B74" t="str">
            <v>RhodeIsland</v>
          </cell>
          <cell r="C74">
            <v>40422</v>
          </cell>
          <cell r="D74" t="str">
            <v>Actual M</v>
          </cell>
          <cell r="E74">
            <v>27280</v>
          </cell>
          <cell r="F74">
            <v>362</v>
          </cell>
          <cell r="G74">
            <v>174399</v>
          </cell>
          <cell r="H74">
            <v>20374</v>
          </cell>
          <cell r="I74">
            <v>17833</v>
          </cell>
          <cell r="J74">
            <v>0</v>
          </cell>
          <cell r="K74">
            <v>0</v>
          </cell>
          <cell r="L74">
            <v>834</v>
          </cell>
          <cell r="M74">
            <v>12</v>
          </cell>
          <cell r="N74">
            <v>2964</v>
          </cell>
          <cell r="O74">
            <v>39</v>
          </cell>
          <cell r="P74">
            <v>-1</v>
          </cell>
          <cell r="Q74">
            <v>47</v>
          </cell>
          <cell r="R74">
            <v>6</v>
          </cell>
          <cell r="S74">
            <v>0</v>
          </cell>
          <cell r="T74">
            <v>8</v>
          </cell>
          <cell r="U74">
            <v>129</v>
          </cell>
          <cell r="V74">
            <v>1</v>
          </cell>
          <cell r="W74">
            <v>119</v>
          </cell>
          <cell r="X74">
            <v>5</v>
          </cell>
          <cell r="Y74">
            <v>0</v>
          </cell>
          <cell r="Z74">
            <v>2</v>
          </cell>
          <cell r="AA74">
            <v>0</v>
          </cell>
          <cell r="AB74">
            <v>0</v>
          </cell>
          <cell r="AC74">
            <v>2</v>
          </cell>
          <cell r="AD74">
            <v>0</v>
          </cell>
          <cell r="AE74">
            <v>1</v>
          </cell>
          <cell r="AF74">
            <v>3</v>
          </cell>
          <cell r="AG74">
            <v>420</v>
          </cell>
          <cell r="AH74">
            <v>70</v>
          </cell>
          <cell r="AI74">
            <v>57</v>
          </cell>
          <cell r="AJ74">
            <v>152</v>
          </cell>
          <cell r="AK74">
            <v>23</v>
          </cell>
          <cell r="AL74">
            <v>1</v>
          </cell>
          <cell r="AM74">
            <v>1</v>
          </cell>
          <cell r="AN74">
            <v>1</v>
          </cell>
          <cell r="AO74">
            <v>0</v>
          </cell>
          <cell r="AP74">
            <v>0</v>
          </cell>
          <cell r="AQ74">
            <v>0</v>
          </cell>
          <cell r="AR74">
            <v>0</v>
          </cell>
          <cell r="AS74">
            <v>0</v>
          </cell>
          <cell r="AT74">
            <v>5</v>
          </cell>
        </row>
        <row r="75">
          <cell r="A75">
            <v>9</v>
          </cell>
          <cell r="B75" t="str">
            <v>RhodeIsland</v>
          </cell>
          <cell r="C75">
            <v>40452</v>
          </cell>
          <cell r="D75" t="str">
            <v>Actual M</v>
          </cell>
          <cell r="E75">
            <v>27304</v>
          </cell>
          <cell r="F75">
            <v>356</v>
          </cell>
          <cell r="G75">
            <v>175754</v>
          </cell>
          <cell r="H75">
            <v>20273</v>
          </cell>
          <cell r="I75">
            <v>18051</v>
          </cell>
          <cell r="J75">
            <v>0</v>
          </cell>
          <cell r="K75">
            <v>0</v>
          </cell>
          <cell r="L75">
            <v>848</v>
          </cell>
          <cell r="M75">
            <v>18</v>
          </cell>
          <cell r="N75">
            <v>2963</v>
          </cell>
          <cell r="O75">
            <v>41</v>
          </cell>
          <cell r="P75">
            <v>-1</v>
          </cell>
          <cell r="Q75">
            <v>47</v>
          </cell>
          <cell r="R75">
            <v>6</v>
          </cell>
          <cell r="S75">
            <v>0</v>
          </cell>
          <cell r="T75">
            <v>8</v>
          </cell>
          <cell r="U75">
            <v>129</v>
          </cell>
          <cell r="V75">
            <v>3</v>
          </cell>
          <cell r="W75">
            <v>120</v>
          </cell>
          <cell r="X75">
            <v>5</v>
          </cell>
          <cell r="Y75">
            <v>0</v>
          </cell>
          <cell r="Z75">
            <v>2</v>
          </cell>
          <cell r="AA75">
            <v>0</v>
          </cell>
          <cell r="AB75">
            <v>0</v>
          </cell>
          <cell r="AC75">
            <v>2</v>
          </cell>
          <cell r="AD75">
            <v>0</v>
          </cell>
          <cell r="AE75">
            <v>1</v>
          </cell>
          <cell r="AF75">
            <v>3</v>
          </cell>
          <cell r="AG75">
            <v>418</v>
          </cell>
          <cell r="AH75">
            <v>69</v>
          </cell>
          <cell r="AI75">
            <v>57</v>
          </cell>
          <cell r="AJ75">
            <v>151</v>
          </cell>
          <cell r="AK75">
            <v>23</v>
          </cell>
          <cell r="AL75">
            <v>1</v>
          </cell>
          <cell r="AM75">
            <v>1</v>
          </cell>
          <cell r="AN75">
            <v>1</v>
          </cell>
          <cell r="AO75">
            <v>0</v>
          </cell>
          <cell r="AP75">
            <v>0</v>
          </cell>
          <cell r="AQ75">
            <v>0</v>
          </cell>
          <cell r="AR75">
            <v>0</v>
          </cell>
          <cell r="AS75">
            <v>0</v>
          </cell>
          <cell r="AT75">
            <v>4</v>
          </cell>
        </row>
        <row r="76">
          <cell r="A76">
            <v>9</v>
          </cell>
          <cell r="B76" t="str">
            <v>RhodeIsland</v>
          </cell>
          <cell r="C76">
            <v>40483</v>
          </cell>
          <cell r="D76" t="str">
            <v>Actual M</v>
          </cell>
          <cell r="E76">
            <v>27386</v>
          </cell>
          <cell r="F76">
            <v>329</v>
          </cell>
          <cell r="G76">
            <v>179758</v>
          </cell>
          <cell r="H76">
            <v>18618</v>
          </cell>
          <cell r="I76">
            <v>18392</v>
          </cell>
          <cell r="J76">
            <v>0</v>
          </cell>
          <cell r="K76">
            <v>0</v>
          </cell>
          <cell r="L76">
            <v>897</v>
          </cell>
          <cell r="M76">
            <v>14</v>
          </cell>
          <cell r="N76">
            <v>2948</v>
          </cell>
          <cell r="O76">
            <v>42</v>
          </cell>
          <cell r="P76">
            <v>1</v>
          </cell>
          <cell r="Q76">
            <v>47</v>
          </cell>
          <cell r="R76">
            <v>7</v>
          </cell>
          <cell r="S76">
            <v>0</v>
          </cell>
          <cell r="T76">
            <v>6</v>
          </cell>
          <cell r="U76">
            <v>128</v>
          </cell>
          <cell r="V76">
            <v>1</v>
          </cell>
          <cell r="W76">
            <v>123</v>
          </cell>
          <cell r="X76">
            <v>5</v>
          </cell>
          <cell r="Y76">
            <v>0</v>
          </cell>
          <cell r="Z76">
            <v>2</v>
          </cell>
          <cell r="AA76">
            <v>0</v>
          </cell>
          <cell r="AB76">
            <v>0</v>
          </cell>
          <cell r="AC76">
            <v>2</v>
          </cell>
          <cell r="AD76">
            <v>0</v>
          </cell>
          <cell r="AE76">
            <v>1</v>
          </cell>
          <cell r="AF76">
            <v>3</v>
          </cell>
          <cell r="AG76">
            <v>422</v>
          </cell>
          <cell r="AH76">
            <v>67</v>
          </cell>
          <cell r="AI76">
            <v>57</v>
          </cell>
          <cell r="AJ76">
            <v>154</v>
          </cell>
          <cell r="AK76">
            <v>24</v>
          </cell>
          <cell r="AL76">
            <v>1</v>
          </cell>
          <cell r="AM76">
            <v>1</v>
          </cell>
          <cell r="AN76">
            <v>1</v>
          </cell>
          <cell r="AO76">
            <v>0</v>
          </cell>
          <cell r="AP76">
            <v>0</v>
          </cell>
          <cell r="AQ76">
            <v>0</v>
          </cell>
          <cell r="AR76">
            <v>0</v>
          </cell>
          <cell r="AS76">
            <v>1</v>
          </cell>
          <cell r="AT76">
            <v>3</v>
          </cell>
        </row>
        <row r="77">
          <cell r="A77">
            <v>9</v>
          </cell>
          <cell r="B77" t="str">
            <v>RhodeIsland</v>
          </cell>
          <cell r="C77">
            <v>40513</v>
          </cell>
          <cell r="D77" t="str">
            <v>Actual M</v>
          </cell>
          <cell r="E77">
            <v>27296</v>
          </cell>
          <cell r="F77">
            <v>321</v>
          </cell>
          <cell r="G77">
            <v>181706</v>
          </cell>
          <cell r="H77">
            <v>18301</v>
          </cell>
          <cell r="I77">
            <v>18706</v>
          </cell>
          <cell r="J77">
            <v>0</v>
          </cell>
          <cell r="K77">
            <v>0</v>
          </cell>
          <cell r="L77">
            <v>924</v>
          </cell>
          <cell r="M77">
            <v>19</v>
          </cell>
          <cell r="N77">
            <v>2945</v>
          </cell>
          <cell r="O77">
            <v>43</v>
          </cell>
          <cell r="P77">
            <v>0</v>
          </cell>
          <cell r="Q77">
            <v>46</v>
          </cell>
          <cell r="R77">
            <v>8</v>
          </cell>
          <cell r="S77">
            <v>0</v>
          </cell>
          <cell r="T77">
            <v>6</v>
          </cell>
          <cell r="U77">
            <v>131</v>
          </cell>
          <cell r="V77">
            <v>4</v>
          </cell>
          <cell r="W77">
            <v>123</v>
          </cell>
          <cell r="X77">
            <v>5</v>
          </cell>
          <cell r="Y77">
            <v>0</v>
          </cell>
          <cell r="Z77">
            <v>2</v>
          </cell>
          <cell r="AA77">
            <v>0</v>
          </cell>
          <cell r="AB77">
            <v>0</v>
          </cell>
          <cell r="AC77">
            <v>2</v>
          </cell>
          <cell r="AD77">
            <v>0</v>
          </cell>
          <cell r="AE77">
            <v>1</v>
          </cell>
          <cell r="AF77">
            <v>3</v>
          </cell>
          <cell r="AG77">
            <v>429</v>
          </cell>
          <cell r="AH77">
            <v>68</v>
          </cell>
          <cell r="AI77">
            <v>54</v>
          </cell>
          <cell r="AJ77">
            <v>156</v>
          </cell>
          <cell r="AK77">
            <v>24</v>
          </cell>
          <cell r="AL77">
            <v>1</v>
          </cell>
          <cell r="AM77">
            <v>1</v>
          </cell>
          <cell r="AN77">
            <v>1</v>
          </cell>
          <cell r="AO77">
            <v>0</v>
          </cell>
          <cell r="AP77">
            <v>0</v>
          </cell>
          <cell r="AQ77">
            <v>0</v>
          </cell>
          <cell r="AR77">
            <v>0</v>
          </cell>
          <cell r="AS77">
            <v>1</v>
          </cell>
          <cell r="AT77">
            <v>3</v>
          </cell>
        </row>
        <row r="78">
          <cell r="A78">
            <v>9</v>
          </cell>
          <cell r="B78" t="str">
            <v>RhodeIsland</v>
          </cell>
          <cell r="C78">
            <v>40544</v>
          </cell>
          <cell r="D78" t="str">
            <v>Actual M</v>
          </cell>
          <cell r="E78">
            <v>27216</v>
          </cell>
          <cell r="F78">
            <v>307</v>
          </cell>
          <cell r="G78">
            <v>182445</v>
          </cell>
          <cell r="H78">
            <v>18260</v>
          </cell>
          <cell r="I78">
            <v>18809</v>
          </cell>
          <cell r="J78">
            <v>0</v>
          </cell>
          <cell r="K78">
            <v>0</v>
          </cell>
          <cell r="L78">
            <v>943</v>
          </cell>
          <cell r="M78">
            <v>21</v>
          </cell>
          <cell r="N78">
            <v>2935</v>
          </cell>
          <cell r="O78">
            <v>44</v>
          </cell>
          <cell r="P78">
            <v>2</v>
          </cell>
          <cell r="Q78">
            <v>45</v>
          </cell>
          <cell r="R78">
            <v>8</v>
          </cell>
          <cell r="S78">
            <v>0</v>
          </cell>
          <cell r="T78">
            <v>6</v>
          </cell>
          <cell r="U78">
            <v>129</v>
          </cell>
          <cell r="V78">
            <v>6</v>
          </cell>
          <cell r="W78">
            <v>124</v>
          </cell>
          <cell r="X78">
            <v>5</v>
          </cell>
          <cell r="Y78">
            <v>1</v>
          </cell>
          <cell r="Z78">
            <v>2</v>
          </cell>
          <cell r="AA78">
            <v>0</v>
          </cell>
          <cell r="AB78">
            <v>1</v>
          </cell>
          <cell r="AC78">
            <v>2</v>
          </cell>
          <cell r="AD78">
            <v>0</v>
          </cell>
          <cell r="AE78">
            <v>1</v>
          </cell>
          <cell r="AF78">
            <v>2</v>
          </cell>
          <cell r="AG78">
            <v>428</v>
          </cell>
          <cell r="AH78">
            <v>68</v>
          </cell>
          <cell r="AI78">
            <v>54</v>
          </cell>
          <cell r="AJ78">
            <v>154</v>
          </cell>
          <cell r="AK78">
            <v>22</v>
          </cell>
          <cell r="AL78">
            <v>1</v>
          </cell>
          <cell r="AM78">
            <v>1</v>
          </cell>
          <cell r="AN78">
            <v>1</v>
          </cell>
          <cell r="AO78">
            <v>0</v>
          </cell>
          <cell r="AP78">
            <v>0</v>
          </cell>
          <cell r="AQ78">
            <v>0</v>
          </cell>
          <cell r="AR78">
            <v>0</v>
          </cell>
          <cell r="AS78">
            <v>1</v>
          </cell>
          <cell r="AT78">
            <v>3</v>
          </cell>
        </row>
        <row r="79">
          <cell r="A79">
            <v>9</v>
          </cell>
          <cell r="B79" t="str">
            <v>RhodeIsland</v>
          </cell>
          <cell r="C79">
            <v>40575</v>
          </cell>
          <cell r="D79" t="str">
            <v>Actual M</v>
          </cell>
          <cell r="E79">
            <v>26967</v>
          </cell>
          <cell r="F79">
            <v>325</v>
          </cell>
          <cell r="G79">
            <v>182570</v>
          </cell>
          <cell r="H79">
            <v>18500</v>
          </cell>
          <cell r="I79">
            <v>18804</v>
          </cell>
          <cell r="J79">
            <v>0</v>
          </cell>
          <cell r="K79">
            <v>0</v>
          </cell>
          <cell r="L79">
            <v>959</v>
          </cell>
          <cell r="M79">
            <v>23</v>
          </cell>
          <cell r="N79">
            <v>2931</v>
          </cell>
          <cell r="O79">
            <v>44</v>
          </cell>
          <cell r="P79">
            <v>2</v>
          </cell>
          <cell r="Q79">
            <v>44</v>
          </cell>
          <cell r="R79">
            <v>8</v>
          </cell>
          <cell r="S79">
            <v>0</v>
          </cell>
          <cell r="T79">
            <v>6</v>
          </cell>
          <cell r="U79">
            <v>130</v>
          </cell>
          <cell r="V79">
            <v>5</v>
          </cell>
          <cell r="W79">
            <v>124</v>
          </cell>
          <cell r="X79">
            <v>5</v>
          </cell>
          <cell r="Y79">
            <v>1</v>
          </cell>
          <cell r="Z79">
            <v>3</v>
          </cell>
          <cell r="AA79">
            <v>0</v>
          </cell>
          <cell r="AB79">
            <v>1</v>
          </cell>
          <cell r="AC79">
            <v>2</v>
          </cell>
          <cell r="AD79">
            <v>0</v>
          </cell>
          <cell r="AE79">
            <v>1</v>
          </cell>
          <cell r="AF79">
            <v>3</v>
          </cell>
          <cell r="AG79">
            <v>429</v>
          </cell>
          <cell r="AH79">
            <v>68</v>
          </cell>
          <cell r="AI79">
            <v>54</v>
          </cell>
          <cell r="AJ79">
            <v>157</v>
          </cell>
          <cell r="AK79">
            <v>22</v>
          </cell>
          <cell r="AL79">
            <v>1</v>
          </cell>
          <cell r="AM79">
            <v>1</v>
          </cell>
          <cell r="AN79">
            <v>1</v>
          </cell>
          <cell r="AO79">
            <v>0</v>
          </cell>
          <cell r="AP79">
            <v>0</v>
          </cell>
          <cell r="AQ79">
            <v>0</v>
          </cell>
          <cell r="AR79">
            <v>0</v>
          </cell>
          <cell r="AS79">
            <v>1</v>
          </cell>
          <cell r="AT79">
            <v>3</v>
          </cell>
        </row>
        <row r="80">
          <cell r="A80">
            <v>9</v>
          </cell>
          <cell r="B80" t="str">
            <v>RhodeIsland</v>
          </cell>
          <cell r="C80">
            <v>40603</v>
          </cell>
          <cell r="D80" t="str">
            <v>Actual M</v>
          </cell>
          <cell r="E80">
            <v>26804</v>
          </cell>
          <cell r="F80">
            <v>338</v>
          </cell>
          <cell r="G80">
            <v>180645</v>
          </cell>
          <cell r="H80">
            <v>20325</v>
          </cell>
          <cell r="I80">
            <v>18741</v>
          </cell>
          <cell r="J80">
            <v>0</v>
          </cell>
          <cell r="K80">
            <v>0</v>
          </cell>
          <cell r="L80">
            <v>966</v>
          </cell>
          <cell r="M80">
            <v>24</v>
          </cell>
          <cell r="N80">
            <v>2914</v>
          </cell>
          <cell r="O80">
            <v>45</v>
          </cell>
          <cell r="P80">
            <v>0</v>
          </cell>
          <cell r="Q80">
            <v>43</v>
          </cell>
          <cell r="R80">
            <v>8</v>
          </cell>
          <cell r="S80">
            <v>0</v>
          </cell>
          <cell r="T80">
            <v>6</v>
          </cell>
          <cell r="U80">
            <v>132</v>
          </cell>
          <cell r="V80">
            <v>5</v>
          </cell>
          <cell r="W80">
            <v>124</v>
          </cell>
          <cell r="X80">
            <v>5</v>
          </cell>
          <cell r="Y80">
            <v>0</v>
          </cell>
          <cell r="Z80">
            <v>2</v>
          </cell>
          <cell r="AA80">
            <v>0</v>
          </cell>
          <cell r="AB80">
            <v>0</v>
          </cell>
          <cell r="AC80">
            <v>2</v>
          </cell>
          <cell r="AD80">
            <v>1</v>
          </cell>
          <cell r="AE80">
            <v>1</v>
          </cell>
          <cell r="AF80">
            <v>3</v>
          </cell>
          <cell r="AG80">
            <v>429</v>
          </cell>
          <cell r="AH80">
            <v>68</v>
          </cell>
          <cell r="AI80">
            <v>54</v>
          </cell>
          <cell r="AJ80">
            <v>157</v>
          </cell>
          <cell r="AK80">
            <v>25</v>
          </cell>
          <cell r="AL80">
            <v>1</v>
          </cell>
          <cell r="AM80">
            <v>1</v>
          </cell>
          <cell r="AN80">
            <v>1</v>
          </cell>
          <cell r="AO80">
            <v>0</v>
          </cell>
          <cell r="AP80">
            <v>0</v>
          </cell>
          <cell r="AQ80">
            <v>0</v>
          </cell>
          <cell r="AR80">
            <v>0</v>
          </cell>
          <cell r="AS80">
            <v>1</v>
          </cell>
          <cell r="AT80">
            <v>3</v>
          </cell>
        </row>
        <row r="81">
          <cell r="A81">
            <v>9</v>
          </cell>
          <cell r="B81" t="str">
            <v>RhodeIsland</v>
          </cell>
          <cell r="C81">
            <v>40634</v>
          </cell>
          <cell r="D81" t="str">
            <v>Actual M</v>
          </cell>
          <cell r="E81">
            <v>26630</v>
          </cell>
          <cell r="F81">
            <v>359</v>
          </cell>
          <cell r="G81">
            <v>178115</v>
          </cell>
          <cell r="H81">
            <v>22258</v>
          </cell>
          <cell r="I81">
            <v>18542</v>
          </cell>
          <cell r="J81">
            <v>0</v>
          </cell>
          <cell r="K81">
            <v>0</v>
          </cell>
          <cell r="L81">
            <v>979</v>
          </cell>
          <cell r="M81">
            <v>29</v>
          </cell>
          <cell r="N81">
            <v>2884</v>
          </cell>
          <cell r="O81">
            <v>42</v>
          </cell>
          <cell r="P81">
            <v>1</v>
          </cell>
          <cell r="Q81">
            <v>43</v>
          </cell>
          <cell r="R81">
            <v>7</v>
          </cell>
          <cell r="S81">
            <v>0</v>
          </cell>
          <cell r="T81">
            <v>6</v>
          </cell>
          <cell r="U81">
            <v>134</v>
          </cell>
          <cell r="V81">
            <v>5</v>
          </cell>
          <cell r="W81">
            <v>121</v>
          </cell>
          <cell r="X81">
            <v>5</v>
          </cell>
          <cell r="Y81">
            <v>0</v>
          </cell>
          <cell r="Z81">
            <v>2</v>
          </cell>
          <cell r="AA81">
            <v>0</v>
          </cell>
          <cell r="AB81">
            <v>0</v>
          </cell>
          <cell r="AC81">
            <v>3</v>
          </cell>
          <cell r="AD81">
            <v>1</v>
          </cell>
          <cell r="AE81">
            <v>1</v>
          </cell>
          <cell r="AF81">
            <v>3</v>
          </cell>
          <cell r="AG81">
            <v>429</v>
          </cell>
          <cell r="AH81">
            <v>68</v>
          </cell>
          <cell r="AI81">
            <v>55</v>
          </cell>
          <cell r="AJ81">
            <v>157</v>
          </cell>
          <cell r="AK81">
            <v>25</v>
          </cell>
          <cell r="AL81">
            <v>1</v>
          </cell>
          <cell r="AM81">
            <v>1</v>
          </cell>
          <cell r="AN81">
            <v>1</v>
          </cell>
          <cell r="AO81">
            <v>0</v>
          </cell>
          <cell r="AP81">
            <v>0</v>
          </cell>
          <cell r="AQ81">
            <v>0</v>
          </cell>
          <cell r="AR81">
            <v>0</v>
          </cell>
          <cell r="AS81">
            <v>0</v>
          </cell>
          <cell r="AT81">
            <v>3</v>
          </cell>
        </row>
        <row r="82">
          <cell r="A82">
            <v>9</v>
          </cell>
          <cell r="B82" t="str">
            <v>RhodeIsland</v>
          </cell>
          <cell r="C82">
            <v>40664</v>
          </cell>
          <cell r="D82" t="str">
            <v>Actual M</v>
          </cell>
          <cell r="E82">
            <v>26481</v>
          </cell>
          <cell r="F82">
            <v>386</v>
          </cell>
          <cell r="G82">
            <v>176005</v>
          </cell>
          <cell r="H82">
            <v>22859</v>
          </cell>
          <cell r="I82">
            <v>18337</v>
          </cell>
          <cell r="J82">
            <v>0</v>
          </cell>
          <cell r="K82">
            <v>0</v>
          </cell>
          <cell r="L82">
            <v>981</v>
          </cell>
          <cell r="M82">
            <v>8</v>
          </cell>
          <cell r="N82">
            <v>2888</v>
          </cell>
          <cell r="O82">
            <v>41</v>
          </cell>
          <cell r="P82">
            <v>3</v>
          </cell>
          <cell r="Q82">
            <v>44</v>
          </cell>
          <cell r="R82">
            <v>7</v>
          </cell>
          <cell r="S82">
            <v>0</v>
          </cell>
          <cell r="T82">
            <v>6</v>
          </cell>
          <cell r="U82">
            <v>134</v>
          </cell>
          <cell r="V82">
            <v>3</v>
          </cell>
          <cell r="W82">
            <v>123</v>
          </cell>
          <cell r="X82">
            <v>5</v>
          </cell>
          <cell r="Y82">
            <v>0</v>
          </cell>
          <cell r="Z82">
            <v>3</v>
          </cell>
          <cell r="AA82">
            <v>0</v>
          </cell>
          <cell r="AB82">
            <v>0</v>
          </cell>
          <cell r="AC82">
            <v>3</v>
          </cell>
          <cell r="AD82">
            <v>1</v>
          </cell>
          <cell r="AE82">
            <v>1</v>
          </cell>
          <cell r="AF82">
            <v>3</v>
          </cell>
          <cell r="AG82">
            <v>428</v>
          </cell>
          <cell r="AH82">
            <v>68</v>
          </cell>
          <cell r="AI82">
            <v>56</v>
          </cell>
          <cell r="AJ82">
            <v>156</v>
          </cell>
          <cell r="AK82">
            <v>25</v>
          </cell>
          <cell r="AL82">
            <v>1</v>
          </cell>
          <cell r="AM82">
            <v>1</v>
          </cell>
          <cell r="AN82">
            <v>1</v>
          </cell>
          <cell r="AO82">
            <v>0</v>
          </cell>
          <cell r="AP82">
            <v>0</v>
          </cell>
          <cell r="AQ82">
            <v>0</v>
          </cell>
          <cell r="AR82">
            <v>0</v>
          </cell>
          <cell r="AS82">
            <v>0</v>
          </cell>
          <cell r="AT82">
            <v>3</v>
          </cell>
        </row>
        <row r="83">
          <cell r="A83">
            <v>9</v>
          </cell>
          <cell r="B83" t="str">
            <v>RhodeIsland</v>
          </cell>
          <cell r="C83">
            <v>40695</v>
          </cell>
          <cell r="D83" t="str">
            <v>Actual M</v>
          </cell>
          <cell r="E83">
            <v>26363</v>
          </cell>
          <cell r="F83">
            <v>375</v>
          </cell>
          <cell r="G83">
            <v>175069</v>
          </cell>
          <cell r="H83">
            <v>22597</v>
          </cell>
          <cell r="I83">
            <v>18165</v>
          </cell>
          <cell r="J83">
            <v>0</v>
          </cell>
          <cell r="K83">
            <v>0</v>
          </cell>
          <cell r="L83">
            <v>989</v>
          </cell>
          <cell r="M83">
            <v>4</v>
          </cell>
          <cell r="N83">
            <v>2877</v>
          </cell>
          <cell r="O83">
            <v>44</v>
          </cell>
          <cell r="P83">
            <v>1</v>
          </cell>
          <cell r="Q83">
            <v>44</v>
          </cell>
          <cell r="R83">
            <v>7</v>
          </cell>
          <cell r="S83">
            <v>0</v>
          </cell>
          <cell r="T83">
            <v>6</v>
          </cell>
          <cell r="U83">
            <v>133</v>
          </cell>
          <cell r="V83">
            <v>2</v>
          </cell>
          <cell r="W83">
            <v>121</v>
          </cell>
          <cell r="X83">
            <v>5</v>
          </cell>
          <cell r="Y83">
            <v>0</v>
          </cell>
          <cell r="Z83">
            <v>3</v>
          </cell>
          <cell r="AA83">
            <v>0</v>
          </cell>
          <cell r="AB83">
            <v>0</v>
          </cell>
          <cell r="AC83">
            <v>2</v>
          </cell>
          <cell r="AD83">
            <v>1</v>
          </cell>
          <cell r="AE83">
            <v>1</v>
          </cell>
          <cell r="AF83">
            <v>3</v>
          </cell>
          <cell r="AG83">
            <v>431</v>
          </cell>
          <cell r="AH83">
            <v>68</v>
          </cell>
          <cell r="AI83">
            <v>56</v>
          </cell>
          <cell r="AJ83">
            <v>156</v>
          </cell>
          <cell r="AK83">
            <v>25</v>
          </cell>
          <cell r="AL83">
            <v>1</v>
          </cell>
          <cell r="AM83">
            <v>1</v>
          </cell>
          <cell r="AN83">
            <v>1</v>
          </cell>
          <cell r="AO83">
            <v>0</v>
          </cell>
          <cell r="AP83">
            <v>0</v>
          </cell>
          <cell r="AQ83">
            <v>0</v>
          </cell>
          <cell r="AR83">
            <v>0</v>
          </cell>
          <cell r="AS83">
            <v>0</v>
          </cell>
          <cell r="AT83">
            <v>3</v>
          </cell>
        </row>
        <row r="84">
          <cell r="A84">
            <v>9</v>
          </cell>
          <cell r="B84" t="str">
            <v>RhodeIsland</v>
          </cell>
          <cell r="C84">
            <v>40725</v>
          </cell>
          <cell r="D84" t="str">
            <v>Actual M</v>
          </cell>
          <cell r="E84">
            <v>26285</v>
          </cell>
          <cell r="F84">
            <v>362</v>
          </cell>
          <cell r="G84">
            <v>175128</v>
          </cell>
          <cell r="H84">
            <v>22016</v>
          </cell>
          <cell r="I84">
            <v>18069</v>
          </cell>
          <cell r="J84">
            <v>0</v>
          </cell>
          <cell r="K84">
            <v>0</v>
          </cell>
          <cell r="L84">
            <v>992</v>
          </cell>
          <cell r="M84">
            <v>5</v>
          </cell>
          <cell r="N84">
            <v>2868</v>
          </cell>
          <cell r="O84">
            <v>44</v>
          </cell>
          <cell r="P84">
            <v>1</v>
          </cell>
          <cell r="Q84">
            <v>44</v>
          </cell>
          <cell r="R84">
            <v>7</v>
          </cell>
          <cell r="S84">
            <v>0</v>
          </cell>
          <cell r="T84">
            <v>6</v>
          </cell>
          <cell r="U84">
            <v>133</v>
          </cell>
          <cell r="V84">
            <v>2</v>
          </cell>
          <cell r="W84">
            <v>119</v>
          </cell>
          <cell r="X84">
            <v>5</v>
          </cell>
          <cell r="Y84">
            <v>0</v>
          </cell>
          <cell r="Z84">
            <v>3</v>
          </cell>
          <cell r="AA84">
            <v>0</v>
          </cell>
          <cell r="AB84">
            <v>0</v>
          </cell>
          <cell r="AC84">
            <v>2</v>
          </cell>
          <cell r="AD84">
            <v>1</v>
          </cell>
          <cell r="AE84">
            <v>1</v>
          </cell>
          <cell r="AF84">
            <v>3</v>
          </cell>
          <cell r="AG84">
            <v>431</v>
          </cell>
          <cell r="AH84">
            <v>68</v>
          </cell>
          <cell r="AI84">
            <v>56</v>
          </cell>
          <cell r="AJ84">
            <v>156</v>
          </cell>
          <cell r="AK84">
            <v>25</v>
          </cell>
          <cell r="AL84">
            <v>1</v>
          </cell>
          <cell r="AM84">
            <v>1</v>
          </cell>
          <cell r="AN84">
            <v>1</v>
          </cell>
          <cell r="AO84">
            <v>0</v>
          </cell>
          <cell r="AP84">
            <v>0</v>
          </cell>
          <cell r="AQ84">
            <v>0</v>
          </cell>
          <cell r="AR84">
            <v>0</v>
          </cell>
          <cell r="AS84">
            <v>0</v>
          </cell>
          <cell r="AT84">
            <v>3</v>
          </cell>
        </row>
        <row r="85">
          <cell r="A85">
            <v>9</v>
          </cell>
          <cell r="B85" t="str">
            <v>RhodeIsland</v>
          </cell>
          <cell r="C85">
            <v>40756</v>
          </cell>
          <cell r="D85" t="str">
            <v>Actual M</v>
          </cell>
          <cell r="E85">
            <v>26261</v>
          </cell>
          <cell r="F85">
            <v>359</v>
          </cell>
          <cell r="G85">
            <v>175181</v>
          </cell>
          <cell r="H85">
            <v>21586</v>
          </cell>
          <cell r="I85">
            <v>17970</v>
          </cell>
          <cell r="J85">
            <v>0</v>
          </cell>
          <cell r="K85">
            <v>0</v>
          </cell>
          <cell r="L85">
            <v>1004</v>
          </cell>
          <cell r="M85">
            <v>6</v>
          </cell>
          <cell r="N85">
            <v>2881</v>
          </cell>
          <cell r="O85">
            <v>41</v>
          </cell>
          <cell r="P85">
            <v>1</v>
          </cell>
          <cell r="Q85">
            <v>39</v>
          </cell>
          <cell r="R85">
            <v>6</v>
          </cell>
          <cell r="S85">
            <v>0</v>
          </cell>
          <cell r="T85">
            <v>7</v>
          </cell>
          <cell r="U85">
            <v>138</v>
          </cell>
          <cell r="V85">
            <v>1</v>
          </cell>
          <cell r="W85">
            <v>116</v>
          </cell>
          <cell r="X85">
            <v>3</v>
          </cell>
          <cell r="Y85">
            <v>0</v>
          </cell>
          <cell r="Z85">
            <v>4</v>
          </cell>
          <cell r="AA85">
            <v>0</v>
          </cell>
          <cell r="AB85">
            <v>0</v>
          </cell>
          <cell r="AC85">
            <v>2</v>
          </cell>
          <cell r="AD85">
            <v>1</v>
          </cell>
          <cell r="AE85">
            <v>1</v>
          </cell>
          <cell r="AF85">
            <v>3</v>
          </cell>
          <cell r="AG85">
            <v>431</v>
          </cell>
          <cell r="AH85">
            <v>68</v>
          </cell>
          <cell r="AI85">
            <v>56</v>
          </cell>
          <cell r="AJ85">
            <v>157</v>
          </cell>
          <cell r="AK85">
            <v>26</v>
          </cell>
          <cell r="AL85">
            <v>1</v>
          </cell>
          <cell r="AM85">
            <v>1</v>
          </cell>
          <cell r="AN85">
            <v>1</v>
          </cell>
          <cell r="AO85">
            <v>0</v>
          </cell>
          <cell r="AP85">
            <v>0</v>
          </cell>
          <cell r="AQ85">
            <v>0</v>
          </cell>
          <cell r="AR85">
            <v>0</v>
          </cell>
          <cell r="AS85">
            <v>0</v>
          </cell>
          <cell r="AT85">
            <v>3</v>
          </cell>
        </row>
        <row r="86">
          <cell r="A86">
            <v>9</v>
          </cell>
          <cell r="B86" t="str">
            <v>RhodeIsland</v>
          </cell>
          <cell r="C86">
            <v>40787</v>
          </cell>
          <cell r="D86" t="str">
            <v>Actual M</v>
          </cell>
          <cell r="E86">
            <v>26269</v>
          </cell>
          <cell r="F86">
            <v>342</v>
          </cell>
          <cell r="G86">
            <v>175521</v>
          </cell>
          <cell r="H86">
            <v>21319</v>
          </cell>
          <cell r="I86">
            <v>17945</v>
          </cell>
          <cell r="J86">
            <v>0</v>
          </cell>
          <cell r="K86">
            <v>0</v>
          </cell>
          <cell r="L86">
            <v>1008</v>
          </cell>
          <cell r="M86">
            <v>8</v>
          </cell>
          <cell r="N86">
            <v>2885</v>
          </cell>
          <cell r="O86">
            <v>41</v>
          </cell>
          <cell r="P86">
            <v>0</v>
          </cell>
          <cell r="Q86">
            <v>41</v>
          </cell>
          <cell r="R86">
            <v>6</v>
          </cell>
          <cell r="S86">
            <v>0</v>
          </cell>
          <cell r="T86">
            <v>6</v>
          </cell>
          <cell r="U86">
            <v>143</v>
          </cell>
          <cell r="V86">
            <v>1</v>
          </cell>
          <cell r="W86">
            <v>116</v>
          </cell>
          <cell r="X86">
            <v>3</v>
          </cell>
          <cell r="Y86">
            <v>0</v>
          </cell>
          <cell r="Z86">
            <v>5</v>
          </cell>
          <cell r="AA86">
            <v>0</v>
          </cell>
          <cell r="AB86">
            <v>0</v>
          </cell>
          <cell r="AC86">
            <v>2</v>
          </cell>
          <cell r="AD86">
            <v>1</v>
          </cell>
          <cell r="AE86">
            <v>1</v>
          </cell>
          <cell r="AF86">
            <v>3</v>
          </cell>
          <cell r="AG86">
            <v>440</v>
          </cell>
          <cell r="AH86">
            <v>64</v>
          </cell>
          <cell r="AI86">
            <v>54</v>
          </cell>
          <cell r="AJ86">
            <v>155</v>
          </cell>
          <cell r="AK86">
            <v>27</v>
          </cell>
          <cell r="AL86">
            <v>1</v>
          </cell>
          <cell r="AM86">
            <v>1</v>
          </cell>
          <cell r="AN86">
            <v>1</v>
          </cell>
          <cell r="AO86">
            <v>0</v>
          </cell>
          <cell r="AP86">
            <v>0</v>
          </cell>
          <cell r="AQ86">
            <v>0</v>
          </cell>
          <cell r="AR86">
            <v>0</v>
          </cell>
          <cell r="AS86">
            <v>1</v>
          </cell>
          <cell r="AT86">
            <v>3</v>
          </cell>
        </row>
        <row r="87">
          <cell r="A87">
            <v>9</v>
          </cell>
          <cell r="B87" t="str">
            <v>RhodeIsland</v>
          </cell>
          <cell r="C87">
            <v>40817</v>
          </cell>
          <cell r="D87" t="str">
            <v>Actual M</v>
          </cell>
          <cell r="E87">
            <v>26182</v>
          </cell>
          <cell r="F87">
            <v>338</v>
          </cell>
          <cell r="G87">
            <v>176523</v>
          </cell>
          <cell r="H87">
            <v>21033</v>
          </cell>
          <cell r="I87">
            <v>18060</v>
          </cell>
          <cell r="J87">
            <v>0</v>
          </cell>
          <cell r="K87">
            <v>0</v>
          </cell>
          <cell r="L87">
            <v>1014</v>
          </cell>
          <cell r="M87">
            <v>18</v>
          </cell>
          <cell r="N87">
            <v>2907</v>
          </cell>
          <cell r="O87">
            <v>40</v>
          </cell>
          <cell r="P87">
            <v>0</v>
          </cell>
          <cell r="Q87">
            <v>43</v>
          </cell>
          <cell r="R87">
            <v>6</v>
          </cell>
          <cell r="S87">
            <v>0</v>
          </cell>
          <cell r="T87">
            <v>6</v>
          </cell>
          <cell r="U87">
            <v>144</v>
          </cell>
          <cell r="V87">
            <v>1</v>
          </cell>
          <cell r="W87">
            <v>119</v>
          </cell>
          <cell r="X87">
            <v>3</v>
          </cell>
          <cell r="Y87">
            <v>0</v>
          </cell>
          <cell r="Z87">
            <v>5</v>
          </cell>
          <cell r="AA87">
            <v>0</v>
          </cell>
          <cell r="AB87">
            <v>0</v>
          </cell>
          <cell r="AC87">
            <v>2</v>
          </cell>
          <cell r="AD87">
            <v>2</v>
          </cell>
          <cell r="AE87">
            <v>1</v>
          </cell>
          <cell r="AF87">
            <v>3</v>
          </cell>
          <cell r="AG87">
            <v>432</v>
          </cell>
          <cell r="AH87">
            <v>64</v>
          </cell>
          <cell r="AI87">
            <v>54</v>
          </cell>
          <cell r="AJ87">
            <v>161</v>
          </cell>
          <cell r="AK87">
            <v>27</v>
          </cell>
          <cell r="AL87">
            <v>1</v>
          </cell>
          <cell r="AM87">
            <v>1</v>
          </cell>
          <cell r="AN87">
            <v>1</v>
          </cell>
          <cell r="AO87">
            <v>0</v>
          </cell>
          <cell r="AP87">
            <v>0</v>
          </cell>
          <cell r="AQ87">
            <v>0</v>
          </cell>
          <cell r="AR87">
            <v>0</v>
          </cell>
          <cell r="AS87">
            <v>1</v>
          </cell>
          <cell r="AT87">
            <v>3</v>
          </cell>
        </row>
        <row r="88">
          <cell r="A88">
            <v>9</v>
          </cell>
          <cell r="B88" t="str">
            <v>RhodeIsland</v>
          </cell>
          <cell r="C88">
            <v>40848</v>
          </cell>
          <cell r="D88" t="str">
            <v>Actual M</v>
          </cell>
          <cell r="E88">
            <v>26190</v>
          </cell>
          <cell r="F88">
            <v>340</v>
          </cell>
          <cell r="G88">
            <v>177992</v>
          </cell>
          <cell r="H88">
            <v>21484</v>
          </cell>
          <cell r="I88">
            <v>18341</v>
          </cell>
          <cell r="J88">
            <v>0</v>
          </cell>
          <cell r="K88">
            <v>0</v>
          </cell>
          <cell r="L88">
            <v>1032</v>
          </cell>
          <cell r="M88">
            <v>17</v>
          </cell>
          <cell r="N88">
            <v>2919</v>
          </cell>
          <cell r="O88">
            <v>40</v>
          </cell>
          <cell r="P88">
            <v>0</v>
          </cell>
          <cell r="Q88">
            <v>41</v>
          </cell>
          <cell r="R88">
            <v>6</v>
          </cell>
          <cell r="S88">
            <v>0</v>
          </cell>
          <cell r="T88">
            <v>5</v>
          </cell>
          <cell r="U88">
            <v>144</v>
          </cell>
          <cell r="V88">
            <v>2</v>
          </cell>
          <cell r="W88">
            <v>119</v>
          </cell>
          <cell r="X88">
            <v>3</v>
          </cell>
          <cell r="Y88">
            <v>0</v>
          </cell>
          <cell r="Z88">
            <v>5</v>
          </cell>
          <cell r="AA88">
            <v>0</v>
          </cell>
          <cell r="AB88">
            <v>0</v>
          </cell>
          <cell r="AC88">
            <v>2</v>
          </cell>
          <cell r="AD88">
            <v>0</v>
          </cell>
          <cell r="AE88">
            <v>1</v>
          </cell>
          <cell r="AF88">
            <v>3</v>
          </cell>
          <cell r="AG88">
            <v>431</v>
          </cell>
          <cell r="AH88">
            <v>62</v>
          </cell>
          <cell r="AI88">
            <v>55</v>
          </cell>
          <cell r="AJ88">
            <v>163</v>
          </cell>
          <cell r="AK88">
            <v>27</v>
          </cell>
          <cell r="AL88">
            <v>1</v>
          </cell>
          <cell r="AM88">
            <v>1</v>
          </cell>
          <cell r="AN88">
            <v>1</v>
          </cell>
          <cell r="AO88">
            <v>0</v>
          </cell>
          <cell r="AP88">
            <v>0</v>
          </cell>
          <cell r="AQ88">
            <v>0</v>
          </cell>
          <cell r="AR88">
            <v>0</v>
          </cell>
          <cell r="AS88">
            <v>1</v>
          </cell>
          <cell r="AT88">
            <v>3</v>
          </cell>
        </row>
        <row r="89">
          <cell r="A89">
            <v>9</v>
          </cell>
          <cell r="B89" t="str">
            <v>RhodeIsland</v>
          </cell>
          <cell r="C89">
            <v>40878</v>
          </cell>
          <cell r="D89" t="str">
            <v>Actual M</v>
          </cell>
          <cell r="E89">
            <v>26205</v>
          </cell>
          <cell r="F89">
            <v>271</v>
          </cell>
          <cell r="G89">
            <v>181650</v>
          </cell>
          <cell r="H89">
            <v>18896</v>
          </cell>
          <cell r="I89">
            <v>18564</v>
          </cell>
          <cell r="J89">
            <v>0</v>
          </cell>
          <cell r="K89">
            <v>0</v>
          </cell>
          <cell r="L89">
            <v>1051</v>
          </cell>
          <cell r="M89">
            <v>27</v>
          </cell>
          <cell r="N89">
            <v>2928</v>
          </cell>
          <cell r="O89">
            <v>41</v>
          </cell>
          <cell r="P89">
            <v>1</v>
          </cell>
          <cell r="Q89">
            <v>43</v>
          </cell>
          <cell r="R89">
            <v>6</v>
          </cell>
          <cell r="S89">
            <v>0</v>
          </cell>
          <cell r="T89">
            <v>5</v>
          </cell>
          <cell r="U89">
            <v>147</v>
          </cell>
          <cell r="V89">
            <v>6</v>
          </cell>
          <cell r="W89">
            <v>122</v>
          </cell>
          <cell r="X89">
            <v>3</v>
          </cell>
          <cell r="Y89">
            <v>0</v>
          </cell>
          <cell r="Z89">
            <v>5</v>
          </cell>
          <cell r="AA89">
            <v>0</v>
          </cell>
          <cell r="AB89">
            <v>0</v>
          </cell>
          <cell r="AC89">
            <v>2</v>
          </cell>
          <cell r="AD89">
            <v>0</v>
          </cell>
          <cell r="AE89">
            <v>1</v>
          </cell>
          <cell r="AF89">
            <v>3</v>
          </cell>
          <cell r="AG89">
            <v>429</v>
          </cell>
          <cell r="AH89">
            <v>62</v>
          </cell>
          <cell r="AI89">
            <v>55</v>
          </cell>
          <cell r="AJ89">
            <v>160</v>
          </cell>
          <cell r="AK89">
            <v>27</v>
          </cell>
          <cell r="AL89">
            <v>1</v>
          </cell>
          <cell r="AM89">
            <v>1</v>
          </cell>
          <cell r="AN89">
            <v>1</v>
          </cell>
          <cell r="AO89">
            <v>0</v>
          </cell>
          <cell r="AP89">
            <v>0</v>
          </cell>
          <cell r="AQ89">
            <v>0</v>
          </cell>
          <cell r="AR89">
            <v>0</v>
          </cell>
          <cell r="AS89">
            <v>1</v>
          </cell>
          <cell r="AT89">
            <v>3</v>
          </cell>
        </row>
        <row r="90">
          <cell r="A90">
            <v>9</v>
          </cell>
          <cell r="B90" t="str">
            <v>RhodeIsland</v>
          </cell>
          <cell r="C90">
            <v>40909</v>
          </cell>
          <cell r="D90" t="str">
            <v>Actual M</v>
          </cell>
          <cell r="E90">
            <v>26134</v>
          </cell>
          <cell r="F90">
            <v>272</v>
          </cell>
          <cell r="G90">
            <v>181966</v>
          </cell>
          <cell r="H90">
            <v>19166</v>
          </cell>
          <cell r="I90">
            <v>18653</v>
          </cell>
          <cell r="J90">
            <v>0</v>
          </cell>
          <cell r="K90">
            <v>0</v>
          </cell>
          <cell r="L90">
            <v>1055</v>
          </cell>
          <cell r="M90">
            <v>32</v>
          </cell>
          <cell r="N90">
            <v>2941</v>
          </cell>
          <cell r="O90">
            <v>40</v>
          </cell>
          <cell r="P90">
            <v>1</v>
          </cell>
          <cell r="Q90">
            <v>44</v>
          </cell>
          <cell r="R90">
            <v>6</v>
          </cell>
          <cell r="S90">
            <v>0</v>
          </cell>
          <cell r="T90">
            <v>7</v>
          </cell>
          <cell r="U90">
            <v>152</v>
          </cell>
          <cell r="V90">
            <v>5</v>
          </cell>
          <cell r="W90">
            <v>120</v>
          </cell>
          <cell r="X90">
            <v>3</v>
          </cell>
          <cell r="Y90">
            <v>0</v>
          </cell>
          <cell r="Z90">
            <v>4</v>
          </cell>
          <cell r="AA90">
            <v>0</v>
          </cell>
          <cell r="AB90">
            <v>0</v>
          </cell>
          <cell r="AC90">
            <v>6</v>
          </cell>
          <cell r="AD90">
            <v>0</v>
          </cell>
          <cell r="AE90">
            <v>1</v>
          </cell>
          <cell r="AF90">
            <v>3</v>
          </cell>
          <cell r="AG90">
            <v>431</v>
          </cell>
          <cell r="AH90">
            <v>63</v>
          </cell>
          <cell r="AI90">
            <v>57</v>
          </cell>
          <cell r="AJ90">
            <v>159</v>
          </cell>
          <cell r="AK90">
            <v>27</v>
          </cell>
          <cell r="AL90">
            <v>1</v>
          </cell>
          <cell r="AM90">
            <v>1</v>
          </cell>
          <cell r="AN90">
            <v>1</v>
          </cell>
          <cell r="AO90">
            <v>0</v>
          </cell>
          <cell r="AP90">
            <v>0</v>
          </cell>
          <cell r="AQ90">
            <v>0</v>
          </cell>
          <cell r="AR90">
            <v>0</v>
          </cell>
          <cell r="AS90">
            <v>1</v>
          </cell>
          <cell r="AT90">
            <v>5</v>
          </cell>
        </row>
        <row r="91">
          <cell r="A91">
            <v>9</v>
          </cell>
          <cell r="B91" t="str">
            <v>RhodeIsland</v>
          </cell>
          <cell r="C91">
            <v>40940</v>
          </cell>
          <cell r="D91" t="str">
            <v>Actual M</v>
          </cell>
          <cell r="E91">
            <v>26040</v>
          </cell>
          <cell r="F91">
            <v>265</v>
          </cell>
          <cell r="G91">
            <v>184853</v>
          </cell>
          <cell r="H91">
            <v>17453</v>
          </cell>
          <cell r="I91">
            <v>18704</v>
          </cell>
          <cell r="J91">
            <v>0</v>
          </cell>
          <cell r="K91">
            <v>0</v>
          </cell>
          <cell r="L91">
            <v>1068</v>
          </cell>
          <cell r="M91">
            <v>41</v>
          </cell>
          <cell r="N91">
            <v>2946</v>
          </cell>
          <cell r="O91">
            <v>40</v>
          </cell>
          <cell r="P91">
            <v>0</v>
          </cell>
          <cell r="Q91">
            <v>44</v>
          </cell>
          <cell r="R91">
            <v>6</v>
          </cell>
          <cell r="S91">
            <v>0</v>
          </cell>
          <cell r="T91">
            <v>5</v>
          </cell>
          <cell r="U91">
            <v>159</v>
          </cell>
          <cell r="V91">
            <v>3</v>
          </cell>
          <cell r="W91">
            <v>123</v>
          </cell>
          <cell r="X91">
            <v>3</v>
          </cell>
          <cell r="Y91">
            <v>0</v>
          </cell>
          <cell r="Z91">
            <v>4</v>
          </cell>
          <cell r="AA91">
            <v>0</v>
          </cell>
          <cell r="AB91">
            <v>0</v>
          </cell>
          <cell r="AC91">
            <v>3</v>
          </cell>
          <cell r="AD91">
            <v>0</v>
          </cell>
          <cell r="AE91">
            <v>2</v>
          </cell>
          <cell r="AF91">
            <v>2</v>
          </cell>
          <cell r="AG91">
            <v>429</v>
          </cell>
          <cell r="AH91">
            <v>63</v>
          </cell>
          <cell r="AI91">
            <v>57</v>
          </cell>
          <cell r="AJ91">
            <v>155</v>
          </cell>
          <cell r="AK91">
            <v>27</v>
          </cell>
          <cell r="AL91">
            <v>1</v>
          </cell>
          <cell r="AM91">
            <v>1</v>
          </cell>
          <cell r="AN91">
            <v>1</v>
          </cell>
          <cell r="AO91">
            <v>0</v>
          </cell>
          <cell r="AP91">
            <v>0</v>
          </cell>
          <cell r="AQ91">
            <v>0</v>
          </cell>
          <cell r="AR91">
            <v>0</v>
          </cell>
          <cell r="AS91">
            <v>1</v>
          </cell>
          <cell r="AT91">
            <v>4</v>
          </cell>
        </row>
        <row r="92">
          <cell r="A92">
            <v>9</v>
          </cell>
          <cell r="B92" t="str">
            <v>RhodeIsland</v>
          </cell>
          <cell r="C92">
            <v>40969</v>
          </cell>
          <cell r="D92" t="str">
            <v>Actual M</v>
          </cell>
          <cell r="E92">
            <v>25892</v>
          </cell>
          <cell r="F92">
            <v>341</v>
          </cell>
          <cell r="G92">
            <v>183787</v>
          </cell>
          <cell r="H92">
            <v>19343</v>
          </cell>
          <cell r="I92">
            <v>18621</v>
          </cell>
          <cell r="J92">
            <v>0</v>
          </cell>
          <cell r="K92">
            <v>0</v>
          </cell>
          <cell r="L92">
            <v>1096</v>
          </cell>
          <cell r="M92">
            <v>38</v>
          </cell>
          <cell r="N92">
            <v>2936</v>
          </cell>
          <cell r="O92">
            <v>40</v>
          </cell>
          <cell r="P92">
            <v>0</v>
          </cell>
          <cell r="Q92">
            <v>43</v>
          </cell>
          <cell r="R92">
            <v>6</v>
          </cell>
          <cell r="S92">
            <v>0</v>
          </cell>
          <cell r="T92">
            <v>5</v>
          </cell>
          <cell r="U92">
            <v>161</v>
          </cell>
          <cell r="V92">
            <v>2</v>
          </cell>
          <cell r="W92">
            <v>122</v>
          </cell>
          <cell r="X92">
            <v>3</v>
          </cell>
          <cell r="Y92">
            <v>0</v>
          </cell>
          <cell r="Z92">
            <v>6</v>
          </cell>
          <cell r="AA92">
            <v>0</v>
          </cell>
          <cell r="AB92">
            <v>0</v>
          </cell>
          <cell r="AC92">
            <v>2</v>
          </cell>
          <cell r="AD92">
            <v>0</v>
          </cell>
          <cell r="AE92">
            <v>1</v>
          </cell>
          <cell r="AF92">
            <v>2</v>
          </cell>
          <cell r="AG92">
            <v>428</v>
          </cell>
          <cell r="AH92">
            <v>63</v>
          </cell>
          <cell r="AI92">
            <v>55</v>
          </cell>
          <cell r="AJ92">
            <v>157</v>
          </cell>
          <cell r="AK92">
            <v>25</v>
          </cell>
          <cell r="AL92">
            <v>1</v>
          </cell>
          <cell r="AM92">
            <v>1</v>
          </cell>
          <cell r="AN92">
            <v>1</v>
          </cell>
          <cell r="AO92">
            <v>0</v>
          </cell>
          <cell r="AP92">
            <v>0</v>
          </cell>
          <cell r="AQ92">
            <v>0</v>
          </cell>
          <cell r="AR92">
            <v>0</v>
          </cell>
          <cell r="AS92">
            <v>1</v>
          </cell>
          <cell r="AT92">
            <v>3</v>
          </cell>
        </row>
        <row r="93">
          <cell r="A93">
            <v>9</v>
          </cell>
          <cell r="B93" t="str">
            <v>RhodeIsland</v>
          </cell>
          <cell r="C93">
            <v>41000</v>
          </cell>
          <cell r="D93" t="str">
            <v>Actual M</v>
          </cell>
          <cell r="E93">
            <v>25892</v>
          </cell>
          <cell r="F93">
            <v>341</v>
          </cell>
          <cell r="G93">
            <v>183787</v>
          </cell>
          <cell r="H93">
            <v>19343</v>
          </cell>
          <cell r="I93">
            <v>18621</v>
          </cell>
          <cell r="J93">
            <v>0</v>
          </cell>
          <cell r="K93">
            <v>0</v>
          </cell>
          <cell r="L93">
            <v>1096</v>
          </cell>
          <cell r="M93">
            <v>38</v>
          </cell>
          <cell r="N93">
            <v>2934</v>
          </cell>
          <cell r="O93">
            <v>40</v>
          </cell>
          <cell r="P93">
            <v>0</v>
          </cell>
          <cell r="Q93">
            <v>43</v>
          </cell>
          <cell r="R93">
            <v>6</v>
          </cell>
          <cell r="S93">
            <v>0</v>
          </cell>
          <cell r="T93">
            <v>5</v>
          </cell>
          <cell r="U93">
            <v>161</v>
          </cell>
          <cell r="V93">
            <v>2</v>
          </cell>
          <cell r="W93">
            <v>121</v>
          </cell>
          <cell r="X93">
            <v>3</v>
          </cell>
          <cell r="Y93">
            <v>0</v>
          </cell>
          <cell r="Z93">
            <v>6</v>
          </cell>
          <cell r="AA93">
            <v>0</v>
          </cell>
          <cell r="AB93">
            <v>0</v>
          </cell>
          <cell r="AC93">
            <v>0</v>
          </cell>
          <cell r="AD93">
            <v>0</v>
          </cell>
          <cell r="AE93">
            <v>0</v>
          </cell>
          <cell r="AF93">
            <v>0</v>
          </cell>
          <cell r="AG93">
            <v>428</v>
          </cell>
          <cell r="AH93">
            <v>63</v>
          </cell>
          <cell r="AI93">
            <v>55</v>
          </cell>
          <cell r="AJ93">
            <v>157</v>
          </cell>
          <cell r="AK93">
            <v>25</v>
          </cell>
          <cell r="AL93">
            <v>1</v>
          </cell>
          <cell r="AM93">
            <v>1</v>
          </cell>
          <cell r="AN93">
            <v>0</v>
          </cell>
          <cell r="AO93">
            <v>0</v>
          </cell>
          <cell r="AP93">
            <v>0</v>
          </cell>
          <cell r="AQ93">
            <v>0</v>
          </cell>
          <cell r="AR93">
            <v>0</v>
          </cell>
          <cell r="AS93">
            <v>0</v>
          </cell>
          <cell r="AT93">
            <v>0</v>
          </cell>
        </row>
        <row r="94">
          <cell r="A94">
            <v>9</v>
          </cell>
          <cell r="B94" t="str">
            <v>RhodeIsland</v>
          </cell>
          <cell r="C94">
            <v>41030</v>
          </cell>
          <cell r="D94" t="str">
            <v>Frcst MC</v>
          </cell>
          <cell r="E94">
            <v>25803</v>
          </cell>
          <cell r="F94">
            <v>341</v>
          </cell>
          <cell r="G94">
            <v>182475</v>
          </cell>
          <cell r="H94">
            <v>19343</v>
          </cell>
          <cell r="I94">
            <v>18514</v>
          </cell>
          <cell r="J94">
            <v>0</v>
          </cell>
          <cell r="K94">
            <v>0</v>
          </cell>
          <cell r="L94">
            <v>1089</v>
          </cell>
          <cell r="M94">
            <v>32</v>
          </cell>
          <cell r="N94">
            <v>2907</v>
          </cell>
          <cell r="O94">
            <v>41</v>
          </cell>
          <cell r="P94">
            <v>0</v>
          </cell>
          <cell r="Q94">
            <v>43</v>
          </cell>
          <cell r="R94">
            <v>6</v>
          </cell>
          <cell r="S94">
            <v>0</v>
          </cell>
          <cell r="T94">
            <v>5</v>
          </cell>
          <cell r="U94">
            <v>158</v>
          </cell>
          <cell r="V94">
            <v>2</v>
          </cell>
          <cell r="W94">
            <v>121</v>
          </cell>
          <cell r="X94">
            <v>3</v>
          </cell>
          <cell r="Y94">
            <v>0</v>
          </cell>
          <cell r="Z94">
            <v>6</v>
          </cell>
          <cell r="AA94">
            <v>0</v>
          </cell>
          <cell r="AB94">
            <v>0</v>
          </cell>
          <cell r="AC94">
            <v>0</v>
          </cell>
          <cell r="AD94">
            <v>0</v>
          </cell>
          <cell r="AE94">
            <v>0</v>
          </cell>
          <cell r="AF94">
            <v>0</v>
          </cell>
          <cell r="AG94">
            <v>429</v>
          </cell>
          <cell r="AH94">
            <v>63</v>
          </cell>
          <cell r="AI94">
            <v>55</v>
          </cell>
          <cell r="AJ94">
            <v>157</v>
          </cell>
          <cell r="AK94">
            <v>25</v>
          </cell>
          <cell r="AL94">
            <v>1</v>
          </cell>
          <cell r="AM94">
            <v>1</v>
          </cell>
          <cell r="AN94">
            <v>0</v>
          </cell>
          <cell r="AO94">
            <v>0</v>
          </cell>
          <cell r="AP94">
            <v>0</v>
          </cell>
          <cell r="AQ94">
            <v>0</v>
          </cell>
          <cell r="AR94">
            <v>0</v>
          </cell>
          <cell r="AS94">
            <v>0</v>
          </cell>
          <cell r="AT94">
            <v>0</v>
          </cell>
        </row>
        <row r="95">
          <cell r="A95">
            <v>9</v>
          </cell>
          <cell r="B95" t="str">
            <v>RhodeIsland</v>
          </cell>
          <cell r="C95">
            <v>41061</v>
          </cell>
          <cell r="D95" t="str">
            <v>Frcst MC</v>
          </cell>
          <cell r="E95">
            <v>25640</v>
          </cell>
          <cell r="F95">
            <v>341</v>
          </cell>
          <cell r="G95">
            <v>180199</v>
          </cell>
          <cell r="H95">
            <v>19343</v>
          </cell>
          <cell r="I95">
            <v>18328</v>
          </cell>
          <cell r="J95">
            <v>0</v>
          </cell>
          <cell r="K95">
            <v>0</v>
          </cell>
          <cell r="L95">
            <v>1094</v>
          </cell>
          <cell r="M95">
            <v>22</v>
          </cell>
          <cell r="N95">
            <v>2907</v>
          </cell>
          <cell r="O95">
            <v>41</v>
          </cell>
          <cell r="P95">
            <v>0</v>
          </cell>
          <cell r="Q95">
            <v>43</v>
          </cell>
          <cell r="R95">
            <v>6</v>
          </cell>
          <cell r="S95">
            <v>0</v>
          </cell>
          <cell r="T95">
            <v>5</v>
          </cell>
          <cell r="U95">
            <v>159</v>
          </cell>
          <cell r="V95">
            <v>2</v>
          </cell>
          <cell r="W95">
            <v>121</v>
          </cell>
          <cell r="X95">
            <v>3</v>
          </cell>
          <cell r="Y95">
            <v>0</v>
          </cell>
          <cell r="Z95">
            <v>6</v>
          </cell>
          <cell r="AA95">
            <v>0</v>
          </cell>
          <cell r="AB95">
            <v>0</v>
          </cell>
          <cell r="AC95">
            <v>0</v>
          </cell>
          <cell r="AD95">
            <v>0</v>
          </cell>
          <cell r="AE95">
            <v>0</v>
          </cell>
          <cell r="AF95">
            <v>0</v>
          </cell>
          <cell r="AG95">
            <v>429</v>
          </cell>
          <cell r="AH95">
            <v>63</v>
          </cell>
          <cell r="AI95">
            <v>55</v>
          </cell>
          <cell r="AJ95">
            <v>157</v>
          </cell>
          <cell r="AK95">
            <v>25</v>
          </cell>
          <cell r="AL95">
            <v>1</v>
          </cell>
          <cell r="AM95">
            <v>1</v>
          </cell>
          <cell r="AN95">
            <v>0</v>
          </cell>
          <cell r="AO95">
            <v>0</v>
          </cell>
          <cell r="AP95">
            <v>0</v>
          </cell>
          <cell r="AQ95">
            <v>0</v>
          </cell>
          <cell r="AR95">
            <v>0</v>
          </cell>
          <cell r="AS95">
            <v>0</v>
          </cell>
          <cell r="AT95">
            <v>0</v>
          </cell>
        </row>
        <row r="96">
          <cell r="A96">
            <v>9</v>
          </cell>
          <cell r="B96" t="str">
            <v>RhodeIsland</v>
          </cell>
          <cell r="C96">
            <v>41091</v>
          </cell>
          <cell r="D96" t="str">
            <v>Frcst MC</v>
          </cell>
          <cell r="E96">
            <v>25516</v>
          </cell>
          <cell r="F96">
            <v>341</v>
          </cell>
          <cell r="G96">
            <v>177992</v>
          </cell>
          <cell r="H96">
            <v>19343</v>
          </cell>
          <cell r="I96">
            <v>18145</v>
          </cell>
          <cell r="J96">
            <v>0</v>
          </cell>
          <cell r="K96">
            <v>0</v>
          </cell>
          <cell r="L96">
            <v>1099</v>
          </cell>
          <cell r="M96">
            <v>13</v>
          </cell>
          <cell r="N96">
            <v>2906</v>
          </cell>
          <cell r="O96">
            <v>41</v>
          </cell>
          <cell r="P96">
            <v>0</v>
          </cell>
          <cell r="Q96">
            <v>43</v>
          </cell>
          <cell r="R96">
            <v>6</v>
          </cell>
          <cell r="S96">
            <v>0</v>
          </cell>
          <cell r="T96">
            <v>5</v>
          </cell>
          <cell r="U96">
            <v>161</v>
          </cell>
          <cell r="V96">
            <v>2</v>
          </cell>
          <cell r="W96">
            <v>121</v>
          </cell>
          <cell r="X96">
            <v>3</v>
          </cell>
          <cell r="Y96">
            <v>0</v>
          </cell>
          <cell r="Z96">
            <v>6</v>
          </cell>
          <cell r="AA96">
            <v>0</v>
          </cell>
          <cell r="AB96">
            <v>0</v>
          </cell>
          <cell r="AC96">
            <v>0</v>
          </cell>
          <cell r="AD96">
            <v>0</v>
          </cell>
          <cell r="AE96">
            <v>0</v>
          </cell>
          <cell r="AF96">
            <v>0</v>
          </cell>
          <cell r="AG96">
            <v>429</v>
          </cell>
          <cell r="AH96">
            <v>63</v>
          </cell>
          <cell r="AI96">
            <v>55</v>
          </cell>
          <cell r="AJ96">
            <v>157</v>
          </cell>
          <cell r="AK96">
            <v>25</v>
          </cell>
          <cell r="AL96">
            <v>1</v>
          </cell>
          <cell r="AM96">
            <v>1</v>
          </cell>
          <cell r="AN96">
            <v>0</v>
          </cell>
          <cell r="AO96">
            <v>0</v>
          </cell>
          <cell r="AP96">
            <v>0</v>
          </cell>
          <cell r="AQ96">
            <v>0</v>
          </cell>
          <cell r="AR96">
            <v>0</v>
          </cell>
          <cell r="AS96">
            <v>0</v>
          </cell>
          <cell r="AT96">
            <v>0</v>
          </cell>
        </row>
        <row r="97">
          <cell r="A97">
            <v>9</v>
          </cell>
          <cell r="B97" t="str">
            <v>RhodeIsland</v>
          </cell>
          <cell r="C97">
            <v>41122</v>
          </cell>
          <cell r="D97" t="str">
            <v>Frcst MC</v>
          </cell>
          <cell r="E97">
            <v>25488</v>
          </cell>
          <cell r="F97">
            <v>341</v>
          </cell>
          <cell r="G97">
            <v>176885</v>
          </cell>
          <cell r="H97">
            <v>19343</v>
          </cell>
          <cell r="I97">
            <v>18048</v>
          </cell>
          <cell r="J97">
            <v>0</v>
          </cell>
          <cell r="K97">
            <v>0</v>
          </cell>
          <cell r="L97">
            <v>1103</v>
          </cell>
          <cell r="M97">
            <v>10</v>
          </cell>
          <cell r="N97">
            <v>2906</v>
          </cell>
          <cell r="O97">
            <v>41</v>
          </cell>
          <cell r="P97">
            <v>0</v>
          </cell>
          <cell r="Q97">
            <v>43</v>
          </cell>
          <cell r="R97">
            <v>6</v>
          </cell>
          <cell r="S97">
            <v>0</v>
          </cell>
          <cell r="T97">
            <v>5</v>
          </cell>
          <cell r="U97">
            <v>162</v>
          </cell>
          <cell r="V97">
            <v>2</v>
          </cell>
          <cell r="W97">
            <v>121</v>
          </cell>
          <cell r="X97">
            <v>3</v>
          </cell>
          <cell r="Y97">
            <v>0</v>
          </cell>
          <cell r="Z97">
            <v>6</v>
          </cell>
          <cell r="AA97">
            <v>0</v>
          </cell>
          <cell r="AB97">
            <v>0</v>
          </cell>
          <cell r="AC97">
            <v>0</v>
          </cell>
          <cell r="AD97">
            <v>0</v>
          </cell>
          <cell r="AE97">
            <v>0</v>
          </cell>
          <cell r="AF97">
            <v>0</v>
          </cell>
          <cell r="AG97">
            <v>429</v>
          </cell>
          <cell r="AH97">
            <v>63</v>
          </cell>
          <cell r="AI97">
            <v>55</v>
          </cell>
          <cell r="AJ97">
            <v>157</v>
          </cell>
          <cell r="AK97">
            <v>25</v>
          </cell>
          <cell r="AL97">
            <v>1</v>
          </cell>
          <cell r="AM97">
            <v>1</v>
          </cell>
          <cell r="AN97">
            <v>0</v>
          </cell>
          <cell r="AO97">
            <v>0</v>
          </cell>
          <cell r="AP97">
            <v>0</v>
          </cell>
          <cell r="AQ97">
            <v>0</v>
          </cell>
          <cell r="AR97">
            <v>0</v>
          </cell>
          <cell r="AS97">
            <v>0</v>
          </cell>
          <cell r="AT97">
            <v>0</v>
          </cell>
        </row>
        <row r="98">
          <cell r="A98">
            <v>9</v>
          </cell>
          <cell r="B98" t="str">
            <v>RhodeIsland</v>
          </cell>
          <cell r="C98">
            <v>41153</v>
          </cell>
          <cell r="D98" t="str">
            <v>Frcst MC</v>
          </cell>
          <cell r="E98">
            <v>25439</v>
          </cell>
          <cell r="F98">
            <v>341</v>
          </cell>
          <cell r="G98">
            <v>177438</v>
          </cell>
          <cell r="H98">
            <v>19343</v>
          </cell>
          <cell r="I98">
            <v>18079</v>
          </cell>
          <cell r="J98">
            <v>0</v>
          </cell>
          <cell r="K98">
            <v>0</v>
          </cell>
          <cell r="L98">
            <v>1107</v>
          </cell>
          <cell r="M98">
            <v>14</v>
          </cell>
          <cell r="N98">
            <v>2905</v>
          </cell>
          <cell r="O98">
            <v>41</v>
          </cell>
          <cell r="P98">
            <v>0</v>
          </cell>
          <cell r="Q98">
            <v>43</v>
          </cell>
          <cell r="R98">
            <v>6</v>
          </cell>
          <cell r="S98">
            <v>0</v>
          </cell>
          <cell r="T98">
            <v>5</v>
          </cell>
          <cell r="U98">
            <v>163</v>
          </cell>
          <cell r="V98">
            <v>2</v>
          </cell>
          <cell r="W98">
            <v>121</v>
          </cell>
          <cell r="X98">
            <v>3</v>
          </cell>
          <cell r="Y98">
            <v>0</v>
          </cell>
          <cell r="Z98">
            <v>6</v>
          </cell>
          <cell r="AA98">
            <v>0</v>
          </cell>
          <cell r="AB98">
            <v>0</v>
          </cell>
          <cell r="AC98">
            <v>0</v>
          </cell>
          <cell r="AD98">
            <v>0</v>
          </cell>
          <cell r="AE98">
            <v>0</v>
          </cell>
          <cell r="AF98">
            <v>0</v>
          </cell>
          <cell r="AG98">
            <v>429</v>
          </cell>
          <cell r="AH98">
            <v>63</v>
          </cell>
          <cell r="AI98">
            <v>55</v>
          </cell>
          <cell r="AJ98">
            <v>157</v>
          </cell>
          <cell r="AK98">
            <v>25</v>
          </cell>
          <cell r="AL98">
            <v>1</v>
          </cell>
          <cell r="AM98">
            <v>1</v>
          </cell>
          <cell r="AN98">
            <v>0</v>
          </cell>
          <cell r="AO98">
            <v>0</v>
          </cell>
          <cell r="AP98">
            <v>0</v>
          </cell>
          <cell r="AQ98">
            <v>0</v>
          </cell>
          <cell r="AR98">
            <v>0</v>
          </cell>
          <cell r="AS98">
            <v>0</v>
          </cell>
          <cell r="AT98">
            <v>0</v>
          </cell>
        </row>
        <row r="99">
          <cell r="A99">
            <v>9</v>
          </cell>
          <cell r="B99" t="str">
            <v>RhodeIsland</v>
          </cell>
          <cell r="C99">
            <v>41183</v>
          </cell>
          <cell r="D99" t="str">
            <v>Frcst MC</v>
          </cell>
          <cell r="E99">
            <v>25371</v>
          </cell>
          <cell r="F99">
            <v>341</v>
          </cell>
          <cell r="G99">
            <v>178811</v>
          </cell>
          <cell r="H99">
            <v>19343</v>
          </cell>
          <cell r="I99">
            <v>18163</v>
          </cell>
          <cell r="J99">
            <v>0</v>
          </cell>
          <cell r="K99">
            <v>0</v>
          </cell>
          <cell r="L99">
            <v>1110</v>
          </cell>
          <cell r="M99">
            <v>23</v>
          </cell>
          <cell r="N99">
            <v>2905</v>
          </cell>
          <cell r="O99">
            <v>41</v>
          </cell>
          <cell r="P99">
            <v>0</v>
          </cell>
          <cell r="Q99">
            <v>43</v>
          </cell>
          <cell r="R99">
            <v>6</v>
          </cell>
          <cell r="S99">
            <v>0</v>
          </cell>
          <cell r="T99">
            <v>5</v>
          </cell>
          <cell r="U99">
            <v>165</v>
          </cell>
          <cell r="V99">
            <v>2</v>
          </cell>
          <cell r="W99">
            <v>121</v>
          </cell>
          <cell r="X99">
            <v>3</v>
          </cell>
          <cell r="Y99">
            <v>0</v>
          </cell>
          <cell r="Z99">
            <v>6</v>
          </cell>
          <cell r="AA99">
            <v>0</v>
          </cell>
          <cell r="AB99">
            <v>0</v>
          </cell>
          <cell r="AC99">
            <v>0</v>
          </cell>
          <cell r="AD99">
            <v>0</v>
          </cell>
          <cell r="AE99">
            <v>0</v>
          </cell>
          <cell r="AF99">
            <v>0</v>
          </cell>
          <cell r="AG99">
            <v>429</v>
          </cell>
          <cell r="AH99">
            <v>63</v>
          </cell>
          <cell r="AI99">
            <v>55</v>
          </cell>
          <cell r="AJ99">
            <v>157</v>
          </cell>
          <cell r="AK99">
            <v>25</v>
          </cell>
          <cell r="AL99">
            <v>1</v>
          </cell>
          <cell r="AM99">
            <v>1</v>
          </cell>
          <cell r="AN99">
            <v>0</v>
          </cell>
          <cell r="AO99">
            <v>0</v>
          </cell>
          <cell r="AP99">
            <v>0</v>
          </cell>
          <cell r="AQ99">
            <v>0</v>
          </cell>
          <cell r="AR99">
            <v>0</v>
          </cell>
          <cell r="AS99">
            <v>0</v>
          </cell>
          <cell r="AT99">
            <v>0</v>
          </cell>
        </row>
        <row r="100">
          <cell r="A100">
            <v>9</v>
          </cell>
          <cell r="B100" t="str">
            <v>RhodeIsland</v>
          </cell>
          <cell r="C100">
            <v>41214</v>
          </cell>
          <cell r="D100" t="str">
            <v>Frcst MC</v>
          </cell>
          <cell r="E100">
            <v>25303</v>
          </cell>
          <cell r="F100">
            <v>341</v>
          </cell>
          <cell r="G100">
            <v>181203</v>
          </cell>
          <cell r="H100">
            <v>19343</v>
          </cell>
          <cell r="I100">
            <v>18342</v>
          </cell>
          <cell r="J100">
            <v>0</v>
          </cell>
          <cell r="K100">
            <v>0</v>
          </cell>
          <cell r="L100">
            <v>1113</v>
          </cell>
          <cell r="M100">
            <v>31</v>
          </cell>
          <cell r="N100">
            <v>2905</v>
          </cell>
          <cell r="O100">
            <v>41</v>
          </cell>
          <cell r="P100">
            <v>0</v>
          </cell>
          <cell r="Q100">
            <v>43</v>
          </cell>
          <cell r="R100">
            <v>6</v>
          </cell>
          <cell r="S100">
            <v>0</v>
          </cell>
          <cell r="T100">
            <v>5</v>
          </cell>
          <cell r="U100">
            <v>166</v>
          </cell>
          <cell r="V100">
            <v>2</v>
          </cell>
          <cell r="W100">
            <v>121</v>
          </cell>
          <cell r="X100">
            <v>3</v>
          </cell>
          <cell r="Y100">
            <v>0</v>
          </cell>
          <cell r="Z100">
            <v>6</v>
          </cell>
          <cell r="AA100">
            <v>0</v>
          </cell>
          <cell r="AB100">
            <v>0</v>
          </cell>
          <cell r="AC100">
            <v>0</v>
          </cell>
          <cell r="AD100">
            <v>0</v>
          </cell>
          <cell r="AE100">
            <v>0</v>
          </cell>
          <cell r="AF100">
            <v>0</v>
          </cell>
          <cell r="AG100">
            <v>429</v>
          </cell>
          <cell r="AH100">
            <v>63</v>
          </cell>
          <cell r="AI100">
            <v>55</v>
          </cell>
          <cell r="AJ100">
            <v>157</v>
          </cell>
          <cell r="AK100">
            <v>25</v>
          </cell>
          <cell r="AL100">
            <v>1</v>
          </cell>
          <cell r="AM100">
            <v>1</v>
          </cell>
          <cell r="AN100">
            <v>0</v>
          </cell>
          <cell r="AO100">
            <v>0</v>
          </cell>
          <cell r="AP100">
            <v>0</v>
          </cell>
          <cell r="AQ100">
            <v>0</v>
          </cell>
          <cell r="AR100">
            <v>0</v>
          </cell>
          <cell r="AS100">
            <v>0</v>
          </cell>
          <cell r="AT100">
            <v>0</v>
          </cell>
        </row>
        <row r="101">
          <cell r="A101">
            <v>9</v>
          </cell>
          <cell r="B101" t="str">
            <v>RhodeIsland</v>
          </cell>
          <cell r="C101">
            <v>41244</v>
          </cell>
          <cell r="D101" t="str">
            <v>Frcst MC</v>
          </cell>
          <cell r="E101">
            <v>25254</v>
          </cell>
          <cell r="F101">
            <v>341</v>
          </cell>
          <cell r="G101">
            <v>183595</v>
          </cell>
          <cell r="H101">
            <v>19343</v>
          </cell>
          <cell r="I101">
            <v>18581</v>
          </cell>
          <cell r="J101">
            <v>0</v>
          </cell>
          <cell r="K101">
            <v>0</v>
          </cell>
          <cell r="L101">
            <v>1116</v>
          </cell>
          <cell r="M101">
            <v>36</v>
          </cell>
          <cell r="N101">
            <v>2905</v>
          </cell>
          <cell r="O101">
            <v>41</v>
          </cell>
          <cell r="P101">
            <v>0</v>
          </cell>
          <cell r="Q101">
            <v>43</v>
          </cell>
          <cell r="R101">
            <v>6</v>
          </cell>
          <cell r="S101">
            <v>0</v>
          </cell>
          <cell r="T101">
            <v>5</v>
          </cell>
          <cell r="U101">
            <v>167</v>
          </cell>
          <cell r="V101">
            <v>2</v>
          </cell>
          <cell r="W101">
            <v>121</v>
          </cell>
          <cell r="X101">
            <v>3</v>
          </cell>
          <cell r="Y101">
            <v>0</v>
          </cell>
          <cell r="Z101">
            <v>6</v>
          </cell>
          <cell r="AA101">
            <v>0</v>
          </cell>
          <cell r="AB101">
            <v>0</v>
          </cell>
          <cell r="AC101">
            <v>0</v>
          </cell>
          <cell r="AD101">
            <v>0</v>
          </cell>
          <cell r="AE101">
            <v>0</v>
          </cell>
          <cell r="AF101">
            <v>0</v>
          </cell>
          <cell r="AG101">
            <v>429</v>
          </cell>
          <cell r="AH101">
            <v>63</v>
          </cell>
          <cell r="AI101">
            <v>55</v>
          </cell>
          <cell r="AJ101">
            <v>157</v>
          </cell>
          <cell r="AK101">
            <v>25</v>
          </cell>
          <cell r="AL101">
            <v>1</v>
          </cell>
          <cell r="AM101">
            <v>1</v>
          </cell>
          <cell r="AN101">
            <v>0</v>
          </cell>
          <cell r="AO101">
            <v>0</v>
          </cell>
          <cell r="AP101">
            <v>0</v>
          </cell>
          <cell r="AQ101">
            <v>0</v>
          </cell>
          <cell r="AR101">
            <v>0</v>
          </cell>
          <cell r="AS101">
            <v>0</v>
          </cell>
          <cell r="AT101">
            <v>0</v>
          </cell>
        </row>
        <row r="102">
          <cell r="A102">
            <v>9</v>
          </cell>
          <cell r="B102" t="str">
            <v>RhodeIsland</v>
          </cell>
          <cell r="C102">
            <v>41275</v>
          </cell>
          <cell r="D102" t="str">
            <v>Frcst MC</v>
          </cell>
          <cell r="E102">
            <v>25176</v>
          </cell>
          <cell r="F102">
            <v>341</v>
          </cell>
          <cell r="G102">
            <v>184968</v>
          </cell>
          <cell r="H102">
            <v>19343</v>
          </cell>
          <cell r="I102">
            <v>18760</v>
          </cell>
          <cell r="J102">
            <v>0</v>
          </cell>
          <cell r="K102">
            <v>0</v>
          </cell>
          <cell r="L102">
            <v>1119</v>
          </cell>
          <cell r="M102">
            <v>37</v>
          </cell>
          <cell r="N102">
            <v>2905</v>
          </cell>
          <cell r="O102">
            <v>41</v>
          </cell>
          <cell r="P102">
            <v>0</v>
          </cell>
          <cell r="Q102">
            <v>43</v>
          </cell>
          <cell r="R102">
            <v>6</v>
          </cell>
          <cell r="S102">
            <v>0</v>
          </cell>
          <cell r="T102">
            <v>5</v>
          </cell>
          <cell r="U102">
            <v>168</v>
          </cell>
          <cell r="V102">
            <v>2</v>
          </cell>
          <cell r="W102">
            <v>121</v>
          </cell>
          <cell r="X102">
            <v>3</v>
          </cell>
          <cell r="Y102">
            <v>0</v>
          </cell>
          <cell r="Z102">
            <v>6</v>
          </cell>
          <cell r="AA102">
            <v>0</v>
          </cell>
          <cell r="AB102">
            <v>0</v>
          </cell>
          <cell r="AC102">
            <v>0</v>
          </cell>
          <cell r="AD102">
            <v>0</v>
          </cell>
          <cell r="AE102">
            <v>0</v>
          </cell>
          <cell r="AF102">
            <v>0</v>
          </cell>
          <cell r="AG102">
            <v>429</v>
          </cell>
          <cell r="AH102">
            <v>63</v>
          </cell>
          <cell r="AI102">
            <v>55</v>
          </cell>
          <cell r="AJ102">
            <v>157</v>
          </cell>
          <cell r="AK102">
            <v>25</v>
          </cell>
          <cell r="AL102">
            <v>1</v>
          </cell>
          <cell r="AM102">
            <v>1</v>
          </cell>
          <cell r="AN102">
            <v>0</v>
          </cell>
          <cell r="AO102">
            <v>0</v>
          </cell>
          <cell r="AP102">
            <v>0</v>
          </cell>
          <cell r="AQ102">
            <v>0</v>
          </cell>
          <cell r="AR102">
            <v>0</v>
          </cell>
          <cell r="AS102">
            <v>0</v>
          </cell>
          <cell r="AT102">
            <v>0</v>
          </cell>
        </row>
        <row r="103">
          <cell r="A103">
            <v>9</v>
          </cell>
          <cell r="B103" t="str">
            <v>RhodeIsland</v>
          </cell>
          <cell r="C103">
            <v>41306</v>
          </cell>
          <cell r="D103" t="str">
            <v>Frcst MC</v>
          </cell>
          <cell r="E103">
            <v>25136</v>
          </cell>
          <cell r="F103">
            <v>341</v>
          </cell>
          <cell r="G103">
            <v>185372</v>
          </cell>
          <cell r="H103">
            <v>19343</v>
          </cell>
          <cell r="I103">
            <v>18857</v>
          </cell>
          <cell r="J103">
            <v>0</v>
          </cell>
          <cell r="K103">
            <v>0</v>
          </cell>
          <cell r="L103">
            <v>1121</v>
          </cell>
          <cell r="M103">
            <v>34</v>
          </cell>
          <cell r="N103">
            <v>2904</v>
          </cell>
          <cell r="O103">
            <v>41</v>
          </cell>
          <cell r="P103">
            <v>0</v>
          </cell>
          <cell r="Q103">
            <v>43</v>
          </cell>
          <cell r="R103">
            <v>6</v>
          </cell>
          <cell r="S103">
            <v>0</v>
          </cell>
          <cell r="T103">
            <v>5</v>
          </cell>
          <cell r="U103">
            <v>170</v>
          </cell>
          <cell r="V103">
            <v>2</v>
          </cell>
          <cell r="W103">
            <v>121</v>
          </cell>
          <cell r="X103">
            <v>3</v>
          </cell>
          <cell r="Y103">
            <v>0</v>
          </cell>
          <cell r="Z103">
            <v>6</v>
          </cell>
          <cell r="AA103">
            <v>0</v>
          </cell>
          <cell r="AB103">
            <v>0</v>
          </cell>
          <cell r="AC103">
            <v>0</v>
          </cell>
          <cell r="AD103">
            <v>0</v>
          </cell>
          <cell r="AE103">
            <v>0</v>
          </cell>
          <cell r="AF103">
            <v>0</v>
          </cell>
          <cell r="AG103">
            <v>429</v>
          </cell>
          <cell r="AH103">
            <v>63</v>
          </cell>
          <cell r="AI103">
            <v>55</v>
          </cell>
          <cell r="AJ103">
            <v>157</v>
          </cell>
          <cell r="AK103">
            <v>25</v>
          </cell>
          <cell r="AL103">
            <v>1</v>
          </cell>
          <cell r="AM103">
            <v>1</v>
          </cell>
          <cell r="AN103">
            <v>0</v>
          </cell>
          <cell r="AO103">
            <v>0</v>
          </cell>
          <cell r="AP103">
            <v>0</v>
          </cell>
          <cell r="AQ103">
            <v>0</v>
          </cell>
          <cell r="AR103">
            <v>0</v>
          </cell>
          <cell r="AS103">
            <v>0</v>
          </cell>
          <cell r="AT103">
            <v>0</v>
          </cell>
        </row>
        <row r="104">
          <cell r="A104">
            <v>9</v>
          </cell>
          <cell r="B104" t="str">
            <v>RhodeIsland</v>
          </cell>
          <cell r="C104">
            <v>41334</v>
          </cell>
          <cell r="D104" t="str">
            <v>Frcst MC</v>
          </cell>
          <cell r="E104">
            <v>25046</v>
          </cell>
          <cell r="F104">
            <v>341</v>
          </cell>
          <cell r="G104">
            <v>184779</v>
          </cell>
          <cell r="H104">
            <v>19343</v>
          </cell>
          <cell r="I104">
            <v>18814</v>
          </cell>
          <cell r="J104">
            <v>0</v>
          </cell>
          <cell r="K104">
            <v>0</v>
          </cell>
          <cell r="L104">
            <v>1123</v>
          </cell>
          <cell r="M104">
            <v>30</v>
          </cell>
          <cell r="N104">
            <v>2904</v>
          </cell>
          <cell r="O104">
            <v>41</v>
          </cell>
          <cell r="P104">
            <v>0</v>
          </cell>
          <cell r="Q104">
            <v>43</v>
          </cell>
          <cell r="R104">
            <v>6</v>
          </cell>
          <cell r="S104">
            <v>0</v>
          </cell>
          <cell r="T104">
            <v>5</v>
          </cell>
          <cell r="U104">
            <v>171</v>
          </cell>
          <cell r="V104">
            <v>2</v>
          </cell>
          <cell r="W104">
            <v>121</v>
          </cell>
          <cell r="X104">
            <v>3</v>
          </cell>
          <cell r="Y104">
            <v>0</v>
          </cell>
          <cell r="Z104">
            <v>6</v>
          </cell>
          <cell r="AA104">
            <v>0</v>
          </cell>
          <cell r="AB104">
            <v>0</v>
          </cell>
          <cell r="AC104">
            <v>0</v>
          </cell>
          <cell r="AD104">
            <v>0</v>
          </cell>
          <cell r="AE104">
            <v>0</v>
          </cell>
          <cell r="AF104">
            <v>0</v>
          </cell>
          <cell r="AG104">
            <v>429</v>
          </cell>
          <cell r="AH104">
            <v>63</v>
          </cell>
          <cell r="AI104">
            <v>55</v>
          </cell>
          <cell r="AJ104">
            <v>157</v>
          </cell>
          <cell r="AK104">
            <v>25</v>
          </cell>
          <cell r="AL104">
            <v>1</v>
          </cell>
          <cell r="AM104">
            <v>1</v>
          </cell>
          <cell r="AN104">
            <v>0</v>
          </cell>
          <cell r="AO104">
            <v>0</v>
          </cell>
          <cell r="AP104">
            <v>0</v>
          </cell>
          <cell r="AQ104">
            <v>0</v>
          </cell>
          <cell r="AR104">
            <v>0</v>
          </cell>
          <cell r="AS104">
            <v>0</v>
          </cell>
          <cell r="AT104">
            <v>0</v>
          </cell>
        </row>
        <row r="105">
          <cell r="A105">
            <v>9</v>
          </cell>
          <cell r="B105" t="str">
            <v>RhodeIsland</v>
          </cell>
          <cell r="C105">
            <v>41365</v>
          </cell>
          <cell r="D105" t="str">
            <v>Frcst MC</v>
          </cell>
          <cell r="E105">
            <v>24903</v>
          </cell>
          <cell r="F105">
            <v>341</v>
          </cell>
          <cell r="G105">
            <v>183609</v>
          </cell>
          <cell r="H105">
            <v>19343</v>
          </cell>
          <cell r="I105">
            <v>18729</v>
          </cell>
          <cell r="J105">
            <v>0</v>
          </cell>
          <cell r="K105">
            <v>0</v>
          </cell>
          <cell r="L105">
            <v>1125</v>
          </cell>
          <cell r="M105">
            <v>23</v>
          </cell>
          <cell r="N105">
            <v>2904</v>
          </cell>
          <cell r="O105">
            <v>41</v>
          </cell>
          <cell r="P105">
            <v>0</v>
          </cell>
          <cell r="Q105">
            <v>43</v>
          </cell>
          <cell r="R105">
            <v>6</v>
          </cell>
          <cell r="S105">
            <v>0</v>
          </cell>
          <cell r="T105">
            <v>5</v>
          </cell>
          <cell r="U105">
            <v>172</v>
          </cell>
          <cell r="V105">
            <v>2</v>
          </cell>
          <cell r="W105">
            <v>121</v>
          </cell>
          <cell r="X105">
            <v>3</v>
          </cell>
          <cell r="Y105">
            <v>0</v>
          </cell>
          <cell r="Z105">
            <v>6</v>
          </cell>
          <cell r="AA105">
            <v>0</v>
          </cell>
          <cell r="AB105">
            <v>0</v>
          </cell>
          <cell r="AC105">
            <v>0</v>
          </cell>
          <cell r="AD105">
            <v>0</v>
          </cell>
          <cell r="AE105">
            <v>0</v>
          </cell>
          <cell r="AF105">
            <v>0</v>
          </cell>
          <cell r="AG105">
            <v>429</v>
          </cell>
          <cell r="AH105">
            <v>63</v>
          </cell>
          <cell r="AI105">
            <v>55</v>
          </cell>
          <cell r="AJ105">
            <v>157</v>
          </cell>
          <cell r="AK105">
            <v>25</v>
          </cell>
          <cell r="AL105">
            <v>1</v>
          </cell>
          <cell r="AM105">
            <v>1</v>
          </cell>
          <cell r="AN105">
            <v>0</v>
          </cell>
          <cell r="AO105">
            <v>0</v>
          </cell>
          <cell r="AP105">
            <v>0</v>
          </cell>
          <cell r="AQ105">
            <v>0</v>
          </cell>
          <cell r="AR105">
            <v>0</v>
          </cell>
          <cell r="AS105">
            <v>0</v>
          </cell>
          <cell r="AT105">
            <v>0</v>
          </cell>
        </row>
        <row r="106">
          <cell r="A106">
            <v>9</v>
          </cell>
          <cell r="B106" t="str">
            <v>RhodeIsland</v>
          </cell>
          <cell r="C106">
            <v>41395</v>
          </cell>
          <cell r="D106" t="str">
            <v>Frcst MC</v>
          </cell>
          <cell r="E106">
            <v>24760</v>
          </cell>
          <cell r="F106">
            <v>341</v>
          </cell>
          <cell r="G106">
            <v>181868</v>
          </cell>
          <cell r="H106">
            <v>19343</v>
          </cell>
          <cell r="I106">
            <v>18591</v>
          </cell>
          <cell r="J106">
            <v>0</v>
          </cell>
          <cell r="K106">
            <v>0</v>
          </cell>
          <cell r="L106">
            <v>1127</v>
          </cell>
          <cell r="M106">
            <v>16</v>
          </cell>
          <cell r="N106">
            <v>2904</v>
          </cell>
          <cell r="O106">
            <v>41</v>
          </cell>
          <cell r="P106">
            <v>0</v>
          </cell>
          <cell r="Q106">
            <v>43</v>
          </cell>
          <cell r="R106">
            <v>6</v>
          </cell>
          <cell r="S106">
            <v>0</v>
          </cell>
          <cell r="T106">
            <v>5</v>
          </cell>
          <cell r="U106">
            <v>173</v>
          </cell>
          <cell r="V106">
            <v>2</v>
          </cell>
          <cell r="W106">
            <v>121</v>
          </cell>
          <cell r="X106">
            <v>3</v>
          </cell>
          <cell r="Y106">
            <v>0</v>
          </cell>
          <cell r="Z106">
            <v>6</v>
          </cell>
          <cell r="AA106">
            <v>0</v>
          </cell>
          <cell r="AB106">
            <v>0</v>
          </cell>
          <cell r="AC106">
            <v>0</v>
          </cell>
          <cell r="AD106">
            <v>0</v>
          </cell>
          <cell r="AE106">
            <v>0</v>
          </cell>
          <cell r="AF106">
            <v>0</v>
          </cell>
          <cell r="AG106">
            <v>429</v>
          </cell>
          <cell r="AH106">
            <v>63</v>
          </cell>
          <cell r="AI106">
            <v>55</v>
          </cell>
          <cell r="AJ106">
            <v>157</v>
          </cell>
          <cell r="AK106">
            <v>25</v>
          </cell>
          <cell r="AL106">
            <v>1</v>
          </cell>
          <cell r="AM106">
            <v>1</v>
          </cell>
          <cell r="AN106">
            <v>0</v>
          </cell>
          <cell r="AO106">
            <v>0</v>
          </cell>
          <cell r="AP106">
            <v>0</v>
          </cell>
          <cell r="AQ106">
            <v>0</v>
          </cell>
          <cell r="AR106">
            <v>0</v>
          </cell>
          <cell r="AS106">
            <v>0</v>
          </cell>
          <cell r="AT106">
            <v>0</v>
          </cell>
        </row>
        <row r="107">
          <cell r="A107">
            <v>9</v>
          </cell>
          <cell r="B107" t="str">
            <v>RhodeIsland</v>
          </cell>
          <cell r="C107">
            <v>41426</v>
          </cell>
          <cell r="D107" t="str">
            <v>Frcst MC</v>
          </cell>
          <cell r="E107">
            <v>24670</v>
          </cell>
          <cell r="F107">
            <v>341</v>
          </cell>
          <cell r="G107">
            <v>180128</v>
          </cell>
          <cell r="H107">
            <v>19343</v>
          </cell>
          <cell r="I107">
            <v>18424</v>
          </cell>
          <cell r="J107">
            <v>0</v>
          </cell>
          <cell r="K107">
            <v>0</v>
          </cell>
          <cell r="L107">
            <v>1129</v>
          </cell>
          <cell r="M107">
            <v>12</v>
          </cell>
          <cell r="N107">
            <v>2904</v>
          </cell>
          <cell r="O107">
            <v>41</v>
          </cell>
          <cell r="P107">
            <v>0</v>
          </cell>
          <cell r="Q107">
            <v>43</v>
          </cell>
          <cell r="R107">
            <v>6</v>
          </cell>
          <cell r="S107">
            <v>0</v>
          </cell>
          <cell r="T107">
            <v>5</v>
          </cell>
          <cell r="U107">
            <v>174</v>
          </cell>
          <cell r="V107">
            <v>2</v>
          </cell>
          <cell r="W107">
            <v>121</v>
          </cell>
          <cell r="X107">
            <v>3</v>
          </cell>
          <cell r="Y107">
            <v>0</v>
          </cell>
          <cell r="Z107">
            <v>6</v>
          </cell>
          <cell r="AA107">
            <v>0</v>
          </cell>
          <cell r="AB107">
            <v>0</v>
          </cell>
          <cell r="AC107">
            <v>0</v>
          </cell>
          <cell r="AD107">
            <v>0</v>
          </cell>
          <cell r="AE107">
            <v>0</v>
          </cell>
          <cell r="AF107">
            <v>0</v>
          </cell>
          <cell r="AG107">
            <v>429</v>
          </cell>
          <cell r="AH107">
            <v>63</v>
          </cell>
          <cell r="AI107">
            <v>55</v>
          </cell>
          <cell r="AJ107">
            <v>157</v>
          </cell>
          <cell r="AK107">
            <v>25</v>
          </cell>
          <cell r="AL107">
            <v>1</v>
          </cell>
          <cell r="AM107">
            <v>1</v>
          </cell>
          <cell r="AN107">
            <v>0</v>
          </cell>
          <cell r="AO107">
            <v>0</v>
          </cell>
          <cell r="AP107">
            <v>0</v>
          </cell>
          <cell r="AQ107">
            <v>0</v>
          </cell>
          <cell r="AR107">
            <v>0</v>
          </cell>
          <cell r="AS107">
            <v>0</v>
          </cell>
          <cell r="AT107">
            <v>0</v>
          </cell>
        </row>
        <row r="108">
          <cell r="A108">
            <v>9</v>
          </cell>
          <cell r="B108" t="str">
            <v>RhodeIsland</v>
          </cell>
          <cell r="C108">
            <v>41456</v>
          </cell>
          <cell r="D108" t="str">
            <v>Frcst MC</v>
          </cell>
          <cell r="E108">
            <v>24580</v>
          </cell>
          <cell r="F108">
            <v>341</v>
          </cell>
          <cell r="G108">
            <v>178957</v>
          </cell>
          <cell r="H108">
            <v>19343</v>
          </cell>
          <cell r="I108">
            <v>18285</v>
          </cell>
          <cell r="J108">
            <v>0</v>
          </cell>
          <cell r="K108">
            <v>0</v>
          </cell>
          <cell r="L108">
            <v>1130</v>
          </cell>
          <cell r="M108">
            <v>9</v>
          </cell>
          <cell r="N108">
            <v>2904</v>
          </cell>
          <cell r="O108">
            <v>41</v>
          </cell>
          <cell r="P108">
            <v>0</v>
          </cell>
          <cell r="Q108">
            <v>43</v>
          </cell>
          <cell r="R108">
            <v>6</v>
          </cell>
          <cell r="S108">
            <v>0</v>
          </cell>
          <cell r="T108">
            <v>5</v>
          </cell>
          <cell r="U108">
            <v>175</v>
          </cell>
          <cell r="V108">
            <v>2</v>
          </cell>
          <cell r="W108">
            <v>121</v>
          </cell>
          <cell r="X108">
            <v>3</v>
          </cell>
          <cell r="Y108">
            <v>0</v>
          </cell>
          <cell r="Z108">
            <v>6</v>
          </cell>
          <cell r="AA108">
            <v>0</v>
          </cell>
          <cell r="AB108">
            <v>0</v>
          </cell>
          <cell r="AC108">
            <v>0</v>
          </cell>
          <cell r="AD108">
            <v>0</v>
          </cell>
          <cell r="AE108">
            <v>0</v>
          </cell>
          <cell r="AF108">
            <v>0</v>
          </cell>
          <cell r="AG108">
            <v>429</v>
          </cell>
          <cell r="AH108">
            <v>63</v>
          </cell>
          <cell r="AI108">
            <v>55</v>
          </cell>
          <cell r="AJ108">
            <v>157</v>
          </cell>
          <cell r="AK108">
            <v>25</v>
          </cell>
          <cell r="AL108">
            <v>1</v>
          </cell>
          <cell r="AM108">
            <v>1</v>
          </cell>
          <cell r="AN108">
            <v>0</v>
          </cell>
          <cell r="AO108">
            <v>0</v>
          </cell>
          <cell r="AP108">
            <v>0</v>
          </cell>
          <cell r="AQ108">
            <v>0</v>
          </cell>
          <cell r="AR108">
            <v>0</v>
          </cell>
          <cell r="AS108">
            <v>0</v>
          </cell>
          <cell r="AT108">
            <v>0</v>
          </cell>
        </row>
        <row r="109">
          <cell r="A109">
            <v>9</v>
          </cell>
          <cell r="B109" t="str">
            <v>RhodeIsland</v>
          </cell>
          <cell r="C109">
            <v>41487</v>
          </cell>
          <cell r="D109" t="str">
            <v>Frcst MC</v>
          </cell>
          <cell r="E109">
            <v>24552</v>
          </cell>
          <cell r="F109">
            <v>341</v>
          </cell>
          <cell r="G109">
            <v>178216</v>
          </cell>
          <cell r="H109">
            <v>19343</v>
          </cell>
          <cell r="I109">
            <v>18139</v>
          </cell>
          <cell r="J109">
            <v>0</v>
          </cell>
          <cell r="K109">
            <v>0</v>
          </cell>
          <cell r="L109">
            <v>1132</v>
          </cell>
          <cell r="M109">
            <v>10</v>
          </cell>
          <cell r="N109">
            <v>2904</v>
          </cell>
          <cell r="O109">
            <v>41</v>
          </cell>
          <cell r="P109">
            <v>0</v>
          </cell>
          <cell r="Q109">
            <v>43</v>
          </cell>
          <cell r="R109">
            <v>6</v>
          </cell>
          <cell r="S109">
            <v>0</v>
          </cell>
          <cell r="T109">
            <v>5</v>
          </cell>
          <cell r="U109">
            <v>176</v>
          </cell>
          <cell r="V109">
            <v>2</v>
          </cell>
          <cell r="W109">
            <v>121</v>
          </cell>
          <cell r="X109">
            <v>3</v>
          </cell>
          <cell r="Y109">
            <v>0</v>
          </cell>
          <cell r="Z109">
            <v>6</v>
          </cell>
          <cell r="AA109">
            <v>0</v>
          </cell>
          <cell r="AB109">
            <v>0</v>
          </cell>
          <cell r="AC109">
            <v>0</v>
          </cell>
          <cell r="AD109">
            <v>0</v>
          </cell>
          <cell r="AE109">
            <v>0</v>
          </cell>
          <cell r="AF109">
            <v>0</v>
          </cell>
          <cell r="AG109">
            <v>429</v>
          </cell>
          <cell r="AH109">
            <v>63</v>
          </cell>
          <cell r="AI109">
            <v>55</v>
          </cell>
          <cell r="AJ109">
            <v>157</v>
          </cell>
          <cell r="AK109">
            <v>25</v>
          </cell>
          <cell r="AL109">
            <v>1</v>
          </cell>
          <cell r="AM109">
            <v>1</v>
          </cell>
          <cell r="AN109">
            <v>0</v>
          </cell>
          <cell r="AO109">
            <v>0</v>
          </cell>
          <cell r="AP109">
            <v>0</v>
          </cell>
          <cell r="AQ109">
            <v>0</v>
          </cell>
          <cell r="AR109">
            <v>0</v>
          </cell>
          <cell r="AS109">
            <v>0</v>
          </cell>
          <cell r="AT109">
            <v>0</v>
          </cell>
        </row>
        <row r="110">
          <cell r="A110">
            <v>9</v>
          </cell>
          <cell r="B110" t="str">
            <v>RhodeIsland</v>
          </cell>
          <cell r="C110">
            <v>41518</v>
          </cell>
          <cell r="D110" t="str">
            <v>Frcst MC</v>
          </cell>
          <cell r="E110">
            <v>24503</v>
          </cell>
          <cell r="F110">
            <v>341</v>
          </cell>
          <cell r="G110">
            <v>178769</v>
          </cell>
          <cell r="H110">
            <v>19343</v>
          </cell>
          <cell r="I110">
            <v>18170</v>
          </cell>
          <cell r="J110">
            <v>0</v>
          </cell>
          <cell r="K110">
            <v>0</v>
          </cell>
          <cell r="L110">
            <v>1133</v>
          </cell>
          <cell r="M110">
            <v>15</v>
          </cell>
          <cell r="N110">
            <v>2904</v>
          </cell>
          <cell r="O110">
            <v>41</v>
          </cell>
          <cell r="P110">
            <v>0</v>
          </cell>
          <cell r="Q110">
            <v>43</v>
          </cell>
          <cell r="R110">
            <v>6</v>
          </cell>
          <cell r="S110">
            <v>0</v>
          </cell>
          <cell r="T110">
            <v>5</v>
          </cell>
          <cell r="U110">
            <v>177</v>
          </cell>
          <cell r="V110">
            <v>2</v>
          </cell>
          <cell r="W110">
            <v>121</v>
          </cell>
          <cell r="X110">
            <v>3</v>
          </cell>
          <cell r="Y110">
            <v>0</v>
          </cell>
          <cell r="Z110">
            <v>6</v>
          </cell>
          <cell r="AA110">
            <v>0</v>
          </cell>
          <cell r="AB110">
            <v>0</v>
          </cell>
          <cell r="AC110">
            <v>0</v>
          </cell>
          <cell r="AD110">
            <v>0</v>
          </cell>
          <cell r="AE110">
            <v>0</v>
          </cell>
          <cell r="AF110">
            <v>0</v>
          </cell>
          <cell r="AG110">
            <v>429</v>
          </cell>
          <cell r="AH110">
            <v>63</v>
          </cell>
          <cell r="AI110">
            <v>55</v>
          </cell>
          <cell r="AJ110">
            <v>157</v>
          </cell>
          <cell r="AK110">
            <v>25</v>
          </cell>
          <cell r="AL110">
            <v>1</v>
          </cell>
          <cell r="AM110">
            <v>1</v>
          </cell>
          <cell r="AN110">
            <v>0</v>
          </cell>
          <cell r="AO110">
            <v>0</v>
          </cell>
          <cell r="AP110">
            <v>0</v>
          </cell>
          <cell r="AQ110">
            <v>0</v>
          </cell>
          <cell r="AR110">
            <v>0</v>
          </cell>
          <cell r="AS110">
            <v>0</v>
          </cell>
          <cell r="AT110">
            <v>0</v>
          </cell>
        </row>
        <row r="111">
          <cell r="A111">
            <v>9</v>
          </cell>
          <cell r="B111" t="str">
            <v>RhodeIsland</v>
          </cell>
          <cell r="C111">
            <v>41548</v>
          </cell>
          <cell r="D111" t="str">
            <v>Frcst MC</v>
          </cell>
          <cell r="E111">
            <v>24435</v>
          </cell>
          <cell r="F111">
            <v>341</v>
          </cell>
          <cell r="G111">
            <v>180142</v>
          </cell>
          <cell r="H111">
            <v>19343</v>
          </cell>
          <cell r="I111">
            <v>18254</v>
          </cell>
          <cell r="J111">
            <v>0</v>
          </cell>
          <cell r="K111">
            <v>0</v>
          </cell>
          <cell r="L111">
            <v>1134</v>
          </cell>
          <cell r="M111">
            <v>23</v>
          </cell>
          <cell r="N111">
            <v>2904</v>
          </cell>
          <cell r="O111">
            <v>41</v>
          </cell>
          <cell r="P111">
            <v>0</v>
          </cell>
          <cell r="Q111">
            <v>43</v>
          </cell>
          <cell r="R111">
            <v>6</v>
          </cell>
          <cell r="S111">
            <v>0</v>
          </cell>
          <cell r="T111">
            <v>5</v>
          </cell>
          <cell r="U111">
            <v>178</v>
          </cell>
          <cell r="V111">
            <v>2</v>
          </cell>
          <cell r="W111">
            <v>121</v>
          </cell>
          <cell r="X111">
            <v>3</v>
          </cell>
          <cell r="Y111">
            <v>0</v>
          </cell>
          <cell r="Z111">
            <v>6</v>
          </cell>
          <cell r="AA111">
            <v>0</v>
          </cell>
          <cell r="AB111">
            <v>0</v>
          </cell>
          <cell r="AC111">
            <v>0</v>
          </cell>
          <cell r="AD111">
            <v>0</v>
          </cell>
          <cell r="AE111">
            <v>0</v>
          </cell>
          <cell r="AF111">
            <v>0</v>
          </cell>
          <cell r="AG111">
            <v>429</v>
          </cell>
          <cell r="AH111">
            <v>63</v>
          </cell>
          <cell r="AI111">
            <v>55</v>
          </cell>
          <cell r="AJ111">
            <v>157</v>
          </cell>
          <cell r="AK111">
            <v>25</v>
          </cell>
          <cell r="AL111">
            <v>1</v>
          </cell>
          <cell r="AM111">
            <v>1</v>
          </cell>
          <cell r="AN111">
            <v>0</v>
          </cell>
          <cell r="AO111">
            <v>0</v>
          </cell>
          <cell r="AP111">
            <v>0</v>
          </cell>
          <cell r="AQ111">
            <v>0</v>
          </cell>
          <cell r="AR111">
            <v>0</v>
          </cell>
          <cell r="AS111">
            <v>0</v>
          </cell>
          <cell r="AT111">
            <v>0</v>
          </cell>
        </row>
        <row r="112">
          <cell r="A112">
            <v>9</v>
          </cell>
          <cell r="B112" t="str">
            <v>RhodeIsland</v>
          </cell>
          <cell r="C112">
            <v>41579</v>
          </cell>
          <cell r="D112" t="str">
            <v>Frcst MC</v>
          </cell>
          <cell r="E112">
            <v>24367</v>
          </cell>
          <cell r="F112">
            <v>341</v>
          </cell>
          <cell r="G112">
            <v>182534</v>
          </cell>
          <cell r="H112">
            <v>19343</v>
          </cell>
          <cell r="I112">
            <v>18433</v>
          </cell>
          <cell r="J112">
            <v>0</v>
          </cell>
          <cell r="K112">
            <v>0</v>
          </cell>
          <cell r="L112">
            <v>1135</v>
          </cell>
          <cell r="M112">
            <v>32</v>
          </cell>
          <cell r="N112">
            <v>2904</v>
          </cell>
          <cell r="O112">
            <v>41</v>
          </cell>
          <cell r="P112">
            <v>0</v>
          </cell>
          <cell r="Q112">
            <v>43</v>
          </cell>
          <cell r="R112">
            <v>6</v>
          </cell>
          <cell r="S112">
            <v>0</v>
          </cell>
          <cell r="T112">
            <v>5</v>
          </cell>
          <cell r="U112">
            <v>179</v>
          </cell>
          <cell r="V112">
            <v>2</v>
          </cell>
          <cell r="W112">
            <v>121</v>
          </cell>
          <cell r="X112">
            <v>3</v>
          </cell>
          <cell r="Y112">
            <v>0</v>
          </cell>
          <cell r="Z112">
            <v>6</v>
          </cell>
          <cell r="AA112">
            <v>0</v>
          </cell>
          <cell r="AB112">
            <v>0</v>
          </cell>
          <cell r="AC112">
            <v>0</v>
          </cell>
          <cell r="AD112">
            <v>0</v>
          </cell>
          <cell r="AE112">
            <v>0</v>
          </cell>
          <cell r="AF112">
            <v>0</v>
          </cell>
          <cell r="AG112">
            <v>429</v>
          </cell>
          <cell r="AH112">
            <v>63</v>
          </cell>
          <cell r="AI112">
            <v>55</v>
          </cell>
          <cell r="AJ112">
            <v>157</v>
          </cell>
          <cell r="AK112">
            <v>25</v>
          </cell>
          <cell r="AL112">
            <v>1</v>
          </cell>
          <cell r="AM112">
            <v>1</v>
          </cell>
          <cell r="AN112">
            <v>0</v>
          </cell>
          <cell r="AO112">
            <v>0</v>
          </cell>
          <cell r="AP112">
            <v>0</v>
          </cell>
          <cell r="AQ112">
            <v>0</v>
          </cell>
          <cell r="AR112">
            <v>0</v>
          </cell>
          <cell r="AS112">
            <v>0</v>
          </cell>
          <cell r="AT112">
            <v>0</v>
          </cell>
        </row>
        <row r="113">
          <cell r="A113">
            <v>9</v>
          </cell>
          <cell r="B113" t="str">
            <v>RhodeIsland</v>
          </cell>
          <cell r="C113">
            <v>41609</v>
          </cell>
          <cell r="D113" t="str">
            <v>Frcst MC</v>
          </cell>
          <cell r="E113">
            <v>24318</v>
          </cell>
          <cell r="F113">
            <v>341</v>
          </cell>
          <cell r="G113">
            <v>184926</v>
          </cell>
          <cell r="H113">
            <v>19343</v>
          </cell>
          <cell r="I113">
            <v>18673</v>
          </cell>
          <cell r="J113">
            <v>0</v>
          </cell>
          <cell r="K113">
            <v>0</v>
          </cell>
          <cell r="L113">
            <v>1136</v>
          </cell>
          <cell r="M113">
            <v>36</v>
          </cell>
          <cell r="N113">
            <v>2904</v>
          </cell>
          <cell r="O113">
            <v>41</v>
          </cell>
          <cell r="P113">
            <v>0</v>
          </cell>
          <cell r="Q113">
            <v>43</v>
          </cell>
          <cell r="R113">
            <v>6</v>
          </cell>
          <cell r="S113">
            <v>0</v>
          </cell>
          <cell r="T113">
            <v>5</v>
          </cell>
          <cell r="U113">
            <v>180</v>
          </cell>
          <cell r="V113">
            <v>2</v>
          </cell>
          <cell r="W113">
            <v>121</v>
          </cell>
          <cell r="X113">
            <v>3</v>
          </cell>
          <cell r="Y113">
            <v>0</v>
          </cell>
          <cell r="Z113">
            <v>6</v>
          </cell>
          <cell r="AA113">
            <v>0</v>
          </cell>
          <cell r="AB113">
            <v>0</v>
          </cell>
          <cell r="AC113">
            <v>0</v>
          </cell>
          <cell r="AD113">
            <v>0</v>
          </cell>
          <cell r="AE113">
            <v>0</v>
          </cell>
          <cell r="AF113">
            <v>0</v>
          </cell>
          <cell r="AG113">
            <v>429</v>
          </cell>
          <cell r="AH113">
            <v>63</v>
          </cell>
          <cell r="AI113">
            <v>55</v>
          </cell>
          <cell r="AJ113">
            <v>157</v>
          </cell>
          <cell r="AK113">
            <v>25</v>
          </cell>
          <cell r="AL113">
            <v>1</v>
          </cell>
          <cell r="AM113">
            <v>1</v>
          </cell>
          <cell r="AN113">
            <v>0</v>
          </cell>
          <cell r="AO113">
            <v>0</v>
          </cell>
          <cell r="AP113">
            <v>0</v>
          </cell>
          <cell r="AQ113">
            <v>0</v>
          </cell>
          <cell r="AR113">
            <v>0</v>
          </cell>
          <cell r="AS113">
            <v>0</v>
          </cell>
          <cell r="AT113">
            <v>0</v>
          </cell>
        </row>
        <row r="114">
          <cell r="A114">
            <v>9</v>
          </cell>
          <cell r="B114" t="str">
            <v>RhodeIsland</v>
          </cell>
          <cell r="C114">
            <v>41640</v>
          </cell>
          <cell r="D114" t="str">
            <v>Frcst MC</v>
          </cell>
          <cell r="E114">
            <v>24240</v>
          </cell>
          <cell r="F114">
            <v>341</v>
          </cell>
          <cell r="G114">
            <v>186299</v>
          </cell>
          <cell r="H114">
            <v>19343</v>
          </cell>
          <cell r="I114">
            <v>18852</v>
          </cell>
          <cell r="J114">
            <v>0</v>
          </cell>
          <cell r="K114">
            <v>0</v>
          </cell>
          <cell r="L114">
            <v>1137</v>
          </cell>
          <cell r="M114">
            <v>38</v>
          </cell>
          <cell r="N114">
            <v>2904</v>
          </cell>
          <cell r="O114">
            <v>41</v>
          </cell>
          <cell r="P114">
            <v>0</v>
          </cell>
          <cell r="Q114">
            <v>43</v>
          </cell>
          <cell r="R114">
            <v>6</v>
          </cell>
          <cell r="S114">
            <v>0</v>
          </cell>
          <cell r="T114">
            <v>5</v>
          </cell>
          <cell r="U114">
            <v>181</v>
          </cell>
          <cell r="V114">
            <v>2</v>
          </cell>
          <cell r="W114">
            <v>121</v>
          </cell>
          <cell r="X114">
            <v>3</v>
          </cell>
          <cell r="Y114">
            <v>0</v>
          </cell>
          <cell r="Z114">
            <v>6</v>
          </cell>
          <cell r="AA114">
            <v>0</v>
          </cell>
          <cell r="AB114">
            <v>0</v>
          </cell>
          <cell r="AC114">
            <v>0</v>
          </cell>
          <cell r="AD114">
            <v>0</v>
          </cell>
          <cell r="AE114">
            <v>0</v>
          </cell>
          <cell r="AF114">
            <v>0</v>
          </cell>
          <cell r="AG114">
            <v>429</v>
          </cell>
          <cell r="AH114">
            <v>63</v>
          </cell>
          <cell r="AI114">
            <v>55</v>
          </cell>
          <cell r="AJ114">
            <v>157</v>
          </cell>
          <cell r="AK114">
            <v>25</v>
          </cell>
          <cell r="AL114">
            <v>1</v>
          </cell>
          <cell r="AM114">
            <v>1</v>
          </cell>
          <cell r="AN114">
            <v>0</v>
          </cell>
          <cell r="AO114">
            <v>0</v>
          </cell>
          <cell r="AP114">
            <v>0</v>
          </cell>
          <cell r="AQ114">
            <v>0</v>
          </cell>
          <cell r="AR114">
            <v>0</v>
          </cell>
          <cell r="AS114">
            <v>0</v>
          </cell>
          <cell r="AT114">
            <v>0</v>
          </cell>
        </row>
        <row r="115">
          <cell r="A115">
            <v>9</v>
          </cell>
          <cell r="B115" t="str">
            <v>RhodeIsland</v>
          </cell>
          <cell r="C115">
            <v>41671</v>
          </cell>
          <cell r="D115" t="str">
            <v>Frcst MC</v>
          </cell>
          <cell r="E115">
            <v>24199</v>
          </cell>
          <cell r="F115">
            <v>341</v>
          </cell>
          <cell r="G115">
            <v>186703</v>
          </cell>
          <cell r="H115">
            <v>19343</v>
          </cell>
          <cell r="I115">
            <v>18948</v>
          </cell>
          <cell r="J115">
            <v>0</v>
          </cell>
          <cell r="K115">
            <v>0</v>
          </cell>
          <cell r="L115">
            <v>1138</v>
          </cell>
          <cell r="M115">
            <v>35</v>
          </cell>
          <cell r="N115">
            <v>2904</v>
          </cell>
          <cell r="O115">
            <v>41</v>
          </cell>
          <cell r="P115">
            <v>0</v>
          </cell>
          <cell r="Q115">
            <v>43</v>
          </cell>
          <cell r="R115">
            <v>6</v>
          </cell>
          <cell r="S115">
            <v>0</v>
          </cell>
          <cell r="T115">
            <v>5</v>
          </cell>
          <cell r="U115">
            <v>182</v>
          </cell>
          <cell r="V115">
            <v>2</v>
          </cell>
          <cell r="W115">
            <v>121</v>
          </cell>
          <cell r="X115">
            <v>3</v>
          </cell>
          <cell r="Y115">
            <v>0</v>
          </cell>
          <cell r="Z115">
            <v>6</v>
          </cell>
          <cell r="AA115">
            <v>0</v>
          </cell>
          <cell r="AB115">
            <v>0</v>
          </cell>
          <cell r="AC115">
            <v>0</v>
          </cell>
          <cell r="AD115">
            <v>0</v>
          </cell>
          <cell r="AE115">
            <v>0</v>
          </cell>
          <cell r="AF115">
            <v>0</v>
          </cell>
          <cell r="AG115">
            <v>429</v>
          </cell>
          <cell r="AH115">
            <v>63</v>
          </cell>
          <cell r="AI115">
            <v>55</v>
          </cell>
          <cell r="AJ115">
            <v>157</v>
          </cell>
          <cell r="AK115">
            <v>25</v>
          </cell>
          <cell r="AL115">
            <v>1</v>
          </cell>
          <cell r="AM115">
            <v>1</v>
          </cell>
          <cell r="AN115">
            <v>0</v>
          </cell>
          <cell r="AO115">
            <v>0</v>
          </cell>
          <cell r="AP115">
            <v>0</v>
          </cell>
          <cell r="AQ115">
            <v>0</v>
          </cell>
          <cell r="AR115">
            <v>0</v>
          </cell>
          <cell r="AS115">
            <v>0</v>
          </cell>
          <cell r="AT115">
            <v>0</v>
          </cell>
        </row>
        <row r="116">
          <cell r="A116">
            <v>9</v>
          </cell>
          <cell r="B116" t="str">
            <v>RhodeIsland</v>
          </cell>
          <cell r="C116">
            <v>41699</v>
          </cell>
          <cell r="D116" t="str">
            <v>Frcst MC</v>
          </cell>
          <cell r="E116">
            <v>24110</v>
          </cell>
          <cell r="F116">
            <v>341</v>
          </cell>
          <cell r="G116">
            <v>186111</v>
          </cell>
          <cell r="H116">
            <v>19343</v>
          </cell>
          <cell r="I116">
            <v>18906</v>
          </cell>
          <cell r="J116">
            <v>0</v>
          </cell>
          <cell r="K116">
            <v>0</v>
          </cell>
          <cell r="L116">
            <v>1138</v>
          </cell>
          <cell r="M116">
            <v>30</v>
          </cell>
          <cell r="N116">
            <v>2904</v>
          </cell>
          <cell r="O116">
            <v>41</v>
          </cell>
          <cell r="P116">
            <v>0</v>
          </cell>
          <cell r="Q116">
            <v>43</v>
          </cell>
          <cell r="R116">
            <v>6</v>
          </cell>
          <cell r="S116">
            <v>0</v>
          </cell>
          <cell r="T116">
            <v>5</v>
          </cell>
          <cell r="U116">
            <v>183</v>
          </cell>
          <cell r="V116">
            <v>2</v>
          </cell>
          <cell r="W116">
            <v>121</v>
          </cell>
          <cell r="X116">
            <v>3</v>
          </cell>
          <cell r="Y116">
            <v>0</v>
          </cell>
          <cell r="Z116">
            <v>6</v>
          </cell>
          <cell r="AA116">
            <v>0</v>
          </cell>
          <cell r="AB116">
            <v>0</v>
          </cell>
          <cell r="AC116">
            <v>0</v>
          </cell>
          <cell r="AD116">
            <v>0</v>
          </cell>
          <cell r="AE116">
            <v>0</v>
          </cell>
          <cell r="AF116">
            <v>0</v>
          </cell>
          <cell r="AG116">
            <v>429</v>
          </cell>
          <cell r="AH116">
            <v>63</v>
          </cell>
          <cell r="AI116">
            <v>55</v>
          </cell>
          <cell r="AJ116">
            <v>157</v>
          </cell>
          <cell r="AK116">
            <v>25</v>
          </cell>
          <cell r="AL116">
            <v>1</v>
          </cell>
          <cell r="AM116">
            <v>1</v>
          </cell>
          <cell r="AN116">
            <v>0</v>
          </cell>
          <cell r="AO116">
            <v>0</v>
          </cell>
          <cell r="AP116">
            <v>0</v>
          </cell>
          <cell r="AQ116">
            <v>0</v>
          </cell>
          <cell r="AR116">
            <v>0</v>
          </cell>
          <cell r="AS116">
            <v>0</v>
          </cell>
          <cell r="AT116">
            <v>0</v>
          </cell>
        </row>
        <row r="117">
          <cell r="A117">
            <v>9</v>
          </cell>
          <cell r="B117" t="str">
            <v>RhodeIsland</v>
          </cell>
          <cell r="C117">
            <v>41730</v>
          </cell>
          <cell r="D117" t="str">
            <v>Frcst MC</v>
          </cell>
          <cell r="E117">
            <v>23967</v>
          </cell>
          <cell r="F117">
            <v>341</v>
          </cell>
          <cell r="G117">
            <v>184940</v>
          </cell>
          <cell r="H117">
            <v>19343</v>
          </cell>
          <cell r="I117">
            <v>18821</v>
          </cell>
          <cell r="J117">
            <v>0</v>
          </cell>
          <cell r="K117">
            <v>0</v>
          </cell>
          <cell r="L117">
            <v>1139</v>
          </cell>
          <cell r="M117">
            <v>23</v>
          </cell>
          <cell r="N117">
            <v>2904</v>
          </cell>
          <cell r="O117">
            <v>41</v>
          </cell>
          <cell r="P117">
            <v>0</v>
          </cell>
          <cell r="Q117">
            <v>43</v>
          </cell>
          <cell r="R117">
            <v>6</v>
          </cell>
          <cell r="S117">
            <v>0</v>
          </cell>
          <cell r="T117">
            <v>5</v>
          </cell>
          <cell r="U117">
            <v>184</v>
          </cell>
          <cell r="V117">
            <v>2</v>
          </cell>
          <cell r="W117">
            <v>121</v>
          </cell>
          <cell r="X117">
            <v>3</v>
          </cell>
          <cell r="Y117">
            <v>0</v>
          </cell>
          <cell r="Z117">
            <v>6</v>
          </cell>
          <cell r="AA117">
            <v>0</v>
          </cell>
          <cell r="AB117">
            <v>0</v>
          </cell>
          <cell r="AC117">
            <v>0</v>
          </cell>
          <cell r="AD117">
            <v>0</v>
          </cell>
          <cell r="AE117">
            <v>0</v>
          </cell>
          <cell r="AF117">
            <v>0</v>
          </cell>
          <cell r="AG117">
            <v>429</v>
          </cell>
          <cell r="AH117">
            <v>63</v>
          </cell>
          <cell r="AI117">
            <v>55</v>
          </cell>
          <cell r="AJ117">
            <v>157</v>
          </cell>
          <cell r="AK117">
            <v>25</v>
          </cell>
          <cell r="AL117">
            <v>1</v>
          </cell>
          <cell r="AM117">
            <v>1</v>
          </cell>
          <cell r="AN117">
            <v>0</v>
          </cell>
          <cell r="AO117">
            <v>0</v>
          </cell>
          <cell r="AP117">
            <v>0</v>
          </cell>
          <cell r="AQ117">
            <v>0</v>
          </cell>
          <cell r="AR117">
            <v>0</v>
          </cell>
          <cell r="AS117">
            <v>0</v>
          </cell>
          <cell r="AT117">
            <v>0</v>
          </cell>
        </row>
        <row r="118">
          <cell r="A118">
            <v>9</v>
          </cell>
          <cell r="B118" t="str">
            <v>RhodeIsland</v>
          </cell>
          <cell r="C118">
            <v>41760</v>
          </cell>
          <cell r="D118" t="str">
            <v>Frcst MC</v>
          </cell>
          <cell r="E118">
            <v>23824</v>
          </cell>
          <cell r="F118">
            <v>341</v>
          </cell>
          <cell r="G118">
            <v>183200</v>
          </cell>
          <cell r="H118">
            <v>19343</v>
          </cell>
          <cell r="I118">
            <v>18682</v>
          </cell>
          <cell r="J118">
            <v>0</v>
          </cell>
          <cell r="K118">
            <v>0</v>
          </cell>
          <cell r="L118">
            <v>1139</v>
          </cell>
          <cell r="M118">
            <v>17</v>
          </cell>
          <cell r="N118">
            <v>2904</v>
          </cell>
          <cell r="O118">
            <v>41</v>
          </cell>
          <cell r="P118">
            <v>0</v>
          </cell>
          <cell r="Q118">
            <v>43</v>
          </cell>
          <cell r="R118">
            <v>6</v>
          </cell>
          <cell r="S118">
            <v>0</v>
          </cell>
          <cell r="T118">
            <v>5</v>
          </cell>
          <cell r="U118">
            <v>185</v>
          </cell>
          <cell r="V118">
            <v>2</v>
          </cell>
          <cell r="W118">
            <v>121</v>
          </cell>
          <cell r="X118">
            <v>3</v>
          </cell>
          <cell r="Y118">
            <v>0</v>
          </cell>
          <cell r="Z118">
            <v>6</v>
          </cell>
          <cell r="AA118">
            <v>0</v>
          </cell>
          <cell r="AB118">
            <v>0</v>
          </cell>
          <cell r="AC118">
            <v>0</v>
          </cell>
          <cell r="AD118">
            <v>0</v>
          </cell>
          <cell r="AE118">
            <v>0</v>
          </cell>
          <cell r="AF118">
            <v>0</v>
          </cell>
          <cell r="AG118">
            <v>429</v>
          </cell>
          <cell r="AH118">
            <v>63</v>
          </cell>
          <cell r="AI118">
            <v>55</v>
          </cell>
          <cell r="AJ118">
            <v>157</v>
          </cell>
          <cell r="AK118">
            <v>25</v>
          </cell>
          <cell r="AL118">
            <v>1</v>
          </cell>
          <cell r="AM118">
            <v>1</v>
          </cell>
          <cell r="AN118">
            <v>0</v>
          </cell>
          <cell r="AO118">
            <v>0</v>
          </cell>
          <cell r="AP118">
            <v>0</v>
          </cell>
          <cell r="AQ118">
            <v>0</v>
          </cell>
          <cell r="AR118">
            <v>0</v>
          </cell>
          <cell r="AS118">
            <v>0</v>
          </cell>
          <cell r="AT118">
            <v>0</v>
          </cell>
        </row>
        <row r="119">
          <cell r="A119">
            <v>9</v>
          </cell>
          <cell r="B119" t="str">
            <v>RhodeIsland</v>
          </cell>
          <cell r="C119">
            <v>41791</v>
          </cell>
          <cell r="D119" t="str">
            <v>Frcst MC</v>
          </cell>
          <cell r="E119">
            <v>23734</v>
          </cell>
          <cell r="F119">
            <v>341</v>
          </cell>
          <cell r="G119">
            <v>181459</v>
          </cell>
          <cell r="H119">
            <v>19343</v>
          </cell>
          <cell r="I119">
            <v>18515</v>
          </cell>
          <cell r="J119">
            <v>0</v>
          </cell>
          <cell r="K119">
            <v>0</v>
          </cell>
          <cell r="L119">
            <v>1140</v>
          </cell>
          <cell r="M119">
            <v>12</v>
          </cell>
          <cell r="N119">
            <v>2904</v>
          </cell>
          <cell r="O119">
            <v>41</v>
          </cell>
          <cell r="P119">
            <v>0</v>
          </cell>
          <cell r="Q119">
            <v>43</v>
          </cell>
          <cell r="R119">
            <v>6</v>
          </cell>
          <cell r="S119">
            <v>0</v>
          </cell>
          <cell r="T119">
            <v>5</v>
          </cell>
          <cell r="U119">
            <v>185</v>
          </cell>
          <cell r="V119">
            <v>2</v>
          </cell>
          <cell r="W119">
            <v>121</v>
          </cell>
          <cell r="X119">
            <v>3</v>
          </cell>
          <cell r="Y119">
            <v>0</v>
          </cell>
          <cell r="Z119">
            <v>6</v>
          </cell>
          <cell r="AA119">
            <v>0</v>
          </cell>
          <cell r="AB119">
            <v>0</v>
          </cell>
          <cell r="AC119">
            <v>0</v>
          </cell>
          <cell r="AD119">
            <v>0</v>
          </cell>
          <cell r="AE119">
            <v>0</v>
          </cell>
          <cell r="AF119">
            <v>0</v>
          </cell>
          <cell r="AG119">
            <v>429</v>
          </cell>
          <cell r="AH119">
            <v>63</v>
          </cell>
          <cell r="AI119">
            <v>55</v>
          </cell>
          <cell r="AJ119">
            <v>157</v>
          </cell>
          <cell r="AK119">
            <v>25</v>
          </cell>
          <cell r="AL119">
            <v>1</v>
          </cell>
          <cell r="AM119">
            <v>1</v>
          </cell>
          <cell r="AN119">
            <v>0</v>
          </cell>
          <cell r="AO119">
            <v>0</v>
          </cell>
          <cell r="AP119">
            <v>0</v>
          </cell>
          <cell r="AQ119">
            <v>0</v>
          </cell>
          <cell r="AR119">
            <v>0</v>
          </cell>
          <cell r="AS119">
            <v>0</v>
          </cell>
          <cell r="AT119">
            <v>0</v>
          </cell>
        </row>
        <row r="120">
          <cell r="A120">
            <v>9</v>
          </cell>
          <cell r="B120" t="str">
            <v>RhodeIsland</v>
          </cell>
          <cell r="C120">
            <v>41821</v>
          </cell>
          <cell r="D120" t="str">
            <v>Frcst MC</v>
          </cell>
          <cell r="E120">
            <v>23644</v>
          </cell>
          <cell r="F120">
            <v>341</v>
          </cell>
          <cell r="G120">
            <v>180289</v>
          </cell>
          <cell r="H120">
            <v>19343</v>
          </cell>
          <cell r="I120">
            <v>18377</v>
          </cell>
          <cell r="J120">
            <v>0</v>
          </cell>
          <cell r="K120">
            <v>0</v>
          </cell>
          <cell r="L120">
            <v>1140</v>
          </cell>
          <cell r="M120">
            <v>10</v>
          </cell>
          <cell r="N120">
            <v>2904</v>
          </cell>
          <cell r="O120">
            <v>41</v>
          </cell>
          <cell r="P120">
            <v>0</v>
          </cell>
          <cell r="Q120">
            <v>43</v>
          </cell>
          <cell r="R120">
            <v>6</v>
          </cell>
          <cell r="S120">
            <v>0</v>
          </cell>
          <cell r="T120">
            <v>5</v>
          </cell>
          <cell r="U120">
            <v>186</v>
          </cell>
          <cell r="V120">
            <v>2</v>
          </cell>
          <cell r="W120">
            <v>121</v>
          </cell>
          <cell r="X120">
            <v>3</v>
          </cell>
          <cell r="Y120">
            <v>0</v>
          </cell>
          <cell r="Z120">
            <v>6</v>
          </cell>
          <cell r="AA120">
            <v>0</v>
          </cell>
          <cell r="AB120">
            <v>0</v>
          </cell>
          <cell r="AC120">
            <v>0</v>
          </cell>
          <cell r="AD120">
            <v>0</v>
          </cell>
          <cell r="AE120">
            <v>0</v>
          </cell>
          <cell r="AF120">
            <v>0</v>
          </cell>
          <cell r="AG120">
            <v>429</v>
          </cell>
          <cell r="AH120">
            <v>63</v>
          </cell>
          <cell r="AI120">
            <v>55</v>
          </cell>
          <cell r="AJ120">
            <v>157</v>
          </cell>
          <cell r="AK120">
            <v>25</v>
          </cell>
          <cell r="AL120">
            <v>1</v>
          </cell>
          <cell r="AM120">
            <v>1</v>
          </cell>
          <cell r="AN120">
            <v>0</v>
          </cell>
          <cell r="AO120">
            <v>0</v>
          </cell>
          <cell r="AP120">
            <v>0</v>
          </cell>
          <cell r="AQ120">
            <v>0</v>
          </cell>
          <cell r="AR120">
            <v>0</v>
          </cell>
          <cell r="AS120">
            <v>0</v>
          </cell>
          <cell r="AT120">
            <v>0</v>
          </cell>
        </row>
        <row r="121">
          <cell r="A121">
            <v>9</v>
          </cell>
          <cell r="B121" t="str">
            <v>RhodeIsland</v>
          </cell>
          <cell r="C121">
            <v>41852</v>
          </cell>
          <cell r="D121" t="str">
            <v>Frcst MC</v>
          </cell>
          <cell r="E121">
            <v>23616</v>
          </cell>
          <cell r="F121">
            <v>341</v>
          </cell>
          <cell r="G121">
            <v>179548</v>
          </cell>
          <cell r="H121">
            <v>19343</v>
          </cell>
          <cell r="I121">
            <v>18231</v>
          </cell>
          <cell r="J121">
            <v>0</v>
          </cell>
          <cell r="K121">
            <v>0</v>
          </cell>
          <cell r="L121">
            <v>1141</v>
          </cell>
          <cell r="M121">
            <v>10</v>
          </cell>
          <cell r="N121">
            <v>2904</v>
          </cell>
          <cell r="O121">
            <v>41</v>
          </cell>
          <cell r="P121">
            <v>0</v>
          </cell>
          <cell r="Q121">
            <v>43</v>
          </cell>
          <cell r="R121">
            <v>6</v>
          </cell>
          <cell r="S121">
            <v>0</v>
          </cell>
          <cell r="T121">
            <v>5</v>
          </cell>
          <cell r="U121">
            <v>187</v>
          </cell>
          <cell r="V121">
            <v>2</v>
          </cell>
          <cell r="W121">
            <v>121</v>
          </cell>
          <cell r="X121">
            <v>3</v>
          </cell>
          <cell r="Y121">
            <v>0</v>
          </cell>
          <cell r="Z121">
            <v>6</v>
          </cell>
          <cell r="AA121">
            <v>0</v>
          </cell>
          <cell r="AB121">
            <v>0</v>
          </cell>
          <cell r="AC121">
            <v>0</v>
          </cell>
          <cell r="AD121">
            <v>0</v>
          </cell>
          <cell r="AE121">
            <v>0</v>
          </cell>
          <cell r="AF121">
            <v>0</v>
          </cell>
          <cell r="AG121">
            <v>429</v>
          </cell>
          <cell r="AH121">
            <v>63</v>
          </cell>
          <cell r="AI121">
            <v>55</v>
          </cell>
          <cell r="AJ121">
            <v>157</v>
          </cell>
          <cell r="AK121">
            <v>25</v>
          </cell>
          <cell r="AL121">
            <v>1</v>
          </cell>
          <cell r="AM121">
            <v>1</v>
          </cell>
          <cell r="AN121">
            <v>0</v>
          </cell>
          <cell r="AO121">
            <v>0</v>
          </cell>
          <cell r="AP121">
            <v>0</v>
          </cell>
          <cell r="AQ121">
            <v>0</v>
          </cell>
          <cell r="AR121">
            <v>0</v>
          </cell>
          <cell r="AS121">
            <v>0</v>
          </cell>
          <cell r="AT121">
            <v>0</v>
          </cell>
        </row>
        <row r="122">
          <cell r="A122">
            <v>9</v>
          </cell>
          <cell r="B122" t="str">
            <v>RhodeIsland</v>
          </cell>
          <cell r="C122">
            <v>41883</v>
          </cell>
          <cell r="D122" t="str">
            <v>Frcst MC</v>
          </cell>
          <cell r="E122">
            <v>23567</v>
          </cell>
          <cell r="F122">
            <v>341</v>
          </cell>
          <cell r="G122">
            <v>180100</v>
          </cell>
          <cell r="H122">
            <v>19343</v>
          </cell>
          <cell r="I122">
            <v>18262</v>
          </cell>
          <cell r="J122">
            <v>0</v>
          </cell>
          <cell r="K122">
            <v>0</v>
          </cell>
          <cell r="L122">
            <v>1141</v>
          </cell>
          <cell r="M122">
            <v>15</v>
          </cell>
          <cell r="N122">
            <v>2904</v>
          </cell>
          <cell r="O122">
            <v>41</v>
          </cell>
          <cell r="P122">
            <v>0</v>
          </cell>
          <cell r="Q122">
            <v>43</v>
          </cell>
          <cell r="R122">
            <v>6</v>
          </cell>
          <cell r="S122">
            <v>0</v>
          </cell>
          <cell r="T122">
            <v>5</v>
          </cell>
          <cell r="U122">
            <v>188</v>
          </cell>
          <cell r="V122">
            <v>2</v>
          </cell>
          <cell r="W122">
            <v>121</v>
          </cell>
          <cell r="X122">
            <v>3</v>
          </cell>
          <cell r="Y122">
            <v>0</v>
          </cell>
          <cell r="Z122">
            <v>6</v>
          </cell>
          <cell r="AA122">
            <v>0</v>
          </cell>
          <cell r="AB122">
            <v>0</v>
          </cell>
          <cell r="AC122">
            <v>0</v>
          </cell>
          <cell r="AD122">
            <v>0</v>
          </cell>
          <cell r="AE122">
            <v>0</v>
          </cell>
          <cell r="AF122">
            <v>0</v>
          </cell>
          <cell r="AG122">
            <v>429</v>
          </cell>
          <cell r="AH122">
            <v>63</v>
          </cell>
          <cell r="AI122">
            <v>55</v>
          </cell>
          <cell r="AJ122">
            <v>157</v>
          </cell>
          <cell r="AK122">
            <v>25</v>
          </cell>
          <cell r="AL122">
            <v>1</v>
          </cell>
          <cell r="AM122">
            <v>1</v>
          </cell>
          <cell r="AN122">
            <v>0</v>
          </cell>
          <cell r="AO122">
            <v>0</v>
          </cell>
          <cell r="AP122">
            <v>0</v>
          </cell>
          <cell r="AQ122">
            <v>0</v>
          </cell>
          <cell r="AR122">
            <v>0</v>
          </cell>
          <cell r="AS122">
            <v>0</v>
          </cell>
          <cell r="AT122">
            <v>0</v>
          </cell>
        </row>
        <row r="123">
          <cell r="A123">
            <v>9</v>
          </cell>
          <cell r="B123" t="str">
            <v>RhodeIsland</v>
          </cell>
          <cell r="C123">
            <v>41913</v>
          </cell>
          <cell r="D123" t="str">
            <v>Frcst MC</v>
          </cell>
          <cell r="E123">
            <v>23499</v>
          </cell>
          <cell r="F123">
            <v>341</v>
          </cell>
          <cell r="G123">
            <v>181473</v>
          </cell>
          <cell r="H123">
            <v>19343</v>
          </cell>
          <cell r="I123">
            <v>18345</v>
          </cell>
          <cell r="J123">
            <v>0</v>
          </cell>
          <cell r="K123">
            <v>0</v>
          </cell>
          <cell r="L123">
            <v>1141</v>
          </cell>
          <cell r="M123">
            <v>24</v>
          </cell>
          <cell r="N123">
            <v>2904</v>
          </cell>
          <cell r="O123">
            <v>41</v>
          </cell>
          <cell r="P123">
            <v>0</v>
          </cell>
          <cell r="Q123">
            <v>43</v>
          </cell>
          <cell r="R123">
            <v>6</v>
          </cell>
          <cell r="S123">
            <v>0</v>
          </cell>
          <cell r="T123">
            <v>5</v>
          </cell>
          <cell r="U123">
            <v>189</v>
          </cell>
          <cell r="V123">
            <v>2</v>
          </cell>
          <cell r="W123">
            <v>121</v>
          </cell>
          <cell r="X123">
            <v>3</v>
          </cell>
          <cell r="Y123">
            <v>0</v>
          </cell>
          <cell r="Z123">
            <v>6</v>
          </cell>
          <cell r="AA123">
            <v>0</v>
          </cell>
          <cell r="AB123">
            <v>0</v>
          </cell>
          <cell r="AC123">
            <v>0</v>
          </cell>
          <cell r="AD123">
            <v>0</v>
          </cell>
          <cell r="AE123">
            <v>0</v>
          </cell>
          <cell r="AF123">
            <v>0</v>
          </cell>
          <cell r="AG123">
            <v>429</v>
          </cell>
          <cell r="AH123">
            <v>63</v>
          </cell>
          <cell r="AI123">
            <v>55</v>
          </cell>
          <cell r="AJ123">
            <v>157</v>
          </cell>
          <cell r="AK123">
            <v>25</v>
          </cell>
          <cell r="AL123">
            <v>1</v>
          </cell>
          <cell r="AM123">
            <v>1</v>
          </cell>
          <cell r="AN123">
            <v>0</v>
          </cell>
          <cell r="AO123">
            <v>0</v>
          </cell>
          <cell r="AP123">
            <v>0</v>
          </cell>
          <cell r="AQ123">
            <v>0</v>
          </cell>
          <cell r="AR123">
            <v>0</v>
          </cell>
          <cell r="AS123">
            <v>0</v>
          </cell>
          <cell r="AT123">
            <v>0</v>
          </cell>
        </row>
        <row r="124">
          <cell r="A124">
            <v>9</v>
          </cell>
          <cell r="B124" t="str">
            <v>RhodeIsland</v>
          </cell>
          <cell r="C124">
            <v>41944</v>
          </cell>
          <cell r="D124" t="str">
            <v>Frcst MC</v>
          </cell>
          <cell r="E124">
            <v>23431</v>
          </cell>
          <cell r="F124">
            <v>341</v>
          </cell>
          <cell r="G124">
            <v>183865</v>
          </cell>
          <cell r="H124">
            <v>19343</v>
          </cell>
          <cell r="I124">
            <v>18524</v>
          </cell>
          <cell r="J124">
            <v>0</v>
          </cell>
          <cell r="K124">
            <v>0</v>
          </cell>
          <cell r="L124">
            <v>1142</v>
          </cell>
          <cell r="M124">
            <v>32</v>
          </cell>
          <cell r="N124">
            <v>2904</v>
          </cell>
          <cell r="O124">
            <v>41</v>
          </cell>
          <cell r="P124">
            <v>0</v>
          </cell>
          <cell r="Q124">
            <v>43</v>
          </cell>
          <cell r="R124">
            <v>6</v>
          </cell>
          <cell r="S124">
            <v>0</v>
          </cell>
          <cell r="T124">
            <v>5</v>
          </cell>
          <cell r="U124">
            <v>189</v>
          </cell>
          <cell r="V124">
            <v>2</v>
          </cell>
          <cell r="W124">
            <v>121</v>
          </cell>
          <cell r="X124">
            <v>3</v>
          </cell>
          <cell r="Y124">
            <v>0</v>
          </cell>
          <cell r="Z124">
            <v>6</v>
          </cell>
          <cell r="AA124">
            <v>0</v>
          </cell>
          <cell r="AB124">
            <v>0</v>
          </cell>
          <cell r="AC124">
            <v>0</v>
          </cell>
          <cell r="AD124">
            <v>0</v>
          </cell>
          <cell r="AE124">
            <v>0</v>
          </cell>
          <cell r="AF124">
            <v>0</v>
          </cell>
          <cell r="AG124">
            <v>429</v>
          </cell>
          <cell r="AH124">
            <v>63</v>
          </cell>
          <cell r="AI124">
            <v>55</v>
          </cell>
          <cell r="AJ124">
            <v>157</v>
          </cell>
          <cell r="AK124">
            <v>25</v>
          </cell>
          <cell r="AL124">
            <v>1</v>
          </cell>
          <cell r="AM124">
            <v>1</v>
          </cell>
          <cell r="AN124">
            <v>0</v>
          </cell>
          <cell r="AO124">
            <v>0</v>
          </cell>
          <cell r="AP124">
            <v>0</v>
          </cell>
          <cell r="AQ124">
            <v>0</v>
          </cell>
          <cell r="AR124">
            <v>0</v>
          </cell>
          <cell r="AS124">
            <v>0</v>
          </cell>
          <cell r="AT124">
            <v>0</v>
          </cell>
        </row>
        <row r="125">
          <cell r="A125">
            <v>9</v>
          </cell>
          <cell r="B125" t="str">
            <v>RhodeIsland</v>
          </cell>
          <cell r="C125">
            <v>41974</v>
          </cell>
          <cell r="D125" t="str">
            <v>Frcst MC</v>
          </cell>
          <cell r="E125">
            <v>23382</v>
          </cell>
          <cell r="F125">
            <v>341</v>
          </cell>
          <cell r="G125">
            <v>186257</v>
          </cell>
          <cell r="H125">
            <v>19343</v>
          </cell>
          <cell r="I125">
            <v>18764</v>
          </cell>
          <cell r="J125">
            <v>0</v>
          </cell>
          <cell r="K125">
            <v>0</v>
          </cell>
          <cell r="L125">
            <v>1142</v>
          </cell>
          <cell r="M125">
            <v>37</v>
          </cell>
          <cell r="N125">
            <v>2904</v>
          </cell>
          <cell r="O125">
            <v>41</v>
          </cell>
          <cell r="P125">
            <v>0</v>
          </cell>
          <cell r="Q125">
            <v>43</v>
          </cell>
          <cell r="R125">
            <v>6</v>
          </cell>
          <cell r="S125">
            <v>0</v>
          </cell>
          <cell r="T125">
            <v>5</v>
          </cell>
          <cell r="U125">
            <v>190</v>
          </cell>
          <cell r="V125">
            <v>2</v>
          </cell>
          <cell r="W125">
            <v>121</v>
          </cell>
          <cell r="X125">
            <v>3</v>
          </cell>
          <cell r="Y125">
            <v>0</v>
          </cell>
          <cell r="Z125">
            <v>6</v>
          </cell>
          <cell r="AA125">
            <v>0</v>
          </cell>
          <cell r="AB125">
            <v>0</v>
          </cell>
          <cell r="AC125">
            <v>0</v>
          </cell>
          <cell r="AD125">
            <v>0</v>
          </cell>
          <cell r="AE125">
            <v>0</v>
          </cell>
          <cell r="AF125">
            <v>0</v>
          </cell>
          <cell r="AG125">
            <v>429</v>
          </cell>
          <cell r="AH125">
            <v>63</v>
          </cell>
          <cell r="AI125">
            <v>55</v>
          </cell>
          <cell r="AJ125">
            <v>157</v>
          </cell>
          <cell r="AK125">
            <v>25</v>
          </cell>
          <cell r="AL125">
            <v>1</v>
          </cell>
          <cell r="AM125">
            <v>1</v>
          </cell>
          <cell r="AN125">
            <v>0</v>
          </cell>
          <cell r="AO125">
            <v>0</v>
          </cell>
          <cell r="AP125">
            <v>0</v>
          </cell>
          <cell r="AQ125">
            <v>0</v>
          </cell>
          <cell r="AR125">
            <v>0</v>
          </cell>
          <cell r="AS125">
            <v>0</v>
          </cell>
          <cell r="AT125">
            <v>0</v>
          </cell>
        </row>
        <row r="126">
          <cell r="A126">
            <v>9</v>
          </cell>
          <cell r="B126" t="str">
            <v>RhodeIsland</v>
          </cell>
          <cell r="C126">
            <v>42005</v>
          </cell>
          <cell r="D126" t="str">
            <v>Frcst MC</v>
          </cell>
          <cell r="E126">
            <v>23304</v>
          </cell>
          <cell r="F126">
            <v>341</v>
          </cell>
          <cell r="G126">
            <v>187630</v>
          </cell>
          <cell r="H126">
            <v>19343</v>
          </cell>
          <cell r="I126">
            <v>18943</v>
          </cell>
          <cell r="J126">
            <v>0</v>
          </cell>
          <cell r="K126">
            <v>0</v>
          </cell>
          <cell r="L126">
            <v>1142</v>
          </cell>
          <cell r="M126">
            <v>38</v>
          </cell>
          <cell r="N126">
            <v>2904</v>
          </cell>
          <cell r="O126">
            <v>41</v>
          </cell>
          <cell r="P126">
            <v>0</v>
          </cell>
          <cell r="Q126">
            <v>43</v>
          </cell>
          <cell r="R126">
            <v>6</v>
          </cell>
          <cell r="S126">
            <v>0</v>
          </cell>
          <cell r="T126">
            <v>5</v>
          </cell>
          <cell r="U126">
            <v>191</v>
          </cell>
          <cell r="V126">
            <v>2</v>
          </cell>
          <cell r="W126">
            <v>121</v>
          </cell>
          <cell r="X126">
            <v>3</v>
          </cell>
          <cell r="Y126">
            <v>0</v>
          </cell>
          <cell r="Z126">
            <v>6</v>
          </cell>
          <cell r="AA126">
            <v>0</v>
          </cell>
          <cell r="AB126">
            <v>0</v>
          </cell>
          <cell r="AC126">
            <v>0</v>
          </cell>
          <cell r="AD126">
            <v>0</v>
          </cell>
          <cell r="AE126">
            <v>0</v>
          </cell>
          <cell r="AF126">
            <v>0</v>
          </cell>
          <cell r="AG126">
            <v>429</v>
          </cell>
          <cell r="AH126">
            <v>63</v>
          </cell>
          <cell r="AI126">
            <v>55</v>
          </cell>
          <cell r="AJ126">
            <v>157</v>
          </cell>
          <cell r="AK126">
            <v>25</v>
          </cell>
          <cell r="AL126">
            <v>1</v>
          </cell>
          <cell r="AM126">
            <v>1</v>
          </cell>
          <cell r="AN126">
            <v>0</v>
          </cell>
          <cell r="AO126">
            <v>0</v>
          </cell>
          <cell r="AP126">
            <v>0</v>
          </cell>
          <cell r="AQ126">
            <v>0</v>
          </cell>
          <cell r="AR126">
            <v>0</v>
          </cell>
          <cell r="AS126">
            <v>0</v>
          </cell>
          <cell r="AT126">
            <v>0</v>
          </cell>
        </row>
        <row r="127">
          <cell r="A127">
            <v>9</v>
          </cell>
          <cell r="B127" t="str">
            <v>RhodeIsland</v>
          </cell>
          <cell r="C127">
            <v>42036</v>
          </cell>
          <cell r="D127" t="str">
            <v>Frcst MC</v>
          </cell>
          <cell r="E127">
            <v>23263</v>
          </cell>
          <cell r="F127">
            <v>341</v>
          </cell>
          <cell r="G127">
            <v>188035</v>
          </cell>
          <cell r="H127">
            <v>19343</v>
          </cell>
          <cell r="I127">
            <v>19040</v>
          </cell>
          <cell r="J127">
            <v>0</v>
          </cell>
          <cell r="K127">
            <v>0</v>
          </cell>
          <cell r="L127">
            <v>1142</v>
          </cell>
          <cell r="M127">
            <v>35</v>
          </cell>
          <cell r="N127">
            <v>2904</v>
          </cell>
          <cell r="O127">
            <v>41</v>
          </cell>
          <cell r="P127">
            <v>0</v>
          </cell>
          <cell r="Q127">
            <v>43</v>
          </cell>
          <cell r="R127">
            <v>6</v>
          </cell>
          <cell r="S127">
            <v>0</v>
          </cell>
          <cell r="T127">
            <v>5</v>
          </cell>
          <cell r="U127">
            <v>191</v>
          </cell>
          <cell r="V127">
            <v>2</v>
          </cell>
          <cell r="W127">
            <v>121</v>
          </cell>
          <cell r="X127">
            <v>3</v>
          </cell>
          <cell r="Y127">
            <v>0</v>
          </cell>
          <cell r="Z127">
            <v>6</v>
          </cell>
          <cell r="AA127">
            <v>0</v>
          </cell>
          <cell r="AB127">
            <v>0</v>
          </cell>
          <cell r="AC127">
            <v>0</v>
          </cell>
          <cell r="AD127">
            <v>0</v>
          </cell>
          <cell r="AE127">
            <v>0</v>
          </cell>
          <cell r="AF127">
            <v>0</v>
          </cell>
          <cell r="AG127">
            <v>429</v>
          </cell>
          <cell r="AH127">
            <v>63</v>
          </cell>
          <cell r="AI127">
            <v>55</v>
          </cell>
          <cell r="AJ127">
            <v>157</v>
          </cell>
          <cell r="AK127">
            <v>25</v>
          </cell>
          <cell r="AL127">
            <v>1</v>
          </cell>
          <cell r="AM127">
            <v>1</v>
          </cell>
          <cell r="AN127">
            <v>0</v>
          </cell>
          <cell r="AO127">
            <v>0</v>
          </cell>
          <cell r="AP127">
            <v>0</v>
          </cell>
          <cell r="AQ127">
            <v>0</v>
          </cell>
          <cell r="AR127">
            <v>0</v>
          </cell>
          <cell r="AS127">
            <v>0</v>
          </cell>
          <cell r="AT127">
            <v>0</v>
          </cell>
        </row>
        <row r="128">
          <cell r="A128">
            <v>9</v>
          </cell>
          <cell r="B128" t="str">
            <v>RhodeIsland</v>
          </cell>
          <cell r="C128">
            <v>42064</v>
          </cell>
          <cell r="D128" t="str">
            <v>Frcst MC</v>
          </cell>
          <cell r="E128">
            <v>23174</v>
          </cell>
          <cell r="F128">
            <v>341</v>
          </cell>
          <cell r="G128">
            <v>187442</v>
          </cell>
          <cell r="H128">
            <v>19343</v>
          </cell>
          <cell r="I128">
            <v>18997</v>
          </cell>
          <cell r="J128">
            <v>0</v>
          </cell>
          <cell r="K128">
            <v>0</v>
          </cell>
          <cell r="L128">
            <v>1143</v>
          </cell>
          <cell r="M128">
            <v>30</v>
          </cell>
          <cell r="N128">
            <v>2904</v>
          </cell>
          <cell r="O128">
            <v>41</v>
          </cell>
          <cell r="P128">
            <v>0</v>
          </cell>
          <cell r="Q128">
            <v>43</v>
          </cell>
          <cell r="R128">
            <v>6</v>
          </cell>
          <cell r="S128">
            <v>0</v>
          </cell>
          <cell r="T128">
            <v>5</v>
          </cell>
          <cell r="U128">
            <v>192</v>
          </cell>
          <cell r="V128">
            <v>2</v>
          </cell>
          <cell r="W128">
            <v>121</v>
          </cell>
          <cell r="X128">
            <v>3</v>
          </cell>
          <cell r="Y128">
            <v>0</v>
          </cell>
          <cell r="Z128">
            <v>6</v>
          </cell>
          <cell r="AA128">
            <v>0</v>
          </cell>
          <cell r="AB128">
            <v>0</v>
          </cell>
          <cell r="AC128">
            <v>0</v>
          </cell>
          <cell r="AD128">
            <v>0</v>
          </cell>
          <cell r="AE128">
            <v>0</v>
          </cell>
          <cell r="AF128">
            <v>0</v>
          </cell>
          <cell r="AG128">
            <v>429</v>
          </cell>
          <cell r="AH128">
            <v>63</v>
          </cell>
          <cell r="AI128">
            <v>55</v>
          </cell>
          <cell r="AJ128">
            <v>157</v>
          </cell>
          <cell r="AK128">
            <v>25</v>
          </cell>
          <cell r="AL128">
            <v>1</v>
          </cell>
          <cell r="AM128">
            <v>1</v>
          </cell>
          <cell r="AN128">
            <v>0</v>
          </cell>
          <cell r="AO128">
            <v>0</v>
          </cell>
          <cell r="AP128">
            <v>0</v>
          </cell>
          <cell r="AQ128">
            <v>0</v>
          </cell>
          <cell r="AR128">
            <v>0</v>
          </cell>
          <cell r="AS128">
            <v>0</v>
          </cell>
          <cell r="AT128">
            <v>0</v>
          </cell>
        </row>
        <row r="129">
          <cell r="A129">
            <v>9</v>
          </cell>
          <cell r="B129" t="str">
            <v>RhodeIsland</v>
          </cell>
          <cell r="C129">
            <v>42095</v>
          </cell>
          <cell r="D129" t="str">
            <v>Frcst MC</v>
          </cell>
          <cell r="E129">
            <v>23031</v>
          </cell>
          <cell r="F129">
            <v>341</v>
          </cell>
          <cell r="G129">
            <v>186272</v>
          </cell>
          <cell r="H129">
            <v>19343</v>
          </cell>
          <cell r="I129">
            <v>18912</v>
          </cell>
          <cell r="J129">
            <v>0</v>
          </cell>
          <cell r="K129">
            <v>0</v>
          </cell>
          <cell r="L129">
            <v>1143</v>
          </cell>
          <cell r="M129">
            <v>24</v>
          </cell>
          <cell r="N129">
            <v>2904</v>
          </cell>
          <cell r="O129">
            <v>41</v>
          </cell>
          <cell r="P129">
            <v>0</v>
          </cell>
          <cell r="Q129">
            <v>43</v>
          </cell>
          <cell r="R129">
            <v>6</v>
          </cell>
          <cell r="S129">
            <v>0</v>
          </cell>
          <cell r="T129">
            <v>5</v>
          </cell>
          <cell r="U129">
            <v>193</v>
          </cell>
          <cell r="V129">
            <v>2</v>
          </cell>
          <cell r="W129">
            <v>121</v>
          </cell>
          <cell r="X129">
            <v>3</v>
          </cell>
          <cell r="Y129">
            <v>0</v>
          </cell>
          <cell r="Z129">
            <v>6</v>
          </cell>
          <cell r="AA129">
            <v>0</v>
          </cell>
          <cell r="AB129">
            <v>0</v>
          </cell>
          <cell r="AC129">
            <v>0</v>
          </cell>
          <cell r="AD129">
            <v>0</v>
          </cell>
          <cell r="AE129">
            <v>0</v>
          </cell>
          <cell r="AF129">
            <v>0</v>
          </cell>
          <cell r="AG129">
            <v>429</v>
          </cell>
          <cell r="AH129">
            <v>63</v>
          </cell>
          <cell r="AI129">
            <v>55</v>
          </cell>
          <cell r="AJ129">
            <v>157</v>
          </cell>
          <cell r="AK129">
            <v>25</v>
          </cell>
          <cell r="AL129">
            <v>1</v>
          </cell>
          <cell r="AM129">
            <v>1</v>
          </cell>
          <cell r="AN129">
            <v>0</v>
          </cell>
          <cell r="AO129">
            <v>0</v>
          </cell>
          <cell r="AP129">
            <v>0</v>
          </cell>
          <cell r="AQ129">
            <v>0</v>
          </cell>
          <cell r="AR129">
            <v>0</v>
          </cell>
          <cell r="AS129">
            <v>0</v>
          </cell>
          <cell r="AT129">
            <v>0</v>
          </cell>
        </row>
        <row r="130">
          <cell r="A130">
            <v>9</v>
          </cell>
          <cell r="B130" t="str">
            <v>RhodeIsland</v>
          </cell>
          <cell r="C130">
            <v>42125</v>
          </cell>
          <cell r="D130" t="str">
            <v>Frcst MC</v>
          </cell>
          <cell r="E130">
            <v>22888</v>
          </cell>
          <cell r="F130">
            <v>341</v>
          </cell>
          <cell r="G130">
            <v>184531</v>
          </cell>
          <cell r="H130">
            <v>19343</v>
          </cell>
          <cell r="I130">
            <v>18773</v>
          </cell>
          <cell r="J130">
            <v>0</v>
          </cell>
          <cell r="K130">
            <v>0</v>
          </cell>
          <cell r="L130">
            <v>1143</v>
          </cell>
          <cell r="M130">
            <v>17</v>
          </cell>
          <cell r="N130">
            <v>2904</v>
          </cell>
          <cell r="O130">
            <v>41</v>
          </cell>
          <cell r="P130">
            <v>0</v>
          </cell>
          <cell r="Q130">
            <v>43</v>
          </cell>
          <cell r="R130">
            <v>6</v>
          </cell>
          <cell r="S130">
            <v>0</v>
          </cell>
          <cell r="T130">
            <v>5</v>
          </cell>
          <cell r="U130">
            <v>193</v>
          </cell>
          <cell r="V130">
            <v>2</v>
          </cell>
          <cell r="W130">
            <v>121</v>
          </cell>
          <cell r="X130">
            <v>3</v>
          </cell>
          <cell r="Y130">
            <v>0</v>
          </cell>
          <cell r="Z130">
            <v>6</v>
          </cell>
          <cell r="AA130">
            <v>0</v>
          </cell>
          <cell r="AB130">
            <v>0</v>
          </cell>
          <cell r="AC130">
            <v>0</v>
          </cell>
          <cell r="AD130">
            <v>0</v>
          </cell>
          <cell r="AE130">
            <v>0</v>
          </cell>
          <cell r="AF130">
            <v>0</v>
          </cell>
          <cell r="AG130">
            <v>429</v>
          </cell>
          <cell r="AH130">
            <v>63</v>
          </cell>
          <cell r="AI130">
            <v>55</v>
          </cell>
          <cell r="AJ130">
            <v>157</v>
          </cell>
          <cell r="AK130">
            <v>25</v>
          </cell>
          <cell r="AL130">
            <v>1</v>
          </cell>
          <cell r="AM130">
            <v>1</v>
          </cell>
          <cell r="AN130">
            <v>0</v>
          </cell>
          <cell r="AO130">
            <v>0</v>
          </cell>
          <cell r="AP130">
            <v>0</v>
          </cell>
          <cell r="AQ130">
            <v>0</v>
          </cell>
          <cell r="AR130">
            <v>0</v>
          </cell>
          <cell r="AS130">
            <v>0</v>
          </cell>
          <cell r="AT130">
            <v>0</v>
          </cell>
        </row>
        <row r="131">
          <cell r="A131">
            <v>9</v>
          </cell>
          <cell r="B131" t="str">
            <v>RhodeIsland</v>
          </cell>
          <cell r="C131">
            <v>42156</v>
          </cell>
          <cell r="D131" t="str">
            <v>Frcst MC</v>
          </cell>
          <cell r="E131">
            <v>22798</v>
          </cell>
          <cell r="F131">
            <v>341</v>
          </cell>
          <cell r="G131">
            <v>182790</v>
          </cell>
          <cell r="H131">
            <v>19343</v>
          </cell>
          <cell r="I131">
            <v>18607</v>
          </cell>
          <cell r="J131">
            <v>0</v>
          </cell>
          <cell r="K131">
            <v>0</v>
          </cell>
          <cell r="L131">
            <v>1143</v>
          </cell>
          <cell r="M131">
            <v>13</v>
          </cell>
          <cell r="N131">
            <v>2904</v>
          </cell>
          <cell r="O131">
            <v>41</v>
          </cell>
          <cell r="P131">
            <v>0</v>
          </cell>
          <cell r="Q131">
            <v>43</v>
          </cell>
          <cell r="R131">
            <v>6</v>
          </cell>
          <cell r="S131">
            <v>0</v>
          </cell>
          <cell r="T131">
            <v>5</v>
          </cell>
          <cell r="U131">
            <v>194</v>
          </cell>
          <cell r="V131">
            <v>2</v>
          </cell>
          <cell r="W131">
            <v>121</v>
          </cell>
          <cell r="X131">
            <v>3</v>
          </cell>
          <cell r="Y131">
            <v>0</v>
          </cell>
          <cell r="Z131">
            <v>6</v>
          </cell>
          <cell r="AA131">
            <v>0</v>
          </cell>
          <cell r="AB131">
            <v>0</v>
          </cell>
          <cell r="AC131">
            <v>0</v>
          </cell>
          <cell r="AD131">
            <v>0</v>
          </cell>
          <cell r="AE131">
            <v>0</v>
          </cell>
          <cell r="AF131">
            <v>0</v>
          </cell>
          <cell r="AG131">
            <v>429</v>
          </cell>
          <cell r="AH131">
            <v>63</v>
          </cell>
          <cell r="AI131">
            <v>55</v>
          </cell>
          <cell r="AJ131">
            <v>157</v>
          </cell>
          <cell r="AK131">
            <v>25</v>
          </cell>
          <cell r="AL131">
            <v>1</v>
          </cell>
          <cell r="AM131">
            <v>1</v>
          </cell>
          <cell r="AN131">
            <v>0</v>
          </cell>
          <cell r="AO131">
            <v>0</v>
          </cell>
          <cell r="AP131">
            <v>0</v>
          </cell>
          <cell r="AQ131">
            <v>0</v>
          </cell>
          <cell r="AR131">
            <v>0</v>
          </cell>
          <cell r="AS131">
            <v>0</v>
          </cell>
          <cell r="AT131">
            <v>0</v>
          </cell>
        </row>
        <row r="132">
          <cell r="A132">
            <v>9</v>
          </cell>
          <cell r="B132" t="str">
            <v>RhodeIsland</v>
          </cell>
          <cell r="C132">
            <v>42186</v>
          </cell>
          <cell r="D132" t="str">
            <v>Frcst MC</v>
          </cell>
          <cell r="E132">
            <v>22708</v>
          </cell>
          <cell r="F132">
            <v>341</v>
          </cell>
          <cell r="G132">
            <v>181620</v>
          </cell>
          <cell r="H132">
            <v>19343</v>
          </cell>
          <cell r="I132">
            <v>18468</v>
          </cell>
          <cell r="J132">
            <v>0</v>
          </cell>
          <cell r="K132">
            <v>0</v>
          </cell>
          <cell r="L132">
            <v>1143</v>
          </cell>
          <cell r="M132">
            <v>10</v>
          </cell>
          <cell r="N132">
            <v>2904</v>
          </cell>
          <cell r="O132">
            <v>41</v>
          </cell>
          <cell r="P132">
            <v>0</v>
          </cell>
          <cell r="Q132">
            <v>43</v>
          </cell>
          <cell r="R132">
            <v>6</v>
          </cell>
          <cell r="S132">
            <v>0</v>
          </cell>
          <cell r="T132">
            <v>5</v>
          </cell>
          <cell r="U132">
            <v>194</v>
          </cell>
          <cell r="V132">
            <v>2</v>
          </cell>
          <cell r="W132">
            <v>121</v>
          </cell>
          <cell r="X132">
            <v>3</v>
          </cell>
          <cell r="Y132">
            <v>0</v>
          </cell>
          <cell r="Z132">
            <v>6</v>
          </cell>
          <cell r="AA132">
            <v>0</v>
          </cell>
          <cell r="AB132">
            <v>0</v>
          </cell>
          <cell r="AC132">
            <v>0</v>
          </cell>
          <cell r="AD132">
            <v>0</v>
          </cell>
          <cell r="AE132">
            <v>0</v>
          </cell>
          <cell r="AF132">
            <v>0</v>
          </cell>
          <cell r="AG132">
            <v>429</v>
          </cell>
          <cell r="AH132">
            <v>63</v>
          </cell>
          <cell r="AI132">
            <v>55</v>
          </cell>
          <cell r="AJ132">
            <v>157</v>
          </cell>
          <cell r="AK132">
            <v>25</v>
          </cell>
          <cell r="AL132">
            <v>1</v>
          </cell>
          <cell r="AM132">
            <v>1</v>
          </cell>
          <cell r="AN132">
            <v>0</v>
          </cell>
          <cell r="AO132">
            <v>0</v>
          </cell>
          <cell r="AP132">
            <v>0</v>
          </cell>
          <cell r="AQ132">
            <v>0</v>
          </cell>
          <cell r="AR132">
            <v>0</v>
          </cell>
          <cell r="AS132">
            <v>0</v>
          </cell>
          <cell r="AT132">
            <v>0</v>
          </cell>
        </row>
        <row r="133">
          <cell r="A133">
            <v>9</v>
          </cell>
          <cell r="B133" t="str">
            <v>RhodeIsland</v>
          </cell>
          <cell r="C133">
            <v>42217</v>
          </cell>
          <cell r="D133" t="str">
            <v>Frcst MC</v>
          </cell>
          <cell r="E133">
            <v>22680</v>
          </cell>
          <cell r="F133">
            <v>341</v>
          </cell>
          <cell r="G133">
            <v>180879</v>
          </cell>
          <cell r="H133">
            <v>19343</v>
          </cell>
          <cell r="I133">
            <v>18322</v>
          </cell>
          <cell r="J133">
            <v>0</v>
          </cell>
          <cell r="K133">
            <v>0</v>
          </cell>
          <cell r="L133">
            <v>1143</v>
          </cell>
          <cell r="M133">
            <v>11</v>
          </cell>
          <cell r="N133">
            <v>2904</v>
          </cell>
          <cell r="O133">
            <v>41</v>
          </cell>
          <cell r="P133">
            <v>0</v>
          </cell>
          <cell r="Q133">
            <v>43</v>
          </cell>
          <cell r="R133">
            <v>6</v>
          </cell>
          <cell r="S133">
            <v>0</v>
          </cell>
          <cell r="T133">
            <v>5</v>
          </cell>
          <cell r="U133">
            <v>195</v>
          </cell>
          <cell r="V133">
            <v>2</v>
          </cell>
          <cell r="W133">
            <v>121</v>
          </cell>
          <cell r="X133">
            <v>3</v>
          </cell>
          <cell r="Y133">
            <v>0</v>
          </cell>
          <cell r="Z133">
            <v>6</v>
          </cell>
          <cell r="AA133">
            <v>0</v>
          </cell>
          <cell r="AB133">
            <v>0</v>
          </cell>
          <cell r="AC133">
            <v>0</v>
          </cell>
          <cell r="AD133">
            <v>0</v>
          </cell>
          <cell r="AE133">
            <v>0</v>
          </cell>
          <cell r="AF133">
            <v>0</v>
          </cell>
          <cell r="AG133">
            <v>429</v>
          </cell>
          <cell r="AH133">
            <v>63</v>
          </cell>
          <cell r="AI133">
            <v>55</v>
          </cell>
          <cell r="AJ133">
            <v>157</v>
          </cell>
          <cell r="AK133">
            <v>25</v>
          </cell>
          <cell r="AL133">
            <v>1</v>
          </cell>
          <cell r="AM133">
            <v>1</v>
          </cell>
          <cell r="AN133">
            <v>0</v>
          </cell>
          <cell r="AO133">
            <v>0</v>
          </cell>
          <cell r="AP133">
            <v>0</v>
          </cell>
          <cell r="AQ133">
            <v>0</v>
          </cell>
          <cell r="AR133">
            <v>0</v>
          </cell>
          <cell r="AS133">
            <v>0</v>
          </cell>
          <cell r="AT133">
            <v>0</v>
          </cell>
        </row>
        <row r="134">
          <cell r="A134">
            <v>9</v>
          </cell>
          <cell r="B134" t="str">
            <v>RhodeIsland</v>
          </cell>
          <cell r="C134">
            <v>42248</v>
          </cell>
          <cell r="D134" t="str">
            <v>Frcst MC</v>
          </cell>
          <cell r="E134">
            <v>22631</v>
          </cell>
          <cell r="F134">
            <v>341</v>
          </cell>
          <cell r="G134">
            <v>181432</v>
          </cell>
          <cell r="H134">
            <v>19343</v>
          </cell>
          <cell r="I134">
            <v>18353</v>
          </cell>
          <cell r="J134">
            <v>0</v>
          </cell>
          <cell r="K134">
            <v>0</v>
          </cell>
          <cell r="L134">
            <v>1143</v>
          </cell>
          <cell r="M134">
            <v>16</v>
          </cell>
          <cell r="N134">
            <v>2904</v>
          </cell>
          <cell r="O134">
            <v>41</v>
          </cell>
          <cell r="P134">
            <v>0</v>
          </cell>
          <cell r="Q134">
            <v>43</v>
          </cell>
          <cell r="R134">
            <v>6</v>
          </cell>
          <cell r="S134">
            <v>0</v>
          </cell>
          <cell r="T134">
            <v>5</v>
          </cell>
          <cell r="U134">
            <v>196</v>
          </cell>
          <cell r="V134">
            <v>2</v>
          </cell>
          <cell r="W134">
            <v>121</v>
          </cell>
          <cell r="X134">
            <v>3</v>
          </cell>
          <cell r="Y134">
            <v>0</v>
          </cell>
          <cell r="Z134">
            <v>6</v>
          </cell>
          <cell r="AA134">
            <v>0</v>
          </cell>
          <cell r="AB134">
            <v>0</v>
          </cell>
          <cell r="AC134">
            <v>0</v>
          </cell>
          <cell r="AD134">
            <v>0</v>
          </cell>
          <cell r="AE134">
            <v>0</v>
          </cell>
          <cell r="AF134">
            <v>0</v>
          </cell>
          <cell r="AG134">
            <v>429</v>
          </cell>
          <cell r="AH134">
            <v>63</v>
          </cell>
          <cell r="AI134">
            <v>55</v>
          </cell>
          <cell r="AJ134">
            <v>157</v>
          </cell>
          <cell r="AK134">
            <v>25</v>
          </cell>
          <cell r="AL134">
            <v>1</v>
          </cell>
          <cell r="AM134">
            <v>1</v>
          </cell>
          <cell r="AN134">
            <v>0</v>
          </cell>
          <cell r="AO134">
            <v>0</v>
          </cell>
          <cell r="AP134">
            <v>0</v>
          </cell>
          <cell r="AQ134">
            <v>0</v>
          </cell>
          <cell r="AR134">
            <v>0</v>
          </cell>
          <cell r="AS134">
            <v>0</v>
          </cell>
          <cell r="AT134">
            <v>0</v>
          </cell>
        </row>
        <row r="135">
          <cell r="A135">
            <v>9</v>
          </cell>
          <cell r="B135" t="str">
            <v>RhodeIsland</v>
          </cell>
          <cell r="C135">
            <v>42278</v>
          </cell>
          <cell r="D135" t="str">
            <v>Frcst MC</v>
          </cell>
          <cell r="E135">
            <v>22563</v>
          </cell>
          <cell r="F135">
            <v>341</v>
          </cell>
          <cell r="G135">
            <v>182805</v>
          </cell>
          <cell r="H135">
            <v>19343</v>
          </cell>
          <cell r="I135">
            <v>18437</v>
          </cell>
          <cell r="J135">
            <v>0</v>
          </cell>
          <cell r="K135">
            <v>0</v>
          </cell>
          <cell r="L135">
            <v>1144</v>
          </cell>
          <cell r="M135">
            <v>24</v>
          </cell>
          <cell r="N135">
            <v>2904</v>
          </cell>
          <cell r="O135">
            <v>41</v>
          </cell>
          <cell r="P135">
            <v>0</v>
          </cell>
          <cell r="Q135">
            <v>43</v>
          </cell>
          <cell r="R135">
            <v>6</v>
          </cell>
          <cell r="S135">
            <v>0</v>
          </cell>
          <cell r="T135">
            <v>5</v>
          </cell>
          <cell r="U135">
            <v>196</v>
          </cell>
          <cell r="V135">
            <v>2</v>
          </cell>
          <cell r="W135">
            <v>121</v>
          </cell>
          <cell r="X135">
            <v>3</v>
          </cell>
          <cell r="Y135">
            <v>0</v>
          </cell>
          <cell r="Z135">
            <v>6</v>
          </cell>
          <cell r="AA135">
            <v>0</v>
          </cell>
          <cell r="AB135">
            <v>0</v>
          </cell>
          <cell r="AC135">
            <v>0</v>
          </cell>
          <cell r="AD135">
            <v>0</v>
          </cell>
          <cell r="AE135">
            <v>0</v>
          </cell>
          <cell r="AF135">
            <v>0</v>
          </cell>
          <cell r="AG135">
            <v>429</v>
          </cell>
          <cell r="AH135">
            <v>63</v>
          </cell>
          <cell r="AI135">
            <v>55</v>
          </cell>
          <cell r="AJ135">
            <v>157</v>
          </cell>
          <cell r="AK135">
            <v>25</v>
          </cell>
          <cell r="AL135">
            <v>1</v>
          </cell>
          <cell r="AM135">
            <v>1</v>
          </cell>
          <cell r="AN135">
            <v>0</v>
          </cell>
          <cell r="AO135">
            <v>0</v>
          </cell>
          <cell r="AP135">
            <v>0</v>
          </cell>
          <cell r="AQ135">
            <v>0</v>
          </cell>
          <cell r="AR135">
            <v>0</v>
          </cell>
          <cell r="AS135">
            <v>0</v>
          </cell>
          <cell r="AT135">
            <v>0</v>
          </cell>
        </row>
        <row r="136">
          <cell r="A136">
            <v>9</v>
          </cell>
          <cell r="B136" t="str">
            <v>RhodeIsland</v>
          </cell>
          <cell r="C136">
            <v>42309</v>
          </cell>
          <cell r="D136" t="str">
            <v>Frcst MC</v>
          </cell>
          <cell r="E136">
            <v>22495</v>
          </cell>
          <cell r="F136">
            <v>341</v>
          </cell>
          <cell r="G136">
            <v>185197</v>
          </cell>
          <cell r="H136">
            <v>19343</v>
          </cell>
          <cell r="I136">
            <v>18616</v>
          </cell>
          <cell r="J136">
            <v>0</v>
          </cell>
          <cell r="K136">
            <v>0</v>
          </cell>
          <cell r="L136">
            <v>1144</v>
          </cell>
          <cell r="M136">
            <v>32</v>
          </cell>
          <cell r="N136">
            <v>2904</v>
          </cell>
          <cell r="O136">
            <v>41</v>
          </cell>
          <cell r="P136">
            <v>0</v>
          </cell>
          <cell r="Q136">
            <v>43</v>
          </cell>
          <cell r="R136">
            <v>6</v>
          </cell>
          <cell r="S136">
            <v>0</v>
          </cell>
          <cell r="T136">
            <v>5</v>
          </cell>
          <cell r="U136">
            <v>197</v>
          </cell>
          <cell r="V136">
            <v>2</v>
          </cell>
          <cell r="W136">
            <v>121</v>
          </cell>
          <cell r="X136">
            <v>3</v>
          </cell>
          <cell r="Y136">
            <v>0</v>
          </cell>
          <cell r="Z136">
            <v>6</v>
          </cell>
          <cell r="AA136">
            <v>0</v>
          </cell>
          <cell r="AB136">
            <v>0</v>
          </cell>
          <cell r="AC136">
            <v>0</v>
          </cell>
          <cell r="AD136">
            <v>0</v>
          </cell>
          <cell r="AE136">
            <v>0</v>
          </cell>
          <cell r="AF136">
            <v>0</v>
          </cell>
          <cell r="AG136">
            <v>429</v>
          </cell>
          <cell r="AH136">
            <v>63</v>
          </cell>
          <cell r="AI136">
            <v>55</v>
          </cell>
          <cell r="AJ136">
            <v>157</v>
          </cell>
          <cell r="AK136">
            <v>25</v>
          </cell>
          <cell r="AL136">
            <v>1</v>
          </cell>
          <cell r="AM136">
            <v>1</v>
          </cell>
          <cell r="AN136">
            <v>0</v>
          </cell>
          <cell r="AO136">
            <v>0</v>
          </cell>
          <cell r="AP136">
            <v>0</v>
          </cell>
          <cell r="AQ136">
            <v>0</v>
          </cell>
          <cell r="AR136">
            <v>0</v>
          </cell>
          <cell r="AS136">
            <v>0</v>
          </cell>
          <cell r="AT136">
            <v>0</v>
          </cell>
        </row>
        <row r="137">
          <cell r="A137">
            <v>9</v>
          </cell>
          <cell r="B137" t="str">
            <v>RhodeIsland</v>
          </cell>
          <cell r="C137">
            <v>42339</v>
          </cell>
          <cell r="D137" t="str">
            <v>Frcst MC</v>
          </cell>
          <cell r="E137">
            <v>22445</v>
          </cell>
          <cell r="F137">
            <v>341</v>
          </cell>
          <cell r="G137">
            <v>187588</v>
          </cell>
          <cell r="H137">
            <v>19343</v>
          </cell>
          <cell r="I137">
            <v>18855</v>
          </cell>
          <cell r="J137">
            <v>0</v>
          </cell>
          <cell r="K137">
            <v>0</v>
          </cell>
          <cell r="L137">
            <v>1144</v>
          </cell>
          <cell r="M137">
            <v>37</v>
          </cell>
          <cell r="N137">
            <v>2904</v>
          </cell>
          <cell r="O137">
            <v>41</v>
          </cell>
          <cell r="P137">
            <v>0</v>
          </cell>
          <cell r="Q137">
            <v>43</v>
          </cell>
          <cell r="R137">
            <v>6</v>
          </cell>
          <cell r="S137">
            <v>0</v>
          </cell>
          <cell r="T137">
            <v>4</v>
          </cell>
          <cell r="U137">
            <v>197</v>
          </cell>
          <cell r="V137">
            <v>2</v>
          </cell>
          <cell r="W137">
            <v>121</v>
          </cell>
          <cell r="X137">
            <v>3</v>
          </cell>
          <cell r="Y137">
            <v>0</v>
          </cell>
          <cell r="Z137">
            <v>6</v>
          </cell>
          <cell r="AA137">
            <v>0</v>
          </cell>
          <cell r="AB137">
            <v>0</v>
          </cell>
          <cell r="AC137">
            <v>0</v>
          </cell>
          <cell r="AD137">
            <v>0</v>
          </cell>
          <cell r="AE137">
            <v>0</v>
          </cell>
          <cell r="AF137">
            <v>0</v>
          </cell>
          <cell r="AG137">
            <v>429</v>
          </cell>
          <cell r="AH137">
            <v>63</v>
          </cell>
          <cell r="AI137">
            <v>55</v>
          </cell>
          <cell r="AJ137">
            <v>157</v>
          </cell>
          <cell r="AK137">
            <v>25</v>
          </cell>
          <cell r="AL137">
            <v>1</v>
          </cell>
          <cell r="AM137">
            <v>1</v>
          </cell>
          <cell r="AN137">
            <v>0</v>
          </cell>
          <cell r="AO137">
            <v>0</v>
          </cell>
          <cell r="AP137">
            <v>0</v>
          </cell>
          <cell r="AQ137">
            <v>0</v>
          </cell>
          <cell r="AR137">
            <v>0</v>
          </cell>
          <cell r="AS137">
            <v>0</v>
          </cell>
          <cell r="AT137">
            <v>0</v>
          </cell>
        </row>
        <row r="138">
          <cell r="A138">
            <v>9</v>
          </cell>
          <cell r="B138" t="str">
            <v>RhodeIsland</v>
          </cell>
          <cell r="C138">
            <v>42370</v>
          </cell>
          <cell r="D138" t="str">
            <v>Frcst MC</v>
          </cell>
          <cell r="E138">
            <v>22368</v>
          </cell>
          <cell r="F138">
            <v>341</v>
          </cell>
          <cell r="G138">
            <v>188962</v>
          </cell>
          <cell r="H138">
            <v>19343</v>
          </cell>
          <cell r="I138">
            <v>19034</v>
          </cell>
          <cell r="J138">
            <v>0</v>
          </cell>
          <cell r="K138">
            <v>0</v>
          </cell>
          <cell r="L138">
            <v>1144</v>
          </cell>
          <cell r="M138">
            <v>39</v>
          </cell>
          <cell r="N138">
            <v>2904</v>
          </cell>
          <cell r="O138">
            <v>41</v>
          </cell>
          <cell r="P138">
            <v>0</v>
          </cell>
          <cell r="Q138">
            <v>43</v>
          </cell>
          <cell r="R138">
            <v>6</v>
          </cell>
          <cell r="S138">
            <v>0</v>
          </cell>
          <cell r="T138">
            <v>4</v>
          </cell>
          <cell r="U138">
            <v>198</v>
          </cell>
          <cell r="V138">
            <v>2</v>
          </cell>
          <cell r="W138">
            <v>121</v>
          </cell>
          <cell r="X138">
            <v>3</v>
          </cell>
          <cell r="Y138">
            <v>0</v>
          </cell>
          <cell r="Z138">
            <v>6</v>
          </cell>
          <cell r="AA138">
            <v>0</v>
          </cell>
          <cell r="AB138">
            <v>0</v>
          </cell>
          <cell r="AC138">
            <v>0</v>
          </cell>
          <cell r="AD138">
            <v>0</v>
          </cell>
          <cell r="AE138">
            <v>0</v>
          </cell>
          <cell r="AF138">
            <v>0</v>
          </cell>
          <cell r="AG138">
            <v>429</v>
          </cell>
          <cell r="AH138">
            <v>63</v>
          </cell>
          <cell r="AI138">
            <v>55</v>
          </cell>
          <cell r="AJ138">
            <v>157</v>
          </cell>
          <cell r="AK138">
            <v>25</v>
          </cell>
          <cell r="AL138">
            <v>1</v>
          </cell>
          <cell r="AM138">
            <v>1</v>
          </cell>
          <cell r="AN138">
            <v>0</v>
          </cell>
          <cell r="AO138">
            <v>0</v>
          </cell>
          <cell r="AP138">
            <v>0</v>
          </cell>
          <cell r="AQ138">
            <v>0</v>
          </cell>
          <cell r="AR138">
            <v>0</v>
          </cell>
          <cell r="AS138">
            <v>0</v>
          </cell>
          <cell r="AT138">
            <v>0</v>
          </cell>
        </row>
        <row r="139">
          <cell r="A139">
            <v>9</v>
          </cell>
          <cell r="B139" t="str">
            <v>RhodeIsland</v>
          </cell>
          <cell r="C139">
            <v>42401</v>
          </cell>
          <cell r="D139" t="str">
            <v>Frcst MC</v>
          </cell>
          <cell r="E139">
            <v>22327</v>
          </cell>
          <cell r="F139">
            <v>341</v>
          </cell>
          <cell r="G139">
            <v>189366</v>
          </cell>
          <cell r="H139">
            <v>19343</v>
          </cell>
          <cell r="I139">
            <v>19131</v>
          </cell>
          <cell r="J139">
            <v>0</v>
          </cell>
          <cell r="K139">
            <v>0</v>
          </cell>
          <cell r="L139">
            <v>1144</v>
          </cell>
          <cell r="M139">
            <v>35</v>
          </cell>
          <cell r="N139">
            <v>2904</v>
          </cell>
          <cell r="O139">
            <v>41</v>
          </cell>
          <cell r="P139">
            <v>0</v>
          </cell>
          <cell r="Q139">
            <v>43</v>
          </cell>
          <cell r="R139">
            <v>6</v>
          </cell>
          <cell r="S139">
            <v>0</v>
          </cell>
          <cell r="T139">
            <v>4</v>
          </cell>
          <cell r="U139">
            <v>198</v>
          </cell>
          <cell r="V139">
            <v>2</v>
          </cell>
          <cell r="W139">
            <v>121</v>
          </cell>
          <cell r="X139">
            <v>3</v>
          </cell>
          <cell r="Y139">
            <v>0</v>
          </cell>
          <cell r="Z139">
            <v>6</v>
          </cell>
          <cell r="AA139">
            <v>0</v>
          </cell>
          <cell r="AB139">
            <v>0</v>
          </cell>
          <cell r="AC139">
            <v>0</v>
          </cell>
          <cell r="AD139">
            <v>0</v>
          </cell>
          <cell r="AE139">
            <v>0</v>
          </cell>
          <cell r="AF139">
            <v>0</v>
          </cell>
          <cell r="AG139">
            <v>429</v>
          </cell>
          <cell r="AH139">
            <v>63</v>
          </cell>
          <cell r="AI139">
            <v>55</v>
          </cell>
          <cell r="AJ139">
            <v>157</v>
          </cell>
          <cell r="AK139">
            <v>25</v>
          </cell>
          <cell r="AL139">
            <v>1</v>
          </cell>
          <cell r="AM139">
            <v>1</v>
          </cell>
          <cell r="AN139">
            <v>0</v>
          </cell>
          <cell r="AO139">
            <v>0</v>
          </cell>
          <cell r="AP139">
            <v>0</v>
          </cell>
          <cell r="AQ139">
            <v>0</v>
          </cell>
          <cell r="AR139">
            <v>0</v>
          </cell>
          <cell r="AS139">
            <v>0</v>
          </cell>
          <cell r="AT139">
            <v>0</v>
          </cell>
        </row>
        <row r="140">
          <cell r="A140">
            <v>9</v>
          </cell>
          <cell r="B140" t="str">
            <v>RhodeIsland</v>
          </cell>
          <cell r="C140">
            <v>42430</v>
          </cell>
          <cell r="D140" t="str">
            <v>Frcst MC</v>
          </cell>
          <cell r="E140">
            <v>22238</v>
          </cell>
          <cell r="F140">
            <v>341</v>
          </cell>
          <cell r="G140">
            <v>188773</v>
          </cell>
          <cell r="H140">
            <v>19343</v>
          </cell>
          <cell r="I140">
            <v>19088</v>
          </cell>
          <cell r="J140">
            <v>0</v>
          </cell>
          <cell r="K140">
            <v>0</v>
          </cell>
          <cell r="L140">
            <v>1144</v>
          </cell>
          <cell r="M140">
            <v>31</v>
          </cell>
          <cell r="N140">
            <v>2904</v>
          </cell>
          <cell r="O140">
            <v>41</v>
          </cell>
          <cell r="P140">
            <v>0</v>
          </cell>
          <cell r="Q140">
            <v>43</v>
          </cell>
          <cell r="R140">
            <v>6</v>
          </cell>
          <cell r="S140">
            <v>0</v>
          </cell>
          <cell r="T140">
            <v>4</v>
          </cell>
          <cell r="U140">
            <v>199</v>
          </cell>
          <cell r="V140">
            <v>2</v>
          </cell>
          <cell r="W140">
            <v>121</v>
          </cell>
          <cell r="X140">
            <v>3</v>
          </cell>
          <cell r="Y140">
            <v>0</v>
          </cell>
          <cell r="Z140">
            <v>6</v>
          </cell>
          <cell r="AA140">
            <v>0</v>
          </cell>
          <cell r="AB140">
            <v>0</v>
          </cell>
          <cell r="AC140">
            <v>0</v>
          </cell>
          <cell r="AD140">
            <v>0</v>
          </cell>
          <cell r="AE140">
            <v>0</v>
          </cell>
          <cell r="AF140">
            <v>0</v>
          </cell>
          <cell r="AG140">
            <v>429</v>
          </cell>
          <cell r="AH140">
            <v>63</v>
          </cell>
          <cell r="AI140">
            <v>55</v>
          </cell>
          <cell r="AJ140">
            <v>157</v>
          </cell>
          <cell r="AK140">
            <v>25</v>
          </cell>
          <cell r="AL140">
            <v>1</v>
          </cell>
          <cell r="AM140">
            <v>1</v>
          </cell>
          <cell r="AN140">
            <v>0</v>
          </cell>
          <cell r="AO140">
            <v>0</v>
          </cell>
          <cell r="AP140">
            <v>0</v>
          </cell>
          <cell r="AQ140">
            <v>0</v>
          </cell>
          <cell r="AR140">
            <v>0</v>
          </cell>
          <cell r="AS140">
            <v>0</v>
          </cell>
          <cell r="AT140">
            <v>0</v>
          </cell>
        </row>
        <row r="141">
          <cell r="A141">
            <v>9</v>
          </cell>
          <cell r="B141" t="str">
            <v>RhodeIsland</v>
          </cell>
          <cell r="C141">
            <v>42461</v>
          </cell>
          <cell r="D141" t="str">
            <v>Frcst MC</v>
          </cell>
          <cell r="E141">
            <v>22095</v>
          </cell>
          <cell r="F141">
            <v>341</v>
          </cell>
          <cell r="G141">
            <v>187603</v>
          </cell>
          <cell r="H141">
            <v>19343</v>
          </cell>
          <cell r="I141">
            <v>19003</v>
          </cell>
          <cell r="J141">
            <v>0</v>
          </cell>
          <cell r="K141">
            <v>0</v>
          </cell>
          <cell r="L141">
            <v>1144</v>
          </cell>
          <cell r="M141">
            <v>24</v>
          </cell>
          <cell r="N141">
            <v>2904</v>
          </cell>
          <cell r="O141">
            <v>41</v>
          </cell>
          <cell r="P141">
            <v>0</v>
          </cell>
          <cell r="Q141">
            <v>43</v>
          </cell>
          <cell r="R141">
            <v>6</v>
          </cell>
          <cell r="S141">
            <v>0</v>
          </cell>
          <cell r="T141">
            <v>4</v>
          </cell>
          <cell r="U141">
            <v>199</v>
          </cell>
          <cell r="V141">
            <v>2</v>
          </cell>
          <cell r="W141">
            <v>121</v>
          </cell>
          <cell r="X141">
            <v>3</v>
          </cell>
          <cell r="Y141">
            <v>0</v>
          </cell>
          <cell r="Z141">
            <v>6</v>
          </cell>
          <cell r="AA141">
            <v>0</v>
          </cell>
          <cell r="AB141">
            <v>0</v>
          </cell>
          <cell r="AC141">
            <v>0</v>
          </cell>
          <cell r="AD141">
            <v>0</v>
          </cell>
          <cell r="AE141">
            <v>0</v>
          </cell>
          <cell r="AF141">
            <v>0</v>
          </cell>
          <cell r="AG141">
            <v>429</v>
          </cell>
          <cell r="AH141">
            <v>63</v>
          </cell>
          <cell r="AI141">
            <v>55</v>
          </cell>
          <cell r="AJ141">
            <v>157</v>
          </cell>
          <cell r="AK141">
            <v>25</v>
          </cell>
          <cell r="AL141">
            <v>1</v>
          </cell>
          <cell r="AM141">
            <v>1</v>
          </cell>
          <cell r="AN141">
            <v>0</v>
          </cell>
          <cell r="AO141">
            <v>0</v>
          </cell>
          <cell r="AP141">
            <v>0</v>
          </cell>
          <cell r="AQ141">
            <v>0</v>
          </cell>
          <cell r="AR141">
            <v>0</v>
          </cell>
          <cell r="AS141">
            <v>0</v>
          </cell>
          <cell r="AT141">
            <v>0</v>
          </cell>
        </row>
        <row r="142">
          <cell r="A142">
            <v>9</v>
          </cell>
          <cell r="B142" t="str">
            <v>RhodeIsland</v>
          </cell>
          <cell r="C142">
            <v>42491</v>
          </cell>
          <cell r="D142" t="str">
            <v>Frcst MC</v>
          </cell>
          <cell r="E142">
            <v>21952</v>
          </cell>
          <cell r="F142">
            <v>341</v>
          </cell>
          <cell r="G142">
            <v>185862</v>
          </cell>
          <cell r="H142">
            <v>19343</v>
          </cell>
          <cell r="I142">
            <v>18864</v>
          </cell>
          <cell r="J142">
            <v>0</v>
          </cell>
          <cell r="K142">
            <v>0</v>
          </cell>
          <cell r="L142">
            <v>1144</v>
          </cell>
          <cell r="M142">
            <v>18</v>
          </cell>
          <cell r="N142">
            <v>2904</v>
          </cell>
          <cell r="O142">
            <v>41</v>
          </cell>
          <cell r="P142">
            <v>0</v>
          </cell>
          <cell r="Q142">
            <v>43</v>
          </cell>
          <cell r="R142">
            <v>6</v>
          </cell>
          <cell r="S142">
            <v>0</v>
          </cell>
          <cell r="T142">
            <v>4</v>
          </cell>
          <cell r="U142">
            <v>199</v>
          </cell>
          <cell r="V142">
            <v>2</v>
          </cell>
          <cell r="W142">
            <v>121</v>
          </cell>
          <cell r="X142">
            <v>3</v>
          </cell>
          <cell r="Y142">
            <v>0</v>
          </cell>
          <cell r="Z142">
            <v>6</v>
          </cell>
          <cell r="AA142">
            <v>0</v>
          </cell>
          <cell r="AB142">
            <v>0</v>
          </cell>
          <cell r="AC142">
            <v>0</v>
          </cell>
          <cell r="AD142">
            <v>0</v>
          </cell>
          <cell r="AE142">
            <v>0</v>
          </cell>
          <cell r="AF142">
            <v>0</v>
          </cell>
          <cell r="AG142">
            <v>429</v>
          </cell>
          <cell r="AH142">
            <v>63</v>
          </cell>
          <cell r="AI142">
            <v>55</v>
          </cell>
          <cell r="AJ142">
            <v>157</v>
          </cell>
          <cell r="AK142">
            <v>25</v>
          </cell>
          <cell r="AL142">
            <v>1</v>
          </cell>
          <cell r="AM142">
            <v>1</v>
          </cell>
          <cell r="AN142">
            <v>0</v>
          </cell>
          <cell r="AO142">
            <v>0</v>
          </cell>
          <cell r="AP142">
            <v>0</v>
          </cell>
          <cell r="AQ142">
            <v>0</v>
          </cell>
          <cell r="AR142">
            <v>0</v>
          </cell>
          <cell r="AS142">
            <v>0</v>
          </cell>
          <cell r="AT142">
            <v>0</v>
          </cell>
        </row>
        <row r="143">
          <cell r="A143">
            <v>9</v>
          </cell>
          <cell r="B143" t="str">
            <v>RhodeIsland</v>
          </cell>
          <cell r="C143">
            <v>42522</v>
          </cell>
          <cell r="D143" t="str">
            <v>Frcst MC</v>
          </cell>
          <cell r="E143">
            <v>21862</v>
          </cell>
          <cell r="F143">
            <v>341</v>
          </cell>
          <cell r="G143">
            <v>184121</v>
          </cell>
          <cell r="H143">
            <v>19343</v>
          </cell>
          <cell r="I143">
            <v>18698</v>
          </cell>
          <cell r="J143">
            <v>0</v>
          </cell>
          <cell r="K143">
            <v>0</v>
          </cell>
          <cell r="L143">
            <v>1144</v>
          </cell>
          <cell r="M143">
            <v>13</v>
          </cell>
          <cell r="N143">
            <v>2904</v>
          </cell>
          <cell r="O143">
            <v>41</v>
          </cell>
          <cell r="P143">
            <v>0</v>
          </cell>
          <cell r="Q143">
            <v>43</v>
          </cell>
          <cell r="R143">
            <v>6</v>
          </cell>
          <cell r="S143">
            <v>0</v>
          </cell>
          <cell r="T143">
            <v>4</v>
          </cell>
          <cell r="U143">
            <v>200</v>
          </cell>
          <cell r="V143">
            <v>2</v>
          </cell>
          <cell r="W143">
            <v>121</v>
          </cell>
          <cell r="X143">
            <v>3</v>
          </cell>
          <cell r="Y143">
            <v>0</v>
          </cell>
          <cell r="Z143">
            <v>6</v>
          </cell>
          <cell r="AA143">
            <v>0</v>
          </cell>
          <cell r="AB143">
            <v>0</v>
          </cell>
          <cell r="AC143">
            <v>0</v>
          </cell>
          <cell r="AD143">
            <v>0</v>
          </cell>
          <cell r="AE143">
            <v>0</v>
          </cell>
          <cell r="AF143">
            <v>0</v>
          </cell>
          <cell r="AG143">
            <v>429</v>
          </cell>
          <cell r="AH143">
            <v>63</v>
          </cell>
          <cell r="AI143">
            <v>55</v>
          </cell>
          <cell r="AJ143">
            <v>157</v>
          </cell>
          <cell r="AK143">
            <v>25</v>
          </cell>
          <cell r="AL143">
            <v>1</v>
          </cell>
          <cell r="AM143">
            <v>1</v>
          </cell>
          <cell r="AN143">
            <v>0</v>
          </cell>
          <cell r="AO143">
            <v>0</v>
          </cell>
          <cell r="AP143">
            <v>0</v>
          </cell>
          <cell r="AQ143">
            <v>0</v>
          </cell>
          <cell r="AR143">
            <v>0</v>
          </cell>
          <cell r="AS143">
            <v>0</v>
          </cell>
          <cell r="AT143">
            <v>0</v>
          </cell>
        </row>
        <row r="144">
          <cell r="A144">
            <v>9</v>
          </cell>
          <cell r="B144" t="str">
            <v>RhodeIsland</v>
          </cell>
          <cell r="C144">
            <v>42552</v>
          </cell>
          <cell r="D144" t="str">
            <v>Frcst MC</v>
          </cell>
          <cell r="E144">
            <v>21772</v>
          </cell>
          <cell r="F144">
            <v>341</v>
          </cell>
          <cell r="G144">
            <v>182951</v>
          </cell>
          <cell r="H144">
            <v>19343</v>
          </cell>
          <cell r="I144">
            <v>18559</v>
          </cell>
          <cell r="J144">
            <v>0</v>
          </cell>
          <cell r="K144">
            <v>0</v>
          </cell>
          <cell r="L144">
            <v>1144</v>
          </cell>
          <cell r="M144">
            <v>11</v>
          </cell>
          <cell r="N144">
            <v>2904</v>
          </cell>
          <cell r="O144">
            <v>41</v>
          </cell>
          <cell r="P144">
            <v>0</v>
          </cell>
          <cell r="Q144">
            <v>43</v>
          </cell>
          <cell r="R144">
            <v>6</v>
          </cell>
          <cell r="S144">
            <v>0</v>
          </cell>
          <cell r="T144">
            <v>4</v>
          </cell>
          <cell r="U144">
            <v>200</v>
          </cell>
          <cell r="V144">
            <v>2</v>
          </cell>
          <cell r="W144">
            <v>121</v>
          </cell>
          <cell r="X144">
            <v>3</v>
          </cell>
          <cell r="Y144">
            <v>0</v>
          </cell>
          <cell r="Z144">
            <v>6</v>
          </cell>
          <cell r="AA144">
            <v>0</v>
          </cell>
          <cell r="AB144">
            <v>0</v>
          </cell>
          <cell r="AC144">
            <v>0</v>
          </cell>
          <cell r="AD144">
            <v>0</v>
          </cell>
          <cell r="AE144">
            <v>0</v>
          </cell>
          <cell r="AF144">
            <v>0</v>
          </cell>
          <cell r="AG144">
            <v>429</v>
          </cell>
          <cell r="AH144">
            <v>63</v>
          </cell>
          <cell r="AI144">
            <v>55</v>
          </cell>
          <cell r="AJ144">
            <v>157</v>
          </cell>
          <cell r="AK144">
            <v>25</v>
          </cell>
          <cell r="AL144">
            <v>1</v>
          </cell>
          <cell r="AM144">
            <v>1</v>
          </cell>
          <cell r="AN144">
            <v>0</v>
          </cell>
          <cell r="AO144">
            <v>0</v>
          </cell>
          <cell r="AP144">
            <v>0</v>
          </cell>
          <cell r="AQ144">
            <v>0</v>
          </cell>
          <cell r="AR144">
            <v>0</v>
          </cell>
          <cell r="AS144">
            <v>0</v>
          </cell>
          <cell r="AT144">
            <v>0</v>
          </cell>
        </row>
        <row r="145">
          <cell r="A145">
            <v>9</v>
          </cell>
          <cell r="B145" t="str">
            <v>RhodeIsland</v>
          </cell>
          <cell r="C145">
            <v>42583</v>
          </cell>
          <cell r="D145" t="str">
            <v>Frcst MC</v>
          </cell>
          <cell r="E145">
            <v>21744</v>
          </cell>
          <cell r="F145">
            <v>341</v>
          </cell>
          <cell r="G145">
            <v>182210</v>
          </cell>
          <cell r="H145">
            <v>19343</v>
          </cell>
          <cell r="I145">
            <v>18413</v>
          </cell>
          <cell r="J145">
            <v>0</v>
          </cell>
          <cell r="K145">
            <v>0</v>
          </cell>
          <cell r="L145">
            <v>1144</v>
          </cell>
          <cell r="M145">
            <v>11</v>
          </cell>
          <cell r="N145">
            <v>2904</v>
          </cell>
          <cell r="O145">
            <v>41</v>
          </cell>
          <cell r="P145">
            <v>0</v>
          </cell>
          <cell r="Q145">
            <v>43</v>
          </cell>
          <cell r="R145">
            <v>6</v>
          </cell>
          <cell r="S145">
            <v>0</v>
          </cell>
          <cell r="T145">
            <v>4</v>
          </cell>
          <cell r="U145">
            <v>201</v>
          </cell>
          <cell r="V145">
            <v>2</v>
          </cell>
          <cell r="W145">
            <v>121</v>
          </cell>
          <cell r="X145">
            <v>3</v>
          </cell>
          <cell r="Y145">
            <v>0</v>
          </cell>
          <cell r="Z145">
            <v>6</v>
          </cell>
          <cell r="AA145">
            <v>0</v>
          </cell>
          <cell r="AB145">
            <v>0</v>
          </cell>
          <cell r="AC145">
            <v>0</v>
          </cell>
          <cell r="AD145">
            <v>0</v>
          </cell>
          <cell r="AE145">
            <v>0</v>
          </cell>
          <cell r="AF145">
            <v>0</v>
          </cell>
          <cell r="AG145">
            <v>429</v>
          </cell>
          <cell r="AH145">
            <v>63</v>
          </cell>
          <cell r="AI145">
            <v>55</v>
          </cell>
          <cell r="AJ145">
            <v>157</v>
          </cell>
          <cell r="AK145">
            <v>25</v>
          </cell>
          <cell r="AL145">
            <v>1</v>
          </cell>
          <cell r="AM145">
            <v>1</v>
          </cell>
          <cell r="AN145">
            <v>0</v>
          </cell>
          <cell r="AO145">
            <v>0</v>
          </cell>
          <cell r="AP145">
            <v>0</v>
          </cell>
          <cell r="AQ145">
            <v>0</v>
          </cell>
          <cell r="AR145">
            <v>0</v>
          </cell>
          <cell r="AS145">
            <v>0</v>
          </cell>
          <cell r="AT145">
            <v>0</v>
          </cell>
        </row>
        <row r="146">
          <cell r="A146">
            <v>9</v>
          </cell>
          <cell r="B146" t="str">
            <v>RhodeIsland</v>
          </cell>
          <cell r="C146">
            <v>42614</v>
          </cell>
          <cell r="D146" t="str">
            <v>Frcst MC</v>
          </cell>
          <cell r="E146">
            <v>21695</v>
          </cell>
          <cell r="F146">
            <v>341</v>
          </cell>
          <cell r="G146">
            <v>182763</v>
          </cell>
          <cell r="H146">
            <v>19343</v>
          </cell>
          <cell r="I146">
            <v>18444</v>
          </cell>
          <cell r="J146">
            <v>0</v>
          </cell>
          <cell r="K146">
            <v>0</v>
          </cell>
          <cell r="L146">
            <v>1144</v>
          </cell>
          <cell r="M146">
            <v>16</v>
          </cell>
          <cell r="N146">
            <v>2904</v>
          </cell>
          <cell r="O146">
            <v>41</v>
          </cell>
          <cell r="P146">
            <v>0</v>
          </cell>
          <cell r="Q146">
            <v>43</v>
          </cell>
          <cell r="R146">
            <v>6</v>
          </cell>
          <cell r="S146">
            <v>0</v>
          </cell>
          <cell r="T146">
            <v>4</v>
          </cell>
          <cell r="U146">
            <v>201</v>
          </cell>
          <cell r="V146">
            <v>2</v>
          </cell>
          <cell r="W146">
            <v>121</v>
          </cell>
          <cell r="X146">
            <v>3</v>
          </cell>
          <cell r="Y146">
            <v>0</v>
          </cell>
          <cell r="Z146">
            <v>6</v>
          </cell>
          <cell r="AA146">
            <v>0</v>
          </cell>
          <cell r="AB146">
            <v>0</v>
          </cell>
          <cell r="AC146">
            <v>0</v>
          </cell>
          <cell r="AD146">
            <v>0</v>
          </cell>
          <cell r="AE146">
            <v>0</v>
          </cell>
          <cell r="AF146">
            <v>0</v>
          </cell>
          <cell r="AG146">
            <v>429</v>
          </cell>
          <cell r="AH146">
            <v>63</v>
          </cell>
          <cell r="AI146">
            <v>55</v>
          </cell>
          <cell r="AJ146">
            <v>157</v>
          </cell>
          <cell r="AK146">
            <v>25</v>
          </cell>
          <cell r="AL146">
            <v>1</v>
          </cell>
          <cell r="AM146">
            <v>1</v>
          </cell>
          <cell r="AN146">
            <v>0</v>
          </cell>
          <cell r="AO146">
            <v>0</v>
          </cell>
          <cell r="AP146">
            <v>0</v>
          </cell>
          <cell r="AQ146">
            <v>0</v>
          </cell>
          <cell r="AR146">
            <v>0</v>
          </cell>
          <cell r="AS146">
            <v>0</v>
          </cell>
          <cell r="AT146">
            <v>0</v>
          </cell>
        </row>
        <row r="147">
          <cell r="A147">
            <v>9</v>
          </cell>
          <cell r="B147" t="str">
            <v>RhodeIsland</v>
          </cell>
          <cell r="C147">
            <v>42644</v>
          </cell>
          <cell r="D147" t="str">
            <v>Frcst MC</v>
          </cell>
          <cell r="E147">
            <v>21627</v>
          </cell>
          <cell r="F147">
            <v>341</v>
          </cell>
          <cell r="G147">
            <v>184136</v>
          </cell>
          <cell r="H147">
            <v>19343</v>
          </cell>
          <cell r="I147">
            <v>18528</v>
          </cell>
          <cell r="J147">
            <v>0</v>
          </cell>
          <cell r="K147">
            <v>0</v>
          </cell>
          <cell r="L147">
            <v>1144</v>
          </cell>
          <cell r="M147">
            <v>24</v>
          </cell>
          <cell r="N147">
            <v>2904</v>
          </cell>
          <cell r="O147">
            <v>41</v>
          </cell>
          <cell r="P147">
            <v>0</v>
          </cell>
          <cell r="Q147">
            <v>43</v>
          </cell>
          <cell r="R147">
            <v>6</v>
          </cell>
          <cell r="S147">
            <v>0</v>
          </cell>
          <cell r="T147">
            <v>4</v>
          </cell>
          <cell r="U147">
            <v>201</v>
          </cell>
          <cell r="V147">
            <v>2</v>
          </cell>
          <cell r="W147">
            <v>121</v>
          </cell>
          <cell r="X147">
            <v>3</v>
          </cell>
          <cell r="Y147">
            <v>0</v>
          </cell>
          <cell r="Z147">
            <v>6</v>
          </cell>
          <cell r="AA147">
            <v>0</v>
          </cell>
          <cell r="AB147">
            <v>0</v>
          </cell>
          <cell r="AC147">
            <v>0</v>
          </cell>
          <cell r="AD147">
            <v>0</v>
          </cell>
          <cell r="AE147">
            <v>0</v>
          </cell>
          <cell r="AF147">
            <v>0</v>
          </cell>
          <cell r="AG147">
            <v>429</v>
          </cell>
          <cell r="AH147">
            <v>63</v>
          </cell>
          <cell r="AI147">
            <v>55</v>
          </cell>
          <cell r="AJ147">
            <v>157</v>
          </cell>
          <cell r="AK147">
            <v>25</v>
          </cell>
          <cell r="AL147">
            <v>1</v>
          </cell>
          <cell r="AM147">
            <v>1</v>
          </cell>
          <cell r="AN147">
            <v>0</v>
          </cell>
          <cell r="AO147">
            <v>0</v>
          </cell>
          <cell r="AP147">
            <v>0</v>
          </cell>
          <cell r="AQ147">
            <v>0</v>
          </cell>
          <cell r="AR147">
            <v>0</v>
          </cell>
          <cell r="AS147">
            <v>0</v>
          </cell>
          <cell r="AT147">
            <v>0</v>
          </cell>
        </row>
        <row r="148">
          <cell r="A148">
            <v>9</v>
          </cell>
          <cell r="B148" t="str">
            <v>RhodeIsland</v>
          </cell>
          <cell r="C148">
            <v>42675</v>
          </cell>
          <cell r="D148" t="str">
            <v>Frcst MC</v>
          </cell>
          <cell r="E148">
            <v>21559</v>
          </cell>
          <cell r="F148">
            <v>341</v>
          </cell>
          <cell r="G148">
            <v>186528</v>
          </cell>
          <cell r="H148">
            <v>19343</v>
          </cell>
          <cell r="I148">
            <v>18707</v>
          </cell>
          <cell r="J148">
            <v>0</v>
          </cell>
          <cell r="K148">
            <v>0</v>
          </cell>
          <cell r="L148">
            <v>1144</v>
          </cell>
          <cell r="M148">
            <v>33</v>
          </cell>
          <cell r="N148">
            <v>2904</v>
          </cell>
          <cell r="O148">
            <v>41</v>
          </cell>
          <cell r="P148">
            <v>0</v>
          </cell>
          <cell r="Q148">
            <v>43</v>
          </cell>
          <cell r="R148">
            <v>6</v>
          </cell>
          <cell r="S148">
            <v>0</v>
          </cell>
          <cell r="T148">
            <v>4</v>
          </cell>
          <cell r="U148">
            <v>202</v>
          </cell>
          <cell r="V148">
            <v>2</v>
          </cell>
          <cell r="W148">
            <v>121</v>
          </cell>
          <cell r="X148">
            <v>3</v>
          </cell>
          <cell r="Y148">
            <v>0</v>
          </cell>
          <cell r="Z148">
            <v>6</v>
          </cell>
          <cell r="AA148">
            <v>0</v>
          </cell>
          <cell r="AB148">
            <v>0</v>
          </cell>
          <cell r="AC148">
            <v>0</v>
          </cell>
          <cell r="AD148">
            <v>0</v>
          </cell>
          <cell r="AE148">
            <v>0</v>
          </cell>
          <cell r="AF148">
            <v>0</v>
          </cell>
          <cell r="AG148">
            <v>429</v>
          </cell>
          <cell r="AH148">
            <v>63</v>
          </cell>
          <cell r="AI148">
            <v>55</v>
          </cell>
          <cell r="AJ148">
            <v>157</v>
          </cell>
          <cell r="AK148">
            <v>25</v>
          </cell>
          <cell r="AL148">
            <v>1</v>
          </cell>
          <cell r="AM148">
            <v>1</v>
          </cell>
          <cell r="AN148">
            <v>0</v>
          </cell>
          <cell r="AO148">
            <v>0</v>
          </cell>
          <cell r="AP148">
            <v>0</v>
          </cell>
          <cell r="AQ148">
            <v>0</v>
          </cell>
          <cell r="AR148">
            <v>0</v>
          </cell>
          <cell r="AS148">
            <v>0</v>
          </cell>
          <cell r="AT148">
            <v>0</v>
          </cell>
        </row>
        <row r="149">
          <cell r="A149">
            <v>9</v>
          </cell>
          <cell r="B149" t="str">
            <v>RhodeIsland</v>
          </cell>
          <cell r="C149">
            <v>42705</v>
          </cell>
          <cell r="D149" t="str">
            <v>Frcst MC</v>
          </cell>
          <cell r="E149">
            <v>21509</v>
          </cell>
          <cell r="F149">
            <v>341</v>
          </cell>
          <cell r="G149">
            <v>188920</v>
          </cell>
          <cell r="H149">
            <v>19343</v>
          </cell>
          <cell r="I149">
            <v>18947</v>
          </cell>
          <cell r="J149">
            <v>0</v>
          </cell>
          <cell r="K149">
            <v>0</v>
          </cell>
          <cell r="L149">
            <v>1144</v>
          </cell>
          <cell r="M149">
            <v>38</v>
          </cell>
          <cell r="N149">
            <v>2904</v>
          </cell>
          <cell r="O149">
            <v>41</v>
          </cell>
          <cell r="P149">
            <v>0</v>
          </cell>
          <cell r="Q149">
            <v>43</v>
          </cell>
          <cell r="R149">
            <v>6</v>
          </cell>
          <cell r="S149">
            <v>0</v>
          </cell>
          <cell r="T149">
            <v>4</v>
          </cell>
          <cell r="U149">
            <v>202</v>
          </cell>
          <cell r="V149">
            <v>2</v>
          </cell>
          <cell r="W149">
            <v>121</v>
          </cell>
          <cell r="X149">
            <v>3</v>
          </cell>
          <cell r="Y149">
            <v>0</v>
          </cell>
          <cell r="Z149">
            <v>6</v>
          </cell>
          <cell r="AA149">
            <v>0</v>
          </cell>
          <cell r="AB149">
            <v>0</v>
          </cell>
          <cell r="AC149">
            <v>0</v>
          </cell>
          <cell r="AD149">
            <v>0</v>
          </cell>
          <cell r="AE149">
            <v>0</v>
          </cell>
          <cell r="AF149">
            <v>0</v>
          </cell>
          <cell r="AG149">
            <v>429</v>
          </cell>
          <cell r="AH149">
            <v>63</v>
          </cell>
          <cell r="AI149">
            <v>55</v>
          </cell>
          <cell r="AJ149">
            <v>157</v>
          </cell>
          <cell r="AK149">
            <v>25</v>
          </cell>
          <cell r="AL149">
            <v>1</v>
          </cell>
          <cell r="AM149">
            <v>1</v>
          </cell>
          <cell r="AN149">
            <v>0</v>
          </cell>
          <cell r="AO149">
            <v>0</v>
          </cell>
          <cell r="AP149">
            <v>0</v>
          </cell>
          <cell r="AQ149">
            <v>0</v>
          </cell>
          <cell r="AR149">
            <v>0</v>
          </cell>
          <cell r="AS149">
            <v>0</v>
          </cell>
          <cell r="AT149">
            <v>0</v>
          </cell>
        </row>
        <row r="150">
          <cell r="A150">
            <v>9</v>
          </cell>
          <cell r="B150" t="str">
            <v>RhodeIsland</v>
          </cell>
          <cell r="C150">
            <v>42736</v>
          </cell>
          <cell r="D150" t="str">
            <v>Frcst MC</v>
          </cell>
          <cell r="E150">
            <v>21432</v>
          </cell>
          <cell r="F150">
            <v>341</v>
          </cell>
          <cell r="G150">
            <v>190293</v>
          </cell>
          <cell r="H150">
            <v>19343</v>
          </cell>
          <cell r="I150">
            <v>19126</v>
          </cell>
          <cell r="J150">
            <v>0</v>
          </cell>
          <cell r="K150">
            <v>0</v>
          </cell>
          <cell r="L150">
            <v>1144</v>
          </cell>
          <cell r="M150">
            <v>39</v>
          </cell>
          <cell r="N150">
            <v>2904</v>
          </cell>
          <cell r="O150">
            <v>41</v>
          </cell>
          <cell r="P150">
            <v>0</v>
          </cell>
          <cell r="Q150">
            <v>43</v>
          </cell>
          <cell r="R150">
            <v>6</v>
          </cell>
          <cell r="S150">
            <v>0</v>
          </cell>
          <cell r="T150">
            <v>4</v>
          </cell>
          <cell r="U150">
            <v>203</v>
          </cell>
          <cell r="V150">
            <v>2</v>
          </cell>
          <cell r="W150">
            <v>121</v>
          </cell>
          <cell r="X150">
            <v>3</v>
          </cell>
          <cell r="Y150">
            <v>0</v>
          </cell>
          <cell r="Z150">
            <v>6</v>
          </cell>
          <cell r="AA150">
            <v>0</v>
          </cell>
          <cell r="AB150">
            <v>0</v>
          </cell>
          <cell r="AC150">
            <v>0</v>
          </cell>
          <cell r="AD150">
            <v>0</v>
          </cell>
          <cell r="AE150">
            <v>0</v>
          </cell>
          <cell r="AF150">
            <v>0</v>
          </cell>
          <cell r="AG150">
            <v>429</v>
          </cell>
          <cell r="AH150">
            <v>63</v>
          </cell>
          <cell r="AI150">
            <v>55</v>
          </cell>
          <cell r="AJ150">
            <v>157</v>
          </cell>
          <cell r="AK150">
            <v>25</v>
          </cell>
          <cell r="AL150">
            <v>1</v>
          </cell>
          <cell r="AM150">
            <v>1</v>
          </cell>
          <cell r="AN150">
            <v>0</v>
          </cell>
          <cell r="AO150">
            <v>0</v>
          </cell>
          <cell r="AP150">
            <v>0</v>
          </cell>
          <cell r="AQ150">
            <v>0</v>
          </cell>
          <cell r="AR150">
            <v>0</v>
          </cell>
          <cell r="AS150">
            <v>0</v>
          </cell>
          <cell r="AT150">
            <v>0</v>
          </cell>
        </row>
        <row r="151">
          <cell r="A151">
            <v>9</v>
          </cell>
          <cell r="B151" t="str">
            <v>RhodeIsland</v>
          </cell>
          <cell r="C151">
            <v>42767</v>
          </cell>
          <cell r="D151" t="str">
            <v>Frcst MC</v>
          </cell>
          <cell r="E151">
            <v>21391</v>
          </cell>
          <cell r="F151">
            <v>341</v>
          </cell>
          <cell r="G151">
            <v>190697</v>
          </cell>
          <cell r="H151">
            <v>19343</v>
          </cell>
          <cell r="I151">
            <v>19222</v>
          </cell>
          <cell r="J151">
            <v>0</v>
          </cell>
          <cell r="K151">
            <v>0</v>
          </cell>
          <cell r="L151">
            <v>1144</v>
          </cell>
          <cell r="M151">
            <v>36</v>
          </cell>
          <cell r="N151">
            <v>2904</v>
          </cell>
          <cell r="O151">
            <v>41</v>
          </cell>
          <cell r="P151">
            <v>0</v>
          </cell>
          <cell r="Q151">
            <v>43</v>
          </cell>
          <cell r="R151">
            <v>6</v>
          </cell>
          <cell r="S151">
            <v>0</v>
          </cell>
          <cell r="T151">
            <v>4</v>
          </cell>
          <cell r="U151">
            <v>203</v>
          </cell>
          <cell r="V151">
            <v>2</v>
          </cell>
          <cell r="W151">
            <v>121</v>
          </cell>
          <cell r="X151">
            <v>3</v>
          </cell>
          <cell r="Y151">
            <v>0</v>
          </cell>
          <cell r="Z151">
            <v>6</v>
          </cell>
          <cell r="AA151">
            <v>0</v>
          </cell>
          <cell r="AB151">
            <v>0</v>
          </cell>
          <cell r="AC151">
            <v>0</v>
          </cell>
          <cell r="AD151">
            <v>0</v>
          </cell>
          <cell r="AE151">
            <v>0</v>
          </cell>
          <cell r="AF151">
            <v>0</v>
          </cell>
          <cell r="AG151">
            <v>429</v>
          </cell>
          <cell r="AH151">
            <v>63</v>
          </cell>
          <cell r="AI151">
            <v>55</v>
          </cell>
          <cell r="AJ151">
            <v>157</v>
          </cell>
          <cell r="AK151">
            <v>25</v>
          </cell>
          <cell r="AL151">
            <v>1</v>
          </cell>
          <cell r="AM151">
            <v>1</v>
          </cell>
          <cell r="AN151">
            <v>0</v>
          </cell>
          <cell r="AO151">
            <v>0</v>
          </cell>
          <cell r="AP151">
            <v>0</v>
          </cell>
          <cell r="AQ151">
            <v>0</v>
          </cell>
          <cell r="AR151">
            <v>0</v>
          </cell>
          <cell r="AS151">
            <v>0</v>
          </cell>
          <cell r="AT151">
            <v>0</v>
          </cell>
        </row>
        <row r="152">
          <cell r="A152">
            <v>9</v>
          </cell>
          <cell r="B152" t="str">
            <v>RhodeIsland</v>
          </cell>
          <cell r="C152">
            <v>42795</v>
          </cell>
          <cell r="D152" t="str">
            <v>Frcst MC</v>
          </cell>
          <cell r="E152">
            <v>21302</v>
          </cell>
          <cell r="F152">
            <v>341</v>
          </cell>
          <cell r="G152">
            <v>190105</v>
          </cell>
          <cell r="H152">
            <v>19343</v>
          </cell>
          <cell r="I152">
            <v>19180</v>
          </cell>
          <cell r="J152">
            <v>0</v>
          </cell>
          <cell r="K152">
            <v>0</v>
          </cell>
          <cell r="L152">
            <v>1144</v>
          </cell>
          <cell r="M152">
            <v>31</v>
          </cell>
          <cell r="N152">
            <v>2904</v>
          </cell>
          <cell r="O152">
            <v>41</v>
          </cell>
          <cell r="P152">
            <v>0</v>
          </cell>
          <cell r="Q152">
            <v>43</v>
          </cell>
          <cell r="R152">
            <v>6</v>
          </cell>
          <cell r="S152">
            <v>0</v>
          </cell>
          <cell r="T152">
            <v>4</v>
          </cell>
          <cell r="U152">
            <v>203</v>
          </cell>
          <cell r="V152">
            <v>2</v>
          </cell>
          <cell r="W152">
            <v>121</v>
          </cell>
          <cell r="X152">
            <v>3</v>
          </cell>
          <cell r="Y152">
            <v>0</v>
          </cell>
          <cell r="Z152">
            <v>6</v>
          </cell>
          <cell r="AA152">
            <v>0</v>
          </cell>
          <cell r="AB152">
            <v>0</v>
          </cell>
          <cell r="AC152">
            <v>0</v>
          </cell>
          <cell r="AD152">
            <v>0</v>
          </cell>
          <cell r="AE152">
            <v>0</v>
          </cell>
          <cell r="AF152">
            <v>0</v>
          </cell>
          <cell r="AG152">
            <v>429</v>
          </cell>
          <cell r="AH152">
            <v>63</v>
          </cell>
          <cell r="AI152">
            <v>55</v>
          </cell>
          <cell r="AJ152">
            <v>157</v>
          </cell>
          <cell r="AK152">
            <v>25</v>
          </cell>
          <cell r="AL152">
            <v>1</v>
          </cell>
          <cell r="AM152">
            <v>1</v>
          </cell>
          <cell r="AN152">
            <v>0</v>
          </cell>
          <cell r="AO152">
            <v>0</v>
          </cell>
          <cell r="AP152">
            <v>0</v>
          </cell>
          <cell r="AQ152">
            <v>0</v>
          </cell>
          <cell r="AR152">
            <v>0</v>
          </cell>
          <cell r="AS152">
            <v>0</v>
          </cell>
          <cell r="AT152">
            <v>0</v>
          </cell>
        </row>
        <row r="153">
          <cell r="A153">
            <v>9</v>
          </cell>
          <cell r="B153" t="str">
            <v>RhodeIsland</v>
          </cell>
          <cell r="C153">
            <v>42826</v>
          </cell>
          <cell r="D153" t="str">
            <v>Frcst MC</v>
          </cell>
          <cell r="E153">
            <v>21159</v>
          </cell>
          <cell r="F153">
            <v>341</v>
          </cell>
          <cell r="G153">
            <v>188934</v>
          </cell>
          <cell r="H153">
            <v>19343</v>
          </cell>
          <cell r="I153">
            <v>19095</v>
          </cell>
          <cell r="J153">
            <v>0</v>
          </cell>
          <cell r="K153">
            <v>0</v>
          </cell>
          <cell r="L153">
            <v>1144</v>
          </cell>
          <cell r="M153">
            <v>25</v>
          </cell>
          <cell r="N153">
            <v>2904</v>
          </cell>
          <cell r="O153">
            <v>41</v>
          </cell>
          <cell r="P153">
            <v>0</v>
          </cell>
          <cell r="Q153">
            <v>43</v>
          </cell>
          <cell r="R153">
            <v>6</v>
          </cell>
          <cell r="S153">
            <v>0</v>
          </cell>
          <cell r="T153">
            <v>4</v>
          </cell>
          <cell r="U153">
            <v>204</v>
          </cell>
          <cell r="V153">
            <v>2</v>
          </cell>
          <cell r="W153">
            <v>121</v>
          </cell>
          <cell r="X153">
            <v>3</v>
          </cell>
          <cell r="Y153">
            <v>0</v>
          </cell>
          <cell r="Z153">
            <v>6</v>
          </cell>
          <cell r="AA153">
            <v>0</v>
          </cell>
          <cell r="AB153">
            <v>0</v>
          </cell>
          <cell r="AC153">
            <v>0</v>
          </cell>
          <cell r="AD153">
            <v>0</v>
          </cell>
          <cell r="AE153">
            <v>0</v>
          </cell>
          <cell r="AF153">
            <v>0</v>
          </cell>
          <cell r="AG153">
            <v>429</v>
          </cell>
          <cell r="AH153">
            <v>63</v>
          </cell>
          <cell r="AI153">
            <v>55</v>
          </cell>
          <cell r="AJ153">
            <v>157</v>
          </cell>
          <cell r="AK153">
            <v>25</v>
          </cell>
          <cell r="AL153">
            <v>1</v>
          </cell>
          <cell r="AM153">
            <v>1</v>
          </cell>
          <cell r="AN153">
            <v>0</v>
          </cell>
          <cell r="AO153">
            <v>0</v>
          </cell>
          <cell r="AP153">
            <v>0</v>
          </cell>
          <cell r="AQ153">
            <v>0</v>
          </cell>
          <cell r="AR153">
            <v>0</v>
          </cell>
          <cell r="AS153">
            <v>0</v>
          </cell>
          <cell r="AT153">
            <v>0</v>
          </cell>
        </row>
        <row r="154">
          <cell r="A154">
            <v>9</v>
          </cell>
          <cell r="B154" t="str">
            <v>RhodeIsland</v>
          </cell>
          <cell r="C154">
            <v>42856</v>
          </cell>
          <cell r="D154" t="str">
            <v>Frcst MC</v>
          </cell>
          <cell r="E154">
            <v>21016</v>
          </cell>
          <cell r="F154">
            <v>341</v>
          </cell>
          <cell r="G154">
            <v>187194</v>
          </cell>
          <cell r="H154">
            <v>19343</v>
          </cell>
          <cell r="I154">
            <v>18956</v>
          </cell>
          <cell r="J154">
            <v>0</v>
          </cell>
          <cell r="K154">
            <v>0</v>
          </cell>
          <cell r="L154">
            <v>1144</v>
          </cell>
          <cell r="M154">
            <v>18</v>
          </cell>
          <cell r="N154">
            <v>2904</v>
          </cell>
          <cell r="O154">
            <v>41</v>
          </cell>
          <cell r="P154">
            <v>0</v>
          </cell>
          <cell r="Q154">
            <v>43</v>
          </cell>
          <cell r="R154">
            <v>6</v>
          </cell>
          <cell r="S154">
            <v>0</v>
          </cell>
          <cell r="T154">
            <v>4</v>
          </cell>
          <cell r="U154">
            <v>204</v>
          </cell>
          <cell r="V154">
            <v>2</v>
          </cell>
          <cell r="W154">
            <v>121</v>
          </cell>
          <cell r="X154">
            <v>3</v>
          </cell>
          <cell r="Y154">
            <v>0</v>
          </cell>
          <cell r="Z154">
            <v>6</v>
          </cell>
          <cell r="AA154">
            <v>0</v>
          </cell>
          <cell r="AB154">
            <v>0</v>
          </cell>
          <cell r="AC154">
            <v>0</v>
          </cell>
          <cell r="AD154">
            <v>0</v>
          </cell>
          <cell r="AE154">
            <v>0</v>
          </cell>
          <cell r="AF154">
            <v>0</v>
          </cell>
          <cell r="AG154">
            <v>429</v>
          </cell>
          <cell r="AH154">
            <v>63</v>
          </cell>
          <cell r="AI154">
            <v>55</v>
          </cell>
          <cell r="AJ154">
            <v>157</v>
          </cell>
          <cell r="AK154">
            <v>25</v>
          </cell>
          <cell r="AL154">
            <v>1</v>
          </cell>
          <cell r="AM154">
            <v>1</v>
          </cell>
          <cell r="AN154">
            <v>0</v>
          </cell>
          <cell r="AO154">
            <v>0</v>
          </cell>
          <cell r="AP154">
            <v>0</v>
          </cell>
          <cell r="AQ154">
            <v>0</v>
          </cell>
          <cell r="AR154">
            <v>0</v>
          </cell>
          <cell r="AS154">
            <v>0</v>
          </cell>
          <cell r="AT154">
            <v>0</v>
          </cell>
        </row>
        <row r="155">
          <cell r="A155">
            <v>9</v>
          </cell>
          <cell r="B155" t="str">
            <v>RhodeIsland</v>
          </cell>
          <cell r="C155">
            <v>42887</v>
          </cell>
          <cell r="D155" t="str">
            <v>Frcst MC</v>
          </cell>
          <cell r="E155">
            <v>20926</v>
          </cell>
          <cell r="F155">
            <v>341</v>
          </cell>
          <cell r="G155">
            <v>185453</v>
          </cell>
          <cell r="H155">
            <v>19343</v>
          </cell>
          <cell r="I155">
            <v>18789</v>
          </cell>
          <cell r="J155">
            <v>0</v>
          </cell>
          <cell r="K155">
            <v>0</v>
          </cell>
          <cell r="L155">
            <v>1144</v>
          </cell>
          <cell r="M155">
            <v>14</v>
          </cell>
          <cell r="N155">
            <v>2904</v>
          </cell>
          <cell r="O155">
            <v>41</v>
          </cell>
          <cell r="P155">
            <v>0</v>
          </cell>
          <cell r="Q155">
            <v>43</v>
          </cell>
          <cell r="R155">
            <v>6</v>
          </cell>
          <cell r="S155">
            <v>0</v>
          </cell>
          <cell r="T155">
            <v>4</v>
          </cell>
          <cell r="U155">
            <v>204</v>
          </cell>
          <cell r="V155">
            <v>2</v>
          </cell>
          <cell r="W155">
            <v>121</v>
          </cell>
          <cell r="X155">
            <v>3</v>
          </cell>
          <cell r="Y155">
            <v>0</v>
          </cell>
          <cell r="Z155">
            <v>6</v>
          </cell>
          <cell r="AA155">
            <v>0</v>
          </cell>
          <cell r="AB155">
            <v>0</v>
          </cell>
          <cell r="AC155">
            <v>0</v>
          </cell>
          <cell r="AD155">
            <v>0</v>
          </cell>
          <cell r="AE155">
            <v>0</v>
          </cell>
          <cell r="AF155">
            <v>0</v>
          </cell>
          <cell r="AG155">
            <v>429</v>
          </cell>
          <cell r="AH155">
            <v>63</v>
          </cell>
          <cell r="AI155">
            <v>55</v>
          </cell>
          <cell r="AJ155">
            <v>157</v>
          </cell>
          <cell r="AK155">
            <v>25</v>
          </cell>
          <cell r="AL155">
            <v>1</v>
          </cell>
          <cell r="AM155">
            <v>1</v>
          </cell>
          <cell r="AN155">
            <v>0</v>
          </cell>
          <cell r="AO155">
            <v>0</v>
          </cell>
          <cell r="AP155">
            <v>0</v>
          </cell>
          <cell r="AQ155">
            <v>0</v>
          </cell>
          <cell r="AR155">
            <v>0</v>
          </cell>
          <cell r="AS155">
            <v>0</v>
          </cell>
          <cell r="AT155">
            <v>0</v>
          </cell>
        </row>
        <row r="156">
          <cell r="A156">
            <v>9</v>
          </cell>
          <cell r="B156" t="str">
            <v>RhodeIsland</v>
          </cell>
          <cell r="C156">
            <v>42917</v>
          </cell>
          <cell r="D156" t="str">
            <v>Frcst MC</v>
          </cell>
          <cell r="E156">
            <v>20836</v>
          </cell>
          <cell r="F156">
            <v>341</v>
          </cell>
          <cell r="G156">
            <v>184282</v>
          </cell>
          <cell r="H156">
            <v>19343</v>
          </cell>
          <cell r="I156">
            <v>18650</v>
          </cell>
          <cell r="J156">
            <v>0</v>
          </cell>
          <cell r="K156">
            <v>0</v>
          </cell>
          <cell r="L156">
            <v>1144</v>
          </cell>
          <cell r="M156">
            <v>11</v>
          </cell>
          <cell r="N156">
            <v>2904</v>
          </cell>
          <cell r="O156">
            <v>41</v>
          </cell>
          <cell r="P156">
            <v>0</v>
          </cell>
          <cell r="Q156">
            <v>43</v>
          </cell>
          <cell r="R156">
            <v>6</v>
          </cell>
          <cell r="S156">
            <v>0</v>
          </cell>
          <cell r="T156">
            <v>4</v>
          </cell>
          <cell r="U156">
            <v>204</v>
          </cell>
          <cell r="V156">
            <v>2</v>
          </cell>
          <cell r="W156">
            <v>121</v>
          </cell>
          <cell r="X156">
            <v>3</v>
          </cell>
          <cell r="Y156">
            <v>0</v>
          </cell>
          <cell r="Z156">
            <v>6</v>
          </cell>
          <cell r="AA156">
            <v>0</v>
          </cell>
          <cell r="AB156">
            <v>0</v>
          </cell>
          <cell r="AC156">
            <v>0</v>
          </cell>
          <cell r="AD156">
            <v>0</v>
          </cell>
          <cell r="AE156">
            <v>0</v>
          </cell>
          <cell r="AF156">
            <v>0</v>
          </cell>
          <cell r="AG156">
            <v>429</v>
          </cell>
          <cell r="AH156">
            <v>63</v>
          </cell>
          <cell r="AI156">
            <v>55</v>
          </cell>
          <cell r="AJ156">
            <v>157</v>
          </cell>
          <cell r="AK156">
            <v>25</v>
          </cell>
          <cell r="AL156">
            <v>1</v>
          </cell>
          <cell r="AM156">
            <v>1</v>
          </cell>
          <cell r="AN156">
            <v>0</v>
          </cell>
          <cell r="AO156">
            <v>0</v>
          </cell>
          <cell r="AP156">
            <v>0</v>
          </cell>
          <cell r="AQ156">
            <v>0</v>
          </cell>
          <cell r="AR156">
            <v>0</v>
          </cell>
          <cell r="AS156">
            <v>0</v>
          </cell>
          <cell r="AT156">
            <v>0</v>
          </cell>
        </row>
        <row r="157">
          <cell r="A157">
            <v>9</v>
          </cell>
          <cell r="B157" t="str">
            <v>RhodeIsland</v>
          </cell>
          <cell r="C157">
            <v>42948</v>
          </cell>
          <cell r="D157" t="str">
            <v>Frcst MC</v>
          </cell>
          <cell r="E157">
            <v>20808</v>
          </cell>
          <cell r="F157">
            <v>341</v>
          </cell>
          <cell r="G157">
            <v>183541</v>
          </cell>
          <cell r="H157">
            <v>19343</v>
          </cell>
          <cell r="I157">
            <v>18505</v>
          </cell>
          <cell r="J157">
            <v>0</v>
          </cell>
          <cell r="K157">
            <v>0</v>
          </cell>
          <cell r="L157">
            <v>1144</v>
          </cell>
          <cell r="M157">
            <v>12</v>
          </cell>
          <cell r="N157">
            <v>2904</v>
          </cell>
          <cell r="O157">
            <v>41</v>
          </cell>
          <cell r="P157">
            <v>0</v>
          </cell>
          <cell r="Q157">
            <v>43</v>
          </cell>
          <cell r="R157">
            <v>6</v>
          </cell>
          <cell r="S157">
            <v>0</v>
          </cell>
          <cell r="T157">
            <v>4</v>
          </cell>
          <cell r="U157">
            <v>205</v>
          </cell>
          <cell r="V157">
            <v>2</v>
          </cell>
          <cell r="W157">
            <v>121</v>
          </cell>
          <cell r="X157">
            <v>3</v>
          </cell>
          <cell r="Y157">
            <v>0</v>
          </cell>
          <cell r="Z157">
            <v>6</v>
          </cell>
          <cell r="AA157">
            <v>0</v>
          </cell>
          <cell r="AB157">
            <v>0</v>
          </cell>
          <cell r="AC157">
            <v>0</v>
          </cell>
          <cell r="AD157">
            <v>0</v>
          </cell>
          <cell r="AE157">
            <v>0</v>
          </cell>
          <cell r="AF157">
            <v>0</v>
          </cell>
          <cell r="AG157">
            <v>429</v>
          </cell>
          <cell r="AH157">
            <v>63</v>
          </cell>
          <cell r="AI157">
            <v>55</v>
          </cell>
          <cell r="AJ157">
            <v>157</v>
          </cell>
          <cell r="AK157">
            <v>25</v>
          </cell>
          <cell r="AL157">
            <v>1</v>
          </cell>
          <cell r="AM157">
            <v>1</v>
          </cell>
          <cell r="AN157">
            <v>0</v>
          </cell>
          <cell r="AO157">
            <v>0</v>
          </cell>
          <cell r="AP157">
            <v>0</v>
          </cell>
          <cell r="AQ157">
            <v>0</v>
          </cell>
          <cell r="AR157">
            <v>0</v>
          </cell>
          <cell r="AS157">
            <v>0</v>
          </cell>
          <cell r="AT157">
            <v>0</v>
          </cell>
        </row>
        <row r="158">
          <cell r="A158">
            <v>9</v>
          </cell>
          <cell r="B158" t="str">
            <v>RhodeIsland</v>
          </cell>
          <cell r="C158">
            <v>42979</v>
          </cell>
          <cell r="D158" t="str">
            <v>Frcst MC</v>
          </cell>
          <cell r="E158">
            <v>20759</v>
          </cell>
          <cell r="F158">
            <v>341</v>
          </cell>
          <cell r="G158">
            <v>184094</v>
          </cell>
          <cell r="H158">
            <v>19343</v>
          </cell>
          <cell r="I158">
            <v>18536</v>
          </cell>
          <cell r="J158">
            <v>0</v>
          </cell>
          <cell r="K158">
            <v>0</v>
          </cell>
          <cell r="L158">
            <v>1144</v>
          </cell>
          <cell r="M158">
            <v>16</v>
          </cell>
          <cell r="N158">
            <v>2904</v>
          </cell>
          <cell r="O158">
            <v>41</v>
          </cell>
          <cell r="P158">
            <v>0</v>
          </cell>
          <cell r="Q158">
            <v>43</v>
          </cell>
          <cell r="R158">
            <v>6</v>
          </cell>
          <cell r="S158">
            <v>0</v>
          </cell>
          <cell r="T158">
            <v>4</v>
          </cell>
          <cell r="U158">
            <v>205</v>
          </cell>
          <cell r="V158">
            <v>2</v>
          </cell>
          <cell r="W158">
            <v>121</v>
          </cell>
          <cell r="X158">
            <v>3</v>
          </cell>
          <cell r="Y158">
            <v>0</v>
          </cell>
          <cell r="Z158">
            <v>6</v>
          </cell>
          <cell r="AA158">
            <v>0</v>
          </cell>
          <cell r="AB158">
            <v>0</v>
          </cell>
          <cell r="AC158">
            <v>0</v>
          </cell>
          <cell r="AD158">
            <v>0</v>
          </cell>
          <cell r="AE158">
            <v>0</v>
          </cell>
          <cell r="AF158">
            <v>0</v>
          </cell>
          <cell r="AG158">
            <v>429</v>
          </cell>
          <cell r="AH158">
            <v>63</v>
          </cell>
          <cell r="AI158">
            <v>55</v>
          </cell>
          <cell r="AJ158">
            <v>157</v>
          </cell>
          <cell r="AK158">
            <v>25</v>
          </cell>
          <cell r="AL158">
            <v>1</v>
          </cell>
          <cell r="AM158">
            <v>1</v>
          </cell>
          <cell r="AN158">
            <v>0</v>
          </cell>
          <cell r="AO158">
            <v>0</v>
          </cell>
          <cell r="AP158">
            <v>0</v>
          </cell>
          <cell r="AQ158">
            <v>0</v>
          </cell>
          <cell r="AR158">
            <v>0</v>
          </cell>
          <cell r="AS158">
            <v>0</v>
          </cell>
          <cell r="AT158">
            <v>0</v>
          </cell>
        </row>
        <row r="159">
          <cell r="A159">
            <v>9</v>
          </cell>
          <cell r="B159" t="str">
            <v>RhodeIsland</v>
          </cell>
          <cell r="C159">
            <v>43009</v>
          </cell>
          <cell r="D159" t="str">
            <v>Frcst MC</v>
          </cell>
          <cell r="E159">
            <v>20691</v>
          </cell>
          <cell r="F159">
            <v>341</v>
          </cell>
          <cell r="G159">
            <v>185467</v>
          </cell>
          <cell r="H159">
            <v>19343</v>
          </cell>
          <cell r="I159">
            <v>18619</v>
          </cell>
          <cell r="J159">
            <v>0</v>
          </cell>
          <cell r="K159">
            <v>0</v>
          </cell>
          <cell r="L159">
            <v>1144</v>
          </cell>
          <cell r="M159">
            <v>25</v>
          </cell>
          <cell r="N159">
            <v>2904</v>
          </cell>
          <cell r="O159">
            <v>41</v>
          </cell>
          <cell r="P159">
            <v>0</v>
          </cell>
          <cell r="Q159">
            <v>43</v>
          </cell>
          <cell r="R159">
            <v>6</v>
          </cell>
          <cell r="S159">
            <v>0</v>
          </cell>
          <cell r="T159">
            <v>4</v>
          </cell>
          <cell r="U159">
            <v>205</v>
          </cell>
          <cell r="V159">
            <v>2</v>
          </cell>
          <cell r="W159">
            <v>121</v>
          </cell>
          <cell r="X159">
            <v>3</v>
          </cell>
          <cell r="Y159">
            <v>0</v>
          </cell>
          <cell r="Z159">
            <v>6</v>
          </cell>
          <cell r="AA159">
            <v>0</v>
          </cell>
          <cell r="AB159">
            <v>0</v>
          </cell>
          <cell r="AC159">
            <v>0</v>
          </cell>
          <cell r="AD159">
            <v>0</v>
          </cell>
          <cell r="AE159">
            <v>0</v>
          </cell>
          <cell r="AF159">
            <v>0</v>
          </cell>
          <cell r="AG159">
            <v>429</v>
          </cell>
          <cell r="AH159">
            <v>63</v>
          </cell>
          <cell r="AI159">
            <v>55</v>
          </cell>
          <cell r="AJ159">
            <v>157</v>
          </cell>
          <cell r="AK159">
            <v>25</v>
          </cell>
          <cell r="AL159">
            <v>1</v>
          </cell>
          <cell r="AM159">
            <v>1</v>
          </cell>
          <cell r="AN159">
            <v>0</v>
          </cell>
          <cell r="AO159">
            <v>0</v>
          </cell>
          <cell r="AP159">
            <v>0</v>
          </cell>
          <cell r="AQ159">
            <v>0</v>
          </cell>
          <cell r="AR159">
            <v>0</v>
          </cell>
          <cell r="AS159">
            <v>0</v>
          </cell>
          <cell r="AT159">
            <v>0</v>
          </cell>
        </row>
        <row r="160">
          <cell r="A160">
            <v>9</v>
          </cell>
          <cell r="B160" t="str">
            <v>RhodeIsland</v>
          </cell>
          <cell r="C160">
            <v>43040</v>
          </cell>
          <cell r="D160" t="str">
            <v>Frcst MC</v>
          </cell>
          <cell r="E160">
            <v>20623</v>
          </cell>
          <cell r="F160">
            <v>341</v>
          </cell>
          <cell r="G160">
            <v>187859</v>
          </cell>
          <cell r="H160">
            <v>19343</v>
          </cell>
          <cell r="I160">
            <v>18798</v>
          </cell>
          <cell r="J160">
            <v>0</v>
          </cell>
          <cell r="K160">
            <v>0</v>
          </cell>
          <cell r="L160">
            <v>1144</v>
          </cell>
          <cell r="M160">
            <v>33</v>
          </cell>
          <cell r="N160">
            <v>2904</v>
          </cell>
          <cell r="O160">
            <v>41</v>
          </cell>
          <cell r="P160">
            <v>0</v>
          </cell>
          <cell r="Q160">
            <v>43</v>
          </cell>
          <cell r="R160">
            <v>6</v>
          </cell>
          <cell r="S160">
            <v>0</v>
          </cell>
          <cell r="T160">
            <v>4</v>
          </cell>
          <cell r="U160">
            <v>206</v>
          </cell>
          <cell r="V160">
            <v>2</v>
          </cell>
          <cell r="W160">
            <v>121</v>
          </cell>
          <cell r="X160">
            <v>3</v>
          </cell>
          <cell r="Y160">
            <v>0</v>
          </cell>
          <cell r="Z160">
            <v>6</v>
          </cell>
          <cell r="AA160">
            <v>0</v>
          </cell>
          <cell r="AB160">
            <v>0</v>
          </cell>
          <cell r="AC160">
            <v>0</v>
          </cell>
          <cell r="AD160">
            <v>0</v>
          </cell>
          <cell r="AE160">
            <v>0</v>
          </cell>
          <cell r="AF160">
            <v>0</v>
          </cell>
          <cell r="AG160">
            <v>429</v>
          </cell>
          <cell r="AH160">
            <v>63</v>
          </cell>
          <cell r="AI160">
            <v>55</v>
          </cell>
          <cell r="AJ160">
            <v>157</v>
          </cell>
          <cell r="AK160">
            <v>25</v>
          </cell>
          <cell r="AL160">
            <v>1</v>
          </cell>
          <cell r="AM160">
            <v>1</v>
          </cell>
          <cell r="AN160">
            <v>0</v>
          </cell>
          <cell r="AO160">
            <v>0</v>
          </cell>
          <cell r="AP160">
            <v>0</v>
          </cell>
          <cell r="AQ160">
            <v>0</v>
          </cell>
          <cell r="AR160">
            <v>0</v>
          </cell>
          <cell r="AS160">
            <v>0</v>
          </cell>
          <cell r="AT160">
            <v>0</v>
          </cell>
        </row>
        <row r="161">
          <cell r="A161">
            <v>9</v>
          </cell>
          <cell r="B161" t="str">
            <v>RhodeIsland</v>
          </cell>
          <cell r="C161">
            <v>43070</v>
          </cell>
          <cell r="D161" t="str">
            <v>Frcst MC</v>
          </cell>
          <cell r="E161">
            <v>20573</v>
          </cell>
          <cell r="F161">
            <v>341</v>
          </cell>
          <cell r="G161">
            <v>190251</v>
          </cell>
          <cell r="H161">
            <v>19343</v>
          </cell>
          <cell r="I161">
            <v>19038</v>
          </cell>
          <cell r="J161">
            <v>0</v>
          </cell>
          <cell r="K161">
            <v>0</v>
          </cell>
          <cell r="L161">
            <v>1144</v>
          </cell>
          <cell r="M161">
            <v>38</v>
          </cell>
          <cell r="N161">
            <v>2904</v>
          </cell>
          <cell r="O161">
            <v>41</v>
          </cell>
          <cell r="P161">
            <v>0</v>
          </cell>
          <cell r="Q161">
            <v>43</v>
          </cell>
          <cell r="R161">
            <v>6</v>
          </cell>
          <cell r="S161">
            <v>0</v>
          </cell>
          <cell r="T161">
            <v>4</v>
          </cell>
          <cell r="U161">
            <v>206</v>
          </cell>
          <cell r="V161">
            <v>2</v>
          </cell>
          <cell r="W161">
            <v>121</v>
          </cell>
          <cell r="X161">
            <v>3</v>
          </cell>
          <cell r="Y161">
            <v>0</v>
          </cell>
          <cell r="Z161">
            <v>6</v>
          </cell>
          <cell r="AA161">
            <v>0</v>
          </cell>
          <cell r="AB161">
            <v>0</v>
          </cell>
          <cell r="AC161">
            <v>0</v>
          </cell>
          <cell r="AD161">
            <v>0</v>
          </cell>
          <cell r="AE161">
            <v>0</v>
          </cell>
          <cell r="AF161">
            <v>0</v>
          </cell>
          <cell r="AG161">
            <v>429</v>
          </cell>
          <cell r="AH161">
            <v>63</v>
          </cell>
          <cell r="AI161">
            <v>55</v>
          </cell>
          <cell r="AJ161">
            <v>157</v>
          </cell>
          <cell r="AK161">
            <v>25</v>
          </cell>
          <cell r="AL161">
            <v>1</v>
          </cell>
          <cell r="AM161">
            <v>1</v>
          </cell>
          <cell r="AN161">
            <v>0</v>
          </cell>
          <cell r="AO161">
            <v>0</v>
          </cell>
          <cell r="AP161">
            <v>0</v>
          </cell>
          <cell r="AQ161">
            <v>0</v>
          </cell>
          <cell r="AR161">
            <v>0</v>
          </cell>
          <cell r="AS161">
            <v>0</v>
          </cell>
          <cell r="AT161">
            <v>0</v>
          </cell>
        </row>
        <row r="162">
          <cell r="A162">
            <v>9</v>
          </cell>
          <cell r="B162" t="str">
            <v>RhodeIsland</v>
          </cell>
          <cell r="C162">
            <v>43101</v>
          </cell>
          <cell r="D162" t="str">
            <v>Frcst MC</v>
          </cell>
          <cell r="E162">
            <v>20496</v>
          </cell>
          <cell r="F162">
            <v>341</v>
          </cell>
          <cell r="G162">
            <v>191624</v>
          </cell>
          <cell r="H162">
            <v>19343</v>
          </cell>
          <cell r="I162">
            <v>19217</v>
          </cell>
          <cell r="J162">
            <v>0</v>
          </cell>
          <cell r="K162">
            <v>0</v>
          </cell>
          <cell r="L162">
            <v>1144</v>
          </cell>
          <cell r="M162">
            <v>40</v>
          </cell>
          <cell r="N162">
            <v>2904</v>
          </cell>
          <cell r="O162">
            <v>41</v>
          </cell>
          <cell r="P162">
            <v>0</v>
          </cell>
          <cell r="Q162">
            <v>43</v>
          </cell>
          <cell r="R162">
            <v>6</v>
          </cell>
          <cell r="S162">
            <v>0</v>
          </cell>
          <cell r="T162">
            <v>4</v>
          </cell>
          <cell r="U162">
            <v>206</v>
          </cell>
          <cell r="V162">
            <v>2</v>
          </cell>
          <cell r="W162">
            <v>121</v>
          </cell>
          <cell r="X162">
            <v>3</v>
          </cell>
          <cell r="Y162">
            <v>0</v>
          </cell>
          <cell r="Z162">
            <v>6</v>
          </cell>
          <cell r="AA162">
            <v>0</v>
          </cell>
          <cell r="AB162">
            <v>0</v>
          </cell>
          <cell r="AC162">
            <v>0</v>
          </cell>
          <cell r="AD162">
            <v>0</v>
          </cell>
          <cell r="AE162">
            <v>0</v>
          </cell>
          <cell r="AF162">
            <v>0</v>
          </cell>
          <cell r="AG162">
            <v>429</v>
          </cell>
          <cell r="AH162">
            <v>63</v>
          </cell>
          <cell r="AI162">
            <v>55</v>
          </cell>
          <cell r="AJ162">
            <v>157</v>
          </cell>
          <cell r="AK162">
            <v>25</v>
          </cell>
          <cell r="AL162">
            <v>1</v>
          </cell>
          <cell r="AM162">
            <v>1</v>
          </cell>
          <cell r="AN162">
            <v>0</v>
          </cell>
          <cell r="AO162">
            <v>0</v>
          </cell>
          <cell r="AP162">
            <v>0</v>
          </cell>
          <cell r="AQ162">
            <v>0</v>
          </cell>
          <cell r="AR162">
            <v>0</v>
          </cell>
          <cell r="AS162">
            <v>0</v>
          </cell>
          <cell r="AT162">
            <v>0</v>
          </cell>
        </row>
        <row r="163">
          <cell r="A163">
            <v>9</v>
          </cell>
          <cell r="B163" t="str">
            <v>RhodeIsland</v>
          </cell>
          <cell r="C163">
            <v>43132</v>
          </cell>
          <cell r="D163" t="str">
            <v>Frcst MC</v>
          </cell>
          <cell r="E163">
            <v>20455</v>
          </cell>
          <cell r="F163">
            <v>341</v>
          </cell>
          <cell r="G163">
            <v>192029</v>
          </cell>
          <cell r="H163">
            <v>19343</v>
          </cell>
          <cell r="I163">
            <v>19313</v>
          </cell>
          <cell r="J163">
            <v>0</v>
          </cell>
          <cell r="K163">
            <v>0</v>
          </cell>
          <cell r="L163">
            <v>1144</v>
          </cell>
          <cell r="M163">
            <v>36</v>
          </cell>
          <cell r="N163">
            <v>2904</v>
          </cell>
          <cell r="O163">
            <v>41</v>
          </cell>
          <cell r="P163">
            <v>0</v>
          </cell>
          <cell r="Q163">
            <v>43</v>
          </cell>
          <cell r="R163">
            <v>6</v>
          </cell>
          <cell r="S163">
            <v>0</v>
          </cell>
          <cell r="T163">
            <v>4</v>
          </cell>
          <cell r="U163">
            <v>206</v>
          </cell>
          <cell r="V163">
            <v>2</v>
          </cell>
          <cell r="W163">
            <v>121</v>
          </cell>
          <cell r="X163">
            <v>3</v>
          </cell>
          <cell r="Y163">
            <v>0</v>
          </cell>
          <cell r="Z163">
            <v>6</v>
          </cell>
          <cell r="AA163">
            <v>0</v>
          </cell>
          <cell r="AB163">
            <v>0</v>
          </cell>
          <cell r="AC163">
            <v>0</v>
          </cell>
          <cell r="AD163">
            <v>0</v>
          </cell>
          <cell r="AE163">
            <v>0</v>
          </cell>
          <cell r="AF163">
            <v>0</v>
          </cell>
          <cell r="AG163">
            <v>429</v>
          </cell>
          <cell r="AH163">
            <v>63</v>
          </cell>
          <cell r="AI163">
            <v>55</v>
          </cell>
          <cell r="AJ163">
            <v>157</v>
          </cell>
          <cell r="AK163">
            <v>25</v>
          </cell>
          <cell r="AL163">
            <v>1</v>
          </cell>
          <cell r="AM163">
            <v>1</v>
          </cell>
          <cell r="AN163">
            <v>0</v>
          </cell>
          <cell r="AO163">
            <v>0</v>
          </cell>
          <cell r="AP163">
            <v>0</v>
          </cell>
          <cell r="AQ163">
            <v>0</v>
          </cell>
          <cell r="AR163">
            <v>0</v>
          </cell>
          <cell r="AS163">
            <v>0</v>
          </cell>
          <cell r="AT163">
            <v>0</v>
          </cell>
        </row>
        <row r="164">
          <cell r="A164">
            <v>9</v>
          </cell>
          <cell r="B164" t="str">
            <v>RhodeIsland</v>
          </cell>
          <cell r="C164">
            <v>43160</v>
          </cell>
          <cell r="D164" t="str">
            <v>Frcst MC</v>
          </cell>
          <cell r="E164">
            <v>20366</v>
          </cell>
          <cell r="F164">
            <v>341</v>
          </cell>
          <cell r="G164">
            <v>191436</v>
          </cell>
          <cell r="H164">
            <v>19343</v>
          </cell>
          <cell r="I164">
            <v>19271</v>
          </cell>
          <cell r="J164">
            <v>0</v>
          </cell>
          <cell r="K164">
            <v>0</v>
          </cell>
          <cell r="L164">
            <v>1144</v>
          </cell>
          <cell r="M164">
            <v>32</v>
          </cell>
          <cell r="N164">
            <v>2904</v>
          </cell>
          <cell r="O164">
            <v>41</v>
          </cell>
          <cell r="P164">
            <v>0</v>
          </cell>
          <cell r="Q164">
            <v>43</v>
          </cell>
          <cell r="R164">
            <v>6</v>
          </cell>
          <cell r="S164">
            <v>0</v>
          </cell>
          <cell r="T164">
            <v>4</v>
          </cell>
          <cell r="U164">
            <v>206</v>
          </cell>
          <cell r="V164">
            <v>2</v>
          </cell>
          <cell r="W164">
            <v>121</v>
          </cell>
          <cell r="X164">
            <v>3</v>
          </cell>
          <cell r="Y164">
            <v>0</v>
          </cell>
          <cell r="Z164">
            <v>6</v>
          </cell>
          <cell r="AA164">
            <v>0</v>
          </cell>
          <cell r="AB164">
            <v>0</v>
          </cell>
          <cell r="AC164">
            <v>0</v>
          </cell>
          <cell r="AD164">
            <v>0</v>
          </cell>
          <cell r="AE164">
            <v>0</v>
          </cell>
          <cell r="AF164">
            <v>0</v>
          </cell>
          <cell r="AG164">
            <v>429</v>
          </cell>
          <cell r="AH164">
            <v>63</v>
          </cell>
          <cell r="AI164">
            <v>55</v>
          </cell>
          <cell r="AJ164">
            <v>157</v>
          </cell>
          <cell r="AK164">
            <v>25</v>
          </cell>
          <cell r="AL164">
            <v>1</v>
          </cell>
          <cell r="AM164">
            <v>1</v>
          </cell>
          <cell r="AN164">
            <v>0</v>
          </cell>
          <cell r="AO164">
            <v>0</v>
          </cell>
          <cell r="AP164">
            <v>0</v>
          </cell>
          <cell r="AQ164">
            <v>0</v>
          </cell>
          <cell r="AR164">
            <v>0</v>
          </cell>
          <cell r="AS164">
            <v>0</v>
          </cell>
          <cell r="AT164">
            <v>0</v>
          </cell>
        </row>
        <row r="165">
          <cell r="A165">
            <v>9</v>
          </cell>
          <cell r="B165" t="str">
            <v>RhodeIsland</v>
          </cell>
          <cell r="C165">
            <v>43191</v>
          </cell>
          <cell r="D165" t="str">
            <v>Frcst MC</v>
          </cell>
          <cell r="E165">
            <v>20223</v>
          </cell>
          <cell r="F165">
            <v>341</v>
          </cell>
          <cell r="G165">
            <v>190266</v>
          </cell>
          <cell r="H165">
            <v>19343</v>
          </cell>
          <cell r="I165">
            <v>19186</v>
          </cell>
          <cell r="J165">
            <v>0</v>
          </cell>
          <cell r="K165">
            <v>0</v>
          </cell>
          <cell r="L165">
            <v>1144</v>
          </cell>
          <cell r="M165">
            <v>25</v>
          </cell>
          <cell r="N165">
            <v>2904</v>
          </cell>
          <cell r="O165">
            <v>41</v>
          </cell>
          <cell r="P165">
            <v>0</v>
          </cell>
          <cell r="Q165">
            <v>43</v>
          </cell>
          <cell r="R165">
            <v>6</v>
          </cell>
          <cell r="S165">
            <v>0</v>
          </cell>
          <cell r="T165">
            <v>4</v>
          </cell>
          <cell r="U165">
            <v>207</v>
          </cell>
          <cell r="V165">
            <v>2</v>
          </cell>
          <cell r="W165">
            <v>121</v>
          </cell>
          <cell r="X165">
            <v>3</v>
          </cell>
          <cell r="Y165">
            <v>0</v>
          </cell>
          <cell r="Z165">
            <v>6</v>
          </cell>
          <cell r="AA165">
            <v>0</v>
          </cell>
          <cell r="AB165">
            <v>0</v>
          </cell>
          <cell r="AC165">
            <v>0</v>
          </cell>
          <cell r="AD165">
            <v>0</v>
          </cell>
          <cell r="AE165">
            <v>0</v>
          </cell>
          <cell r="AF165">
            <v>0</v>
          </cell>
          <cell r="AG165">
            <v>429</v>
          </cell>
          <cell r="AH165">
            <v>63</v>
          </cell>
          <cell r="AI165">
            <v>55</v>
          </cell>
          <cell r="AJ165">
            <v>157</v>
          </cell>
          <cell r="AK165">
            <v>25</v>
          </cell>
          <cell r="AL165">
            <v>1</v>
          </cell>
          <cell r="AM165">
            <v>1</v>
          </cell>
          <cell r="AN165">
            <v>0</v>
          </cell>
          <cell r="AO165">
            <v>0</v>
          </cell>
          <cell r="AP165">
            <v>0</v>
          </cell>
          <cell r="AQ165">
            <v>0</v>
          </cell>
          <cell r="AR165">
            <v>0</v>
          </cell>
          <cell r="AS165">
            <v>0</v>
          </cell>
          <cell r="AT165">
            <v>0</v>
          </cell>
        </row>
        <row r="166">
          <cell r="A166">
            <v>9</v>
          </cell>
          <cell r="B166" t="str">
            <v>RhodeIsland</v>
          </cell>
          <cell r="C166">
            <v>43221</v>
          </cell>
          <cell r="D166" t="str">
            <v>Frcst MC</v>
          </cell>
          <cell r="E166">
            <v>20080</v>
          </cell>
          <cell r="F166">
            <v>341</v>
          </cell>
          <cell r="G166">
            <v>188525</v>
          </cell>
          <cell r="H166">
            <v>19343</v>
          </cell>
          <cell r="I166">
            <v>19047</v>
          </cell>
          <cell r="J166">
            <v>0</v>
          </cell>
          <cell r="K166">
            <v>0</v>
          </cell>
          <cell r="L166">
            <v>1144</v>
          </cell>
          <cell r="M166">
            <v>19</v>
          </cell>
          <cell r="N166">
            <v>2904</v>
          </cell>
          <cell r="O166">
            <v>41</v>
          </cell>
          <cell r="P166">
            <v>0</v>
          </cell>
          <cell r="Q166">
            <v>43</v>
          </cell>
          <cell r="R166">
            <v>6</v>
          </cell>
          <cell r="S166">
            <v>0</v>
          </cell>
          <cell r="T166">
            <v>4</v>
          </cell>
          <cell r="U166">
            <v>207</v>
          </cell>
          <cell r="V166">
            <v>2</v>
          </cell>
          <cell r="W166">
            <v>121</v>
          </cell>
          <cell r="X166">
            <v>3</v>
          </cell>
          <cell r="Y166">
            <v>0</v>
          </cell>
          <cell r="Z166">
            <v>6</v>
          </cell>
          <cell r="AA166">
            <v>0</v>
          </cell>
          <cell r="AB166">
            <v>0</v>
          </cell>
          <cell r="AC166">
            <v>0</v>
          </cell>
          <cell r="AD166">
            <v>0</v>
          </cell>
          <cell r="AE166">
            <v>0</v>
          </cell>
          <cell r="AF166">
            <v>0</v>
          </cell>
          <cell r="AG166">
            <v>429</v>
          </cell>
          <cell r="AH166">
            <v>63</v>
          </cell>
          <cell r="AI166">
            <v>55</v>
          </cell>
          <cell r="AJ166">
            <v>157</v>
          </cell>
          <cell r="AK166">
            <v>25</v>
          </cell>
          <cell r="AL166">
            <v>1</v>
          </cell>
          <cell r="AM166">
            <v>1</v>
          </cell>
          <cell r="AN166">
            <v>0</v>
          </cell>
          <cell r="AO166">
            <v>0</v>
          </cell>
          <cell r="AP166">
            <v>0</v>
          </cell>
          <cell r="AQ166">
            <v>0</v>
          </cell>
          <cell r="AR166">
            <v>0</v>
          </cell>
          <cell r="AS166">
            <v>0</v>
          </cell>
          <cell r="AT166">
            <v>0</v>
          </cell>
        </row>
        <row r="167">
          <cell r="A167">
            <v>9</v>
          </cell>
          <cell r="B167" t="str">
            <v>RhodeIsland</v>
          </cell>
          <cell r="C167">
            <v>43252</v>
          </cell>
          <cell r="D167" t="str">
            <v>Frcst MC</v>
          </cell>
          <cell r="E167">
            <v>19990</v>
          </cell>
          <cell r="F167">
            <v>341</v>
          </cell>
          <cell r="G167">
            <v>186784</v>
          </cell>
          <cell r="H167">
            <v>19343</v>
          </cell>
          <cell r="I167">
            <v>18881</v>
          </cell>
          <cell r="J167">
            <v>0</v>
          </cell>
          <cell r="K167">
            <v>0</v>
          </cell>
          <cell r="L167">
            <v>1144</v>
          </cell>
          <cell r="M167">
            <v>14</v>
          </cell>
          <cell r="N167">
            <v>2904</v>
          </cell>
          <cell r="O167">
            <v>41</v>
          </cell>
          <cell r="P167">
            <v>0</v>
          </cell>
          <cell r="Q167">
            <v>43</v>
          </cell>
          <cell r="R167">
            <v>6</v>
          </cell>
          <cell r="S167">
            <v>0</v>
          </cell>
          <cell r="T167">
            <v>4</v>
          </cell>
          <cell r="U167">
            <v>207</v>
          </cell>
          <cell r="V167">
            <v>2</v>
          </cell>
          <cell r="W167">
            <v>121</v>
          </cell>
          <cell r="X167">
            <v>3</v>
          </cell>
          <cell r="Y167">
            <v>0</v>
          </cell>
          <cell r="Z167">
            <v>6</v>
          </cell>
          <cell r="AA167">
            <v>0</v>
          </cell>
          <cell r="AB167">
            <v>0</v>
          </cell>
          <cell r="AC167">
            <v>0</v>
          </cell>
          <cell r="AD167">
            <v>0</v>
          </cell>
          <cell r="AE167">
            <v>0</v>
          </cell>
          <cell r="AF167">
            <v>0</v>
          </cell>
          <cell r="AG167">
            <v>429</v>
          </cell>
          <cell r="AH167">
            <v>63</v>
          </cell>
          <cell r="AI167">
            <v>55</v>
          </cell>
          <cell r="AJ167">
            <v>157</v>
          </cell>
          <cell r="AK167">
            <v>25</v>
          </cell>
          <cell r="AL167">
            <v>1</v>
          </cell>
          <cell r="AM167">
            <v>1</v>
          </cell>
          <cell r="AN167">
            <v>0</v>
          </cell>
          <cell r="AO167">
            <v>0</v>
          </cell>
          <cell r="AP167">
            <v>0</v>
          </cell>
          <cell r="AQ167">
            <v>0</v>
          </cell>
          <cell r="AR167">
            <v>0</v>
          </cell>
          <cell r="AS167">
            <v>0</v>
          </cell>
          <cell r="AT167">
            <v>0</v>
          </cell>
        </row>
        <row r="168">
          <cell r="A168">
            <v>9</v>
          </cell>
          <cell r="B168" t="str">
            <v>RhodeIsland</v>
          </cell>
          <cell r="C168">
            <v>43282</v>
          </cell>
          <cell r="D168" t="str">
            <v>Frcst MC</v>
          </cell>
          <cell r="E168">
            <v>19900</v>
          </cell>
          <cell r="F168">
            <v>341</v>
          </cell>
          <cell r="G168">
            <v>185614</v>
          </cell>
          <cell r="H168">
            <v>19343</v>
          </cell>
          <cell r="I168">
            <v>18742</v>
          </cell>
          <cell r="J168">
            <v>0</v>
          </cell>
          <cell r="K168">
            <v>0</v>
          </cell>
          <cell r="L168">
            <v>1144</v>
          </cell>
          <cell r="M168">
            <v>12</v>
          </cell>
          <cell r="N168">
            <v>2904</v>
          </cell>
          <cell r="O168">
            <v>41</v>
          </cell>
          <cell r="P168">
            <v>0</v>
          </cell>
          <cell r="Q168">
            <v>43</v>
          </cell>
          <cell r="R168">
            <v>6</v>
          </cell>
          <cell r="S168">
            <v>0</v>
          </cell>
          <cell r="T168">
            <v>4</v>
          </cell>
          <cell r="U168">
            <v>207</v>
          </cell>
          <cell r="V168">
            <v>2</v>
          </cell>
          <cell r="W168">
            <v>121</v>
          </cell>
          <cell r="X168">
            <v>3</v>
          </cell>
          <cell r="Y168">
            <v>0</v>
          </cell>
          <cell r="Z168">
            <v>6</v>
          </cell>
          <cell r="AA168">
            <v>0</v>
          </cell>
          <cell r="AB168">
            <v>0</v>
          </cell>
          <cell r="AC168">
            <v>0</v>
          </cell>
          <cell r="AD168">
            <v>0</v>
          </cell>
          <cell r="AE168">
            <v>0</v>
          </cell>
          <cell r="AF168">
            <v>0</v>
          </cell>
          <cell r="AG168">
            <v>429</v>
          </cell>
          <cell r="AH168">
            <v>63</v>
          </cell>
          <cell r="AI168">
            <v>55</v>
          </cell>
          <cell r="AJ168">
            <v>157</v>
          </cell>
          <cell r="AK168">
            <v>25</v>
          </cell>
          <cell r="AL168">
            <v>1</v>
          </cell>
          <cell r="AM168">
            <v>1</v>
          </cell>
          <cell r="AN168">
            <v>0</v>
          </cell>
          <cell r="AO168">
            <v>0</v>
          </cell>
          <cell r="AP168">
            <v>0</v>
          </cell>
          <cell r="AQ168">
            <v>0</v>
          </cell>
          <cell r="AR168">
            <v>0</v>
          </cell>
          <cell r="AS168">
            <v>0</v>
          </cell>
          <cell r="AT168">
            <v>0</v>
          </cell>
        </row>
        <row r="169">
          <cell r="A169">
            <v>9</v>
          </cell>
          <cell r="B169" t="str">
            <v>RhodeIsland</v>
          </cell>
          <cell r="C169">
            <v>43313</v>
          </cell>
          <cell r="D169" t="str">
            <v>Frcst MC</v>
          </cell>
          <cell r="E169">
            <v>19872</v>
          </cell>
          <cell r="F169">
            <v>341</v>
          </cell>
          <cell r="G169">
            <v>184873</v>
          </cell>
          <cell r="H169">
            <v>19343</v>
          </cell>
          <cell r="I169">
            <v>18596</v>
          </cell>
          <cell r="J169">
            <v>0</v>
          </cell>
          <cell r="K169">
            <v>0</v>
          </cell>
          <cell r="L169">
            <v>1144</v>
          </cell>
          <cell r="M169">
            <v>12</v>
          </cell>
          <cell r="N169">
            <v>2904</v>
          </cell>
          <cell r="O169">
            <v>41</v>
          </cell>
          <cell r="P169">
            <v>0</v>
          </cell>
          <cell r="Q169">
            <v>43</v>
          </cell>
          <cell r="R169">
            <v>6</v>
          </cell>
          <cell r="S169">
            <v>0</v>
          </cell>
          <cell r="T169">
            <v>4</v>
          </cell>
          <cell r="U169">
            <v>208</v>
          </cell>
          <cell r="V169">
            <v>2</v>
          </cell>
          <cell r="W169">
            <v>121</v>
          </cell>
          <cell r="X169">
            <v>3</v>
          </cell>
          <cell r="Y169">
            <v>0</v>
          </cell>
          <cell r="Z169">
            <v>6</v>
          </cell>
          <cell r="AA169">
            <v>0</v>
          </cell>
          <cell r="AB169">
            <v>0</v>
          </cell>
          <cell r="AC169">
            <v>0</v>
          </cell>
          <cell r="AD169">
            <v>0</v>
          </cell>
          <cell r="AE169">
            <v>0</v>
          </cell>
          <cell r="AF169">
            <v>0</v>
          </cell>
          <cell r="AG169">
            <v>429</v>
          </cell>
          <cell r="AH169">
            <v>63</v>
          </cell>
          <cell r="AI169">
            <v>55</v>
          </cell>
          <cell r="AJ169">
            <v>157</v>
          </cell>
          <cell r="AK169">
            <v>25</v>
          </cell>
          <cell r="AL169">
            <v>1</v>
          </cell>
          <cell r="AM169">
            <v>1</v>
          </cell>
          <cell r="AN169">
            <v>0</v>
          </cell>
          <cell r="AO169">
            <v>0</v>
          </cell>
          <cell r="AP169">
            <v>0</v>
          </cell>
          <cell r="AQ169">
            <v>0</v>
          </cell>
          <cell r="AR169">
            <v>0</v>
          </cell>
          <cell r="AS169">
            <v>0</v>
          </cell>
          <cell r="AT169">
            <v>0</v>
          </cell>
        </row>
        <row r="170">
          <cell r="A170">
            <v>9</v>
          </cell>
          <cell r="B170" t="str">
            <v>RhodeIsland</v>
          </cell>
          <cell r="C170">
            <v>43344</v>
          </cell>
          <cell r="D170" t="str">
            <v>Frcst MC</v>
          </cell>
          <cell r="E170">
            <v>19823</v>
          </cell>
          <cell r="F170">
            <v>341</v>
          </cell>
          <cell r="G170">
            <v>185425</v>
          </cell>
          <cell r="H170">
            <v>19343</v>
          </cell>
          <cell r="I170">
            <v>18627</v>
          </cell>
          <cell r="J170">
            <v>0</v>
          </cell>
          <cell r="K170">
            <v>0</v>
          </cell>
          <cell r="L170">
            <v>1144</v>
          </cell>
          <cell r="M170">
            <v>17</v>
          </cell>
          <cell r="N170">
            <v>2904</v>
          </cell>
          <cell r="O170">
            <v>41</v>
          </cell>
          <cell r="P170">
            <v>0</v>
          </cell>
          <cell r="Q170">
            <v>43</v>
          </cell>
          <cell r="R170">
            <v>6</v>
          </cell>
          <cell r="S170">
            <v>0</v>
          </cell>
          <cell r="T170">
            <v>4</v>
          </cell>
          <cell r="U170">
            <v>208</v>
          </cell>
          <cell r="V170">
            <v>2</v>
          </cell>
          <cell r="W170">
            <v>121</v>
          </cell>
          <cell r="X170">
            <v>3</v>
          </cell>
          <cell r="Y170">
            <v>0</v>
          </cell>
          <cell r="Z170">
            <v>6</v>
          </cell>
          <cell r="AA170">
            <v>0</v>
          </cell>
          <cell r="AB170">
            <v>0</v>
          </cell>
          <cell r="AC170">
            <v>0</v>
          </cell>
          <cell r="AD170">
            <v>0</v>
          </cell>
          <cell r="AE170">
            <v>0</v>
          </cell>
          <cell r="AF170">
            <v>0</v>
          </cell>
          <cell r="AG170">
            <v>429</v>
          </cell>
          <cell r="AH170">
            <v>63</v>
          </cell>
          <cell r="AI170">
            <v>55</v>
          </cell>
          <cell r="AJ170">
            <v>157</v>
          </cell>
          <cell r="AK170">
            <v>25</v>
          </cell>
          <cell r="AL170">
            <v>1</v>
          </cell>
          <cell r="AM170">
            <v>1</v>
          </cell>
          <cell r="AN170">
            <v>0</v>
          </cell>
          <cell r="AO170">
            <v>0</v>
          </cell>
          <cell r="AP170">
            <v>0</v>
          </cell>
          <cell r="AQ170">
            <v>0</v>
          </cell>
          <cell r="AR170">
            <v>0</v>
          </cell>
          <cell r="AS170">
            <v>0</v>
          </cell>
          <cell r="AT170">
            <v>0</v>
          </cell>
        </row>
        <row r="171">
          <cell r="A171">
            <v>9</v>
          </cell>
          <cell r="B171" t="str">
            <v>RhodeIsland</v>
          </cell>
          <cell r="C171">
            <v>43374</v>
          </cell>
          <cell r="D171" t="str">
            <v>Frcst MC</v>
          </cell>
          <cell r="E171">
            <v>19755</v>
          </cell>
          <cell r="F171">
            <v>341</v>
          </cell>
          <cell r="G171">
            <v>186799</v>
          </cell>
          <cell r="H171">
            <v>19343</v>
          </cell>
          <cell r="I171">
            <v>18711</v>
          </cell>
          <cell r="J171">
            <v>0</v>
          </cell>
          <cell r="K171">
            <v>0</v>
          </cell>
          <cell r="L171">
            <v>1144</v>
          </cell>
          <cell r="M171">
            <v>25</v>
          </cell>
          <cell r="N171">
            <v>2904</v>
          </cell>
          <cell r="O171">
            <v>41</v>
          </cell>
          <cell r="P171">
            <v>0</v>
          </cell>
          <cell r="Q171">
            <v>43</v>
          </cell>
          <cell r="R171">
            <v>6</v>
          </cell>
          <cell r="S171">
            <v>0</v>
          </cell>
          <cell r="T171">
            <v>4</v>
          </cell>
          <cell r="U171">
            <v>208</v>
          </cell>
          <cell r="V171">
            <v>2</v>
          </cell>
          <cell r="W171">
            <v>121</v>
          </cell>
          <cell r="X171">
            <v>3</v>
          </cell>
          <cell r="Y171">
            <v>0</v>
          </cell>
          <cell r="Z171">
            <v>6</v>
          </cell>
          <cell r="AA171">
            <v>0</v>
          </cell>
          <cell r="AB171">
            <v>0</v>
          </cell>
          <cell r="AC171">
            <v>0</v>
          </cell>
          <cell r="AD171">
            <v>0</v>
          </cell>
          <cell r="AE171">
            <v>0</v>
          </cell>
          <cell r="AF171">
            <v>0</v>
          </cell>
          <cell r="AG171">
            <v>429</v>
          </cell>
          <cell r="AH171">
            <v>63</v>
          </cell>
          <cell r="AI171">
            <v>55</v>
          </cell>
          <cell r="AJ171">
            <v>157</v>
          </cell>
          <cell r="AK171">
            <v>25</v>
          </cell>
          <cell r="AL171">
            <v>1</v>
          </cell>
          <cell r="AM171">
            <v>1</v>
          </cell>
          <cell r="AN171">
            <v>0</v>
          </cell>
          <cell r="AO171">
            <v>0</v>
          </cell>
          <cell r="AP171">
            <v>0</v>
          </cell>
          <cell r="AQ171">
            <v>0</v>
          </cell>
          <cell r="AR171">
            <v>0</v>
          </cell>
          <cell r="AS171">
            <v>0</v>
          </cell>
          <cell r="AT171">
            <v>0</v>
          </cell>
        </row>
        <row r="172">
          <cell r="A172">
            <v>9</v>
          </cell>
          <cell r="B172" t="str">
            <v>RhodeIsland</v>
          </cell>
          <cell r="C172">
            <v>43405</v>
          </cell>
          <cell r="D172" t="str">
            <v>Frcst MC</v>
          </cell>
          <cell r="E172">
            <v>19687</v>
          </cell>
          <cell r="F172">
            <v>341</v>
          </cell>
          <cell r="G172">
            <v>189190</v>
          </cell>
          <cell r="H172">
            <v>19343</v>
          </cell>
          <cell r="I172">
            <v>18890</v>
          </cell>
          <cell r="J172">
            <v>0</v>
          </cell>
          <cell r="K172">
            <v>0</v>
          </cell>
          <cell r="L172">
            <v>1144</v>
          </cell>
          <cell r="M172">
            <v>34</v>
          </cell>
          <cell r="N172">
            <v>2904</v>
          </cell>
          <cell r="O172">
            <v>41</v>
          </cell>
          <cell r="P172">
            <v>0</v>
          </cell>
          <cell r="Q172">
            <v>43</v>
          </cell>
          <cell r="R172">
            <v>6</v>
          </cell>
          <cell r="S172">
            <v>0</v>
          </cell>
          <cell r="T172">
            <v>4</v>
          </cell>
          <cell r="U172">
            <v>208</v>
          </cell>
          <cell r="V172">
            <v>2</v>
          </cell>
          <cell r="W172">
            <v>121</v>
          </cell>
          <cell r="X172">
            <v>3</v>
          </cell>
          <cell r="Y172">
            <v>0</v>
          </cell>
          <cell r="Z172">
            <v>6</v>
          </cell>
          <cell r="AA172">
            <v>0</v>
          </cell>
          <cell r="AB172">
            <v>0</v>
          </cell>
          <cell r="AC172">
            <v>0</v>
          </cell>
          <cell r="AD172">
            <v>0</v>
          </cell>
          <cell r="AE172">
            <v>0</v>
          </cell>
          <cell r="AF172">
            <v>0</v>
          </cell>
          <cell r="AG172">
            <v>429</v>
          </cell>
          <cell r="AH172">
            <v>63</v>
          </cell>
          <cell r="AI172">
            <v>55</v>
          </cell>
          <cell r="AJ172">
            <v>157</v>
          </cell>
          <cell r="AK172">
            <v>25</v>
          </cell>
          <cell r="AL172">
            <v>1</v>
          </cell>
          <cell r="AM172">
            <v>1</v>
          </cell>
          <cell r="AN172">
            <v>0</v>
          </cell>
          <cell r="AO172">
            <v>0</v>
          </cell>
          <cell r="AP172">
            <v>0</v>
          </cell>
          <cell r="AQ172">
            <v>0</v>
          </cell>
          <cell r="AR172">
            <v>0</v>
          </cell>
          <cell r="AS172">
            <v>0</v>
          </cell>
          <cell r="AT172">
            <v>0</v>
          </cell>
        </row>
        <row r="173">
          <cell r="A173">
            <v>9</v>
          </cell>
          <cell r="B173" t="str">
            <v>RhodeIsland</v>
          </cell>
          <cell r="C173">
            <v>43435</v>
          </cell>
          <cell r="D173" t="str">
            <v>Frcst MC</v>
          </cell>
          <cell r="E173">
            <v>19637</v>
          </cell>
          <cell r="F173">
            <v>341</v>
          </cell>
          <cell r="G173">
            <v>191582</v>
          </cell>
          <cell r="H173">
            <v>19343</v>
          </cell>
          <cell r="I173">
            <v>19129</v>
          </cell>
          <cell r="J173">
            <v>0</v>
          </cell>
          <cell r="K173">
            <v>0</v>
          </cell>
          <cell r="L173">
            <v>1144</v>
          </cell>
          <cell r="M173">
            <v>38</v>
          </cell>
          <cell r="N173">
            <v>2904</v>
          </cell>
          <cell r="O173">
            <v>41</v>
          </cell>
          <cell r="P173">
            <v>0</v>
          </cell>
          <cell r="Q173">
            <v>43</v>
          </cell>
          <cell r="R173">
            <v>6</v>
          </cell>
          <cell r="S173">
            <v>0</v>
          </cell>
          <cell r="T173">
            <v>4</v>
          </cell>
          <cell r="U173">
            <v>208</v>
          </cell>
          <cell r="V173">
            <v>2</v>
          </cell>
          <cell r="W173">
            <v>121</v>
          </cell>
          <cell r="X173">
            <v>3</v>
          </cell>
          <cell r="Y173">
            <v>0</v>
          </cell>
          <cell r="Z173">
            <v>6</v>
          </cell>
          <cell r="AA173">
            <v>0</v>
          </cell>
          <cell r="AB173">
            <v>0</v>
          </cell>
          <cell r="AC173">
            <v>0</v>
          </cell>
          <cell r="AD173">
            <v>0</v>
          </cell>
          <cell r="AE173">
            <v>0</v>
          </cell>
          <cell r="AF173">
            <v>0</v>
          </cell>
          <cell r="AG173">
            <v>429</v>
          </cell>
          <cell r="AH173">
            <v>63</v>
          </cell>
          <cell r="AI173">
            <v>55</v>
          </cell>
          <cell r="AJ173">
            <v>157</v>
          </cell>
          <cell r="AK173">
            <v>25</v>
          </cell>
          <cell r="AL173">
            <v>1</v>
          </cell>
          <cell r="AM173">
            <v>1</v>
          </cell>
          <cell r="AN173">
            <v>0</v>
          </cell>
          <cell r="AO173">
            <v>0</v>
          </cell>
          <cell r="AP173">
            <v>0</v>
          </cell>
          <cell r="AQ173">
            <v>0</v>
          </cell>
          <cell r="AR173">
            <v>0</v>
          </cell>
          <cell r="AS173">
            <v>0</v>
          </cell>
          <cell r="AT173">
            <v>0</v>
          </cell>
        </row>
        <row r="174">
          <cell r="A174">
            <v>9</v>
          </cell>
          <cell r="B174" t="str">
            <v>RhodeIsland</v>
          </cell>
          <cell r="C174">
            <v>43466</v>
          </cell>
          <cell r="D174" t="str">
            <v>Frcst MC</v>
          </cell>
          <cell r="E174">
            <v>19560</v>
          </cell>
          <cell r="F174">
            <v>341</v>
          </cell>
          <cell r="G174">
            <v>192955</v>
          </cell>
          <cell r="H174">
            <v>19343</v>
          </cell>
          <cell r="I174">
            <v>19308</v>
          </cell>
          <cell r="J174">
            <v>0</v>
          </cell>
          <cell r="K174">
            <v>0</v>
          </cell>
          <cell r="L174">
            <v>1145</v>
          </cell>
          <cell r="M174">
            <v>40</v>
          </cell>
          <cell r="N174">
            <v>2904</v>
          </cell>
          <cell r="O174">
            <v>41</v>
          </cell>
          <cell r="P174">
            <v>0</v>
          </cell>
          <cell r="Q174">
            <v>43</v>
          </cell>
          <cell r="R174">
            <v>6</v>
          </cell>
          <cell r="S174">
            <v>0</v>
          </cell>
          <cell r="T174">
            <v>4</v>
          </cell>
          <cell r="U174">
            <v>208</v>
          </cell>
          <cell r="V174">
            <v>2</v>
          </cell>
          <cell r="W174">
            <v>121</v>
          </cell>
          <cell r="X174">
            <v>3</v>
          </cell>
          <cell r="Y174">
            <v>0</v>
          </cell>
          <cell r="Z174">
            <v>6</v>
          </cell>
          <cell r="AA174">
            <v>0</v>
          </cell>
          <cell r="AB174">
            <v>0</v>
          </cell>
          <cell r="AC174">
            <v>0</v>
          </cell>
          <cell r="AD174">
            <v>0</v>
          </cell>
          <cell r="AE174">
            <v>0</v>
          </cell>
          <cell r="AF174">
            <v>0</v>
          </cell>
          <cell r="AG174">
            <v>429</v>
          </cell>
          <cell r="AH174">
            <v>63</v>
          </cell>
          <cell r="AI174">
            <v>55</v>
          </cell>
          <cell r="AJ174">
            <v>157</v>
          </cell>
          <cell r="AK174">
            <v>25</v>
          </cell>
          <cell r="AL174">
            <v>1</v>
          </cell>
          <cell r="AM174">
            <v>1</v>
          </cell>
          <cell r="AN174">
            <v>0</v>
          </cell>
          <cell r="AO174">
            <v>0</v>
          </cell>
          <cell r="AP174">
            <v>0</v>
          </cell>
          <cell r="AQ174">
            <v>0</v>
          </cell>
          <cell r="AR174">
            <v>0</v>
          </cell>
          <cell r="AS174">
            <v>0</v>
          </cell>
          <cell r="AT174">
            <v>0</v>
          </cell>
        </row>
        <row r="175">
          <cell r="A175">
            <v>9</v>
          </cell>
          <cell r="B175" t="str">
            <v>RhodeIsland</v>
          </cell>
          <cell r="C175">
            <v>43497</v>
          </cell>
          <cell r="D175" t="str">
            <v>Frcst MC</v>
          </cell>
          <cell r="E175">
            <v>19519</v>
          </cell>
          <cell r="F175">
            <v>341</v>
          </cell>
          <cell r="G175">
            <v>193360</v>
          </cell>
          <cell r="H175">
            <v>19343</v>
          </cell>
          <cell r="I175">
            <v>19405</v>
          </cell>
          <cell r="J175">
            <v>0</v>
          </cell>
          <cell r="K175">
            <v>0</v>
          </cell>
          <cell r="L175">
            <v>1145</v>
          </cell>
          <cell r="M175">
            <v>37</v>
          </cell>
          <cell r="N175">
            <v>2904</v>
          </cell>
          <cell r="O175">
            <v>41</v>
          </cell>
          <cell r="P175">
            <v>0</v>
          </cell>
          <cell r="Q175">
            <v>43</v>
          </cell>
          <cell r="R175">
            <v>6</v>
          </cell>
          <cell r="S175">
            <v>0</v>
          </cell>
          <cell r="T175">
            <v>4</v>
          </cell>
          <cell r="U175">
            <v>209</v>
          </cell>
          <cell r="V175">
            <v>2</v>
          </cell>
          <cell r="W175">
            <v>121</v>
          </cell>
          <cell r="X175">
            <v>3</v>
          </cell>
          <cell r="Y175">
            <v>0</v>
          </cell>
          <cell r="Z175">
            <v>6</v>
          </cell>
          <cell r="AA175">
            <v>0</v>
          </cell>
          <cell r="AB175">
            <v>0</v>
          </cell>
          <cell r="AC175">
            <v>0</v>
          </cell>
          <cell r="AD175">
            <v>0</v>
          </cell>
          <cell r="AE175">
            <v>0</v>
          </cell>
          <cell r="AF175">
            <v>0</v>
          </cell>
          <cell r="AG175">
            <v>429</v>
          </cell>
          <cell r="AH175">
            <v>63</v>
          </cell>
          <cell r="AI175">
            <v>55</v>
          </cell>
          <cell r="AJ175">
            <v>157</v>
          </cell>
          <cell r="AK175">
            <v>25</v>
          </cell>
          <cell r="AL175">
            <v>1</v>
          </cell>
          <cell r="AM175">
            <v>1</v>
          </cell>
          <cell r="AN175">
            <v>0</v>
          </cell>
          <cell r="AO175">
            <v>0</v>
          </cell>
          <cell r="AP175">
            <v>0</v>
          </cell>
          <cell r="AQ175">
            <v>0</v>
          </cell>
          <cell r="AR175">
            <v>0</v>
          </cell>
          <cell r="AS175">
            <v>0</v>
          </cell>
          <cell r="AT175">
            <v>0</v>
          </cell>
        </row>
        <row r="176">
          <cell r="A176">
            <v>9</v>
          </cell>
          <cell r="B176" t="str">
            <v>RhodeIsland</v>
          </cell>
          <cell r="C176">
            <v>43525</v>
          </cell>
          <cell r="D176" t="str">
            <v>Frcst MC</v>
          </cell>
          <cell r="E176">
            <v>19430</v>
          </cell>
          <cell r="F176">
            <v>341</v>
          </cell>
          <cell r="G176">
            <v>192767</v>
          </cell>
          <cell r="H176">
            <v>19343</v>
          </cell>
          <cell r="I176">
            <v>19362</v>
          </cell>
          <cell r="J176">
            <v>0</v>
          </cell>
          <cell r="K176">
            <v>0</v>
          </cell>
          <cell r="L176">
            <v>1145</v>
          </cell>
          <cell r="M176">
            <v>32</v>
          </cell>
          <cell r="N176">
            <v>2904</v>
          </cell>
          <cell r="O176">
            <v>41</v>
          </cell>
          <cell r="P176">
            <v>0</v>
          </cell>
          <cell r="Q176">
            <v>43</v>
          </cell>
          <cell r="R176">
            <v>6</v>
          </cell>
          <cell r="S176">
            <v>0</v>
          </cell>
          <cell r="T176">
            <v>4</v>
          </cell>
          <cell r="U176">
            <v>209</v>
          </cell>
          <cell r="V176">
            <v>2</v>
          </cell>
          <cell r="W176">
            <v>121</v>
          </cell>
          <cell r="X176">
            <v>3</v>
          </cell>
          <cell r="Y176">
            <v>0</v>
          </cell>
          <cell r="Z176">
            <v>6</v>
          </cell>
          <cell r="AA176">
            <v>0</v>
          </cell>
          <cell r="AB176">
            <v>0</v>
          </cell>
          <cell r="AC176">
            <v>0</v>
          </cell>
          <cell r="AD176">
            <v>0</v>
          </cell>
          <cell r="AE176">
            <v>0</v>
          </cell>
          <cell r="AF176">
            <v>0</v>
          </cell>
          <cell r="AG176">
            <v>429</v>
          </cell>
          <cell r="AH176">
            <v>63</v>
          </cell>
          <cell r="AI176">
            <v>55</v>
          </cell>
          <cell r="AJ176">
            <v>157</v>
          </cell>
          <cell r="AK176">
            <v>25</v>
          </cell>
          <cell r="AL176">
            <v>1</v>
          </cell>
          <cell r="AM176">
            <v>1</v>
          </cell>
          <cell r="AN176">
            <v>0</v>
          </cell>
          <cell r="AO176">
            <v>0</v>
          </cell>
          <cell r="AP176">
            <v>0</v>
          </cell>
          <cell r="AQ176">
            <v>0</v>
          </cell>
          <cell r="AR176">
            <v>0</v>
          </cell>
          <cell r="AS176">
            <v>0</v>
          </cell>
          <cell r="AT176">
            <v>0</v>
          </cell>
        </row>
      </sheetData>
      <sheetData sheetId="8">
        <row r="5">
          <cell r="A5" t="str">
            <v>BUID</v>
          </cell>
          <cell r="B5" t="str">
            <v>Buname</v>
          </cell>
          <cell r="C5" t="str">
            <v>Date</v>
          </cell>
          <cell r="D5" t="str">
            <v>_NAME_</v>
          </cell>
          <cell r="E5" t="str">
            <v>_1012</v>
          </cell>
          <cell r="F5" t="str">
            <v>_1101</v>
          </cell>
          <cell r="G5" t="str">
            <v>_1247</v>
          </cell>
          <cell r="H5" t="str">
            <v>_1301</v>
          </cell>
          <cell r="I5" t="str">
            <v>_2107</v>
          </cell>
          <cell r="J5" t="str">
            <v>_2121</v>
          </cell>
          <cell r="K5" t="str">
            <v>_2131</v>
          </cell>
          <cell r="L5" t="str">
            <v>_2221</v>
          </cell>
          <cell r="M5" t="str">
            <v>_2231</v>
          </cell>
          <cell r="N5" t="str">
            <v>_2237</v>
          </cell>
          <cell r="O5" t="str">
            <v>_2321</v>
          </cell>
          <cell r="P5" t="str">
            <v>_2331</v>
          </cell>
          <cell r="Q5" t="str">
            <v>_2367</v>
          </cell>
          <cell r="R5" t="str">
            <v>_2421</v>
          </cell>
          <cell r="S5" t="str">
            <v>_2431</v>
          </cell>
          <cell r="T5" t="str">
            <v>_2496</v>
          </cell>
          <cell r="U5" t="str">
            <v>_3321</v>
          </cell>
          <cell r="V5" t="str">
            <v>_3331</v>
          </cell>
          <cell r="W5" t="str">
            <v>_3367</v>
          </cell>
          <cell r="X5" t="str">
            <v>_3421</v>
          </cell>
          <cell r="Y5" t="str">
            <v>_3431</v>
          </cell>
          <cell r="Z5" t="str">
            <v>_3496</v>
          </cell>
          <cell r="AA5" t="str">
            <v>_8011</v>
          </cell>
          <cell r="AB5" t="str">
            <v>_02EN</v>
          </cell>
          <cell r="AC5" t="str">
            <v>_05_06_07EN</v>
          </cell>
          <cell r="AD5" t="str">
            <v>_11_12_13EN</v>
          </cell>
          <cell r="AE5" t="str">
            <v>_14_15_16EN</v>
          </cell>
          <cell r="AF5" t="str">
            <v>_17_18_19EN</v>
          </cell>
          <cell r="AG5" t="str">
            <v>_22EN</v>
          </cell>
          <cell r="AH5" t="str">
            <v>_23EN</v>
          </cell>
          <cell r="AI5" t="str">
            <v>_24EN</v>
          </cell>
          <cell r="AJ5" t="str">
            <v>_33EN</v>
          </cell>
          <cell r="AK5" t="str">
            <v>_34EN</v>
          </cell>
          <cell r="AL5" t="str">
            <v>_50EN</v>
          </cell>
          <cell r="AM5" t="str">
            <v>_51EN</v>
          </cell>
          <cell r="AN5" t="str">
            <v>_52_53_54EN</v>
          </cell>
          <cell r="AO5" t="str">
            <v>_55_56_57EN</v>
          </cell>
          <cell r="AP5" t="str">
            <v>_58EN</v>
          </cell>
          <cell r="AQ5" t="str">
            <v>_67EN</v>
          </cell>
          <cell r="AR5" t="str">
            <v>_70EN</v>
          </cell>
          <cell r="AS5" t="str">
            <v>_71_72_73EN</v>
          </cell>
          <cell r="AT5" t="str">
            <v>_74_75_76EN</v>
          </cell>
        </row>
        <row r="6">
          <cell r="A6">
            <v>9</v>
          </cell>
          <cell r="B6" t="str">
            <v>RhodeIsland</v>
          </cell>
          <cell r="C6">
            <v>38353</v>
          </cell>
          <cell r="D6" t="str">
            <v>Actual V</v>
          </cell>
        </row>
        <row r="7">
          <cell r="A7">
            <v>9</v>
          </cell>
          <cell r="B7" t="str">
            <v>RhodeIsland</v>
          </cell>
          <cell r="C7">
            <v>38384</v>
          </cell>
          <cell r="D7" t="str">
            <v>Actual V</v>
          </cell>
        </row>
        <row r="8">
          <cell r="A8">
            <v>9</v>
          </cell>
          <cell r="B8" t="str">
            <v>RhodeIsland</v>
          </cell>
          <cell r="C8">
            <v>38412</v>
          </cell>
          <cell r="D8" t="str">
            <v>Actual V</v>
          </cell>
        </row>
        <row r="9">
          <cell r="A9">
            <v>9</v>
          </cell>
          <cell r="B9" t="str">
            <v>RhodeIsland</v>
          </cell>
          <cell r="C9">
            <v>38443</v>
          </cell>
          <cell r="D9" t="str">
            <v>Actual V</v>
          </cell>
        </row>
        <row r="10">
          <cell r="A10">
            <v>9</v>
          </cell>
          <cell r="B10" t="str">
            <v>RhodeIsland</v>
          </cell>
          <cell r="C10">
            <v>38473</v>
          </cell>
          <cell r="D10" t="str">
            <v>Actual V</v>
          </cell>
        </row>
        <row r="11">
          <cell r="A11">
            <v>9</v>
          </cell>
          <cell r="B11" t="str">
            <v>RhodeIsland</v>
          </cell>
          <cell r="C11">
            <v>38504</v>
          </cell>
          <cell r="D11" t="str">
            <v>Actual V</v>
          </cell>
        </row>
        <row r="12">
          <cell r="A12">
            <v>9</v>
          </cell>
          <cell r="B12" t="str">
            <v>RhodeIsland</v>
          </cell>
          <cell r="C12">
            <v>38534</v>
          </cell>
          <cell r="D12" t="str">
            <v>Actual V</v>
          </cell>
          <cell r="E12">
            <v>43157</v>
          </cell>
          <cell r="F12">
            <v>0</v>
          </cell>
          <cell r="G12">
            <v>472099</v>
          </cell>
          <cell r="H12">
            <v>0</v>
          </cell>
          <cell r="I12">
            <v>46754</v>
          </cell>
          <cell r="J12">
            <v>0</v>
          </cell>
          <cell r="K12">
            <v>0</v>
          </cell>
          <cell r="L12">
            <v>17795</v>
          </cell>
          <cell r="M12">
            <v>132</v>
          </cell>
          <cell r="N12">
            <v>132217</v>
          </cell>
          <cell r="O12">
            <v>4328</v>
          </cell>
          <cell r="P12">
            <v>0</v>
          </cell>
          <cell r="Q12">
            <v>29904</v>
          </cell>
          <cell r="R12">
            <v>0</v>
          </cell>
          <cell r="S12">
            <v>0</v>
          </cell>
          <cell r="T12">
            <v>22400</v>
          </cell>
          <cell r="U12">
            <v>2602</v>
          </cell>
          <cell r="V12">
            <v>94</v>
          </cell>
          <cell r="W12">
            <v>32295</v>
          </cell>
          <cell r="X12">
            <v>93</v>
          </cell>
          <cell r="Y12">
            <v>0</v>
          </cell>
          <cell r="Z12">
            <v>1849</v>
          </cell>
          <cell r="AA12">
            <v>0</v>
          </cell>
          <cell r="AB12">
            <v>0</v>
          </cell>
          <cell r="AC12">
            <v>0</v>
          </cell>
          <cell r="AD12">
            <v>0</v>
          </cell>
          <cell r="AE12">
            <v>0</v>
          </cell>
          <cell r="AF12">
            <v>0</v>
          </cell>
          <cell r="AG12">
            <v>25822</v>
          </cell>
          <cell r="AH12">
            <v>25506</v>
          </cell>
          <cell r="AI12">
            <v>215962</v>
          </cell>
          <cell r="AJ12">
            <v>16991</v>
          </cell>
          <cell r="AK12">
            <v>13830</v>
          </cell>
          <cell r="AL12">
            <v>0</v>
          </cell>
          <cell r="AM12">
            <v>0</v>
          </cell>
          <cell r="AN12">
            <v>0</v>
          </cell>
          <cell r="AO12">
            <v>0</v>
          </cell>
          <cell r="AP12">
            <v>0</v>
          </cell>
          <cell r="AQ12">
            <v>0</v>
          </cell>
          <cell r="AR12">
            <v>0</v>
          </cell>
          <cell r="AS12">
            <v>0</v>
          </cell>
          <cell r="AT12">
            <v>0</v>
          </cell>
        </row>
        <row r="13">
          <cell r="A13">
            <v>9</v>
          </cell>
          <cell r="B13" t="str">
            <v>RhodeIsland</v>
          </cell>
          <cell r="C13">
            <v>38565</v>
          </cell>
          <cell r="D13" t="str">
            <v>Actual V</v>
          </cell>
          <cell r="E13">
            <v>35814</v>
          </cell>
          <cell r="F13">
            <v>0</v>
          </cell>
          <cell r="G13">
            <v>384501</v>
          </cell>
          <cell r="H13">
            <v>0</v>
          </cell>
          <cell r="I13">
            <v>43762</v>
          </cell>
          <cell r="J13">
            <v>0</v>
          </cell>
          <cell r="K13">
            <v>0</v>
          </cell>
          <cell r="L13">
            <v>16221</v>
          </cell>
          <cell r="M13">
            <v>101</v>
          </cell>
          <cell r="N13">
            <v>113113</v>
          </cell>
          <cell r="O13">
            <v>4533</v>
          </cell>
          <cell r="P13">
            <v>0</v>
          </cell>
          <cell r="Q13">
            <v>29542</v>
          </cell>
          <cell r="R13">
            <v>0</v>
          </cell>
          <cell r="S13">
            <v>0</v>
          </cell>
          <cell r="T13">
            <v>25295</v>
          </cell>
          <cell r="U13">
            <v>1502</v>
          </cell>
          <cell r="V13">
            <v>39</v>
          </cell>
          <cell r="W13">
            <v>18340</v>
          </cell>
          <cell r="X13">
            <v>3</v>
          </cell>
          <cell r="Y13">
            <v>0</v>
          </cell>
          <cell r="Z13">
            <v>1451</v>
          </cell>
          <cell r="AA13">
            <v>0</v>
          </cell>
          <cell r="AB13">
            <v>0</v>
          </cell>
          <cell r="AC13">
            <v>0</v>
          </cell>
          <cell r="AD13">
            <v>0</v>
          </cell>
          <cell r="AE13">
            <v>0</v>
          </cell>
          <cell r="AF13">
            <v>0</v>
          </cell>
          <cell r="AG13">
            <v>24036</v>
          </cell>
          <cell r="AH13">
            <v>28744</v>
          </cell>
          <cell r="AI13">
            <v>203300</v>
          </cell>
          <cell r="AJ13">
            <v>16071</v>
          </cell>
          <cell r="AK13">
            <v>14255</v>
          </cell>
          <cell r="AL13">
            <v>0</v>
          </cell>
          <cell r="AM13">
            <v>0</v>
          </cell>
          <cell r="AN13">
            <v>0</v>
          </cell>
          <cell r="AO13">
            <v>0</v>
          </cell>
          <cell r="AP13">
            <v>0</v>
          </cell>
          <cell r="AQ13">
            <v>0</v>
          </cell>
          <cell r="AR13">
            <v>0</v>
          </cell>
          <cell r="AS13">
            <v>0</v>
          </cell>
          <cell r="AT13">
            <v>0</v>
          </cell>
        </row>
        <row r="14">
          <cell r="A14">
            <v>9</v>
          </cell>
          <cell r="B14" t="str">
            <v>RhodeIsland</v>
          </cell>
          <cell r="C14">
            <v>38596</v>
          </cell>
          <cell r="D14" t="str">
            <v>Actual V</v>
          </cell>
          <cell r="E14">
            <v>40706</v>
          </cell>
          <cell r="F14">
            <v>0</v>
          </cell>
          <cell r="G14">
            <v>432795</v>
          </cell>
          <cell r="H14">
            <v>0</v>
          </cell>
          <cell r="I14">
            <v>50918</v>
          </cell>
          <cell r="J14">
            <v>0</v>
          </cell>
          <cell r="K14">
            <v>0</v>
          </cell>
          <cell r="L14">
            <v>16089</v>
          </cell>
          <cell r="M14">
            <v>141</v>
          </cell>
          <cell r="N14">
            <v>129141</v>
          </cell>
          <cell r="O14">
            <v>4509</v>
          </cell>
          <cell r="P14">
            <v>0</v>
          </cell>
          <cell r="Q14">
            <v>30487</v>
          </cell>
          <cell r="R14">
            <v>0</v>
          </cell>
          <cell r="S14">
            <v>0</v>
          </cell>
          <cell r="T14">
            <v>30612</v>
          </cell>
          <cell r="U14">
            <v>829</v>
          </cell>
          <cell r="V14">
            <v>41</v>
          </cell>
          <cell r="W14">
            <v>22106</v>
          </cell>
          <cell r="X14">
            <v>0</v>
          </cell>
          <cell r="Y14">
            <v>0</v>
          </cell>
          <cell r="Z14">
            <v>1551</v>
          </cell>
          <cell r="AA14">
            <v>0</v>
          </cell>
          <cell r="AB14">
            <v>0</v>
          </cell>
          <cell r="AC14">
            <v>0</v>
          </cell>
          <cell r="AD14">
            <v>0</v>
          </cell>
          <cell r="AE14">
            <v>0</v>
          </cell>
          <cell r="AF14">
            <v>0</v>
          </cell>
          <cell r="AG14">
            <v>27896</v>
          </cell>
          <cell r="AH14">
            <v>27790</v>
          </cell>
          <cell r="AI14">
            <v>218904</v>
          </cell>
          <cell r="AJ14">
            <v>15930</v>
          </cell>
          <cell r="AK14">
            <v>17568</v>
          </cell>
          <cell r="AL14">
            <v>0</v>
          </cell>
          <cell r="AM14">
            <v>0</v>
          </cell>
          <cell r="AN14">
            <v>0</v>
          </cell>
          <cell r="AO14">
            <v>0</v>
          </cell>
          <cell r="AP14">
            <v>0</v>
          </cell>
          <cell r="AQ14">
            <v>0</v>
          </cell>
          <cell r="AR14">
            <v>0</v>
          </cell>
          <cell r="AS14">
            <v>0</v>
          </cell>
          <cell r="AT14">
            <v>0</v>
          </cell>
        </row>
        <row r="15">
          <cell r="A15">
            <v>9</v>
          </cell>
          <cell r="B15" t="str">
            <v>RhodeIsland</v>
          </cell>
          <cell r="C15">
            <v>38626</v>
          </cell>
          <cell r="D15" t="str">
            <v>Actual V</v>
          </cell>
          <cell r="E15">
            <v>38051</v>
          </cell>
          <cell r="F15">
            <v>0</v>
          </cell>
          <cell r="G15">
            <v>480598</v>
          </cell>
          <cell r="H15">
            <v>0</v>
          </cell>
          <cell r="I15">
            <v>59477</v>
          </cell>
          <cell r="J15">
            <v>0</v>
          </cell>
          <cell r="K15">
            <v>0</v>
          </cell>
          <cell r="L15">
            <v>16350</v>
          </cell>
          <cell r="M15">
            <v>316</v>
          </cell>
          <cell r="N15">
            <v>137955</v>
          </cell>
          <cell r="O15">
            <v>3878</v>
          </cell>
          <cell r="P15">
            <v>0</v>
          </cell>
          <cell r="Q15">
            <v>31066</v>
          </cell>
          <cell r="R15">
            <v>0</v>
          </cell>
          <cell r="S15">
            <v>0</v>
          </cell>
          <cell r="T15">
            <v>30713</v>
          </cell>
          <cell r="U15">
            <v>3798</v>
          </cell>
          <cell r="V15">
            <v>1442</v>
          </cell>
          <cell r="W15">
            <v>35772</v>
          </cell>
          <cell r="X15">
            <v>5</v>
          </cell>
          <cell r="Y15">
            <v>0</v>
          </cell>
          <cell r="Z15">
            <v>3097</v>
          </cell>
          <cell r="AA15">
            <v>0</v>
          </cell>
          <cell r="AB15">
            <v>0</v>
          </cell>
          <cell r="AC15">
            <v>0</v>
          </cell>
          <cell r="AD15">
            <v>0</v>
          </cell>
          <cell r="AE15">
            <v>0</v>
          </cell>
          <cell r="AF15">
            <v>0</v>
          </cell>
          <cell r="AG15">
            <v>47684</v>
          </cell>
          <cell r="AH15">
            <v>25521</v>
          </cell>
          <cell r="AI15">
            <v>245252</v>
          </cell>
          <cell r="AJ15">
            <v>42448</v>
          </cell>
          <cell r="AK15">
            <v>34564</v>
          </cell>
          <cell r="AL15">
            <v>0</v>
          </cell>
          <cell r="AM15">
            <v>0</v>
          </cell>
          <cell r="AN15">
            <v>0</v>
          </cell>
          <cell r="AO15">
            <v>0</v>
          </cell>
          <cell r="AP15">
            <v>0</v>
          </cell>
          <cell r="AQ15">
            <v>0</v>
          </cell>
          <cell r="AR15">
            <v>0</v>
          </cell>
          <cell r="AS15">
            <v>0</v>
          </cell>
          <cell r="AT15">
            <v>0</v>
          </cell>
        </row>
        <row r="16">
          <cell r="A16">
            <v>9</v>
          </cell>
          <cell r="B16" t="str">
            <v>RhodeIsland</v>
          </cell>
          <cell r="C16">
            <v>38657</v>
          </cell>
          <cell r="D16" t="str">
            <v>Actual V</v>
          </cell>
          <cell r="E16">
            <v>48719</v>
          </cell>
          <cell r="F16">
            <v>0</v>
          </cell>
          <cell r="G16">
            <v>1110436</v>
          </cell>
          <cell r="H16">
            <v>0</v>
          </cell>
          <cell r="I16">
            <v>125274</v>
          </cell>
          <cell r="J16">
            <v>0</v>
          </cell>
          <cell r="K16">
            <v>0</v>
          </cell>
          <cell r="L16">
            <v>24800</v>
          </cell>
          <cell r="M16">
            <v>1778</v>
          </cell>
          <cell r="N16">
            <v>264163</v>
          </cell>
          <cell r="O16">
            <v>4959</v>
          </cell>
          <cell r="P16">
            <v>678</v>
          </cell>
          <cell r="Q16">
            <v>38648</v>
          </cell>
          <cell r="R16">
            <v>0</v>
          </cell>
          <cell r="S16">
            <v>0</v>
          </cell>
          <cell r="T16">
            <v>35348</v>
          </cell>
          <cell r="U16">
            <v>10336</v>
          </cell>
          <cell r="V16">
            <v>2043</v>
          </cell>
          <cell r="W16">
            <v>98871</v>
          </cell>
          <cell r="X16">
            <v>954</v>
          </cell>
          <cell r="Y16">
            <v>0</v>
          </cell>
          <cell r="Z16">
            <v>13712</v>
          </cell>
          <cell r="AA16">
            <v>0</v>
          </cell>
          <cell r="AB16">
            <v>0</v>
          </cell>
          <cell r="AC16">
            <v>0</v>
          </cell>
          <cell r="AD16">
            <v>0</v>
          </cell>
          <cell r="AE16">
            <v>0</v>
          </cell>
          <cell r="AF16">
            <v>0</v>
          </cell>
          <cell r="AG16">
            <v>57290</v>
          </cell>
          <cell r="AH16">
            <v>43263</v>
          </cell>
          <cell r="AI16">
            <v>246982</v>
          </cell>
          <cell r="AJ16">
            <v>109153</v>
          </cell>
          <cell r="AK16">
            <v>58653</v>
          </cell>
          <cell r="AL16">
            <v>0</v>
          </cell>
          <cell r="AM16">
            <v>0</v>
          </cell>
          <cell r="AN16">
            <v>0</v>
          </cell>
          <cell r="AO16">
            <v>0</v>
          </cell>
          <cell r="AP16">
            <v>0</v>
          </cell>
          <cell r="AQ16">
            <v>0</v>
          </cell>
          <cell r="AR16">
            <v>0</v>
          </cell>
          <cell r="AS16">
            <v>0</v>
          </cell>
          <cell r="AT16">
            <v>0</v>
          </cell>
        </row>
        <row r="17">
          <cell r="A17">
            <v>9</v>
          </cell>
          <cell r="B17" t="str">
            <v>RhodeIsland</v>
          </cell>
          <cell r="C17">
            <v>38687</v>
          </cell>
          <cell r="D17" t="str">
            <v>Actual V</v>
          </cell>
          <cell r="E17">
            <v>63222</v>
          </cell>
          <cell r="F17">
            <v>0</v>
          </cell>
          <cell r="G17">
            <v>2283820</v>
          </cell>
          <cell r="H17">
            <v>0</v>
          </cell>
          <cell r="I17">
            <v>297039</v>
          </cell>
          <cell r="J17">
            <v>0</v>
          </cell>
          <cell r="K17">
            <v>0</v>
          </cell>
          <cell r="L17">
            <v>40403</v>
          </cell>
          <cell r="M17">
            <v>5149</v>
          </cell>
          <cell r="N17">
            <v>504773</v>
          </cell>
          <cell r="O17">
            <v>5917</v>
          </cell>
          <cell r="P17">
            <v>141</v>
          </cell>
          <cell r="Q17">
            <v>55552</v>
          </cell>
          <cell r="R17">
            <v>0</v>
          </cell>
          <cell r="S17">
            <v>0</v>
          </cell>
          <cell r="T17">
            <v>46029</v>
          </cell>
          <cell r="U17">
            <v>20850</v>
          </cell>
          <cell r="V17">
            <v>5028</v>
          </cell>
          <cell r="W17">
            <v>180342</v>
          </cell>
          <cell r="X17">
            <v>3373</v>
          </cell>
          <cell r="Y17">
            <v>0</v>
          </cell>
          <cell r="Z17">
            <v>31134</v>
          </cell>
          <cell r="AA17">
            <v>0</v>
          </cell>
          <cell r="AB17">
            <v>0</v>
          </cell>
          <cell r="AC17">
            <v>0</v>
          </cell>
          <cell r="AD17">
            <v>0</v>
          </cell>
          <cell r="AE17">
            <v>0</v>
          </cell>
          <cell r="AF17">
            <v>0</v>
          </cell>
          <cell r="AG17">
            <v>102967</v>
          </cell>
          <cell r="AH17">
            <v>38052</v>
          </cell>
          <cell r="AI17">
            <v>287655</v>
          </cell>
          <cell r="AJ17">
            <v>163661</v>
          </cell>
          <cell r="AK17">
            <v>95281</v>
          </cell>
          <cell r="AL17">
            <v>0</v>
          </cell>
          <cell r="AM17">
            <v>0</v>
          </cell>
          <cell r="AN17">
            <v>0</v>
          </cell>
          <cell r="AO17">
            <v>0</v>
          </cell>
          <cell r="AP17">
            <v>0</v>
          </cell>
          <cell r="AQ17">
            <v>0</v>
          </cell>
          <cell r="AR17">
            <v>0</v>
          </cell>
          <cell r="AS17">
            <v>0</v>
          </cell>
          <cell r="AT17">
            <v>0</v>
          </cell>
        </row>
        <row r="18">
          <cell r="A18">
            <v>9</v>
          </cell>
          <cell r="B18" t="str">
            <v>RhodeIsland</v>
          </cell>
          <cell r="C18">
            <v>38718</v>
          </cell>
          <cell r="D18" t="str">
            <v>Actual V</v>
          </cell>
          <cell r="E18">
            <v>73064</v>
          </cell>
          <cell r="F18">
            <v>0</v>
          </cell>
          <cell r="G18">
            <v>2916973</v>
          </cell>
          <cell r="H18">
            <v>0</v>
          </cell>
          <cell r="I18">
            <v>406650</v>
          </cell>
          <cell r="J18">
            <v>0</v>
          </cell>
          <cell r="K18">
            <v>0</v>
          </cell>
          <cell r="L18">
            <v>49051</v>
          </cell>
          <cell r="M18">
            <v>7110</v>
          </cell>
          <cell r="N18">
            <v>631499</v>
          </cell>
          <cell r="O18">
            <v>6900</v>
          </cell>
          <cell r="P18">
            <v>986</v>
          </cell>
          <cell r="Q18">
            <v>55399</v>
          </cell>
          <cell r="R18">
            <v>0</v>
          </cell>
          <cell r="S18">
            <v>0</v>
          </cell>
          <cell r="T18">
            <v>34594</v>
          </cell>
          <cell r="U18">
            <v>28544</v>
          </cell>
          <cell r="V18">
            <v>6043</v>
          </cell>
          <cell r="W18">
            <v>219689</v>
          </cell>
          <cell r="X18">
            <v>4526</v>
          </cell>
          <cell r="Y18">
            <v>0</v>
          </cell>
          <cell r="Z18">
            <v>29003</v>
          </cell>
          <cell r="AA18">
            <v>0</v>
          </cell>
          <cell r="AB18">
            <v>0</v>
          </cell>
          <cell r="AC18">
            <v>0</v>
          </cell>
          <cell r="AD18">
            <v>0</v>
          </cell>
          <cell r="AE18">
            <v>0</v>
          </cell>
          <cell r="AF18">
            <v>0</v>
          </cell>
          <cell r="AG18">
            <v>90411</v>
          </cell>
          <cell r="AH18">
            <v>37731</v>
          </cell>
          <cell r="AI18">
            <v>287743</v>
          </cell>
          <cell r="AJ18">
            <v>155859</v>
          </cell>
          <cell r="AK18">
            <v>90021</v>
          </cell>
          <cell r="AL18">
            <v>0</v>
          </cell>
          <cell r="AM18">
            <v>0</v>
          </cell>
          <cell r="AN18">
            <v>0</v>
          </cell>
          <cell r="AO18">
            <v>0</v>
          </cell>
          <cell r="AP18">
            <v>0</v>
          </cell>
          <cell r="AQ18">
            <v>0</v>
          </cell>
          <cell r="AR18">
            <v>0</v>
          </cell>
          <cell r="AS18">
            <v>0</v>
          </cell>
          <cell r="AT18">
            <v>0</v>
          </cell>
        </row>
        <row r="19">
          <cell r="A19">
            <v>9</v>
          </cell>
          <cell r="B19" t="str">
            <v>RhodeIsland</v>
          </cell>
          <cell r="C19">
            <v>38749</v>
          </cell>
          <cell r="D19" t="str">
            <v>Actual V</v>
          </cell>
          <cell r="E19">
            <v>58207</v>
          </cell>
          <cell r="F19">
            <v>0</v>
          </cell>
          <cell r="G19">
            <v>2299220</v>
          </cell>
          <cell r="H19">
            <v>0</v>
          </cell>
          <cell r="I19">
            <v>325158</v>
          </cell>
          <cell r="J19">
            <v>0</v>
          </cell>
          <cell r="K19">
            <v>0</v>
          </cell>
          <cell r="L19">
            <v>39942</v>
          </cell>
          <cell r="M19">
            <v>6555</v>
          </cell>
          <cell r="N19">
            <v>533947</v>
          </cell>
          <cell r="O19">
            <v>5722</v>
          </cell>
          <cell r="P19">
            <v>679</v>
          </cell>
          <cell r="Q19">
            <v>44764</v>
          </cell>
          <cell r="R19">
            <v>0</v>
          </cell>
          <cell r="S19">
            <v>0</v>
          </cell>
          <cell r="T19">
            <v>48358</v>
          </cell>
          <cell r="U19">
            <v>18225</v>
          </cell>
          <cell r="V19">
            <v>4360</v>
          </cell>
          <cell r="W19">
            <v>206675</v>
          </cell>
          <cell r="X19">
            <v>2615</v>
          </cell>
          <cell r="Y19">
            <v>0</v>
          </cell>
          <cell r="Z19">
            <v>23799</v>
          </cell>
          <cell r="AA19">
            <v>0</v>
          </cell>
          <cell r="AB19">
            <v>0</v>
          </cell>
          <cell r="AC19">
            <v>0</v>
          </cell>
          <cell r="AD19">
            <v>0</v>
          </cell>
          <cell r="AE19">
            <v>0</v>
          </cell>
          <cell r="AF19">
            <v>0</v>
          </cell>
          <cell r="AG19">
            <v>93121</v>
          </cell>
          <cell r="AH19">
            <v>43145</v>
          </cell>
          <cell r="AI19">
            <v>277432</v>
          </cell>
          <cell r="AJ19">
            <v>155825</v>
          </cell>
          <cell r="AK19">
            <v>91835</v>
          </cell>
          <cell r="AL19">
            <v>0</v>
          </cell>
          <cell r="AM19">
            <v>0</v>
          </cell>
          <cell r="AN19">
            <v>0</v>
          </cell>
          <cell r="AO19">
            <v>0</v>
          </cell>
          <cell r="AP19">
            <v>0</v>
          </cell>
          <cell r="AQ19">
            <v>0</v>
          </cell>
          <cell r="AR19">
            <v>0</v>
          </cell>
          <cell r="AS19">
            <v>0</v>
          </cell>
          <cell r="AT19">
            <v>0</v>
          </cell>
        </row>
        <row r="20">
          <cell r="A20">
            <v>9</v>
          </cell>
          <cell r="B20" t="str">
            <v>RhodeIsland</v>
          </cell>
          <cell r="C20">
            <v>38777</v>
          </cell>
          <cell r="D20" t="str">
            <v>Actual V</v>
          </cell>
          <cell r="E20">
            <v>64436</v>
          </cell>
          <cell r="F20">
            <v>0</v>
          </cell>
          <cell r="G20">
            <v>2781742</v>
          </cell>
          <cell r="H20">
            <v>0</v>
          </cell>
          <cell r="I20">
            <v>394965</v>
          </cell>
          <cell r="J20">
            <v>0</v>
          </cell>
          <cell r="K20">
            <v>0</v>
          </cell>
          <cell r="L20">
            <v>48836</v>
          </cell>
          <cell r="M20">
            <v>7682</v>
          </cell>
          <cell r="N20">
            <v>626896</v>
          </cell>
          <cell r="O20">
            <v>7290</v>
          </cell>
          <cell r="P20">
            <v>1880</v>
          </cell>
          <cell r="Q20">
            <v>58528</v>
          </cell>
          <cell r="R20">
            <v>0</v>
          </cell>
          <cell r="S20">
            <v>0</v>
          </cell>
          <cell r="T20">
            <v>42050</v>
          </cell>
          <cell r="U20">
            <v>26398</v>
          </cell>
          <cell r="V20">
            <v>6297</v>
          </cell>
          <cell r="W20">
            <v>249213</v>
          </cell>
          <cell r="X20">
            <v>3885</v>
          </cell>
          <cell r="Y20">
            <v>0</v>
          </cell>
          <cell r="Z20">
            <v>34521</v>
          </cell>
          <cell r="AA20">
            <v>0</v>
          </cell>
          <cell r="AB20">
            <v>0</v>
          </cell>
          <cell r="AC20">
            <v>0</v>
          </cell>
          <cell r="AD20">
            <v>0</v>
          </cell>
          <cell r="AE20">
            <v>0</v>
          </cell>
          <cell r="AF20">
            <v>0</v>
          </cell>
          <cell r="AG20">
            <v>86590</v>
          </cell>
          <cell r="AH20">
            <v>45983</v>
          </cell>
          <cell r="AI20">
            <v>288075</v>
          </cell>
          <cell r="AJ20">
            <v>144820</v>
          </cell>
          <cell r="AK20">
            <v>75994</v>
          </cell>
          <cell r="AL20">
            <v>0</v>
          </cell>
          <cell r="AM20">
            <v>0</v>
          </cell>
          <cell r="AN20">
            <v>0</v>
          </cell>
          <cell r="AO20">
            <v>0</v>
          </cell>
          <cell r="AP20">
            <v>0</v>
          </cell>
          <cell r="AQ20">
            <v>0</v>
          </cell>
          <cell r="AR20">
            <v>0</v>
          </cell>
          <cell r="AS20">
            <v>0</v>
          </cell>
          <cell r="AT20">
            <v>0</v>
          </cell>
        </row>
        <row r="21">
          <cell r="A21">
            <v>9</v>
          </cell>
          <cell r="B21" t="str">
            <v>RhodeIsland</v>
          </cell>
          <cell r="C21">
            <v>38808</v>
          </cell>
          <cell r="D21" t="str">
            <v>Actual V</v>
          </cell>
          <cell r="E21">
            <v>61865</v>
          </cell>
          <cell r="F21">
            <v>0</v>
          </cell>
          <cell r="G21">
            <v>2086352</v>
          </cell>
          <cell r="H21">
            <v>0</v>
          </cell>
          <cell r="I21">
            <v>267802</v>
          </cell>
          <cell r="J21">
            <v>0</v>
          </cell>
          <cell r="K21">
            <v>0</v>
          </cell>
          <cell r="L21">
            <v>40051</v>
          </cell>
          <cell r="M21">
            <v>3422</v>
          </cell>
          <cell r="N21">
            <v>447425</v>
          </cell>
          <cell r="O21">
            <v>6547</v>
          </cell>
          <cell r="P21">
            <v>1520</v>
          </cell>
          <cell r="Q21">
            <v>52749</v>
          </cell>
          <cell r="R21">
            <v>0</v>
          </cell>
          <cell r="S21">
            <v>0</v>
          </cell>
          <cell r="T21">
            <v>33377</v>
          </cell>
          <cell r="U21">
            <v>19341</v>
          </cell>
          <cell r="V21">
            <v>3537</v>
          </cell>
          <cell r="W21">
            <v>132992</v>
          </cell>
          <cell r="X21">
            <v>2734</v>
          </cell>
          <cell r="Y21">
            <v>0</v>
          </cell>
          <cell r="Z21">
            <v>18412</v>
          </cell>
          <cell r="AA21">
            <v>0</v>
          </cell>
          <cell r="AB21">
            <v>0</v>
          </cell>
          <cell r="AC21">
            <v>0</v>
          </cell>
          <cell r="AD21">
            <v>0</v>
          </cell>
          <cell r="AE21">
            <v>0</v>
          </cell>
          <cell r="AF21">
            <v>0</v>
          </cell>
          <cell r="AG21">
            <v>51254</v>
          </cell>
          <cell r="AH21">
            <v>31000</v>
          </cell>
          <cell r="AI21">
            <v>228877</v>
          </cell>
          <cell r="AJ21">
            <v>81846</v>
          </cell>
          <cell r="AK21">
            <v>48316</v>
          </cell>
          <cell r="AL21">
            <v>0</v>
          </cell>
          <cell r="AM21">
            <v>0</v>
          </cell>
          <cell r="AN21">
            <v>0</v>
          </cell>
          <cell r="AO21">
            <v>0</v>
          </cell>
          <cell r="AP21">
            <v>0</v>
          </cell>
          <cell r="AQ21">
            <v>0</v>
          </cell>
          <cell r="AR21">
            <v>0</v>
          </cell>
          <cell r="AS21">
            <v>0</v>
          </cell>
          <cell r="AT21">
            <v>0</v>
          </cell>
        </row>
        <row r="22">
          <cell r="A22">
            <v>9</v>
          </cell>
          <cell r="B22" t="str">
            <v>RhodeIsland</v>
          </cell>
          <cell r="C22">
            <v>38838</v>
          </cell>
          <cell r="D22" t="str">
            <v>Actual V</v>
          </cell>
          <cell r="E22">
            <v>56931</v>
          </cell>
          <cell r="F22">
            <v>0</v>
          </cell>
          <cell r="G22">
            <v>1186842</v>
          </cell>
          <cell r="H22">
            <v>0</v>
          </cell>
          <cell r="I22">
            <v>130176</v>
          </cell>
          <cell r="J22">
            <v>0</v>
          </cell>
          <cell r="K22">
            <v>0</v>
          </cell>
          <cell r="L22">
            <v>31948</v>
          </cell>
          <cell r="M22">
            <v>-122</v>
          </cell>
          <cell r="N22">
            <v>277655</v>
          </cell>
          <cell r="O22">
            <v>5545</v>
          </cell>
          <cell r="P22">
            <v>363</v>
          </cell>
          <cell r="Q22">
            <v>40300</v>
          </cell>
          <cell r="R22">
            <v>0</v>
          </cell>
          <cell r="S22">
            <v>0</v>
          </cell>
          <cell r="T22">
            <v>27740</v>
          </cell>
          <cell r="U22">
            <v>10305</v>
          </cell>
          <cell r="V22">
            <v>435</v>
          </cell>
          <cell r="W22">
            <v>81275</v>
          </cell>
          <cell r="X22">
            <v>1160</v>
          </cell>
          <cell r="Y22">
            <v>0</v>
          </cell>
          <cell r="Z22">
            <v>9134</v>
          </cell>
          <cell r="AA22">
            <v>0</v>
          </cell>
          <cell r="AB22">
            <v>0</v>
          </cell>
          <cell r="AC22">
            <v>0</v>
          </cell>
          <cell r="AD22">
            <v>0</v>
          </cell>
          <cell r="AE22">
            <v>0</v>
          </cell>
          <cell r="AF22">
            <v>0</v>
          </cell>
          <cell r="AG22">
            <v>41226</v>
          </cell>
          <cell r="AH22">
            <v>31110</v>
          </cell>
          <cell r="AI22">
            <v>233878</v>
          </cell>
          <cell r="AJ22">
            <v>55970</v>
          </cell>
          <cell r="AK22">
            <v>27169</v>
          </cell>
          <cell r="AL22">
            <v>0</v>
          </cell>
          <cell r="AM22">
            <v>0</v>
          </cell>
          <cell r="AN22">
            <v>0</v>
          </cell>
          <cell r="AO22">
            <v>0</v>
          </cell>
          <cell r="AP22">
            <v>0</v>
          </cell>
          <cell r="AQ22">
            <v>0</v>
          </cell>
          <cell r="AR22">
            <v>0</v>
          </cell>
          <cell r="AS22">
            <v>0</v>
          </cell>
          <cell r="AT22">
            <v>0</v>
          </cell>
        </row>
        <row r="23">
          <cell r="A23">
            <v>9</v>
          </cell>
          <cell r="B23" t="str">
            <v>RhodeIsland</v>
          </cell>
          <cell r="C23">
            <v>38869</v>
          </cell>
          <cell r="D23" t="str">
            <v>Actual V</v>
          </cell>
          <cell r="E23">
            <v>50751</v>
          </cell>
          <cell r="F23">
            <v>0</v>
          </cell>
          <cell r="G23">
            <v>724445</v>
          </cell>
          <cell r="H23">
            <v>0</v>
          </cell>
          <cell r="I23">
            <v>80136</v>
          </cell>
          <cell r="J23">
            <v>0</v>
          </cell>
          <cell r="K23">
            <v>0</v>
          </cell>
          <cell r="L23">
            <v>24040</v>
          </cell>
          <cell r="M23">
            <v>36</v>
          </cell>
          <cell r="N23">
            <v>177651</v>
          </cell>
          <cell r="O23">
            <v>4762</v>
          </cell>
          <cell r="P23">
            <v>0</v>
          </cell>
          <cell r="Q23">
            <v>37138</v>
          </cell>
          <cell r="R23">
            <v>1536</v>
          </cell>
          <cell r="S23">
            <v>0</v>
          </cell>
          <cell r="T23">
            <v>35697</v>
          </cell>
          <cell r="U23">
            <v>5939</v>
          </cell>
          <cell r="V23">
            <v>504</v>
          </cell>
          <cell r="W23">
            <v>43603</v>
          </cell>
          <cell r="X23">
            <v>639</v>
          </cell>
          <cell r="Y23">
            <v>0</v>
          </cell>
          <cell r="Z23">
            <v>3609</v>
          </cell>
          <cell r="AA23">
            <v>0</v>
          </cell>
          <cell r="AB23">
            <v>0</v>
          </cell>
          <cell r="AC23">
            <v>0</v>
          </cell>
          <cell r="AD23">
            <v>0</v>
          </cell>
          <cell r="AE23">
            <v>0</v>
          </cell>
          <cell r="AF23">
            <v>0</v>
          </cell>
          <cell r="AG23">
            <v>29763</v>
          </cell>
          <cell r="AH23">
            <v>27941</v>
          </cell>
          <cell r="AI23">
            <v>214392</v>
          </cell>
          <cell r="AJ23">
            <v>22697</v>
          </cell>
          <cell r="AK23">
            <v>13877</v>
          </cell>
          <cell r="AL23">
            <v>0</v>
          </cell>
          <cell r="AM23">
            <v>0</v>
          </cell>
          <cell r="AN23">
            <v>0</v>
          </cell>
          <cell r="AO23">
            <v>0</v>
          </cell>
          <cell r="AP23">
            <v>0</v>
          </cell>
          <cell r="AQ23">
            <v>0</v>
          </cell>
          <cell r="AR23">
            <v>0</v>
          </cell>
          <cell r="AS23">
            <v>0</v>
          </cell>
          <cell r="AT23">
            <v>0</v>
          </cell>
        </row>
        <row r="24">
          <cell r="A24">
            <v>9</v>
          </cell>
          <cell r="B24" t="str">
            <v>RhodeIsland</v>
          </cell>
          <cell r="C24">
            <v>38899</v>
          </cell>
          <cell r="D24" t="str">
            <v>Actual V</v>
          </cell>
          <cell r="E24">
            <v>40909</v>
          </cell>
          <cell r="F24">
            <v>0</v>
          </cell>
          <cell r="G24">
            <v>461814</v>
          </cell>
          <cell r="H24">
            <v>0</v>
          </cell>
          <cell r="I24">
            <v>52958</v>
          </cell>
          <cell r="J24">
            <v>0</v>
          </cell>
          <cell r="K24">
            <v>0</v>
          </cell>
          <cell r="L24">
            <v>18967</v>
          </cell>
          <cell r="M24">
            <v>-36</v>
          </cell>
          <cell r="N24">
            <v>122629</v>
          </cell>
          <cell r="O24">
            <v>4150</v>
          </cell>
          <cell r="P24">
            <v>0</v>
          </cell>
          <cell r="Q24">
            <v>25538</v>
          </cell>
          <cell r="R24">
            <v>1138</v>
          </cell>
          <cell r="S24">
            <v>0</v>
          </cell>
          <cell r="T24">
            <v>24486</v>
          </cell>
          <cell r="U24">
            <v>2421</v>
          </cell>
          <cell r="V24">
            <v>-504</v>
          </cell>
          <cell r="W24">
            <v>25687</v>
          </cell>
          <cell r="X24">
            <v>0</v>
          </cell>
          <cell r="Y24">
            <v>0</v>
          </cell>
          <cell r="Z24">
            <v>1188</v>
          </cell>
          <cell r="AA24">
            <v>0</v>
          </cell>
          <cell r="AB24">
            <v>0</v>
          </cell>
          <cell r="AC24">
            <v>0</v>
          </cell>
          <cell r="AD24">
            <v>0</v>
          </cell>
          <cell r="AE24">
            <v>0</v>
          </cell>
          <cell r="AF24">
            <v>0</v>
          </cell>
          <cell r="AG24">
            <v>23789</v>
          </cell>
          <cell r="AH24">
            <v>24658</v>
          </cell>
          <cell r="AI24">
            <v>255986</v>
          </cell>
          <cell r="AJ24">
            <v>17126</v>
          </cell>
          <cell r="AK24">
            <v>11900</v>
          </cell>
          <cell r="AL24">
            <v>0</v>
          </cell>
          <cell r="AM24">
            <v>0</v>
          </cell>
          <cell r="AN24">
            <v>0</v>
          </cell>
          <cell r="AO24">
            <v>0</v>
          </cell>
          <cell r="AP24">
            <v>0</v>
          </cell>
          <cell r="AQ24">
            <v>0</v>
          </cell>
          <cell r="AR24">
            <v>0</v>
          </cell>
          <cell r="AS24">
            <v>0</v>
          </cell>
          <cell r="AT24">
            <v>0</v>
          </cell>
        </row>
        <row r="25">
          <cell r="A25">
            <v>9</v>
          </cell>
          <cell r="B25" t="str">
            <v>RhodeIsland</v>
          </cell>
          <cell r="C25">
            <v>38930</v>
          </cell>
          <cell r="D25" t="str">
            <v>Actual V</v>
          </cell>
          <cell r="E25">
            <v>33240</v>
          </cell>
          <cell r="F25">
            <v>0</v>
          </cell>
          <cell r="G25">
            <v>379546</v>
          </cell>
          <cell r="H25">
            <v>0</v>
          </cell>
          <cell r="I25">
            <v>45752</v>
          </cell>
          <cell r="J25">
            <v>0</v>
          </cell>
          <cell r="K25">
            <v>0</v>
          </cell>
          <cell r="L25">
            <v>15205</v>
          </cell>
          <cell r="M25">
            <v>0</v>
          </cell>
          <cell r="N25">
            <v>108726</v>
          </cell>
          <cell r="O25">
            <v>3947</v>
          </cell>
          <cell r="P25">
            <v>0</v>
          </cell>
          <cell r="Q25">
            <v>21869</v>
          </cell>
          <cell r="R25">
            <v>1210</v>
          </cell>
          <cell r="S25">
            <v>0</v>
          </cell>
          <cell r="T25">
            <v>26459</v>
          </cell>
          <cell r="U25">
            <v>1903</v>
          </cell>
          <cell r="V25">
            <v>0</v>
          </cell>
          <cell r="W25">
            <v>19301</v>
          </cell>
          <cell r="X25">
            <v>0</v>
          </cell>
          <cell r="Y25">
            <v>0</v>
          </cell>
          <cell r="Z25">
            <v>1010</v>
          </cell>
          <cell r="AA25">
            <v>0</v>
          </cell>
          <cell r="AB25">
            <v>0</v>
          </cell>
          <cell r="AC25">
            <v>0</v>
          </cell>
          <cell r="AD25">
            <v>0</v>
          </cell>
          <cell r="AE25">
            <v>0</v>
          </cell>
          <cell r="AF25">
            <v>0</v>
          </cell>
          <cell r="AG25">
            <v>20691</v>
          </cell>
          <cell r="AH25">
            <v>26463</v>
          </cell>
          <cell r="AI25">
            <v>198304</v>
          </cell>
          <cell r="AJ25">
            <v>16058</v>
          </cell>
          <cell r="AK25">
            <v>12451</v>
          </cell>
          <cell r="AL25">
            <v>0</v>
          </cell>
          <cell r="AM25">
            <v>0</v>
          </cell>
          <cell r="AN25">
            <v>0</v>
          </cell>
          <cell r="AO25">
            <v>0</v>
          </cell>
          <cell r="AP25">
            <v>0</v>
          </cell>
          <cell r="AQ25">
            <v>0</v>
          </cell>
          <cell r="AR25">
            <v>0</v>
          </cell>
          <cell r="AS25">
            <v>0</v>
          </cell>
          <cell r="AT25">
            <v>0</v>
          </cell>
        </row>
        <row r="26">
          <cell r="A26">
            <v>9</v>
          </cell>
          <cell r="B26" t="str">
            <v>RhodeIsland</v>
          </cell>
          <cell r="C26">
            <v>38961</v>
          </cell>
          <cell r="D26" t="str">
            <v>Actual V</v>
          </cell>
          <cell r="E26">
            <v>38870</v>
          </cell>
          <cell r="F26">
            <v>0</v>
          </cell>
          <cell r="G26">
            <v>444785</v>
          </cell>
          <cell r="H26">
            <v>0</v>
          </cell>
          <cell r="I26">
            <v>49076</v>
          </cell>
          <cell r="J26">
            <v>0</v>
          </cell>
          <cell r="K26">
            <v>0</v>
          </cell>
          <cell r="L26">
            <v>19576</v>
          </cell>
          <cell r="M26">
            <v>373</v>
          </cell>
          <cell r="N26">
            <v>123730</v>
          </cell>
          <cell r="O26">
            <v>4254</v>
          </cell>
          <cell r="P26">
            <v>0</v>
          </cell>
          <cell r="Q26">
            <v>38690</v>
          </cell>
          <cell r="R26">
            <v>1314</v>
          </cell>
          <cell r="S26">
            <v>0</v>
          </cell>
          <cell r="T26">
            <v>31804</v>
          </cell>
          <cell r="U26">
            <v>2515</v>
          </cell>
          <cell r="V26">
            <v>10</v>
          </cell>
          <cell r="W26">
            <v>31338</v>
          </cell>
          <cell r="X26">
            <v>6</v>
          </cell>
          <cell r="Y26">
            <v>0</v>
          </cell>
          <cell r="Z26">
            <v>1408</v>
          </cell>
          <cell r="AA26">
            <v>0</v>
          </cell>
          <cell r="AB26">
            <v>0</v>
          </cell>
          <cell r="AC26">
            <v>0</v>
          </cell>
          <cell r="AD26">
            <v>0</v>
          </cell>
          <cell r="AE26">
            <v>0</v>
          </cell>
          <cell r="AF26">
            <v>0</v>
          </cell>
          <cell r="AG26">
            <v>31123</v>
          </cell>
          <cell r="AH26">
            <v>36887</v>
          </cell>
          <cell r="AI26">
            <v>284059</v>
          </cell>
          <cell r="AJ26">
            <v>29023</v>
          </cell>
          <cell r="AK26">
            <v>17919</v>
          </cell>
          <cell r="AL26">
            <v>0</v>
          </cell>
          <cell r="AM26">
            <v>0</v>
          </cell>
          <cell r="AN26">
            <v>0</v>
          </cell>
          <cell r="AO26">
            <v>0</v>
          </cell>
          <cell r="AP26">
            <v>0</v>
          </cell>
          <cell r="AQ26">
            <v>0</v>
          </cell>
          <cell r="AR26">
            <v>0</v>
          </cell>
          <cell r="AS26">
            <v>0</v>
          </cell>
          <cell r="AT26">
            <v>0</v>
          </cell>
        </row>
        <row r="27">
          <cell r="A27">
            <v>9</v>
          </cell>
          <cell r="B27" t="str">
            <v>RhodeIsland</v>
          </cell>
          <cell r="C27">
            <v>38991</v>
          </cell>
          <cell r="D27" t="str">
            <v>Actual V</v>
          </cell>
          <cell r="E27">
            <v>39581</v>
          </cell>
          <cell r="F27">
            <v>0</v>
          </cell>
          <cell r="G27">
            <v>562677</v>
          </cell>
          <cell r="H27">
            <v>0</v>
          </cell>
          <cell r="I27">
            <v>68009</v>
          </cell>
          <cell r="J27">
            <v>0</v>
          </cell>
          <cell r="K27">
            <v>0</v>
          </cell>
          <cell r="L27">
            <v>20148</v>
          </cell>
          <cell r="M27">
            <v>817</v>
          </cell>
          <cell r="N27">
            <v>150914</v>
          </cell>
          <cell r="O27">
            <v>4120</v>
          </cell>
          <cell r="P27">
            <v>0</v>
          </cell>
          <cell r="Q27">
            <v>31120</v>
          </cell>
          <cell r="R27">
            <v>1247</v>
          </cell>
          <cell r="S27">
            <v>0</v>
          </cell>
          <cell r="T27">
            <v>29458</v>
          </cell>
          <cell r="U27">
            <v>4525</v>
          </cell>
          <cell r="V27">
            <v>27</v>
          </cell>
          <cell r="W27">
            <v>44914</v>
          </cell>
          <cell r="X27">
            <v>0</v>
          </cell>
          <cell r="Y27">
            <v>0</v>
          </cell>
          <cell r="Z27">
            <v>3306</v>
          </cell>
          <cell r="AA27">
            <v>0</v>
          </cell>
          <cell r="AB27">
            <v>0</v>
          </cell>
          <cell r="AC27">
            <v>0</v>
          </cell>
          <cell r="AD27">
            <v>0</v>
          </cell>
          <cell r="AE27">
            <v>0</v>
          </cell>
          <cell r="AF27">
            <v>0</v>
          </cell>
          <cell r="AG27">
            <v>28892</v>
          </cell>
          <cell r="AH27">
            <v>25754</v>
          </cell>
          <cell r="AI27">
            <v>209565</v>
          </cell>
          <cell r="AJ27">
            <v>46743</v>
          </cell>
          <cell r="AK27">
            <v>23208</v>
          </cell>
          <cell r="AL27">
            <v>0</v>
          </cell>
          <cell r="AM27">
            <v>0</v>
          </cell>
          <cell r="AN27">
            <v>0</v>
          </cell>
          <cell r="AO27">
            <v>0</v>
          </cell>
          <cell r="AP27">
            <v>0</v>
          </cell>
          <cell r="AQ27">
            <v>0</v>
          </cell>
          <cell r="AR27">
            <v>0</v>
          </cell>
          <cell r="AS27">
            <v>0</v>
          </cell>
          <cell r="AT27">
            <v>0</v>
          </cell>
        </row>
        <row r="28">
          <cell r="A28">
            <v>9</v>
          </cell>
          <cell r="B28" t="str">
            <v>RhodeIsland</v>
          </cell>
          <cell r="C28">
            <v>39022</v>
          </cell>
          <cell r="D28" t="str">
            <v>Actual V</v>
          </cell>
          <cell r="E28">
            <v>47556</v>
          </cell>
          <cell r="F28">
            <v>0</v>
          </cell>
          <cell r="G28">
            <v>1127890</v>
          </cell>
          <cell r="H28">
            <v>0</v>
          </cell>
          <cell r="I28">
            <v>115038</v>
          </cell>
          <cell r="J28">
            <v>0</v>
          </cell>
          <cell r="K28">
            <v>0</v>
          </cell>
          <cell r="L28">
            <v>32740</v>
          </cell>
          <cell r="M28">
            <v>839</v>
          </cell>
          <cell r="N28">
            <v>259918</v>
          </cell>
          <cell r="O28">
            <v>5136</v>
          </cell>
          <cell r="P28">
            <v>0</v>
          </cell>
          <cell r="Q28">
            <v>35498</v>
          </cell>
          <cell r="R28">
            <v>1337</v>
          </cell>
          <cell r="S28">
            <v>0</v>
          </cell>
          <cell r="T28">
            <v>33471</v>
          </cell>
          <cell r="U28">
            <v>9918</v>
          </cell>
          <cell r="V28">
            <v>333</v>
          </cell>
          <cell r="W28">
            <v>89406</v>
          </cell>
          <cell r="X28">
            <v>964</v>
          </cell>
          <cell r="Y28">
            <v>0</v>
          </cell>
          <cell r="Z28">
            <v>8767</v>
          </cell>
          <cell r="AA28">
            <v>0</v>
          </cell>
          <cell r="AB28">
            <v>0</v>
          </cell>
          <cell r="AC28">
            <v>0</v>
          </cell>
          <cell r="AD28">
            <v>0</v>
          </cell>
          <cell r="AE28">
            <v>0</v>
          </cell>
          <cell r="AF28">
            <v>0</v>
          </cell>
          <cell r="AG28">
            <v>64460</v>
          </cell>
          <cell r="AH28">
            <v>40428</v>
          </cell>
          <cell r="AI28">
            <v>350805</v>
          </cell>
          <cell r="AJ28">
            <v>111405</v>
          </cell>
          <cell r="AK28">
            <v>60527</v>
          </cell>
          <cell r="AL28">
            <v>0</v>
          </cell>
          <cell r="AM28">
            <v>0</v>
          </cell>
          <cell r="AN28">
            <v>0</v>
          </cell>
          <cell r="AO28">
            <v>0</v>
          </cell>
          <cell r="AP28">
            <v>0</v>
          </cell>
          <cell r="AQ28">
            <v>0</v>
          </cell>
          <cell r="AR28">
            <v>0</v>
          </cell>
          <cell r="AS28">
            <v>0</v>
          </cell>
          <cell r="AT28">
            <v>0</v>
          </cell>
        </row>
        <row r="29">
          <cell r="A29">
            <v>9</v>
          </cell>
          <cell r="B29" t="str">
            <v>RhodeIsland</v>
          </cell>
          <cell r="C29">
            <v>39052</v>
          </cell>
          <cell r="D29" t="str">
            <v>Actual V</v>
          </cell>
          <cell r="E29">
            <v>57497</v>
          </cell>
          <cell r="F29">
            <v>0</v>
          </cell>
          <cell r="G29">
            <v>1722327</v>
          </cell>
          <cell r="H29">
            <v>0</v>
          </cell>
          <cell r="I29">
            <v>218216</v>
          </cell>
          <cell r="J29">
            <v>0</v>
          </cell>
          <cell r="K29">
            <v>0</v>
          </cell>
          <cell r="L29">
            <v>42252</v>
          </cell>
          <cell r="M29">
            <v>3240</v>
          </cell>
          <cell r="N29">
            <v>383505</v>
          </cell>
          <cell r="O29">
            <v>7659</v>
          </cell>
          <cell r="P29">
            <v>0</v>
          </cell>
          <cell r="Q29">
            <v>38981</v>
          </cell>
          <cell r="R29">
            <v>544</v>
          </cell>
          <cell r="S29">
            <v>0</v>
          </cell>
          <cell r="T29">
            <v>40865</v>
          </cell>
          <cell r="U29">
            <v>26082</v>
          </cell>
          <cell r="V29">
            <v>1883</v>
          </cell>
          <cell r="W29">
            <v>156155</v>
          </cell>
          <cell r="X29">
            <v>1899</v>
          </cell>
          <cell r="Y29">
            <v>0</v>
          </cell>
          <cell r="Z29">
            <v>15068</v>
          </cell>
          <cell r="AA29">
            <v>0</v>
          </cell>
          <cell r="AB29">
            <v>0</v>
          </cell>
          <cell r="AC29">
            <v>0</v>
          </cell>
          <cell r="AD29">
            <v>0</v>
          </cell>
          <cell r="AE29">
            <v>0</v>
          </cell>
          <cell r="AF29">
            <v>0</v>
          </cell>
          <cell r="AG29">
            <v>82608</v>
          </cell>
          <cell r="AH29">
            <v>44612</v>
          </cell>
          <cell r="AI29">
            <v>354985</v>
          </cell>
          <cell r="AJ29">
            <v>149552</v>
          </cell>
          <cell r="AK29">
            <v>77239</v>
          </cell>
          <cell r="AL29">
            <v>0</v>
          </cell>
          <cell r="AM29">
            <v>0</v>
          </cell>
          <cell r="AN29">
            <v>0</v>
          </cell>
          <cell r="AO29">
            <v>0</v>
          </cell>
          <cell r="AP29">
            <v>0</v>
          </cell>
          <cell r="AQ29">
            <v>0</v>
          </cell>
          <cell r="AR29">
            <v>0</v>
          </cell>
          <cell r="AS29">
            <v>0</v>
          </cell>
          <cell r="AT29">
            <v>0</v>
          </cell>
        </row>
        <row r="30">
          <cell r="A30">
            <v>9</v>
          </cell>
          <cell r="B30" t="str">
            <v>RhodeIsland</v>
          </cell>
          <cell r="C30">
            <v>39083</v>
          </cell>
          <cell r="D30" t="str">
            <v>Actual V</v>
          </cell>
          <cell r="E30">
            <v>63906</v>
          </cell>
          <cell r="F30">
            <v>0</v>
          </cell>
          <cell r="G30">
            <v>2247983</v>
          </cell>
          <cell r="H30">
            <v>0</v>
          </cell>
          <cell r="I30">
            <v>286793</v>
          </cell>
          <cell r="J30">
            <v>0</v>
          </cell>
          <cell r="K30">
            <v>0</v>
          </cell>
          <cell r="L30">
            <v>59229</v>
          </cell>
          <cell r="M30">
            <v>3474</v>
          </cell>
          <cell r="N30">
            <v>482485</v>
          </cell>
          <cell r="O30">
            <v>7656</v>
          </cell>
          <cell r="P30">
            <v>2531</v>
          </cell>
          <cell r="Q30">
            <v>40463</v>
          </cell>
          <cell r="R30">
            <v>3564</v>
          </cell>
          <cell r="S30">
            <v>0</v>
          </cell>
          <cell r="T30">
            <v>38011</v>
          </cell>
          <cell r="U30">
            <v>43298</v>
          </cell>
          <cell r="V30">
            <v>321</v>
          </cell>
          <cell r="W30">
            <v>181517</v>
          </cell>
          <cell r="X30">
            <v>2121</v>
          </cell>
          <cell r="Y30">
            <v>0</v>
          </cell>
          <cell r="Z30">
            <v>14275</v>
          </cell>
          <cell r="AA30">
            <v>0</v>
          </cell>
          <cell r="AB30">
            <v>0</v>
          </cell>
          <cell r="AC30">
            <v>0</v>
          </cell>
          <cell r="AD30">
            <v>0</v>
          </cell>
          <cell r="AE30">
            <v>0</v>
          </cell>
          <cell r="AF30">
            <v>0</v>
          </cell>
          <cell r="AG30">
            <v>79480</v>
          </cell>
          <cell r="AH30">
            <v>39160</v>
          </cell>
          <cell r="AI30">
            <v>291357</v>
          </cell>
          <cell r="AJ30">
            <v>150864</v>
          </cell>
          <cell r="AK30">
            <v>81746</v>
          </cell>
          <cell r="AL30">
            <v>0</v>
          </cell>
          <cell r="AM30">
            <v>0</v>
          </cell>
          <cell r="AN30">
            <v>0</v>
          </cell>
          <cell r="AO30">
            <v>0</v>
          </cell>
          <cell r="AP30">
            <v>0</v>
          </cell>
          <cell r="AQ30">
            <v>0</v>
          </cell>
          <cell r="AR30">
            <v>0</v>
          </cell>
          <cell r="AS30">
            <v>0</v>
          </cell>
          <cell r="AT30">
            <v>0</v>
          </cell>
        </row>
        <row r="31">
          <cell r="A31">
            <v>9</v>
          </cell>
          <cell r="B31" t="str">
            <v>RhodeIsland</v>
          </cell>
          <cell r="C31">
            <v>39114</v>
          </cell>
          <cell r="D31" t="str">
            <v>Actual V</v>
          </cell>
          <cell r="E31">
            <v>68533</v>
          </cell>
          <cell r="F31">
            <v>0</v>
          </cell>
          <cell r="G31">
            <v>3240734</v>
          </cell>
          <cell r="H31">
            <v>0</v>
          </cell>
          <cell r="I31">
            <v>473984</v>
          </cell>
          <cell r="J31">
            <v>0</v>
          </cell>
          <cell r="K31">
            <v>0</v>
          </cell>
          <cell r="L31">
            <v>76895</v>
          </cell>
          <cell r="M31">
            <v>5402</v>
          </cell>
          <cell r="N31">
            <v>698357</v>
          </cell>
          <cell r="O31">
            <v>7702</v>
          </cell>
          <cell r="P31">
            <v>1536</v>
          </cell>
          <cell r="Q31">
            <v>45112</v>
          </cell>
          <cell r="R31">
            <v>1648</v>
          </cell>
          <cell r="S31">
            <v>0</v>
          </cell>
          <cell r="T31">
            <v>54745</v>
          </cell>
          <cell r="U31">
            <v>48318</v>
          </cell>
          <cell r="V31">
            <v>935</v>
          </cell>
          <cell r="W31">
            <v>250005</v>
          </cell>
          <cell r="X31">
            <v>3293</v>
          </cell>
          <cell r="Y31">
            <v>0</v>
          </cell>
          <cell r="Z31">
            <v>19722</v>
          </cell>
          <cell r="AA31">
            <v>0</v>
          </cell>
          <cell r="AB31">
            <v>0</v>
          </cell>
          <cell r="AC31">
            <v>0</v>
          </cell>
          <cell r="AD31">
            <v>0</v>
          </cell>
          <cell r="AE31">
            <v>0</v>
          </cell>
          <cell r="AF31">
            <v>0</v>
          </cell>
          <cell r="AG31">
            <v>111998</v>
          </cell>
          <cell r="AH31">
            <v>47070</v>
          </cell>
          <cell r="AI31">
            <v>353590</v>
          </cell>
          <cell r="AJ31">
            <v>211573</v>
          </cell>
          <cell r="AK31">
            <v>117032</v>
          </cell>
          <cell r="AL31">
            <v>0</v>
          </cell>
          <cell r="AM31">
            <v>0</v>
          </cell>
          <cell r="AN31">
            <v>0</v>
          </cell>
          <cell r="AO31">
            <v>0</v>
          </cell>
          <cell r="AP31">
            <v>0</v>
          </cell>
          <cell r="AQ31">
            <v>0</v>
          </cell>
          <cell r="AR31">
            <v>0</v>
          </cell>
          <cell r="AS31">
            <v>0</v>
          </cell>
          <cell r="AT31">
            <v>0</v>
          </cell>
        </row>
        <row r="32">
          <cell r="A32">
            <v>9</v>
          </cell>
          <cell r="B32" t="str">
            <v>RhodeIsland</v>
          </cell>
          <cell r="C32">
            <v>39142</v>
          </cell>
          <cell r="D32" t="str">
            <v>Actual V</v>
          </cell>
          <cell r="E32">
            <v>70165</v>
          </cell>
          <cell r="F32">
            <v>0</v>
          </cell>
          <cell r="G32">
            <v>3167787</v>
          </cell>
          <cell r="H32">
            <v>0</v>
          </cell>
          <cell r="I32">
            <v>455738</v>
          </cell>
          <cell r="J32">
            <v>0</v>
          </cell>
          <cell r="K32">
            <v>0</v>
          </cell>
          <cell r="L32">
            <v>80228</v>
          </cell>
          <cell r="M32">
            <v>4827</v>
          </cell>
          <cell r="N32">
            <v>674297</v>
          </cell>
          <cell r="O32">
            <v>10812</v>
          </cell>
          <cell r="P32">
            <v>-630</v>
          </cell>
          <cell r="Q32">
            <v>45108</v>
          </cell>
          <cell r="R32">
            <v>2218</v>
          </cell>
          <cell r="S32">
            <v>0</v>
          </cell>
          <cell r="T32">
            <v>45519</v>
          </cell>
          <cell r="U32">
            <v>48543</v>
          </cell>
          <cell r="V32">
            <v>4195</v>
          </cell>
          <cell r="W32">
            <v>234076</v>
          </cell>
          <cell r="X32">
            <v>3084</v>
          </cell>
          <cell r="Y32">
            <v>0</v>
          </cell>
          <cell r="Z32">
            <v>19028</v>
          </cell>
          <cell r="AA32">
            <v>0</v>
          </cell>
          <cell r="AB32">
            <v>0</v>
          </cell>
          <cell r="AC32">
            <v>0</v>
          </cell>
          <cell r="AD32">
            <v>0</v>
          </cell>
          <cell r="AE32">
            <v>0</v>
          </cell>
          <cell r="AF32">
            <v>0</v>
          </cell>
          <cell r="AG32">
            <v>95770</v>
          </cell>
          <cell r="AH32">
            <v>49324</v>
          </cell>
          <cell r="AI32">
            <v>375650</v>
          </cell>
          <cell r="AJ32">
            <v>185507</v>
          </cell>
          <cell r="AK32">
            <v>111368</v>
          </cell>
          <cell r="AL32">
            <v>0</v>
          </cell>
          <cell r="AM32">
            <v>0</v>
          </cell>
          <cell r="AN32">
            <v>0</v>
          </cell>
          <cell r="AO32">
            <v>0</v>
          </cell>
          <cell r="AP32">
            <v>0</v>
          </cell>
          <cell r="AQ32">
            <v>0</v>
          </cell>
          <cell r="AR32">
            <v>0</v>
          </cell>
          <cell r="AS32">
            <v>0</v>
          </cell>
          <cell r="AT32">
            <v>0</v>
          </cell>
        </row>
        <row r="33">
          <cell r="A33">
            <v>9</v>
          </cell>
          <cell r="B33" t="str">
            <v>RhodeIsland</v>
          </cell>
          <cell r="C33">
            <v>39173</v>
          </cell>
          <cell r="D33" t="str">
            <v>Actual V</v>
          </cell>
          <cell r="E33">
            <v>60621</v>
          </cell>
          <cell r="F33">
            <v>0</v>
          </cell>
          <cell r="G33">
            <v>2160256</v>
          </cell>
          <cell r="H33">
            <v>0</v>
          </cell>
          <cell r="I33">
            <v>283021</v>
          </cell>
          <cell r="J33">
            <v>0</v>
          </cell>
          <cell r="K33">
            <v>0</v>
          </cell>
          <cell r="L33">
            <v>59951</v>
          </cell>
          <cell r="M33">
            <v>3680</v>
          </cell>
          <cell r="N33">
            <v>454165</v>
          </cell>
          <cell r="O33">
            <v>7573</v>
          </cell>
          <cell r="P33">
            <v>0</v>
          </cell>
          <cell r="Q33">
            <v>38951</v>
          </cell>
          <cell r="R33">
            <v>2038</v>
          </cell>
          <cell r="S33">
            <v>0</v>
          </cell>
          <cell r="T33">
            <v>40027</v>
          </cell>
          <cell r="U33">
            <v>35890</v>
          </cell>
          <cell r="V33">
            <v>1723</v>
          </cell>
          <cell r="W33">
            <v>169363</v>
          </cell>
          <cell r="X33">
            <v>1501</v>
          </cell>
          <cell r="Y33">
            <v>0</v>
          </cell>
          <cell r="Z33">
            <v>10975</v>
          </cell>
          <cell r="AA33">
            <v>0</v>
          </cell>
          <cell r="AB33">
            <v>0</v>
          </cell>
          <cell r="AC33">
            <v>0</v>
          </cell>
          <cell r="AD33">
            <v>0</v>
          </cell>
          <cell r="AE33">
            <v>0</v>
          </cell>
          <cell r="AF33">
            <v>0</v>
          </cell>
          <cell r="AG33">
            <v>63273</v>
          </cell>
          <cell r="AH33">
            <v>47818</v>
          </cell>
          <cell r="AI33">
            <v>294038</v>
          </cell>
          <cell r="AJ33">
            <v>122070</v>
          </cell>
          <cell r="AK33">
            <v>62367</v>
          </cell>
          <cell r="AL33">
            <v>0</v>
          </cell>
          <cell r="AM33">
            <v>0</v>
          </cell>
          <cell r="AN33">
            <v>0</v>
          </cell>
          <cell r="AO33">
            <v>0</v>
          </cell>
          <cell r="AP33">
            <v>0</v>
          </cell>
          <cell r="AQ33">
            <v>0</v>
          </cell>
          <cell r="AR33">
            <v>0</v>
          </cell>
          <cell r="AS33">
            <v>0</v>
          </cell>
          <cell r="AT33">
            <v>0</v>
          </cell>
        </row>
        <row r="34">
          <cell r="A34">
            <v>9</v>
          </cell>
          <cell r="B34" t="str">
            <v>RhodeIsland</v>
          </cell>
          <cell r="C34">
            <v>39203</v>
          </cell>
          <cell r="D34" t="str">
            <v>Actual V</v>
          </cell>
          <cell r="E34">
            <v>54387</v>
          </cell>
          <cell r="F34">
            <v>0</v>
          </cell>
          <cell r="G34">
            <v>1260804.8</v>
          </cell>
          <cell r="H34">
            <v>0</v>
          </cell>
          <cell r="I34">
            <v>144594</v>
          </cell>
          <cell r="J34">
            <v>0</v>
          </cell>
          <cell r="K34">
            <v>0</v>
          </cell>
          <cell r="L34">
            <v>39613.700000000004</v>
          </cell>
          <cell r="M34">
            <v>3551</v>
          </cell>
          <cell r="N34">
            <v>277468</v>
          </cell>
          <cell r="O34">
            <v>6730.1</v>
          </cell>
          <cell r="P34">
            <v>0</v>
          </cell>
          <cell r="Q34">
            <v>31011</v>
          </cell>
          <cell r="R34">
            <v>1900.7</v>
          </cell>
          <cell r="S34">
            <v>0</v>
          </cell>
          <cell r="T34">
            <v>33800</v>
          </cell>
          <cell r="U34">
            <v>20623.100000000002</v>
          </cell>
          <cell r="V34">
            <v>1388</v>
          </cell>
          <cell r="W34">
            <v>85960</v>
          </cell>
          <cell r="X34">
            <v>853.1</v>
          </cell>
          <cell r="Y34">
            <v>0</v>
          </cell>
          <cell r="Z34">
            <v>4282</v>
          </cell>
          <cell r="AA34">
            <v>0</v>
          </cell>
          <cell r="AB34">
            <v>0</v>
          </cell>
          <cell r="AC34">
            <v>0</v>
          </cell>
          <cell r="AD34">
            <v>0</v>
          </cell>
          <cell r="AE34">
            <v>0</v>
          </cell>
          <cell r="AF34">
            <v>0</v>
          </cell>
          <cell r="AG34">
            <v>23305</v>
          </cell>
          <cell r="AH34">
            <v>36315</v>
          </cell>
          <cell r="AI34">
            <v>269298</v>
          </cell>
          <cell r="AJ34">
            <v>29149</v>
          </cell>
          <cell r="AK34">
            <v>17613</v>
          </cell>
          <cell r="AL34">
            <v>0</v>
          </cell>
          <cell r="AM34">
            <v>0</v>
          </cell>
          <cell r="AN34">
            <v>0</v>
          </cell>
          <cell r="AO34">
            <v>0</v>
          </cell>
          <cell r="AP34">
            <v>0</v>
          </cell>
          <cell r="AQ34">
            <v>0</v>
          </cell>
          <cell r="AR34">
            <v>0</v>
          </cell>
          <cell r="AS34">
            <v>0</v>
          </cell>
          <cell r="AT34">
            <v>0</v>
          </cell>
        </row>
        <row r="35">
          <cell r="A35">
            <v>9</v>
          </cell>
          <cell r="B35" t="str">
            <v>RhodeIsland</v>
          </cell>
          <cell r="C35">
            <v>39234</v>
          </cell>
          <cell r="D35" t="str">
            <v>Actual V</v>
          </cell>
          <cell r="E35">
            <v>44481</v>
          </cell>
          <cell r="F35">
            <v>0</v>
          </cell>
          <cell r="G35">
            <v>608465</v>
          </cell>
          <cell r="H35">
            <v>0</v>
          </cell>
          <cell r="I35">
            <v>65676</v>
          </cell>
          <cell r="J35">
            <v>0</v>
          </cell>
          <cell r="K35">
            <v>0</v>
          </cell>
          <cell r="L35">
            <v>26743</v>
          </cell>
          <cell r="M35">
            <v>228</v>
          </cell>
          <cell r="N35">
            <v>162474</v>
          </cell>
          <cell r="O35">
            <v>5567</v>
          </cell>
          <cell r="P35">
            <v>0</v>
          </cell>
          <cell r="Q35">
            <v>27219</v>
          </cell>
          <cell r="R35">
            <v>1393</v>
          </cell>
          <cell r="S35">
            <v>0</v>
          </cell>
          <cell r="T35">
            <v>28836</v>
          </cell>
          <cell r="U35">
            <v>10672</v>
          </cell>
          <cell r="V35">
            <v>-825</v>
          </cell>
          <cell r="W35">
            <v>30337</v>
          </cell>
          <cell r="X35">
            <v>72</v>
          </cell>
          <cell r="Y35">
            <v>0</v>
          </cell>
          <cell r="Z35">
            <v>1633</v>
          </cell>
          <cell r="AA35">
            <v>0</v>
          </cell>
          <cell r="AB35">
            <v>0</v>
          </cell>
          <cell r="AC35">
            <v>0</v>
          </cell>
          <cell r="AD35">
            <v>0</v>
          </cell>
          <cell r="AE35">
            <v>0</v>
          </cell>
          <cell r="AF35">
            <v>0</v>
          </cell>
          <cell r="AG35">
            <v>24738</v>
          </cell>
          <cell r="AH35">
            <v>40209</v>
          </cell>
          <cell r="AI35">
            <v>251036</v>
          </cell>
          <cell r="AJ35">
            <v>26271</v>
          </cell>
          <cell r="AK35">
            <v>15654</v>
          </cell>
          <cell r="AL35">
            <v>0</v>
          </cell>
          <cell r="AM35">
            <v>0</v>
          </cell>
          <cell r="AN35">
            <v>0</v>
          </cell>
          <cell r="AO35">
            <v>0</v>
          </cell>
          <cell r="AP35">
            <v>0</v>
          </cell>
          <cell r="AQ35">
            <v>0</v>
          </cell>
          <cell r="AR35">
            <v>0</v>
          </cell>
          <cell r="AS35">
            <v>0</v>
          </cell>
          <cell r="AT35">
            <v>0</v>
          </cell>
        </row>
        <row r="36">
          <cell r="A36">
            <v>9</v>
          </cell>
          <cell r="B36" t="str">
            <v>RhodeIsland</v>
          </cell>
          <cell r="C36">
            <v>39264</v>
          </cell>
          <cell r="D36" t="str">
            <v>Actual V</v>
          </cell>
          <cell r="E36">
            <v>38144</v>
          </cell>
          <cell r="F36">
            <v>0</v>
          </cell>
          <cell r="G36">
            <v>433911</v>
          </cell>
          <cell r="H36">
            <v>0</v>
          </cell>
          <cell r="I36">
            <v>45400</v>
          </cell>
          <cell r="J36">
            <v>0</v>
          </cell>
          <cell r="K36">
            <v>0</v>
          </cell>
          <cell r="L36">
            <v>19689</v>
          </cell>
          <cell r="M36">
            <v>-99</v>
          </cell>
          <cell r="N36">
            <v>110586</v>
          </cell>
          <cell r="O36">
            <v>4232</v>
          </cell>
          <cell r="P36">
            <v>0</v>
          </cell>
          <cell r="Q36">
            <v>24011</v>
          </cell>
          <cell r="R36">
            <v>993</v>
          </cell>
          <cell r="S36">
            <v>0</v>
          </cell>
          <cell r="T36">
            <v>20712</v>
          </cell>
          <cell r="U36">
            <v>2762</v>
          </cell>
          <cell r="V36">
            <v>44</v>
          </cell>
          <cell r="W36">
            <v>22810</v>
          </cell>
          <cell r="X36">
            <v>18</v>
          </cell>
          <cell r="Y36">
            <v>0</v>
          </cell>
          <cell r="Z36">
            <v>767</v>
          </cell>
          <cell r="AA36">
            <v>0</v>
          </cell>
          <cell r="AB36">
            <v>0</v>
          </cell>
          <cell r="AC36">
            <v>0</v>
          </cell>
          <cell r="AD36">
            <v>0</v>
          </cell>
          <cell r="AE36">
            <v>0</v>
          </cell>
          <cell r="AF36">
            <v>0</v>
          </cell>
          <cell r="AG36">
            <v>21305</v>
          </cell>
          <cell r="AH36">
            <v>36950</v>
          </cell>
          <cell r="AI36">
            <v>270830</v>
          </cell>
          <cell r="AJ36">
            <v>21878</v>
          </cell>
          <cell r="AK36">
            <v>13882</v>
          </cell>
          <cell r="AL36">
            <v>0</v>
          </cell>
          <cell r="AM36">
            <v>0</v>
          </cell>
          <cell r="AN36">
            <v>0</v>
          </cell>
          <cell r="AO36">
            <v>0</v>
          </cell>
          <cell r="AP36">
            <v>0</v>
          </cell>
          <cell r="AQ36">
            <v>0</v>
          </cell>
          <cell r="AR36">
            <v>0</v>
          </cell>
          <cell r="AS36">
            <v>0</v>
          </cell>
          <cell r="AT36">
            <v>0</v>
          </cell>
        </row>
        <row r="37">
          <cell r="A37">
            <v>9</v>
          </cell>
          <cell r="B37" t="str">
            <v>RhodeIsland</v>
          </cell>
          <cell r="C37">
            <v>39295</v>
          </cell>
          <cell r="D37" t="str">
            <v>Actual V</v>
          </cell>
          <cell r="E37">
            <v>33949</v>
          </cell>
          <cell r="F37">
            <v>0</v>
          </cell>
          <cell r="G37">
            <v>369320</v>
          </cell>
          <cell r="H37">
            <v>0</v>
          </cell>
          <cell r="I37">
            <v>45468</v>
          </cell>
          <cell r="J37">
            <v>0</v>
          </cell>
          <cell r="K37">
            <v>0</v>
          </cell>
          <cell r="L37">
            <v>18100</v>
          </cell>
          <cell r="M37">
            <v>149</v>
          </cell>
          <cell r="N37">
            <v>105890</v>
          </cell>
          <cell r="O37">
            <v>3957</v>
          </cell>
          <cell r="P37">
            <v>0</v>
          </cell>
          <cell r="Q37">
            <v>21621</v>
          </cell>
          <cell r="R37">
            <v>893</v>
          </cell>
          <cell r="S37">
            <v>0</v>
          </cell>
          <cell r="T37">
            <v>17335</v>
          </cell>
          <cell r="U37">
            <v>4038</v>
          </cell>
          <cell r="V37">
            <v>-13</v>
          </cell>
          <cell r="W37">
            <v>19532</v>
          </cell>
          <cell r="X37">
            <v>5</v>
          </cell>
          <cell r="Y37">
            <v>0</v>
          </cell>
          <cell r="Z37">
            <v>453</v>
          </cell>
          <cell r="AA37">
            <v>0</v>
          </cell>
          <cell r="AB37">
            <v>0</v>
          </cell>
          <cell r="AC37">
            <v>0</v>
          </cell>
          <cell r="AD37">
            <v>0</v>
          </cell>
          <cell r="AE37">
            <v>0</v>
          </cell>
          <cell r="AF37">
            <v>0</v>
          </cell>
          <cell r="AG37">
            <v>22117</v>
          </cell>
          <cell r="AH37">
            <v>37660</v>
          </cell>
          <cell r="AI37">
            <v>255962</v>
          </cell>
          <cell r="AJ37">
            <v>19819</v>
          </cell>
          <cell r="AK37">
            <v>13850</v>
          </cell>
          <cell r="AL37">
            <v>0</v>
          </cell>
          <cell r="AM37">
            <v>0</v>
          </cell>
          <cell r="AN37">
            <v>0</v>
          </cell>
          <cell r="AO37">
            <v>0</v>
          </cell>
          <cell r="AP37">
            <v>0</v>
          </cell>
          <cell r="AQ37">
            <v>0</v>
          </cell>
          <cell r="AR37">
            <v>0</v>
          </cell>
          <cell r="AS37">
            <v>0</v>
          </cell>
          <cell r="AT37">
            <v>0</v>
          </cell>
        </row>
        <row r="38">
          <cell r="A38">
            <v>9</v>
          </cell>
          <cell r="B38" t="str">
            <v>RhodeIsland</v>
          </cell>
          <cell r="C38">
            <v>39326</v>
          </cell>
          <cell r="D38" t="str">
            <v>Actual V</v>
          </cell>
          <cell r="E38">
            <v>37765</v>
          </cell>
          <cell r="F38">
            <v>0</v>
          </cell>
          <cell r="G38">
            <v>433170</v>
          </cell>
          <cell r="H38">
            <v>0</v>
          </cell>
          <cell r="I38">
            <v>48300</v>
          </cell>
          <cell r="J38">
            <v>0</v>
          </cell>
          <cell r="K38">
            <v>0</v>
          </cell>
          <cell r="L38">
            <v>19835</v>
          </cell>
          <cell r="M38">
            <v>266</v>
          </cell>
          <cell r="N38">
            <v>116777</v>
          </cell>
          <cell r="O38">
            <v>4966</v>
          </cell>
          <cell r="P38">
            <v>0</v>
          </cell>
          <cell r="Q38">
            <v>32961</v>
          </cell>
          <cell r="R38">
            <v>1766</v>
          </cell>
          <cell r="S38">
            <v>0</v>
          </cell>
          <cell r="T38">
            <v>23894</v>
          </cell>
          <cell r="U38">
            <v>5190</v>
          </cell>
          <cell r="V38">
            <v>21</v>
          </cell>
          <cell r="W38">
            <v>20596</v>
          </cell>
          <cell r="X38">
            <v>3</v>
          </cell>
          <cell r="Y38">
            <v>0</v>
          </cell>
          <cell r="Z38">
            <v>2019</v>
          </cell>
          <cell r="AA38">
            <v>0</v>
          </cell>
          <cell r="AB38">
            <v>0</v>
          </cell>
          <cell r="AC38">
            <v>0</v>
          </cell>
          <cell r="AD38">
            <v>0</v>
          </cell>
          <cell r="AE38">
            <v>0</v>
          </cell>
          <cell r="AF38">
            <v>0</v>
          </cell>
          <cell r="AG38">
            <v>24209</v>
          </cell>
          <cell r="AH38">
            <v>27671</v>
          </cell>
          <cell r="AI38">
            <v>291276</v>
          </cell>
          <cell r="AJ38">
            <v>22253</v>
          </cell>
          <cell r="AK38">
            <v>14594</v>
          </cell>
          <cell r="AL38">
            <v>0</v>
          </cell>
          <cell r="AM38">
            <v>0</v>
          </cell>
          <cell r="AN38">
            <v>0</v>
          </cell>
          <cell r="AO38">
            <v>0</v>
          </cell>
          <cell r="AP38">
            <v>0</v>
          </cell>
          <cell r="AQ38">
            <v>0</v>
          </cell>
          <cell r="AR38">
            <v>0</v>
          </cell>
          <cell r="AS38">
            <v>0</v>
          </cell>
          <cell r="AT38">
            <v>0</v>
          </cell>
        </row>
        <row r="39">
          <cell r="A39">
            <v>9</v>
          </cell>
          <cell r="B39" t="str">
            <v>RhodeIsland</v>
          </cell>
          <cell r="C39">
            <v>39356</v>
          </cell>
          <cell r="D39" t="str">
            <v>Actual V</v>
          </cell>
          <cell r="E39">
            <v>35812</v>
          </cell>
          <cell r="F39">
            <v>0</v>
          </cell>
          <cell r="G39">
            <v>450626</v>
          </cell>
          <cell r="H39">
            <v>0</v>
          </cell>
          <cell r="I39">
            <v>45966</v>
          </cell>
          <cell r="J39">
            <v>0</v>
          </cell>
          <cell r="K39">
            <v>0</v>
          </cell>
          <cell r="L39">
            <v>18562</v>
          </cell>
          <cell r="M39">
            <v>364</v>
          </cell>
          <cell r="N39">
            <v>128670</v>
          </cell>
          <cell r="O39">
            <v>4514</v>
          </cell>
          <cell r="P39">
            <v>0</v>
          </cell>
          <cell r="Q39">
            <v>29168</v>
          </cell>
          <cell r="R39">
            <v>1974</v>
          </cell>
          <cell r="S39">
            <v>0</v>
          </cell>
          <cell r="T39">
            <v>22295</v>
          </cell>
          <cell r="U39">
            <v>5727</v>
          </cell>
          <cell r="V39">
            <v>18</v>
          </cell>
          <cell r="W39">
            <v>21602.032999999999</v>
          </cell>
          <cell r="X39">
            <v>6</v>
          </cell>
          <cell r="Y39">
            <v>0</v>
          </cell>
          <cell r="Z39">
            <v>3131</v>
          </cell>
          <cell r="AA39">
            <v>0</v>
          </cell>
          <cell r="AB39">
            <v>0</v>
          </cell>
          <cell r="AC39">
            <v>0</v>
          </cell>
          <cell r="AD39">
            <v>0</v>
          </cell>
          <cell r="AE39">
            <v>0</v>
          </cell>
          <cell r="AF39">
            <v>0</v>
          </cell>
          <cell r="AG39">
            <v>29374</v>
          </cell>
          <cell r="AH39">
            <v>28309</v>
          </cell>
          <cell r="AI39">
            <v>362296.42599999998</v>
          </cell>
          <cell r="AJ39">
            <v>36245</v>
          </cell>
          <cell r="AK39">
            <v>25696.95</v>
          </cell>
          <cell r="AL39">
            <v>0</v>
          </cell>
          <cell r="AM39">
            <v>0</v>
          </cell>
          <cell r="AN39">
            <v>0</v>
          </cell>
          <cell r="AO39">
            <v>0</v>
          </cell>
          <cell r="AP39">
            <v>0</v>
          </cell>
          <cell r="AQ39">
            <v>0</v>
          </cell>
          <cell r="AR39">
            <v>0</v>
          </cell>
          <cell r="AS39">
            <v>0</v>
          </cell>
          <cell r="AT39">
            <v>0</v>
          </cell>
        </row>
        <row r="40">
          <cell r="A40">
            <v>9</v>
          </cell>
          <cell r="B40" t="str">
            <v>RhodeIsland</v>
          </cell>
          <cell r="C40">
            <v>39387</v>
          </cell>
          <cell r="D40" t="str">
            <v>Actual V</v>
          </cell>
          <cell r="E40">
            <v>50306</v>
          </cell>
          <cell r="F40">
            <v>0</v>
          </cell>
          <cell r="G40">
            <v>961120</v>
          </cell>
          <cell r="H40">
            <v>0</v>
          </cell>
          <cell r="I40">
            <v>132764</v>
          </cell>
          <cell r="J40">
            <v>0</v>
          </cell>
          <cell r="K40">
            <v>0</v>
          </cell>
          <cell r="L40">
            <v>30524</v>
          </cell>
          <cell r="M40">
            <v>756</v>
          </cell>
          <cell r="N40">
            <v>231919</v>
          </cell>
          <cell r="O40">
            <v>6769</v>
          </cell>
          <cell r="P40">
            <v>0</v>
          </cell>
          <cell r="Q40">
            <v>39869</v>
          </cell>
          <cell r="R40">
            <v>2206</v>
          </cell>
          <cell r="S40">
            <v>0</v>
          </cell>
          <cell r="T40">
            <v>20467</v>
          </cell>
          <cell r="U40">
            <v>15373</v>
          </cell>
          <cell r="V40">
            <v>99</v>
          </cell>
          <cell r="W40">
            <v>89201.854200000002</v>
          </cell>
          <cell r="X40">
            <v>407</v>
          </cell>
          <cell r="Y40">
            <v>0</v>
          </cell>
          <cell r="Z40">
            <v>7350</v>
          </cell>
          <cell r="AA40">
            <v>0</v>
          </cell>
          <cell r="AB40">
            <v>0</v>
          </cell>
          <cell r="AC40">
            <v>0</v>
          </cell>
          <cell r="AD40">
            <v>0</v>
          </cell>
          <cell r="AE40">
            <v>0</v>
          </cell>
          <cell r="AF40">
            <v>0</v>
          </cell>
          <cell r="AG40">
            <v>69527</v>
          </cell>
          <cell r="AH40">
            <v>33674</v>
          </cell>
          <cell r="AI40">
            <v>244012.93299999999</v>
          </cell>
          <cell r="AJ40">
            <v>114183</v>
          </cell>
          <cell r="AK40">
            <v>60952.794999999998</v>
          </cell>
          <cell r="AL40">
            <v>0</v>
          </cell>
          <cell r="AM40">
            <v>0</v>
          </cell>
          <cell r="AN40">
            <v>0</v>
          </cell>
          <cell r="AO40">
            <v>0</v>
          </cell>
          <cell r="AP40">
            <v>0</v>
          </cell>
          <cell r="AQ40">
            <v>0</v>
          </cell>
          <cell r="AR40">
            <v>0</v>
          </cell>
          <cell r="AS40">
            <v>0</v>
          </cell>
          <cell r="AT40">
            <v>0</v>
          </cell>
        </row>
        <row r="41">
          <cell r="A41">
            <v>9</v>
          </cell>
          <cell r="B41" t="str">
            <v>RhodeIsland</v>
          </cell>
          <cell r="C41">
            <v>39417</v>
          </cell>
          <cell r="D41" t="str">
            <v>Actual V</v>
          </cell>
          <cell r="E41">
            <v>62403</v>
          </cell>
          <cell r="F41">
            <v>0</v>
          </cell>
          <cell r="G41">
            <v>2128765</v>
          </cell>
          <cell r="H41">
            <v>0</v>
          </cell>
          <cell r="I41">
            <v>280221</v>
          </cell>
          <cell r="J41">
            <v>0</v>
          </cell>
          <cell r="K41">
            <v>0</v>
          </cell>
          <cell r="L41">
            <v>60913</v>
          </cell>
          <cell r="M41">
            <v>1866</v>
          </cell>
          <cell r="N41">
            <v>430708.1042</v>
          </cell>
          <cell r="O41">
            <v>8198</v>
          </cell>
          <cell r="P41">
            <v>0</v>
          </cell>
          <cell r="Q41">
            <v>48246</v>
          </cell>
          <cell r="R41">
            <v>2543</v>
          </cell>
          <cell r="S41">
            <v>0</v>
          </cell>
          <cell r="T41">
            <v>25235</v>
          </cell>
          <cell r="U41">
            <v>48525</v>
          </cell>
          <cell r="V41">
            <v>807</v>
          </cell>
          <cell r="W41">
            <v>115389.74860000001</v>
          </cell>
          <cell r="X41">
            <v>1940</v>
          </cell>
          <cell r="Y41">
            <v>0</v>
          </cell>
          <cell r="Z41">
            <v>14901</v>
          </cell>
          <cell r="AA41">
            <v>0</v>
          </cell>
          <cell r="AB41">
            <v>0</v>
          </cell>
          <cell r="AC41">
            <v>0</v>
          </cell>
          <cell r="AD41">
            <v>0</v>
          </cell>
          <cell r="AE41">
            <v>0</v>
          </cell>
          <cell r="AF41">
            <v>0</v>
          </cell>
          <cell r="AG41">
            <v>101429</v>
          </cell>
          <cell r="AH41">
            <v>44855.327291645692</v>
          </cell>
          <cell r="AI41">
            <v>391583.3922</v>
          </cell>
          <cell r="AJ41">
            <v>188282</v>
          </cell>
          <cell r="AK41">
            <v>110834.485</v>
          </cell>
          <cell r="AL41">
            <v>0</v>
          </cell>
          <cell r="AM41">
            <v>0</v>
          </cell>
          <cell r="AN41">
            <v>0</v>
          </cell>
          <cell r="AO41">
            <v>0</v>
          </cell>
          <cell r="AP41">
            <v>0</v>
          </cell>
          <cell r="AQ41">
            <v>0</v>
          </cell>
          <cell r="AR41">
            <v>0</v>
          </cell>
          <cell r="AS41">
            <v>0</v>
          </cell>
          <cell r="AT41">
            <v>0</v>
          </cell>
        </row>
        <row r="42">
          <cell r="A42">
            <v>9</v>
          </cell>
          <cell r="B42" t="str">
            <v>RhodeIsland</v>
          </cell>
          <cell r="C42">
            <v>39448</v>
          </cell>
          <cell r="D42" t="str">
            <v>Actual V</v>
          </cell>
          <cell r="E42">
            <v>75559</v>
          </cell>
          <cell r="F42">
            <v>0</v>
          </cell>
          <cell r="G42">
            <v>3019104</v>
          </cell>
          <cell r="H42">
            <v>0</v>
          </cell>
          <cell r="I42">
            <v>439762</v>
          </cell>
          <cell r="J42">
            <v>0</v>
          </cell>
          <cell r="K42">
            <v>0</v>
          </cell>
          <cell r="L42">
            <v>87964</v>
          </cell>
          <cell r="M42">
            <v>2220</v>
          </cell>
          <cell r="N42">
            <v>623136.07299999997</v>
          </cell>
          <cell r="O42">
            <v>9241</v>
          </cell>
          <cell r="P42">
            <v>0</v>
          </cell>
          <cell r="Q42">
            <v>60897</v>
          </cell>
          <cell r="R42">
            <v>3153</v>
          </cell>
          <cell r="S42">
            <v>0</v>
          </cell>
          <cell r="T42">
            <v>26874</v>
          </cell>
          <cell r="U42">
            <v>78252</v>
          </cell>
          <cell r="V42">
            <v>987</v>
          </cell>
          <cell r="W42">
            <v>200628.37539999999</v>
          </cell>
          <cell r="X42">
            <v>2637</v>
          </cell>
          <cell r="Y42">
            <v>0</v>
          </cell>
          <cell r="Z42">
            <v>24347.492999999999</v>
          </cell>
          <cell r="AA42">
            <v>0</v>
          </cell>
          <cell r="AB42">
            <v>0</v>
          </cell>
          <cell r="AC42">
            <v>0</v>
          </cell>
          <cell r="AD42">
            <v>0</v>
          </cell>
          <cell r="AE42">
            <v>0</v>
          </cell>
          <cell r="AF42">
            <v>0</v>
          </cell>
          <cell r="AG42">
            <v>88576</v>
          </cell>
          <cell r="AH42">
            <v>39373.59044070755</v>
          </cell>
          <cell r="AI42">
            <v>403020.74600000004</v>
          </cell>
          <cell r="AJ42">
            <v>152932.08499999999</v>
          </cell>
          <cell r="AK42">
            <v>81646.657000000007</v>
          </cell>
          <cell r="AL42">
            <v>0</v>
          </cell>
          <cell r="AM42">
            <v>0</v>
          </cell>
          <cell r="AN42">
            <v>0</v>
          </cell>
          <cell r="AO42">
            <v>0</v>
          </cell>
          <cell r="AP42">
            <v>0</v>
          </cell>
          <cell r="AQ42">
            <v>0</v>
          </cell>
          <cell r="AR42">
            <v>0</v>
          </cell>
          <cell r="AS42">
            <v>0</v>
          </cell>
          <cell r="AT42">
            <v>0</v>
          </cell>
        </row>
        <row r="43">
          <cell r="A43">
            <v>9</v>
          </cell>
          <cell r="B43" t="str">
            <v>RhodeIsland</v>
          </cell>
          <cell r="C43">
            <v>39479</v>
          </cell>
          <cell r="D43" t="str">
            <v>Actual V</v>
          </cell>
          <cell r="E43">
            <v>81531</v>
          </cell>
          <cell r="F43">
            <v>0</v>
          </cell>
          <cell r="G43">
            <v>3087829</v>
          </cell>
          <cell r="H43">
            <v>0</v>
          </cell>
          <cell r="I43">
            <v>397718</v>
          </cell>
          <cell r="J43">
            <v>0</v>
          </cell>
          <cell r="K43">
            <v>0</v>
          </cell>
          <cell r="L43">
            <v>102476</v>
          </cell>
          <cell r="M43">
            <v>3766</v>
          </cell>
          <cell r="N43">
            <v>649457.08940000006</v>
          </cell>
          <cell r="O43">
            <v>10077</v>
          </cell>
          <cell r="P43">
            <v>0</v>
          </cell>
          <cell r="Q43">
            <v>58631</v>
          </cell>
          <cell r="R43">
            <v>3163</v>
          </cell>
          <cell r="S43">
            <v>0</v>
          </cell>
          <cell r="T43">
            <v>33041</v>
          </cell>
          <cell r="U43">
            <v>85007</v>
          </cell>
          <cell r="V43">
            <v>6721</v>
          </cell>
          <cell r="W43">
            <v>205429.03340000001</v>
          </cell>
          <cell r="X43">
            <v>2168</v>
          </cell>
          <cell r="Y43">
            <v>0</v>
          </cell>
          <cell r="Z43">
            <v>26850</v>
          </cell>
          <cell r="AA43">
            <v>0</v>
          </cell>
          <cell r="AB43">
            <v>0</v>
          </cell>
          <cell r="AC43">
            <v>0</v>
          </cell>
          <cell r="AD43">
            <v>0</v>
          </cell>
          <cell r="AE43">
            <v>0</v>
          </cell>
          <cell r="AF43">
            <v>0</v>
          </cell>
          <cell r="AG43">
            <v>132255</v>
          </cell>
          <cell r="AH43">
            <v>47326.73396435404</v>
          </cell>
          <cell r="AI43">
            <v>237992.489</v>
          </cell>
          <cell r="AJ43">
            <v>171958.609</v>
          </cell>
          <cell r="AK43">
            <v>92830.622999999992</v>
          </cell>
          <cell r="AL43">
            <v>0</v>
          </cell>
          <cell r="AM43">
            <v>0</v>
          </cell>
          <cell r="AN43">
            <v>0</v>
          </cell>
          <cell r="AO43">
            <v>0</v>
          </cell>
          <cell r="AP43">
            <v>0</v>
          </cell>
          <cell r="AQ43">
            <v>0</v>
          </cell>
          <cell r="AR43">
            <v>0</v>
          </cell>
          <cell r="AS43">
            <v>0</v>
          </cell>
          <cell r="AT43">
            <v>0</v>
          </cell>
        </row>
        <row r="44">
          <cell r="A44">
            <v>9</v>
          </cell>
          <cell r="B44" t="str">
            <v>RhodeIsland</v>
          </cell>
          <cell r="C44">
            <v>39508</v>
          </cell>
          <cell r="D44" t="str">
            <v>Actual V</v>
          </cell>
          <cell r="E44">
            <v>80806</v>
          </cell>
          <cell r="F44">
            <v>0</v>
          </cell>
          <cell r="G44">
            <v>2591464</v>
          </cell>
          <cell r="H44">
            <v>0</v>
          </cell>
          <cell r="I44">
            <v>364060</v>
          </cell>
          <cell r="J44">
            <v>0</v>
          </cell>
          <cell r="K44">
            <v>0</v>
          </cell>
          <cell r="L44">
            <v>87837.012145048226</v>
          </cell>
          <cell r="M44">
            <v>2266</v>
          </cell>
          <cell r="N44">
            <v>836889.08940000006</v>
          </cell>
          <cell r="O44">
            <v>9281</v>
          </cell>
          <cell r="P44">
            <v>0</v>
          </cell>
          <cell r="Q44">
            <v>56053</v>
          </cell>
          <cell r="R44">
            <v>3263</v>
          </cell>
          <cell r="S44">
            <v>0</v>
          </cell>
          <cell r="T44">
            <v>27459</v>
          </cell>
          <cell r="U44">
            <v>79334</v>
          </cell>
          <cell r="V44">
            <v>5928</v>
          </cell>
          <cell r="W44">
            <v>162334.5086</v>
          </cell>
          <cell r="X44">
            <v>1638</v>
          </cell>
          <cell r="Y44">
            <v>0</v>
          </cell>
          <cell r="Z44">
            <v>30481</v>
          </cell>
          <cell r="AA44">
            <v>0</v>
          </cell>
          <cell r="AB44">
            <v>0</v>
          </cell>
          <cell r="AC44">
            <v>0</v>
          </cell>
          <cell r="AD44">
            <v>0</v>
          </cell>
          <cell r="AE44">
            <v>0</v>
          </cell>
          <cell r="AF44">
            <v>0</v>
          </cell>
          <cell r="AG44">
            <v>56829</v>
          </cell>
          <cell r="AH44">
            <v>49593.027959587824</v>
          </cell>
          <cell r="AI44">
            <v>193862.342</v>
          </cell>
          <cell r="AJ44">
            <v>173391.32399999999</v>
          </cell>
          <cell r="AK44">
            <v>80145.78</v>
          </cell>
          <cell r="AL44">
            <v>0</v>
          </cell>
          <cell r="AM44">
            <v>0</v>
          </cell>
          <cell r="AN44">
            <v>0</v>
          </cell>
          <cell r="AO44">
            <v>0</v>
          </cell>
          <cell r="AP44">
            <v>0</v>
          </cell>
          <cell r="AQ44">
            <v>0</v>
          </cell>
          <cell r="AR44">
            <v>0</v>
          </cell>
          <cell r="AS44">
            <v>0</v>
          </cell>
          <cell r="AT44">
            <v>0</v>
          </cell>
        </row>
        <row r="45">
          <cell r="A45">
            <v>9</v>
          </cell>
          <cell r="B45" t="str">
            <v>RhodeIsland</v>
          </cell>
          <cell r="C45">
            <v>39539</v>
          </cell>
          <cell r="D45" t="str">
            <v>Actual V</v>
          </cell>
          <cell r="E45">
            <v>61869</v>
          </cell>
          <cell r="F45">
            <v>0</v>
          </cell>
          <cell r="G45">
            <v>1953626</v>
          </cell>
          <cell r="H45">
            <v>0</v>
          </cell>
          <cell r="I45">
            <v>240674</v>
          </cell>
          <cell r="J45">
            <v>0</v>
          </cell>
          <cell r="K45">
            <v>0</v>
          </cell>
          <cell r="L45">
            <v>65636.893791541443</v>
          </cell>
          <cell r="M45">
            <v>3011</v>
          </cell>
          <cell r="N45">
            <v>192994.55379999999</v>
          </cell>
          <cell r="O45">
            <v>8486</v>
          </cell>
          <cell r="P45">
            <v>0</v>
          </cell>
          <cell r="Q45">
            <v>43071.700000000004</v>
          </cell>
          <cell r="R45">
            <v>2574</v>
          </cell>
          <cell r="S45">
            <v>0</v>
          </cell>
          <cell r="T45">
            <v>21867</v>
          </cell>
          <cell r="U45">
            <v>54125</v>
          </cell>
          <cell r="V45">
            <v>4747</v>
          </cell>
          <cell r="W45">
            <v>121534.2874</v>
          </cell>
          <cell r="X45">
            <v>1441</v>
          </cell>
          <cell r="Y45">
            <v>0</v>
          </cell>
          <cell r="Z45">
            <v>23149</v>
          </cell>
          <cell r="AA45">
            <v>0</v>
          </cell>
          <cell r="AB45">
            <v>0</v>
          </cell>
          <cell r="AC45">
            <v>0</v>
          </cell>
          <cell r="AD45">
            <v>0</v>
          </cell>
          <cell r="AE45">
            <v>0</v>
          </cell>
          <cell r="AF45">
            <v>0</v>
          </cell>
          <cell r="AG45">
            <v>84372.993999999992</v>
          </cell>
          <cell r="AH45">
            <v>48078.813781760815</v>
          </cell>
          <cell r="AI45">
            <v>499979.75400000002</v>
          </cell>
          <cell r="AJ45">
            <v>91127.214999999997</v>
          </cell>
          <cell r="AK45">
            <v>73212.194000000003</v>
          </cell>
          <cell r="AL45">
            <v>0</v>
          </cell>
          <cell r="AM45">
            <v>0</v>
          </cell>
          <cell r="AN45">
            <v>0</v>
          </cell>
          <cell r="AO45">
            <v>0</v>
          </cell>
          <cell r="AP45">
            <v>0</v>
          </cell>
          <cell r="AQ45">
            <v>0</v>
          </cell>
          <cell r="AR45">
            <v>0</v>
          </cell>
          <cell r="AS45">
            <v>0</v>
          </cell>
          <cell r="AT45">
            <v>0</v>
          </cell>
        </row>
        <row r="46">
          <cell r="A46">
            <v>9</v>
          </cell>
          <cell r="B46" t="str">
            <v>RhodeIsland</v>
          </cell>
          <cell r="C46">
            <v>39569</v>
          </cell>
          <cell r="D46" t="str">
            <v>Actual V</v>
          </cell>
          <cell r="E46">
            <v>58168</v>
          </cell>
          <cell r="F46">
            <v>0</v>
          </cell>
          <cell r="G46">
            <v>1298336</v>
          </cell>
          <cell r="H46">
            <v>0</v>
          </cell>
          <cell r="I46">
            <v>137897</v>
          </cell>
          <cell r="J46">
            <v>0</v>
          </cell>
          <cell r="K46">
            <v>0</v>
          </cell>
          <cell r="L46">
            <v>43370.756444262566</v>
          </cell>
          <cell r="M46">
            <v>1784</v>
          </cell>
          <cell r="N46">
            <v>199244.55379999999</v>
          </cell>
          <cell r="O46">
            <v>7404</v>
          </cell>
          <cell r="P46">
            <v>368</v>
          </cell>
          <cell r="Q46">
            <v>37790.1466</v>
          </cell>
          <cell r="R46">
            <v>2293</v>
          </cell>
          <cell r="S46">
            <v>0</v>
          </cell>
          <cell r="T46">
            <v>20894</v>
          </cell>
          <cell r="U46">
            <v>19243.002833476719</v>
          </cell>
          <cell r="V46">
            <v>2648</v>
          </cell>
          <cell r="W46">
            <v>89742.385599999994</v>
          </cell>
          <cell r="X46">
            <v>755</v>
          </cell>
          <cell r="Y46">
            <v>0</v>
          </cell>
          <cell r="Z46">
            <v>13052</v>
          </cell>
          <cell r="AA46">
            <v>0</v>
          </cell>
          <cell r="AB46">
            <v>0</v>
          </cell>
          <cell r="AC46">
            <v>0</v>
          </cell>
          <cell r="AD46">
            <v>0</v>
          </cell>
          <cell r="AE46">
            <v>0</v>
          </cell>
          <cell r="AF46">
            <v>0</v>
          </cell>
          <cell r="AG46">
            <v>11720</v>
          </cell>
          <cell r="AH46">
            <v>28420</v>
          </cell>
          <cell r="AI46">
            <v>305634.49</v>
          </cell>
          <cell r="AJ46">
            <v>18590.106</v>
          </cell>
          <cell r="AK46">
            <v>28399.087914271517</v>
          </cell>
          <cell r="AL46">
            <v>0</v>
          </cell>
          <cell r="AM46">
            <v>0</v>
          </cell>
          <cell r="AN46">
            <v>0</v>
          </cell>
          <cell r="AO46">
            <v>0</v>
          </cell>
          <cell r="AP46">
            <v>0</v>
          </cell>
          <cell r="AQ46">
            <v>0</v>
          </cell>
          <cell r="AR46">
            <v>0</v>
          </cell>
          <cell r="AS46">
            <v>0</v>
          </cell>
          <cell r="AT46">
            <v>0</v>
          </cell>
        </row>
        <row r="47">
          <cell r="A47">
            <v>9</v>
          </cell>
          <cell r="B47" t="str">
            <v>RhodeIsland</v>
          </cell>
          <cell r="C47">
            <v>39600</v>
          </cell>
          <cell r="D47" t="str">
            <v>Actual V</v>
          </cell>
          <cell r="E47">
            <v>46582</v>
          </cell>
          <cell r="F47">
            <v>0</v>
          </cell>
          <cell r="G47">
            <v>673166</v>
          </cell>
          <cell r="H47">
            <v>0</v>
          </cell>
          <cell r="I47">
            <v>77320</v>
          </cell>
          <cell r="J47">
            <v>0</v>
          </cell>
          <cell r="K47">
            <v>0</v>
          </cell>
          <cell r="L47">
            <v>29279.368995799781</v>
          </cell>
          <cell r="M47">
            <v>86</v>
          </cell>
          <cell r="N47">
            <v>151131.59239999999</v>
          </cell>
          <cell r="O47">
            <v>6397</v>
          </cell>
          <cell r="P47">
            <v>470</v>
          </cell>
          <cell r="Q47">
            <v>26581</v>
          </cell>
          <cell r="R47">
            <v>2141</v>
          </cell>
          <cell r="S47">
            <v>0</v>
          </cell>
          <cell r="T47">
            <v>18718</v>
          </cell>
          <cell r="U47">
            <v>9957.830114719105</v>
          </cell>
          <cell r="V47">
            <v>154</v>
          </cell>
          <cell r="W47">
            <v>37871.444799999997</v>
          </cell>
          <cell r="X47">
            <v>212</v>
          </cell>
          <cell r="Y47">
            <v>0</v>
          </cell>
          <cell r="Z47">
            <v>10351</v>
          </cell>
          <cell r="AA47">
            <v>0</v>
          </cell>
          <cell r="AB47">
            <v>0</v>
          </cell>
          <cell r="AC47">
            <v>0</v>
          </cell>
          <cell r="AD47">
            <v>0</v>
          </cell>
          <cell r="AE47">
            <v>0</v>
          </cell>
          <cell r="AF47">
            <v>0</v>
          </cell>
          <cell r="AG47">
            <v>24959</v>
          </cell>
          <cell r="AH47">
            <v>27134</v>
          </cell>
          <cell r="AI47">
            <v>145006.33499999999</v>
          </cell>
          <cell r="AJ47">
            <v>27075.977999999999</v>
          </cell>
          <cell r="AK47">
            <v>36185.67314889199</v>
          </cell>
          <cell r="AL47">
            <v>0</v>
          </cell>
          <cell r="AM47">
            <v>0</v>
          </cell>
          <cell r="AN47">
            <v>0</v>
          </cell>
          <cell r="AO47">
            <v>0</v>
          </cell>
          <cell r="AP47">
            <v>0</v>
          </cell>
          <cell r="AQ47">
            <v>0</v>
          </cell>
          <cell r="AR47">
            <v>0</v>
          </cell>
          <cell r="AS47">
            <v>0</v>
          </cell>
          <cell r="AT47">
            <v>0</v>
          </cell>
        </row>
        <row r="48">
          <cell r="A48">
            <v>9</v>
          </cell>
          <cell r="B48" t="str">
            <v>RhodeIsland</v>
          </cell>
          <cell r="C48">
            <v>39630</v>
          </cell>
          <cell r="D48" t="str">
            <v>Actual V</v>
          </cell>
          <cell r="E48">
            <v>28457</v>
          </cell>
          <cell r="F48">
            <v>0</v>
          </cell>
          <cell r="G48">
            <v>450662</v>
          </cell>
          <cell r="H48">
            <v>0</v>
          </cell>
          <cell r="I48">
            <v>69277</v>
          </cell>
          <cell r="J48">
            <v>0</v>
          </cell>
          <cell r="K48">
            <v>0</v>
          </cell>
          <cell r="L48">
            <v>21556.351051052683</v>
          </cell>
          <cell r="M48">
            <v>87</v>
          </cell>
          <cell r="N48">
            <v>128225</v>
          </cell>
          <cell r="O48">
            <v>4460</v>
          </cell>
          <cell r="P48">
            <v>467</v>
          </cell>
          <cell r="Q48">
            <v>26916</v>
          </cell>
          <cell r="R48">
            <v>722</v>
          </cell>
          <cell r="S48">
            <v>0</v>
          </cell>
          <cell r="T48">
            <v>16005.140000000001</v>
          </cell>
          <cell r="U48">
            <v>2577.167051804176</v>
          </cell>
          <cell r="V48">
            <v>0</v>
          </cell>
          <cell r="W48">
            <v>20256.2376</v>
          </cell>
          <cell r="X48">
            <v>0</v>
          </cell>
          <cell r="Y48">
            <v>0</v>
          </cell>
          <cell r="Z48">
            <v>7677</v>
          </cell>
          <cell r="AA48">
            <v>0</v>
          </cell>
          <cell r="AB48">
            <v>0</v>
          </cell>
          <cell r="AC48">
            <v>0</v>
          </cell>
          <cell r="AD48">
            <v>0</v>
          </cell>
          <cell r="AE48">
            <v>0</v>
          </cell>
          <cell r="AF48">
            <v>0</v>
          </cell>
          <cell r="AG48">
            <v>27555.277313657934</v>
          </cell>
          <cell r="AH48">
            <v>37781</v>
          </cell>
          <cell r="AI48">
            <v>177293.90899999999</v>
          </cell>
          <cell r="AJ48">
            <v>26594.586016419078</v>
          </cell>
          <cell r="AK48">
            <v>20150.724139344915</v>
          </cell>
          <cell r="AL48">
            <v>0</v>
          </cell>
          <cell r="AM48">
            <v>0</v>
          </cell>
          <cell r="AN48">
            <v>0</v>
          </cell>
          <cell r="AO48">
            <v>0</v>
          </cell>
          <cell r="AP48">
            <v>0</v>
          </cell>
          <cell r="AQ48">
            <v>0</v>
          </cell>
          <cell r="AR48">
            <v>0</v>
          </cell>
          <cell r="AS48">
            <v>0</v>
          </cell>
          <cell r="AT48">
            <v>0</v>
          </cell>
        </row>
        <row r="49">
          <cell r="A49">
            <v>9</v>
          </cell>
          <cell r="B49" t="str">
            <v>RhodeIsland</v>
          </cell>
          <cell r="C49">
            <v>39661</v>
          </cell>
          <cell r="D49" t="str">
            <v>Actual V</v>
          </cell>
          <cell r="E49">
            <v>38140</v>
          </cell>
          <cell r="F49">
            <v>0</v>
          </cell>
          <cell r="G49">
            <v>417902</v>
          </cell>
          <cell r="H49">
            <v>0</v>
          </cell>
          <cell r="I49">
            <v>63061</v>
          </cell>
          <cell r="J49">
            <v>0</v>
          </cell>
          <cell r="K49">
            <v>0</v>
          </cell>
          <cell r="L49">
            <v>19816.646555135027</v>
          </cell>
          <cell r="M49">
            <v>92</v>
          </cell>
          <cell r="N49">
            <v>121924</v>
          </cell>
          <cell r="O49">
            <v>5056</v>
          </cell>
          <cell r="P49">
            <v>455</v>
          </cell>
          <cell r="Q49">
            <v>29286</v>
          </cell>
          <cell r="R49">
            <v>3389</v>
          </cell>
          <cell r="S49">
            <v>0</v>
          </cell>
          <cell r="T49">
            <v>21018</v>
          </cell>
          <cell r="U49">
            <v>3258</v>
          </cell>
          <cell r="V49">
            <v>0</v>
          </cell>
          <cell r="W49">
            <v>16706.207399999999</v>
          </cell>
          <cell r="X49">
            <v>0</v>
          </cell>
          <cell r="Y49">
            <v>0</v>
          </cell>
          <cell r="Z49">
            <v>5712</v>
          </cell>
          <cell r="AA49">
            <v>0</v>
          </cell>
          <cell r="AB49">
            <v>0</v>
          </cell>
          <cell r="AC49">
            <v>0</v>
          </cell>
          <cell r="AD49">
            <v>0</v>
          </cell>
          <cell r="AE49">
            <v>0</v>
          </cell>
          <cell r="AF49">
            <v>0</v>
          </cell>
          <cell r="AG49">
            <v>28605.494876609839</v>
          </cell>
          <cell r="AH49">
            <v>30927.828000000001</v>
          </cell>
          <cell r="AI49">
            <v>262205.495</v>
          </cell>
          <cell r="AJ49">
            <v>24071.762254886627</v>
          </cell>
          <cell r="AK49">
            <v>22823.784315604993</v>
          </cell>
          <cell r="AL49">
            <v>0</v>
          </cell>
          <cell r="AM49">
            <v>0</v>
          </cell>
          <cell r="AN49">
            <v>0</v>
          </cell>
          <cell r="AO49">
            <v>0</v>
          </cell>
          <cell r="AP49">
            <v>0</v>
          </cell>
          <cell r="AQ49">
            <v>0</v>
          </cell>
          <cell r="AR49">
            <v>0</v>
          </cell>
          <cell r="AS49">
            <v>0</v>
          </cell>
          <cell r="AT49">
            <v>0</v>
          </cell>
        </row>
        <row r="50">
          <cell r="A50">
            <v>9</v>
          </cell>
          <cell r="B50" t="str">
            <v>RhodeIsland</v>
          </cell>
          <cell r="C50">
            <v>39692</v>
          </cell>
          <cell r="D50" t="str">
            <v>Actual V</v>
          </cell>
          <cell r="E50">
            <v>32091</v>
          </cell>
          <cell r="F50">
            <v>0</v>
          </cell>
          <cell r="G50">
            <v>380484</v>
          </cell>
          <cell r="H50">
            <v>0</v>
          </cell>
          <cell r="I50">
            <v>12901</v>
          </cell>
          <cell r="J50">
            <v>0</v>
          </cell>
          <cell r="K50">
            <v>0</v>
          </cell>
          <cell r="L50">
            <v>21716.198034315097</v>
          </cell>
          <cell r="M50">
            <v>191</v>
          </cell>
          <cell r="N50">
            <v>89870</v>
          </cell>
          <cell r="O50">
            <v>4742</v>
          </cell>
          <cell r="P50">
            <v>456</v>
          </cell>
          <cell r="Q50">
            <v>30534.247599999999</v>
          </cell>
          <cell r="R50">
            <v>1457</v>
          </cell>
          <cell r="S50">
            <v>0</v>
          </cell>
          <cell r="T50">
            <v>25397.549200000001</v>
          </cell>
          <cell r="U50">
            <v>5593</v>
          </cell>
          <cell r="V50">
            <v>194</v>
          </cell>
          <cell r="W50">
            <v>18062.834599999998</v>
          </cell>
          <cell r="X50">
            <v>0</v>
          </cell>
          <cell r="Y50">
            <v>0</v>
          </cell>
          <cell r="Z50">
            <v>2379</v>
          </cell>
          <cell r="AA50">
            <v>0</v>
          </cell>
          <cell r="AB50">
            <v>0</v>
          </cell>
          <cell r="AC50">
            <v>0</v>
          </cell>
          <cell r="AD50">
            <v>0</v>
          </cell>
          <cell r="AE50">
            <v>0</v>
          </cell>
          <cell r="AF50">
            <v>0</v>
          </cell>
          <cell r="AG50">
            <v>31311.022609732227</v>
          </cell>
          <cell r="AH50">
            <v>23117.31</v>
          </cell>
          <cell r="AI50">
            <v>288502.32900000003</v>
          </cell>
          <cell r="AJ50">
            <v>27021.329728694294</v>
          </cell>
          <cell r="AK50">
            <v>38629.197481886578</v>
          </cell>
          <cell r="AL50">
            <v>0</v>
          </cell>
          <cell r="AM50">
            <v>0</v>
          </cell>
          <cell r="AN50">
            <v>0</v>
          </cell>
          <cell r="AO50">
            <v>0</v>
          </cell>
          <cell r="AP50">
            <v>0</v>
          </cell>
          <cell r="AQ50">
            <v>0</v>
          </cell>
          <cell r="AR50">
            <v>0</v>
          </cell>
          <cell r="AS50">
            <v>0</v>
          </cell>
          <cell r="AT50">
            <v>0</v>
          </cell>
        </row>
        <row r="51">
          <cell r="A51">
            <v>9</v>
          </cell>
          <cell r="B51" t="str">
            <v>RhodeIsland</v>
          </cell>
          <cell r="C51">
            <v>39722</v>
          </cell>
          <cell r="D51" t="str">
            <v>Actual V</v>
          </cell>
          <cell r="E51">
            <v>35639</v>
          </cell>
          <cell r="F51">
            <v>0</v>
          </cell>
          <cell r="G51">
            <v>489431</v>
          </cell>
          <cell r="H51">
            <v>0</v>
          </cell>
          <cell r="I51">
            <v>51664</v>
          </cell>
          <cell r="J51">
            <v>0</v>
          </cell>
          <cell r="K51">
            <v>0</v>
          </cell>
          <cell r="L51">
            <v>20322.46372134897</v>
          </cell>
          <cell r="M51">
            <v>1671</v>
          </cell>
          <cell r="N51">
            <v>208714</v>
          </cell>
          <cell r="O51">
            <v>5180</v>
          </cell>
          <cell r="P51">
            <v>573</v>
          </cell>
          <cell r="Q51">
            <v>21872.788799999998</v>
          </cell>
          <cell r="R51">
            <v>1734</v>
          </cell>
          <cell r="S51">
            <v>0</v>
          </cell>
          <cell r="T51">
            <v>32459.048600000002</v>
          </cell>
          <cell r="U51">
            <v>8950</v>
          </cell>
          <cell r="V51">
            <v>242</v>
          </cell>
          <cell r="W51">
            <v>20047.1142</v>
          </cell>
          <cell r="X51">
            <v>350</v>
          </cell>
          <cell r="Y51">
            <v>0</v>
          </cell>
          <cell r="Z51">
            <v>4464</v>
          </cell>
          <cell r="AA51">
            <v>0</v>
          </cell>
          <cell r="AB51">
            <v>0</v>
          </cell>
          <cell r="AC51">
            <v>0</v>
          </cell>
          <cell r="AD51">
            <v>0</v>
          </cell>
          <cell r="AE51">
            <v>0</v>
          </cell>
          <cell r="AF51">
            <v>0</v>
          </cell>
          <cell r="AG51">
            <v>30573.731</v>
          </cell>
          <cell r="AH51">
            <v>20079.462683010144</v>
          </cell>
          <cell r="AI51">
            <v>392647.43599999999</v>
          </cell>
          <cell r="AJ51">
            <v>55842.857000000004</v>
          </cell>
          <cell r="AK51">
            <v>10795.869000000001</v>
          </cell>
          <cell r="AL51">
            <v>0</v>
          </cell>
          <cell r="AM51">
            <v>0</v>
          </cell>
          <cell r="AN51">
            <v>0</v>
          </cell>
          <cell r="AO51">
            <v>0</v>
          </cell>
          <cell r="AP51">
            <v>0</v>
          </cell>
          <cell r="AQ51">
            <v>0</v>
          </cell>
          <cell r="AR51">
            <v>0</v>
          </cell>
          <cell r="AS51">
            <v>0</v>
          </cell>
          <cell r="AT51">
            <v>0</v>
          </cell>
        </row>
        <row r="52">
          <cell r="A52">
            <v>9</v>
          </cell>
          <cell r="B52" t="str">
            <v>RhodeIsland</v>
          </cell>
          <cell r="C52">
            <v>39753</v>
          </cell>
          <cell r="D52" t="str">
            <v>Actual V</v>
          </cell>
          <cell r="E52">
            <v>53716.628000000004</v>
          </cell>
          <cell r="F52">
            <v>0</v>
          </cell>
          <cell r="G52">
            <v>1018709.023</v>
          </cell>
          <cell r="H52">
            <v>0</v>
          </cell>
          <cell r="I52">
            <v>129910.75</v>
          </cell>
          <cell r="J52">
            <v>0</v>
          </cell>
          <cell r="K52">
            <v>0</v>
          </cell>
          <cell r="L52">
            <v>33418.967925355886</v>
          </cell>
          <cell r="M52">
            <v>482.64300000000003</v>
          </cell>
          <cell r="N52">
            <v>309730.18799999997</v>
          </cell>
          <cell r="O52">
            <v>7511.0690000000004</v>
          </cell>
          <cell r="P52">
            <v>383.59000000000003</v>
          </cell>
          <cell r="Q52">
            <v>33512.224999999999</v>
          </cell>
          <cell r="R52">
            <v>1678.2339999999999</v>
          </cell>
          <cell r="S52">
            <v>0</v>
          </cell>
          <cell r="T52">
            <v>34540.383999999998</v>
          </cell>
          <cell r="U52">
            <v>23240.182999999997</v>
          </cell>
          <cell r="V52">
            <v>2559.837</v>
          </cell>
          <cell r="W52">
            <v>83731.784600000014</v>
          </cell>
          <cell r="X52">
            <v>974.43799999999987</v>
          </cell>
          <cell r="Y52">
            <v>0</v>
          </cell>
          <cell r="Z52">
            <v>17640.021000000001</v>
          </cell>
          <cell r="AA52">
            <v>0</v>
          </cell>
          <cell r="AB52">
            <v>0</v>
          </cell>
          <cell r="AC52">
            <v>0</v>
          </cell>
          <cell r="AD52">
            <v>0</v>
          </cell>
          <cell r="AE52">
            <v>0</v>
          </cell>
          <cell r="AF52">
            <v>0</v>
          </cell>
          <cell r="AG52">
            <v>38019.991999999998</v>
          </cell>
          <cell r="AH52">
            <v>14985.053111288413</v>
          </cell>
          <cell r="AI52">
            <v>-101307.79699999996</v>
          </cell>
          <cell r="AJ52">
            <v>60928.469000000005</v>
          </cell>
          <cell r="AK52">
            <v>15469.243000000004</v>
          </cell>
          <cell r="AL52">
            <v>-61341.05</v>
          </cell>
          <cell r="AM52">
            <v>13985.79</v>
          </cell>
          <cell r="AN52">
            <v>0</v>
          </cell>
          <cell r="AO52">
            <v>0</v>
          </cell>
          <cell r="AP52">
            <v>0</v>
          </cell>
          <cell r="AQ52">
            <v>0</v>
          </cell>
          <cell r="AR52">
            <v>0</v>
          </cell>
          <cell r="AS52">
            <v>0</v>
          </cell>
          <cell r="AT52">
            <v>0</v>
          </cell>
        </row>
        <row r="53">
          <cell r="A53">
            <v>9</v>
          </cell>
          <cell r="B53" t="str">
            <v>RhodeIsland</v>
          </cell>
          <cell r="C53">
            <v>39783</v>
          </cell>
          <cell r="D53" t="str">
            <v>Actual V</v>
          </cell>
          <cell r="E53">
            <v>76740.536999999997</v>
          </cell>
          <cell r="F53">
            <v>1415.373</v>
          </cell>
          <cell r="G53">
            <v>1934569.3690000002</v>
          </cell>
          <cell r="H53">
            <v>158313.52799999999</v>
          </cell>
          <cell r="I53">
            <v>249507.75599999999</v>
          </cell>
          <cell r="J53">
            <v>0</v>
          </cell>
          <cell r="K53">
            <v>0</v>
          </cell>
          <cell r="L53">
            <v>66690.132133311592</v>
          </cell>
          <cell r="M53">
            <v>759.29499999999996</v>
          </cell>
          <cell r="N53">
            <v>241509.57419999997</v>
          </cell>
          <cell r="O53">
            <v>9764.3520000000008</v>
          </cell>
          <cell r="P53">
            <v>170.08599999999998</v>
          </cell>
          <cell r="Q53">
            <v>41209.016200000005</v>
          </cell>
          <cell r="R53">
            <v>2505.6259999999997</v>
          </cell>
          <cell r="S53">
            <v>0</v>
          </cell>
          <cell r="T53">
            <v>34886.993000000002</v>
          </cell>
          <cell r="U53">
            <v>55155.78</v>
          </cell>
          <cell r="V53">
            <v>4610.4570000000003</v>
          </cell>
          <cell r="W53">
            <v>139210.56360000002</v>
          </cell>
          <cell r="X53">
            <v>1666.6619999999998</v>
          </cell>
          <cell r="Y53">
            <v>0</v>
          </cell>
          <cell r="Z53">
            <v>28563.968000000001</v>
          </cell>
          <cell r="AA53">
            <v>0</v>
          </cell>
          <cell r="AB53">
            <v>0</v>
          </cell>
          <cell r="AC53">
            <v>0</v>
          </cell>
          <cell r="AD53">
            <v>0</v>
          </cell>
          <cell r="AE53">
            <v>0</v>
          </cell>
          <cell r="AF53">
            <v>0</v>
          </cell>
          <cell r="AG53">
            <v>95544.923999999999</v>
          </cell>
          <cell r="AH53">
            <v>21709.597241592146</v>
          </cell>
          <cell r="AI53">
            <v>328789.17739999999</v>
          </cell>
          <cell r="AJ53">
            <v>150122.07499999998</v>
          </cell>
          <cell r="AK53">
            <v>48480</v>
          </cell>
          <cell r="AL53">
            <v>954.80000000000007</v>
          </cell>
          <cell r="AM53">
            <v>7877.6</v>
          </cell>
          <cell r="AN53">
            <v>0</v>
          </cell>
          <cell r="AO53">
            <v>0</v>
          </cell>
          <cell r="AP53">
            <v>0</v>
          </cell>
          <cell r="AQ53">
            <v>0</v>
          </cell>
          <cell r="AR53">
            <v>0</v>
          </cell>
          <cell r="AS53">
            <v>0</v>
          </cell>
          <cell r="AT53">
            <v>0</v>
          </cell>
        </row>
        <row r="54">
          <cell r="A54">
            <v>9</v>
          </cell>
          <cell r="B54" t="str">
            <v>RhodeIsland</v>
          </cell>
          <cell r="C54">
            <v>39814</v>
          </cell>
          <cell r="D54" t="str">
            <v>Actual V</v>
          </cell>
          <cell r="E54">
            <v>105167.503</v>
          </cell>
          <cell r="F54">
            <v>1997.8240000000001</v>
          </cell>
          <cell r="G54">
            <v>2841943.0920000002</v>
          </cell>
          <cell r="H54">
            <v>221410.55699999997</v>
          </cell>
          <cell r="I54">
            <v>468169.07</v>
          </cell>
          <cell r="J54">
            <v>0</v>
          </cell>
          <cell r="K54">
            <v>0</v>
          </cell>
          <cell r="L54">
            <v>81959.06</v>
          </cell>
          <cell r="M54">
            <v>2784.768</v>
          </cell>
          <cell r="N54">
            <v>667783.69700000004</v>
          </cell>
          <cell r="O54">
            <v>11554.508</v>
          </cell>
          <cell r="P54">
            <v>2.048</v>
          </cell>
          <cell r="Q54">
            <v>51699.814499999993</v>
          </cell>
          <cell r="R54">
            <v>7941.3249999999998</v>
          </cell>
          <cell r="S54">
            <v>0</v>
          </cell>
          <cell r="T54">
            <v>22887.876342351672</v>
          </cell>
          <cell r="U54">
            <v>92225.778000000006</v>
          </cell>
          <cell r="V54">
            <v>8583.4070000000011</v>
          </cell>
          <cell r="W54">
            <v>191048.19779999999</v>
          </cell>
          <cell r="X54">
            <v>2197.9139999999998</v>
          </cell>
          <cell r="Y54">
            <v>0</v>
          </cell>
          <cell r="Z54">
            <v>39118.028999999995</v>
          </cell>
          <cell r="AA54">
            <v>0</v>
          </cell>
          <cell r="AB54">
            <v>0</v>
          </cell>
          <cell r="AC54">
            <v>0</v>
          </cell>
          <cell r="AD54">
            <v>0</v>
          </cell>
          <cell r="AE54">
            <v>0</v>
          </cell>
          <cell r="AF54">
            <v>0</v>
          </cell>
          <cell r="AG54">
            <v>109268.08199999999</v>
          </cell>
          <cell r="AH54">
            <v>28564.428600202729</v>
          </cell>
          <cell r="AI54">
            <v>382061.0469999999</v>
          </cell>
          <cell r="AJ54">
            <v>158390.321</v>
          </cell>
          <cell r="AK54">
            <v>84580.75</v>
          </cell>
          <cell r="AL54">
            <v>-1164.72</v>
          </cell>
          <cell r="AM54">
            <v>0</v>
          </cell>
          <cell r="AN54">
            <v>0</v>
          </cell>
          <cell r="AO54">
            <v>0</v>
          </cell>
          <cell r="AP54">
            <v>0</v>
          </cell>
          <cell r="AQ54">
            <v>0</v>
          </cell>
          <cell r="AR54">
            <v>0</v>
          </cell>
          <cell r="AS54">
            <v>0</v>
          </cell>
          <cell r="AT54">
            <v>0</v>
          </cell>
        </row>
        <row r="55">
          <cell r="A55">
            <v>9</v>
          </cell>
          <cell r="B55" t="str">
            <v>RhodeIsland</v>
          </cell>
          <cell r="C55">
            <v>39845</v>
          </cell>
          <cell r="D55" t="str">
            <v>Actual V</v>
          </cell>
          <cell r="E55">
            <v>104454.21400000001</v>
          </cell>
          <cell r="F55">
            <v>2362.6750000000002</v>
          </cell>
          <cell r="G55">
            <v>3169269.1350000002</v>
          </cell>
          <cell r="H55">
            <v>246101.913</v>
          </cell>
          <cell r="I55">
            <v>445253.08</v>
          </cell>
          <cell r="J55">
            <v>0</v>
          </cell>
          <cell r="K55">
            <v>0</v>
          </cell>
          <cell r="L55">
            <v>107077.40713472977</v>
          </cell>
          <cell r="M55">
            <v>1563.6479999999999</v>
          </cell>
          <cell r="N55">
            <v>656756.79080000008</v>
          </cell>
          <cell r="O55">
            <v>11117.465</v>
          </cell>
          <cell r="P55">
            <v>-2.048</v>
          </cell>
          <cell r="Q55">
            <v>49716.2287</v>
          </cell>
          <cell r="R55">
            <v>3496.6529999999998</v>
          </cell>
          <cell r="S55">
            <v>0</v>
          </cell>
          <cell r="T55">
            <v>40845.86885764834</v>
          </cell>
          <cell r="U55">
            <v>101096.59699999999</v>
          </cell>
          <cell r="V55">
            <v>-1972.0189999999998</v>
          </cell>
          <cell r="W55">
            <v>184473.5612</v>
          </cell>
          <cell r="X55">
            <v>2618.88</v>
          </cell>
          <cell r="Y55">
            <v>0</v>
          </cell>
          <cell r="Z55">
            <v>26091.394</v>
          </cell>
          <cell r="AA55">
            <v>0</v>
          </cell>
          <cell r="AB55">
            <v>0</v>
          </cell>
          <cell r="AC55">
            <v>0</v>
          </cell>
          <cell r="AD55">
            <v>0</v>
          </cell>
          <cell r="AE55">
            <v>0</v>
          </cell>
          <cell r="AF55">
            <v>0</v>
          </cell>
          <cell r="AG55">
            <v>81458.104641094818</v>
          </cell>
          <cell r="AH55">
            <v>23486.981363906565</v>
          </cell>
          <cell r="AI55">
            <v>365979.74200000009</v>
          </cell>
          <cell r="AJ55">
            <v>150533.065</v>
          </cell>
          <cell r="AK55">
            <v>83383.172999999995</v>
          </cell>
          <cell r="AL55">
            <v>0</v>
          </cell>
          <cell r="AM55">
            <v>0</v>
          </cell>
          <cell r="AN55">
            <v>0</v>
          </cell>
          <cell r="AO55">
            <v>0</v>
          </cell>
          <cell r="AP55">
            <v>0</v>
          </cell>
          <cell r="AQ55">
            <v>0</v>
          </cell>
          <cell r="AR55">
            <v>0</v>
          </cell>
          <cell r="AS55">
            <v>0</v>
          </cell>
          <cell r="AT55">
            <v>0</v>
          </cell>
        </row>
        <row r="56">
          <cell r="A56">
            <v>9</v>
          </cell>
          <cell r="B56" t="str">
            <v>RhodeIsland</v>
          </cell>
          <cell r="C56">
            <v>39873</v>
          </cell>
          <cell r="D56" t="str">
            <v>Actual V</v>
          </cell>
          <cell r="E56">
            <v>87796.097999999998</v>
          </cell>
          <cell r="F56">
            <v>2558.5659999999998</v>
          </cell>
          <cell r="G56">
            <v>2456091.977</v>
          </cell>
          <cell r="H56">
            <v>218542.64500000002</v>
          </cell>
          <cell r="I56">
            <v>404907.57400000002</v>
          </cell>
          <cell r="J56">
            <v>0</v>
          </cell>
          <cell r="K56">
            <v>0</v>
          </cell>
          <cell r="L56">
            <v>91781.095192567358</v>
          </cell>
          <cell r="M56">
            <v>4142.2849999999999</v>
          </cell>
          <cell r="N56">
            <v>526567.18020000006</v>
          </cell>
          <cell r="O56">
            <v>9833.6769999999997</v>
          </cell>
          <cell r="P56">
            <v>0</v>
          </cell>
          <cell r="Q56">
            <v>41851.656999999999</v>
          </cell>
          <cell r="R56">
            <v>7391.7310000000007</v>
          </cell>
          <cell r="S56">
            <v>0</v>
          </cell>
          <cell r="T56">
            <v>15222.342000000001</v>
          </cell>
          <cell r="U56">
            <v>75076.81259999999</v>
          </cell>
          <cell r="V56">
            <v>6794.3419999999996</v>
          </cell>
          <cell r="W56">
            <v>152769.77620000002</v>
          </cell>
          <cell r="X56">
            <v>2210.2020000000002</v>
          </cell>
          <cell r="Y56">
            <v>0</v>
          </cell>
          <cell r="Z56">
            <v>22289.920000000002</v>
          </cell>
          <cell r="AA56">
            <v>0</v>
          </cell>
          <cell r="AB56">
            <v>0</v>
          </cell>
          <cell r="AC56">
            <v>0</v>
          </cell>
          <cell r="AD56">
            <v>0</v>
          </cell>
          <cell r="AE56">
            <v>0</v>
          </cell>
          <cell r="AF56">
            <v>0</v>
          </cell>
          <cell r="AG56">
            <v>34385.422899767698</v>
          </cell>
          <cell r="AH56">
            <v>47522.5</v>
          </cell>
          <cell r="AI56">
            <v>307566.18400000001</v>
          </cell>
          <cell r="AJ56">
            <v>163488.80799999999</v>
          </cell>
          <cell r="AK56">
            <v>99624.426999999996</v>
          </cell>
          <cell r="AL56">
            <v>10100.6</v>
          </cell>
          <cell r="AM56">
            <v>8184.83</v>
          </cell>
          <cell r="AN56">
            <v>0</v>
          </cell>
          <cell r="AO56">
            <v>0</v>
          </cell>
          <cell r="AP56">
            <v>0</v>
          </cell>
          <cell r="AQ56">
            <v>0</v>
          </cell>
          <cell r="AR56">
            <v>0</v>
          </cell>
          <cell r="AS56">
            <v>0</v>
          </cell>
          <cell r="AT56">
            <v>0</v>
          </cell>
        </row>
        <row r="57">
          <cell r="A57">
            <v>9</v>
          </cell>
          <cell r="B57" t="str">
            <v>RhodeIsland</v>
          </cell>
          <cell r="C57">
            <v>39904</v>
          </cell>
          <cell r="D57" t="str">
            <v>Actual V</v>
          </cell>
          <cell r="E57">
            <v>80974.858999999997</v>
          </cell>
          <cell r="F57">
            <v>2234.2660000000001</v>
          </cell>
          <cell r="G57">
            <v>1854829.1769999999</v>
          </cell>
          <cell r="H57">
            <v>179605.96399999998</v>
          </cell>
          <cell r="I57">
            <v>268425.28599999996</v>
          </cell>
          <cell r="J57">
            <v>0</v>
          </cell>
          <cell r="K57">
            <v>0</v>
          </cell>
          <cell r="L57">
            <v>68584.140672702881</v>
          </cell>
          <cell r="M57">
            <v>4160.1570000000002</v>
          </cell>
          <cell r="N57">
            <v>391886.14139999996</v>
          </cell>
          <cell r="O57">
            <v>11081.626</v>
          </cell>
          <cell r="P57">
            <v>0</v>
          </cell>
          <cell r="Q57">
            <v>37690.319800000005</v>
          </cell>
          <cell r="R57">
            <v>7769.83</v>
          </cell>
          <cell r="S57">
            <v>0</v>
          </cell>
          <cell r="T57">
            <v>20914.351709096576</v>
          </cell>
          <cell r="U57">
            <v>80842.016200000013</v>
          </cell>
          <cell r="V57">
            <v>-8056.4929999999995</v>
          </cell>
          <cell r="W57">
            <v>168702.46400000004</v>
          </cell>
          <cell r="X57">
            <v>398.13099999999997</v>
          </cell>
          <cell r="Y57">
            <v>0</v>
          </cell>
          <cell r="Z57">
            <v>24379.186999999998</v>
          </cell>
          <cell r="AA57">
            <v>0</v>
          </cell>
          <cell r="AB57">
            <v>0</v>
          </cell>
          <cell r="AC57">
            <v>0</v>
          </cell>
          <cell r="AD57">
            <v>0</v>
          </cell>
          <cell r="AE57">
            <v>0</v>
          </cell>
          <cell r="AF57">
            <v>0</v>
          </cell>
          <cell r="AG57">
            <v>51693.654459137455</v>
          </cell>
          <cell r="AH57">
            <v>34711.813000000002</v>
          </cell>
          <cell r="AI57">
            <v>280396.43800000002</v>
          </cell>
          <cell r="AJ57">
            <v>89694.710732366671</v>
          </cell>
          <cell r="AK57">
            <v>90420.312000000005</v>
          </cell>
          <cell r="AL57">
            <v>84435.08</v>
          </cell>
          <cell r="AM57">
            <v>11616.26</v>
          </cell>
          <cell r="AN57">
            <v>0</v>
          </cell>
          <cell r="AO57">
            <v>0</v>
          </cell>
          <cell r="AP57">
            <v>0</v>
          </cell>
          <cell r="AQ57">
            <v>0</v>
          </cell>
          <cell r="AR57">
            <v>0</v>
          </cell>
          <cell r="AS57">
            <v>0</v>
          </cell>
          <cell r="AT57">
            <v>0</v>
          </cell>
        </row>
        <row r="58">
          <cell r="A58">
            <v>9</v>
          </cell>
          <cell r="B58" t="str">
            <v>RhodeIsland</v>
          </cell>
          <cell r="C58">
            <v>39934</v>
          </cell>
          <cell r="D58" t="str">
            <v>Actual V</v>
          </cell>
          <cell r="E58">
            <v>51342.052000000003</v>
          </cell>
          <cell r="F58">
            <v>1767.386</v>
          </cell>
          <cell r="G58">
            <v>924653.82100000011</v>
          </cell>
          <cell r="H58">
            <v>105448.823</v>
          </cell>
          <cell r="I58">
            <v>132795.34099999999</v>
          </cell>
          <cell r="J58">
            <v>0</v>
          </cell>
          <cell r="K58">
            <v>0</v>
          </cell>
          <cell r="L58">
            <v>45011.89</v>
          </cell>
          <cell r="M58">
            <v>9930.23</v>
          </cell>
          <cell r="N58">
            <v>224767.10290000003</v>
          </cell>
          <cell r="O58">
            <v>8930.3310000000001</v>
          </cell>
          <cell r="P58">
            <v>774.89799999999991</v>
          </cell>
          <cell r="Q58">
            <v>26455.044099999999</v>
          </cell>
          <cell r="R58">
            <v>9454.3549999999996</v>
          </cell>
          <cell r="S58">
            <v>0</v>
          </cell>
          <cell r="T58">
            <v>30871.089868690902</v>
          </cell>
          <cell r="U58">
            <v>28722.9624</v>
          </cell>
          <cell r="V58">
            <v>13139.951000000001</v>
          </cell>
          <cell r="W58">
            <v>24573.457199999997</v>
          </cell>
          <cell r="X58">
            <v>2150.6529999999998</v>
          </cell>
          <cell r="Y58">
            <v>0</v>
          </cell>
          <cell r="Z58">
            <v>11739.333999999999</v>
          </cell>
          <cell r="AA58">
            <v>0</v>
          </cell>
          <cell r="AB58">
            <v>0</v>
          </cell>
          <cell r="AC58">
            <v>0</v>
          </cell>
          <cell r="AD58">
            <v>0</v>
          </cell>
          <cell r="AE58">
            <v>0</v>
          </cell>
          <cell r="AF58">
            <v>0</v>
          </cell>
          <cell r="AG58">
            <v>32170.827000000001</v>
          </cell>
          <cell r="AH58">
            <v>32388.33</v>
          </cell>
          <cell r="AI58">
            <v>209310.58800000002</v>
          </cell>
          <cell r="AJ58">
            <v>16901.199609732383</v>
          </cell>
          <cell r="AK58">
            <v>17171.960999999999</v>
          </cell>
          <cell r="AL58">
            <v>50210.98</v>
          </cell>
          <cell r="AM58">
            <v>11616.26</v>
          </cell>
          <cell r="AN58">
            <v>0</v>
          </cell>
          <cell r="AO58">
            <v>0</v>
          </cell>
          <cell r="AP58">
            <v>0</v>
          </cell>
          <cell r="AQ58">
            <v>0</v>
          </cell>
          <cell r="AR58">
            <v>0</v>
          </cell>
          <cell r="AS58">
            <v>0</v>
          </cell>
          <cell r="AT58">
            <v>0</v>
          </cell>
        </row>
        <row r="59">
          <cell r="A59">
            <v>9</v>
          </cell>
          <cell r="B59" t="str">
            <v>RhodeIsland</v>
          </cell>
          <cell r="C59">
            <v>39965</v>
          </cell>
          <cell r="D59" t="str">
            <v>Actual V</v>
          </cell>
          <cell r="E59">
            <v>39058.678999999996</v>
          </cell>
          <cell r="F59">
            <v>509.279</v>
          </cell>
          <cell r="G59">
            <v>507219.34699999995</v>
          </cell>
          <cell r="H59">
            <v>61202.23</v>
          </cell>
          <cell r="I59">
            <v>60021.688000000002</v>
          </cell>
          <cell r="J59">
            <v>0</v>
          </cell>
          <cell r="K59">
            <v>0</v>
          </cell>
          <cell r="L59">
            <v>25967.371999999999</v>
          </cell>
          <cell r="M59">
            <v>9363.4609999999993</v>
          </cell>
          <cell r="N59">
            <v>157155.28</v>
          </cell>
          <cell r="O59">
            <v>8451.9240000000009</v>
          </cell>
          <cell r="P59">
            <v>10266.419</v>
          </cell>
          <cell r="Q59">
            <v>21819.799200000001</v>
          </cell>
          <cell r="R59">
            <v>9467.3539999999994</v>
          </cell>
          <cell r="S59">
            <v>0</v>
          </cell>
          <cell r="T59">
            <v>23045.162932696287</v>
          </cell>
          <cell r="U59">
            <v>21326.145100000002</v>
          </cell>
          <cell r="V59">
            <v>-4363.0959999999995</v>
          </cell>
          <cell r="W59">
            <v>39499.882599999997</v>
          </cell>
          <cell r="X59">
            <v>67.313000000000002</v>
          </cell>
          <cell r="Y59">
            <v>0</v>
          </cell>
          <cell r="Z59">
            <v>32328.756156700692</v>
          </cell>
          <cell r="AA59">
            <v>0</v>
          </cell>
          <cell r="AB59">
            <v>0</v>
          </cell>
          <cell r="AC59">
            <v>0</v>
          </cell>
          <cell r="AD59">
            <v>0</v>
          </cell>
          <cell r="AE59">
            <v>0</v>
          </cell>
          <cell r="AF59">
            <v>0</v>
          </cell>
          <cell r="AG59">
            <v>32019.672999999995</v>
          </cell>
          <cell r="AH59">
            <v>28826.923999999999</v>
          </cell>
          <cell r="AI59">
            <v>384105.56400000001</v>
          </cell>
          <cell r="AJ59">
            <v>27463.726657900948</v>
          </cell>
          <cell r="AK59">
            <v>17245.648999999998</v>
          </cell>
          <cell r="AL59">
            <v>-16167.36</v>
          </cell>
          <cell r="AM59">
            <v>14028.800000000001</v>
          </cell>
          <cell r="AN59">
            <v>0</v>
          </cell>
          <cell r="AO59">
            <v>0</v>
          </cell>
          <cell r="AP59">
            <v>0</v>
          </cell>
          <cell r="AQ59">
            <v>0</v>
          </cell>
          <cell r="AR59">
            <v>0</v>
          </cell>
          <cell r="AS59">
            <v>0</v>
          </cell>
          <cell r="AT59">
            <v>0</v>
          </cell>
        </row>
        <row r="60">
          <cell r="A60">
            <v>9</v>
          </cell>
          <cell r="B60" t="str">
            <v>RhodeIsland</v>
          </cell>
          <cell r="C60">
            <v>39995</v>
          </cell>
          <cell r="D60" t="str">
            <v>Actual V</v>
          </cell>
          <cell r="E60">
            <v>43167.672999999995</v>
          </cell>
          <cell r="F60">
            <v>769.71600000000001</v>
          </cell>
          <cell r="G60">
            <v>450718.93200000003</v>
          </cell>
          <cell r="H60">
            <v>54250.853000000003</v>
          </cell>
          <cell r="I60">
            <v>50310.964</v>
          </cell>
          <cell r="J60">
            <v>0</v>
          </cell>
          <cell r="K60">
            <v>0</v>
          </cell>
          <cell r="L60">
            <v>27023.328999999998</v>
          </cell>
          <cell r="M60">
            <v>2393.9610000000002</v>
          </cell>
          <cell r="N60">
            <v>122737.17489999998</v>
          </cell>
          <cell r="O60">
            <v>7601.2990000000009</v>
          </cell>
          <cell r="P60">
            <v>768.88699999999994</v>
          </cell>
          <cell r="Q60">
            <v>22115.247500000001</v>
          </cell>
          <cell r="R60">
            <v>7782.0630000000001</v>
          </cell>
          <cell r="S60">
            <v>0</v>
          </cell>
          <cell r="T60">
            <v>27331.686189516233</v>
          </cell>
          <cell r="U60">
            <v>13791.6505</v>
          </cell>
          <cell r="V60">
            <v>2182.7660000000001</v>
          </cell>
          <cell r="W60">
            <v>11632.18</v>
          </cell>
          <cell r="X60">
            <v>20.46</v>
          </cell>
          <cell r="Y60">
            <v>0</v>
          </cell>
          <cell r="Z60">
            <v>23977.186843299314</v>
          </cell>
          <cell r="AA60">
            <v>0</v>
          </cell>
          <cell r="AB60">
            <v>0</v>
          </cell>
          <cell r="AC60">
            <v>0</v>
          </cell>
          <cell r="AD60">
            <v>0</v>
          </cell>
          <cell r="AE60">
            <v>0</v>
          </cell>
          <cell r="AF60">
            <v>0</v>
          </cell>
          <cell r="AG60">
            <v>28578.823999999997</v>
          </cell>
          <cell r="AH60">
            <v>30543.416999999998</v>
          </cell>
          <cell r="AI60">
            <v>273245.46100000001</v>
          </cell>
          <cell r="AJ60">
            <v>31058.623</v>
          </cell>
          <cell r="AK60">
            <v>11103.924000000001</v>
          </cell>
          <cell r="AL60">
            <v>110986.92</v>
          </cell>
          <cell r="AM60">
            <v>9839.6200000000008</v>
          </cell>
          <cell r="AN60">
            <v>0</v>
          </cell>
          <cell r="AO60">
            <v>0</v>
          </cell>
          <cell r="AP60">
            <v>0</v>
          </cell>
          <cell r="AQ60">
            <v>0</v>
          </cell>
          <cell r="AR60">
            <v>0</v>
          </cell>
          <cell r="AS60">
            <v>0</v>
          </cell>
          <cell r="AT60">
            <v>0</v>
          </cell>
        </row>
        <row r="61">
          <cell r="A61">
            <v>9</v>
          </cell>
          <cell r="B61" t="str">
            <v>RhodeIsland</v>
          </cell>
          <cell r="C61">
            <v>40026</v>
          </cell>
          <cell r="D61" t="str">
            <v>Actual V</v>
          </cell>
          <cell r="E61">
            <v>33685.903999999995</v>
          </cell>
          <cell r="F61">
            <v>573.80100000000004</v>
          </cell>
          <cell r="G61">
            <v>353364.95</v>
          </cell>
          <cell r="H61">
            <v>38489.368000000002</v>
          </cell>
          <cell r="I61">
            <v>70988.873977988987</v>
          </cell>
          <cell r="J61">
            <v>0</v>
          </cell>
          <cell r="K61">
            <v>0</v>
          </cell>
          <cell r="L61">
            <v>20236.170000000002</v>
          </cell>
          <cell r="M61">
            <v>2344.8180000000002</v>
          </cell>
          <cell r="N61">
            <v>122568.82539999999</v>
          </cell>
          <cell r="O61">
            <v>6977.5759999999991</v>
          </cell>
          <cell r="P61">
            <v>11050.855</v>
          </cell>
          <cell r="Q61">
            <v>22946.709500000001</v>
          </cell>
          <cell r="R61">
            <v>5013.2120000000004</v>
          </cell>
          <cell r="S61">
            <v>0</v>
          </cell>
          <cell r="T61">
            <v>21158.592700000001</v>
          </cell>
          <cell r="U61">
            <v>8580.7070000000003</v>
          </cell>
          <cell r="V61">
            <v>521.423</v>
          </cell>
          <cell r="W61">
            <v>23175.155199999997</v>
          </cell>
          <cell r="X61">
            <v>1387.1879999999999</v>
          </cell>
          <cell r="Y61">
            <v>0</v>
          </cell>
          <cell r="Z61">
            <v>4522.2739999999994</v>
          </cell>
          <cell r="AA61">
            <v>0</v>
          </cell>
          <cell r="AB61">
            <v>0</v>
          </cell>
          <cell r="AC61">
            <v>0</v>
          </cell>
          <cell r="AD61">
            <v>0</v>
          </cell>
          <cell r="AE61">
            <v>0</v>
          </cell>
          <cell r="AF61">
            <v>0</v>
          </cell>
          <cell r="AG61">
            <v>32284.95791629401</v>
          </cell>
          <cell r="AH61">
            <v>30509.438999999998</v>
          </cell>
          <cell r="AI61">
            <v>261154.88199999998</v>
          </cell>
          <cell r="AJ61">
            <v>18215.507000000001</v>
          </cell>
          <cell r="AK61">
            <v>11736.99</v>
          </cell>
          <cell r="AL61">
            <v>835110.54</v>
          </cell>
          <cell r="AM61">
            <v>10512.380000000001</v>
          </cell>
          <cell r="AN61">
            <v>0</v>
          </cell>
          <cell r="AO61">
            <v>0</v>
          </cell>
          <cell r="AP61">
            <v>0</v>
          </cell>
          <cell r="AQ61">
            <v>0</v>
          </cell>
          <cell r="AR61">
            <v>0</v>
          </cell>
          <cell r="AS61">
            <v>0</v>
          </cell>
          <cell r="AT61">
            <v>0</v>
          </cell>
        </row>
        <row r="62">
          <cell r="A62">
            <v>9</v>
          </cell>
          <cell r="B62" t="str">
            <v>RhodeIsland</v>
          </cell>
          <cell r="C62">
            <v>40057</v>
          </cell>
          <cell r="D62" t="str">
            <v>Actual V</v>
          </cell>
          <cell r="E62">
            <v>32573.308000000001</v>
          </cell>
          <cell r="F62">
            <v>505.05500000000001</v>
          </cell>
          <cell r="G62">
            <v>343477.02799999999</v>
          </cell>
          <cell r="H62">
            <v>36909.834999999999</v>
          </cell>
          <cell r="I62">
            <v>14522.882022011005</v>
          </cell>
          <cell r="J62">
            <v>0</v>
          </cell>
          <cell r="K62">
            <v>0</v>
          </cell>
          <cell r="L62">
            <v>20544.597000000002</v>
          </cell>
          <cell r="M62">
            <v>-409.40500000000003</v>
          </cell>
          <cell r="N62">
            <v>94032.474400000006</v>
          </cell>
          <cell r="O62">
            <v>9059.893</v>
          </cell>
          <cell r="P62">
            <v>1401.1010000000001</v>
          </cell>
          <cell r="Q62">
            <v>31563.1335</v>
          </cell>
          <cell r="R62">
            <v>7342.1729999999998</v>
          </cell>
          <cell r="S62">
            <v>0</v>
          </cell>
          <cell r="T62">
            <v>18825.391299999999</v>
          </cell>
          <cell r="U62">
            <v>8463.9978999999985</v>
          </cell>
          <cell r="V62">
            <v>80.100999999999999</v>
          </cell>
          <cell r="W62">
            <v>-2262.4985000000001</v>
          </cell>
          <cell r="X62">
            <v>416.36099999999999</v>
          </cell>
          <cell r="Y62">
            <v>0</v>
          </cell>
          <cell r="Z62">
            <v>3983.357</v>
          </cell>
          <cell r="AA62">
            <v>0</v>
          </cell>
          <cell r="AB62">
            <v>0</v>
          </cell>
          <cell r="AC62">
            <v>0</v>
          </cell>
          <cell r="AD62">
            <v>0</v>
          </cell>
          <cell r="AE62">
            <v>0</v>
          </cell>
          <cell r="AF62">
            <v>0</v>
          </cell>
          <cell r="AG62">
            <v>32213.02508370599</v>
          </cell>
          <cell r="AH62">
            <v>39400.115000000005</v>
          </cell>
          <cell r="AI62">
            <v>243212.10099999997</v>
          </cell>
          <cell r="AJ62">
            <v>35636.616999999998</v>
          </cell>
          <cell r="AK62">
            <v>14575.314000000002</v>
          </cell>
          <cell r="AL62">
            <v>20253.57</v>
          </cell>
          <cell r="AM62">
            <v>8925.18</v>
          </cell>
          <cell r="AN62">
            <v>0</v>
          </cell>
          <cell r="AO62">
            <v>0</v>
          </cell>
          <cell r="AP62">
            <v>0</v>
          </cell>
          <cell r="AQ62">
            <v>0</v>
          </cell>
          <cell r="AR62">
            <v>0</v>
          </cell>
          <cell r="AS62">
            <v>0</v>
          </cell>
          <cell r="AT62">
            <v>0</v>
          </cell>
        </row>
        <row r="63">
          <cell r="A63">
            <v>9</v>
          </cell>
          <cell r="B63" t="str">
            <v>RhodeIsland</v>
          </cell>
          <cell r="C63">
            <v>40087</v>
          </cell>
          <cell r="D63" t="str">
            <v>Actual V</v>
          </cell>
          <cell r="E63">
            <v>40238.824000000001</v>
          </cell>
          <cell r="F63">
            <v>799.47500000000002</v>
          </cell>
          <cell r="G63">
            <v>521158.75199999998</v>
          </cell>
          <cell r="H63">
            <v>56557.710999999996</v>
          </cell>
          <cell r="I63">
            <v>59806.061000000002</v>
          </cell>
          <cell r="J63">
            <v>0</v>
          </cell>
          <cell r="K63">
            <v>0</v>
          </cell>
          <cell r="L63">
            <v>30159.753000000004</v>
          </cell>
          <cell r="M63">
            <v>1151.5909999999999</v>
          </cell>
          <cell r="N63">
            <v>156501.84759999998</v>
          </cell>
          <cell r="O63">
            <v>11241.030999999999</v>
          </cell>
          <cell r="P63">
            <v>-6412.0619999999999</v>
          </cell>
          <cell r="Q63">
            <v>14843.487399999998</v>
          </cell>
          <cell r="R63">
            <v>7888.3530000000001</v>
          </cell>
          <cell r="S63">
            <v>0</v>
          </cell>
          <cell r="T63">
            <v>14509.945500000002</v>
          </cell>
          <cell r="U63">
            <v>14554.018899999999</v>
          </cell>
          <cell r="V63">
            <v>218.82</v>
          </cell>
          <cell r="W63">
            <v>32561.586399999997</v>
          </cell>
          <cell r="X63">
            <v>558.66</v>
          </cell>
          <cell r="Y63">
            <v>0</v>
          </cell>
          <cell r="Z63">
            <v>5215.6629999999996</v>
          </cell>
          <cell r="AA63">
            <v>0</v>
          </cell>
          <cell r="AB63">
            <v>0</v>
          </cell>
          <cell r="AC63">
            <v>0</v>
          </cell>
          <cell r="AD63">
            <v>0</v>
          </cell>
          <cell r="AE63">
            <v>0</v>
          </cell>
          <cell r="AF63">
            <v>0</v>
          </cell>
          <cell r="AG63">
            <v>53987.775999999998</v>
          </cell>
          <cell r="AH63">
            <v>53959.724999999999</v>
          </cell>
          <cell r="AI63">
            <v>271682.21500000003</v>
          </cell>
          <cell r="AJ63">
            <v>63413.006999999998</v>
          </cell>
          <cell r="AK63">
            <v>31612.760999999999</v>
          </cell>
          <cell r="AL63">
            <v>229973.55000000002</v>
          </cell>
          <cell r="AM63">
            <v>11473.92</v>
          </cell>
          <cell r="AN63">
            <v>0</v>
          </cell>
          <cell r="AO63">
            <v>0</v>
          </cell>
          <cell r="AP63">
            <v>0</v>
          </cell>
          <cell r="AQ63">
            <v>0</v>
          </cell>
          <cell r="AR63">
            <v>0</v>
          </cell>
          <cell r="AS63">
            <v>0</v>
          </cell>
          <cell r="AT63">
            <v>0</v>
          </cell>
        </row>
        <row r="64">
          <cell r="A64">
            <v>9</v>
          </cell>
          <cell r="B64" t="str">
            <v>RhodeIsland</v>
          </cell>
          <cell r="C64">
            <v>40118</v>
          </cell>
          <cell r="D64" t="str">
            <v>Actual V</v>
          </cell>
          <cell r="E64">
            <v>53856.37</v>
          </cell>
          <cell r="F64">
            <v>1227.6030000000001</v>
          </cell>
          <cell r="G64">
            <v>976902.29099999997</v>
          </cell>
          <cell r="H64">
            <v>109132.44</v>
          </cell>
          <cell r="I64">
            <v>124662.77</v>
          </cell>
          <cell r="J64">
            <v>0</v>
          </cell>
          <cell r="K64">
            <v>0</v>
          </cell>
          <cell r="L64">
            <v>55471.726999999999</v>
          </cell>
          <cell r="M64">
            <v>2524.8869999999997</v>
          </cell>
          <cell r="N64">
            <v>311233.2697</v>
          </cell>
          <cell r="O64">
            <v>11014.124</v>
          </cell>
          <cell r="P64">
            <v>2484.7655999999988</v>
          </cell>
          <cell r="Q64">
            <v>26346.235000000001</v>
          </cell>
          <cell r="R64">
            <v>4242.808</v>
          </cell>
          <cell r="S64">
            <v>0</v>
          </cell>
          <cell r="T64">
            <v>17053.6708</v>
          </cell>
          <cell r="U64">
            <v>38648.112399999998</v>
          </cell>
          <cell r="V64">
            <v>7544.6949999999997</v>
          </cell>
          <cell r="W64">
            <v>50490.7664</v>
          </cell>
          <cell r="X64">
            <v>1074.538</v>
          </cell>
          <cell r="Y64">
            <v>0</v>
          </cell>
          <cell r="Z64">
            <v>15382.263000000001</v>
          </cell>
          <cell r="AA64">
            <v>0</v>
          </cell>
          <cell r="AB64">
            <v>0</v>
          </cell>
          <cell r="AC64">
            <v>0</v>
          </cell>
          <cell r="AD64">
            <v>0</v>
          </cell>
          <cell r="AE64">
            <v>0</v>
          </cell>
          <cell r="AF64">
            <v>0</v>
          </cell>
          <cell r="AG64">
            <v>55472.335000000006</v>
          </cell>
          <cell r="AH64">
            <v>39697.273999999998</v>
          </cell>
          <cell r="AI64">
            <v>236624.64599999995</v>
          </cell>
          <cell r="AJ64">
            <v>78308.116999999998</v>
          </cell>
          <cell r="AK64">
            <v>34777.908000000003</v>
          </cell>
          <cell r="AL64">
            <v>-26104.65</v>
          </cell>
          <cell r="AM64">
            <v>10252.24</v>
          </cell>
          <cell r="AN64">
            <v>0</v>
          </cell>
          <cell r="AO64">
            <v>0</v>
          </cell>
          <cell r="AP64">
            <v>0</v>
          </cell>
          <cell r="AQ64">
            <v>0</v>
          </cell>
          <cell r="AR64">
            <v>0</v>
          </cell>
          <cell r="AS64">
            <v>0</v>
          </cell>
          <cell r="AT64">
            <v>0</v>
          </cell>
        </row>
        <row r="65">
          <cell r="A65">
            <v>9</v>
          </cell>
          <cell r="B65" t="str">
            <v>RhodeIsland</v>
          </cell>
          <cell r="C65">
            <v>40148</v>
          </cell>
          <cell r="D65" t="str">
            <v>Actual V</v>
          </cell>
          <cell r="E65">
            <v>72115.42</v>
          </cell>
          <cell r="F65">
            <v>1916.9509999999998</v>
          </cell>
          <cell r="G65">
            <v>1638848.7289999998</v>
          </cell>
          <cell r="H65">
            <v>175730.21799999999</v>
          </cell>
          <cell r="I65">
            <v>230236.38199999998</v>
          </cell>
          <cell r="J65">
            <v>0</v>
          </cell>
          <cell r="K65">
            <v>0</v>
          </cell>
          <cell r="L65">
            <v>86571.384999999995</v>
          </cell>
          <cell r="M65">
            <v>2510.6840000000002</v>
          </cell>
          <cell r="N65">
            <v>268013.2978</v>
          </cell>
          <cell r="O65">
            <v>17952.786</v>
          </cell>
          <cell r="P65">
            <v>2823.0929999999998</v>
          </cell>
          <cell r="Q65">
            <v>27638.684800000003</v>
          </cell>
          <cell r="R65">
            <v>3460.9679999999998</v>
          </cell>
          <cell r="S65">
            <v>0</v>
          </cell>
          <cell r="T65">
            <v>23255.321</v>
          </cell>
          <cell r="U65">
            <v>68160.691800000001</v>
          </cell>
          <cell r="V65">
            <v>-215.05799999999999</v>
          </cell>
          <cell r="W65">
            <v>74998.606400000004</v>
          </cell>
          <cell r="X65">
            <v>9075.8649999999998</v>
          </cell>
          <cell r="Y65">
            <v>0</v>
          </cell>
          <cell r="Z65">
            <v>2659.5970000000002</v>
          </cell>
          <cell r="AA65">
            <v>0</v>
          </cell>
          <cell r="AB65">
            <v>0</v>
          </cell>
          <cell r="AC65">
            <v>0</v>
          </cell>
          <cell r="AD65">
            <v>0</v>
          </cell>
          <cell r="AE65">
            <v>0</v>
          </cell>
          <cell r="AF65">
            <v>0</v>
          </cell>
          <cell r="AG65">
            <v>92444.876000000004</v>
          </cell>
          <cell r="AH65">
            <v>57657.29</v>
          </cell>
          <cell r="AI65">
            <v>314116.14699999994</v>
          </cell>
          <cell r="AJ65">
            <v>141165.03899999999</v>
          </cell>
          <cell r="AK65">
            <v>71391.243000000002</v>
          </cell>
          <cell r="AL65">
            <v>10971.08</v>
          </cell>
          <cell r="AM65">
            <v>10252.24</v>
          </cell>
          <cell r="AN65">
            <v>0</v>
          </cell>
          <cell r="AO65">
            <v>0</v>
          </cell>
          <cell r="AP65">
            <v>0</v>
          </cell>
          <cell r="AQ65">
            <v>0</v>
          </cell>
          <cell r="AR65">
            <v>0</v>
          </cell>
          <cell r="AS65">
            <v>0</v>
          </cell>
          <cell r="AT65">
            <v>0</v>
          </cell>
        </row>
        <row r="66">
          <cell r="A66">
            <v>9</v>
          </cell>
          <cell r="B66" t="str">
            <v>RhodeIsland</v>
          </cell>
          <cell r="C66">
            <v>40179</v>
          </cell>
          <cell r="D66" t="str">
            <v>Actual V</v>
          </cell>
          <cell r="E66">
            <v>106210.21299999999</v>
          </cell>
          <cell r="F66">
            <v>3920.4839999999995</v>
          </cell>
          <cell r="G66">
            <v>3063885.642</v>
          </cell>
          <cell r="H66">
            <v>337179.50400000002</v>
          </cell>
          <cell r="I66">
            <v>615471.1912</v>
          </cell>
          <cell r="J66">
            <v>0</v>
          </cell>
          <cell r="K66">
            <v>0</v>
          </cell>
          <cell r="L66">
            <v>164596.26</v>
          </cell>
          <cell r="M66">
            <v>6386.9639999999999</v>
          </cell>
          <cell r="N66">
            <v>626489.72340000002</v>
          </cell>
          <cell r="O66">
            <v>21968.667999999998</v>
          </cell>
          <cell r="P66">
            <v>5634.366</v>
          </cell>
          <cell r="Q66">
            <v>46421.836199999998</v>
          </cell>
          <cell r="R66">
            <v>4414.335</v>
          </cell>
          <cell r="S66">
            <v>0</v>
          </cell>
          <cell r="T66">
            <v>33401.892</v>
          </cell>
          <cell r="U66">
            <v>137778.70319999999</v>
          </cell>
          <cell r="V66">
            <v>441.11500000000001</v>
          </cell>
          <cell r="W66">
            <v>130642.03260000001</v>
          </cell>
          <cell r="X66">
            <v>12560.721000000001</v>
          </cell>
          <cell r="Y66">
            <v>0</v>
          </cell>
          <cell r="Z66">
            <v>12861.102000000001</v>
          </cell>
          <cell r="AA66">
            <v>0</v>
          </cell>
          <cell r="AB66">
            <v>0</v>
          </cell>
          <cell r="AC66">
            <v>0</v>
          </cell>
          <cell r="AD66">
            <v>0</v>
          </cell>
          <cell r="AE66">
            <v>0</v>
          </cell>
          <cell r="AF66">
            <v>0</v>
          </cell>
          <cell r="AG66">
            <v>130656.51699999999</v>
          </cell>
          <cell r="AH66">
            <v>74587.042000000001</v>
          </cell>
          <cell r="AI66">
            <v>460566.94100000005</v>
          </cell>
          <cell r="AJ66">
            <v>208718.22400000002</v>
          </cell>
          <cell r="AK66">
            <v>98246.553</v>
          </cell>
          <cell r="AL66">
            <v>42352.61</v>
          </cell>
          <cell r="AM66">
            <v>14783.67</v>
          </cell>
          <cell r="AN66">
            <v>0</v>
          </cell>
          <cell r="AO66">
            <v>0</v>
          </cell>
          <cell r="AP66">
            <v>0</v>
          </cell>
          <cell r="AQ66">
            <v>0</v>
          </cell>
          <cell r="AR66">
            <v>0</v>
          </cell>
          <cell r="AS66">
            <v>0</v>
          </cell>
          <cell r="AT66">
            <v>0</v>
          </cell>
        </row>
        <row r="67">
          <cell r="A67">
            <v>9</v>
          </cell>
          <cell r="B67" t="str">
            <v>RhodeIsland</v>
          </cell>
          <cell r="C67">
            <v>40210</v>
          </cell>
          <cell r="D67" t="str">
            <v>Actual V</v>
          </cell>
          <cell r="E67">
            <v>85485.101999999999</v>
          </cell>
          <cell r="F67">
            <v>3982.0610000000001</v>
          </cell>
          <cell r="G67">
            <v>2797453.1859999998</v>
          </cell>
          <cell r="H67">
            <v>316550.33500000002</v>
          </cell>
          <cell r="I67">
            <v>359183.28499999997</v>
          </cell>
          <cell r="J67">
            <v>0</v>
          </cell>
          <cell r="K67">
            <v>0</v>
          </cell>
          <cell r="L67">
            <v>154652.97899999999</v>
          </cell>
          <cell r="M67">
            <v>6033.0239999999994</v>
          </cell>
          <cell r="N67">
            <v>571282.92359999998</v>
          </cell>
          <cell r="O67">
            <v>22531.704000000002</v>
          </cell>
          <cell r="P67">
            <v>3769.8820000000001</v>
          </cell>
          <cell r="Q67">
            <v>31142.305399999997</v>
          </cell>
          <cell r="R67">
            <v>9631.2289999999994</v>
          </cell>
          <cell r="S67">
            <v>0</v>
          </cell>
          <cell r="T67">
            <v>21645.857</v>
          </cell>
          <cell r="U67">
            <v>121732.7136</v>
          </cell>
          <cell r="V67">
            <v>40.811999999999998</v>
          </cell>
          <cell r="W67">
            <v>128460.72619999999</v>
          </cell>
          <cell r="X67">
            <v>9368.884</v>
          </cell>
          <cell r="Y67">
            <v>0</v>
          </cell>
          <cell r="Z67">
            <v>12411.352000000001</v>
          </cell>
          <cell r="AA67">
            <v>0</v>
          </cell>
          <cell r="AB67">
            <v>0</v>
          </cell>
          <cell r="AC67">
            <v>0</v>
          </cell>
          <cell r="AD67">
            <v>0</v>
          </cell>
          <cell r="AE67">
            <v>0</v>
          </cell>
          <cell r="AF67">
            <v>0</v>
          </cell>
          <cell r="AG67">
            <v>101848.086</v>
          </cell>
          <cell r="AH67">
            <v>60808.937000000005</v>
          </cell>
          <cell r="AI67">
            <v>310587.07500000007</v>
          </cell>
          <cell r="AJ67">
            <v>159342.448</v>
          </cell>
          <cell r="AK67">
            <v>101582.178</v>
          </cell>
          <cell r="AL67">
            <v>-2746.09</v>
          </cell>
          <cell r="AM67">
            <v>31963.61</v>
          </cell>
          <cell r="AN67">
            <v>0</v>
          </cell>
          <cell r="AO67">
            <v>0</v>
          </cell>
          <cell r="AP67">
            <v>0</v>
          </cell>
          <cell r="AQ67">
            <v>0</v>
          </cell>
          <cell r="AR67">
            <v>0</v>
          </cell>
          <cell r="AS67">
            <v>0</v>
          </cell>
          <cell r="AT67">
            <v>0</v>
          </cell>
        </row>
        <row r="68">
          <cell r="A68">
            <v>9</v>
          </cell>
          <cell r="B68" t="str">
            <v>RhodeIsland</v>
          </cell>
          <cell r="C68">
            <v>40238</v>
          </cell>
          <cell r="D68" t="str">
            <v>Actual V</v>
          </cell>
          <cell r="E68">
            <v>75060.943999999989</v>
          </cell>
          <cell r="F68">
            <v>3695.9679999999998</v>
          </cell>
          <cell r="G68">
            <v>2247578.8689999999</v>
          </cell>
          <cell r="H68">
            <v>289312.397</v>
          </cell>
          <cell r="I68">
            <v>354592.53340000001</v>
          </cell>
          <cell r="J68">
            <v>0</v>
          </cell>
          <cell r="K68">
            <v>0</v>
          </cell>
          <cell r="L68">
            <v>134338.12700000001</v>
          </cell>
          <cell r="M68">
            <v>4763.848</v>
          </cell>
          <cell r="N68">
            <v>458280.69639999996</v>
          </cell>
          <cell r="O68">
            <v>24213.101000000002</v>
          </cell>
          <cell r="P68">
            <v>5073.2820000000002</v>
          </cell>
          <cell r="Q68">
            <v>30143.271999999997</v>
          </cell>
          <cell r="R68">
            <v>7391.7309999999998</v>
          </cell>
          <cell r="S68">
            <v>0</v>
          </cell>
          <cell r="T68">
            <v>16791.749</v>
          </cell>
          <cell r="U68">
            <v>115053.52960000001</v>
          </cell>
          <cell r="V68">
            <v>58.698999999999998</v>
          </cell>
          <cell r="W68">
            <v>129825.07</v>
          </cell>
          <cell r="X68">
            <v>7434.3666332179928</v>
          </cell>
          <cell r="Y68">
            <v>0</v>
          </cell>
          <cell r="Z68">
            <v>15060.773000000001</v>
          </cell>
          <cell r="AA68">
            <v>0</v>
          </cell>
          <cell r="AB68">
            <v>0</v>
          </cell>
          <cell r="AC68">
            <v>0</v>
          </cell>
          <cell r="AD68">
            <v>0</v>
          </cell>
          <cell r="AE68">
            <v>0</v>
          </cell>
          <cell r="AF68">
            <v>0</v>
          </cell>
          <cell r="AG68">
            <v>73432.335000000006</v>
          </cell>
          <cell r="AH68">
            <v>50648.440999999999</v>
          </cell>
          <cell r="AI68">
            <v>293522.76799999998</v>
          </cell>
          <cell r="AJ68">
            <v>104912.26000000001</v>
          </cell>
          <cell r="AK68">
            <v>59774.093000000008</v>
          </cell>
          <cell r="AL68">
            <v>70499.91</v>
          </cell>
          <cell r="AM68">
            <v>-5766.06</v>
          </cell>
          <cell r="AN68">
            <v>0</v>
          </cell>
          <cell r="AO68">
            <v>0</v>
          </cell>
          <cell r="AP68">
            <v>0</v>
          </cell>
          <cell r="AQ68">
            <v>0</v>
          </cell>
          <cell r="AR68">
            <v>0</v>
          </cell>
          <cell r="AS68">
            <v>0</v>
          </cell>
          <cell r="AT68">
            <v>0</v>
          </cell>
        </row>
        <row r="69">
          <cell r="A69">
            <v>9</v>
          </cell>
          <cell r="B69" t="str">
            <v>RhodeIsland</v>
          </cell>
          <cell r="C69">
            <v>40269</v>
          </cell>
          <cell r="D69" t="str">
            <v>Actual V</v>
          </cell>
          <cell r="E69">
            <v>56074.681999999993</v>
          </cell>
          <cell r="F69">
            <v>2197.864</v>
          </cell>
          <cell r="G69">
            <v>1308569.997</v>
          </cell>
          <cell r="H69">
            <v>165907.13200000001</v>
          </cell>
          <cell r="I69">
            <v>183404.8082</v>
          </cell>
          <cell r="J69">
            <v>0</v>
          </cell>
          <cell r="K69">
            <v>0</v>
          </cell>
          <cell r="L69">
            <v>91851.149000000005</v>
          </cell>
          <cell r="M69">
            <v>6749.2309999999998</v>
          </cell>
          <cell r="N69">
            <v>289191.00779999996</v>
          </cell>
          <cell r="O69">
            <v>18748.848999999998</v>
          </cell>
          <cell r="P69">
            <v>2276.0950000000003</v>
          </cell>
          <cell r="Q69">
            <v>26373.8982</v>
          </cell>
          <cell r="R69">
            <v>7769.83</v>
          </cell>
          <cell r="S69">
            <v>0</v>
          </cell>
          <cell r="T69">
            <v>14181.476599999998</v>
          </cell>
          <cell r="U69">
            <v>65411.397799999999</v>
          </cell>
          <cell r="V69">
            <v>3.0840000000000001</v>
          </cell>
          <cell r="W69">
            <v>102962.9856</v>
          </cell>
          <cell r="X69">
            <v>6540.2456156697981</v>
          </cell>
          <cell r="Y69">
            <v>0</v>
          </cell>
          <cell r="Z69">
            <v>6666.3740000000007</v>
          </cell>
          <cell r="AA69">
            <v>0</v>
          </cell>
          <cell r="AB69">
            <v>0</v>
          </cell>
          <cell r="AC69">
            <v>0</v>
          </cell>
          <cell r="AD69">
            <v>0</v>
          </cell>
          <cell r="AE69">
            <v>0</v>
          </cell>
          <cell r="AF69">
            <v>0</v>
          </cell>
          <cell r="AG69">
            <v>49786.406999999999</v>
          </cell>
          <cell r="AH69">
            <v>41269.616999999998</v>
          </cell>
          <cell r="AI69">
            <v>251582.511</v>
          </cell>
          <cell r="AJ69">
            <v>60990.177000000003</v>
          </cell>
          <cell r="AK69">
            <v>36254.561000000002</v>
          </cell>
          <cell r="AL69">
            <v>86307.78</v>
          </cell>
          <cell r="AM69">
            <v>11110.62</v>
          </cell>
          <cell r="AN69">
            <v>0</v>
          </cell>
          <cell r="AO69">
            <v>0</v>
          </cell>
          <cell r="AP69">
            <v>0</v>
          </cell>
          <cell r="AQ69">
            <v>0</v>
          </cell>
          <cell r="AR69">
            <v>0</v>
          </cell>
          <cell r="AS69">
            <v>0</v>
          </cell>
          <cell r="AT69">
            <v>0</v>
          </cell>
        </row>
        <row r="70">
          <cell r="A70">
            <v>9</v>
          </cell>
          <cell r="B70" t="str">
            <v>RhodeIsland</v>
          </cell>
          <cell r="C70">
            <v>40299</v>
          </cell>
          <cell r="D70" t="str">
            <v>Actual V</v>
          </cell>
          <cell r="E70">
            <v>43806.284</v>
          </cell>
          <cell r="F70">
            <v>1465.2350000000001</v>
          </cell>
          <cell r="G70">
            <v>766843.1810000001</v>
          </cell>
          <cell r="H70">
            <v>107144.451</v>
          </cell>
          <cell r="I70">
            <v>102574.36899999999</v>
          </cell>
          <cell r="J70">
            <v>0</v>
          </cell>
          <cell r="K70">
            <v>0</v>
          </cell>
          <cell r="L70">
            <v>60355.226000000002</v>
          </cell>
          <cell r="M70">
            <v>4461.4110000000001</v>
          </cell>
          <cell r="N70">
            <v>188872.79940000002</v>
          </cell>
          <cell r="O70">
            <v>14450.058999999999</v>
          </cell>
          <cell r="P70">
            <v>1856.0540000000001</v>
          </cell>
          <cell r="Q70">
            <v>25025.462</v>
          </cell>
          <cell r="R70">
            <v>9454.3549999999996</v>
          </cell>
          <cell r="S70">
            <v>0</v>
          </cell>
          <cell r="T70">
            <v>5360.6444999999994</v>
          </cell>
          <cell r="U70">
            <v>27441.275148126828</v>
          </cell>
          <cell r="V70">
            <v>-4291.3789999999999</v>
          </cell>
          <cell r="W70">
            <v>22510.927</v>
          </cell>
          <cell r="X70">
            <v>3426.70745304004</v>
          </cell>
          <cell r="Y70">
            <v>0</v>
          </cell>
          <cell r="Z70">
            <v>5440.6040000000003</v>
          </cell>
          <cell r="AA70">
            <v>0</v>
          </cell>
          <cell r="AB70">
            <v>0</v>
          </cell>
          <cell r="AC70">
            <v>0</v>
          </cell>
          <cell r="AD70">
            <v>0</v>
          </cell>
          <cell r="AE70">
            <v>0</v>
          </cell>
          <cell r="AF70">
            <v>0</v>
          </cell>
          <cell r="AG70">
            <v>41374.837999999996</v>
          </cell>
          <cell r="AH70">
            <v>42734.808999999994</v>
          </cell>
          <cell r="AI70">
            <v>240208.49900000001</v>
          </cell>
          <cell r="AJ70">
            <v>40028.759000000005</v>
          </cell>
          <cell r="AK70">
            <v>30364.990999999998</v>
          </cell>
          <cell r="AL70">
            <v>358703.58</v>
          </cell>
          <cell r="AM70">
            <v>15472.43</v>
          </cell>
          <cell r="AN70">
            <v>0</v>
          </cell>
          <cell r="AO70">
            <v>0</v>
          </cell>
          <cell r="AP70">
            <v>0</v>
          </cell>
          <cell r="AQ70">
            <v>0</v>
          </cell>
          <cell r="AR70">
            <v>0</v>
          </cell>
          <cell r="AS70">
            <v>0</v>
          </cell>
          <cell r="AT70">
            <v>0</v>
          </cell>
        </row>
        <row r="71">
          <cell r="A71">
            <v>9</v>
          </cell>
          <cell r="B71" t="str">
            <v>RhodeIsland</v>
          </cell>
          <cell r="C71">
            <v>40330</v>
          </cell>
          <cell r="D71" t="str">
            <v>Actual V</v>
          </cell>
          <cell r="E71">
            <v>34772.809000000001</v>
          </cell>
          <cell r="F71">
            <v>865.7059999999999</v>
          </cell>
          <cell r="G71">
            <v>457783.09900000005</v>
          </cell>
          <cell r="H71">
            <v>65672.115000000005</v>
          </cell>
          <cell r="I71">
            <v>58576.726000000002</v>
          </cell>
          <cell r="J71">
            <v>0</v>
          </cell>
          <cell r="K71">
            <v>0</v>
          </cell>
          <cell r="L71">
            <v>45504.921000000002</v>
          </cell>
          <cell r="M71">
            <v>27.060000000000002</v>
          </cell>
          <cell r="N71">
            <v>121107.89419999998</v>
          </cell>
          <cell r="O71">
            <v>13164.945000000002</v>
          </cell>
          <cell r="P71">
            <v>0</v>
          </cell>
          <cell r="Q71">
            <v>12313.4115</v>
          </cell>
          <cell r="R71">
            <v>8785.07</v>
          </cell>
          <cell r="S71">
            <v>0</v>
          </cell>
          <cell r="T71">
            <v>18095.83637026008</v>
          </cell>
          <cell r="U71">
            <v>19591.700886443909</v>
          </cell>
          <cell r="V71">
            <v>0</v>
          </cell>
          <cell r="W71">
            <v>10115.7785</v>
          </cell>
          <cell r="X71">
            <v>962.20129807217018</v>
          </cell>
          <cell r="Y71">
            <v>0</v>
          </cell>
          <cell r="Z71">
            <v>3074.2830000000004</v>
          </cell>
          <cell r="AA71">
            <v>0</v>
          </cell>
          <cell r="AB71">
            <v>0</v>
          </cell>
          <cell r="AC71">
            <v>0</v>
          </cell>
          <cell r="AD71">
            <v>0</v>
          </cell>
          <cell r="AE71">
            <v>0</v>
          </cell>
          <cell r="AF71">
            <v>0</v>
          </cell>
          <cell r="AG71">
            <v>30038.33</v>
          </cell>
          <cell r="AH71">
            <v>36926.618000000002</v>
          </cell>
          <cell r="AI71">
            <v>288401.34399999998</v>
          </cell>
          <cell r="AJ71">
            <v>16474.947</v>
          </cell>
          <cell r="AK71">
            <v>14642.004999999999</v>
          </cell>
          <cell r="AL71">
            <v>401408.96</v>
          </cell>
          <cell r="AM71">
            <v>10225.52</v>
          </cell>
          <cell r="AN71">
            <v>0</v>
          </cell>
          <cell r="AO71">
            <v>0</v>
          </cell>
          <cell r="AP71">
            <v>0</v>
          </cell>
          <cell r="AQ71">
            <v>0</v>
          </cell>
          <cell r="AR71">
            <v>0</v>
          </cell>
          <cell r="AS71">
            <v>0</v>
          </cell>
          <cell r="AT71">
            <v>0</v>
          </cell>
        </row>
        <row r="72">
          <cell r="A72">
            <v>9</v>
          </cell>
          <cell r="B72" t="str">
            <v>RhodeIsland</v>
          </cell>
          <cell r="C72">
            <v>40360</v>
          </cell>
          <cell r="D72" t="str">
            <v>Actual V</v>
          </cell>
          <cell r="E72">
            <v>31337.16</v>
          </cell>
          <cell r="F72">
            <v>681.31799999999998</v>
          </cell>
          <cell r="G72">
            <v>366674.11900000001</v>
          </cell>
          <cell r="H72">
            <v>47949.542000000001</v>
          </cell>
          <cell r="I72">
            <v>50134.923999999999</v>
          </cell>
          <cell r="J72">
            <v>0</v>
          </cell>
          <cell r="K72">
            <v>0</v>
          </cell>
          <cell r="L72">
            <v>18246.485999999997</v>
          </cell>
          <cell r="M72">
            <v>93.378</v>
          </cell>
          <cell r="N72">
            <v>103691.64300000001</v>
          </cell>
          <cell r="O72">
            <v>15171.128000000001</v>
          </cell>
          <cell r="P72">
            <v>0</v>
          </cell>
          <cell r="Q72">
            <v>13172.045500000002</v>
          </cell>
          <cell r="R72">
            <v>6591.4679999999989</v>
          </cell>
          <cell r="S72">
            <v>0</v>
          </cell>
          <cell r="T72">
            <v>18022.85871904419</v>
          </cell>
          <cell r="U72">
            <v>12559.892652742396</v>
          </cell>
          <cell r="V72">
            <v>0</v>
          </cell>
          <cell r="W72">
            <v>8961.1365000000005</v>
          </cell>
          <cell r="X72">
            <v>641.24</v>
          </cell>
          <cell r="Y72">
            <v>0</v>
          </cell>
          <cell r="Z72">
            <v>1096.3399999999999</v>
          </cell>
          <cell r="AA72">
            <v>0</v>
          </cell>
          <cell r="AB72">
            <v>0</v>
          </cell>
          <cell r="AC72">
            <v>0</v>
          </cell>
          <cell r="AD72">
            <v>0</v>
          </cell>
          <cell r="AE72">
            <v>0</v>
          </cell>
          <cell r="AF72">
            <v>0</v>
          </cell>
          <cell r="AG72">
            <v>27424.628000000001</v>
          </cell>
          <cell r="AH72">
            <v>30550.152000000002</v>
          </cell>
          <cell r="AI72">
            <v>251162.24099999998</v>
          </cell>
          <cell r="AJ72">
            <v>14302.858</v>
          </cell>
          <cell r="AK72">
            <v>15045.413</v>
          </cell>
          <cell r="AL72">
            <v>1307728.28</v>
          </cell>
          <cell r="AM72">
            <v>8049.24</v>
          </cell>
          <cell r="AN72">
            <v>0</v>
          </cell>
          <cell r="AO72">
            <v>0</v>
          </cell>
          <cell r="AP72">
            <v>0</v>
          </cell>
          <cell r="AQ72">
            <v>0</v>
          </cell>
          <cell r="AR72">
            <v>0</v>
          </cell>
          <cell r="AS72">
            <v>0</v>
          </cell>
          <cell r="AT72">
            <v>0</v>
          </cell>
        </row>
        <row r="73">
          <cell r="A73">
            <v>9</v>
          </cell>
          <cell r="B73" t="str">
            <v>RhodeIsland</v>
          </cell>
          <cell r="C73">
            <v>40391</v>
          </cell>
          <cell r="D73" t="str">
            <v>Actual V</v>
          </cell>
          <cell r="E73">
            <v>26037.567999999999</v>
          </cell>
          <cell r="F73">
            <v>585.27499999999998</v>
          </cell>
          <cell r="G73">
            <v>321108.277</v>
          </cell>
          <cell r="H73">
            <v>40881.925999999999</v>
          </cell>
          <cell r="I73">
            <v>42020.572</v>
          </cell>
          <cell r="J73">
            <v>0</v>
          </cell>
          <cell r="K73">
            <v>0</v>
          </cell>
          <cell r="L73">
            <v>29149.682000000001</v>
          </cell>
          <cell r="M73">
            <v>82.41</v>
          </cell>
          <cell r="N73">
            <v>83463.847999999998</v>
          </cell>
          <cell r="O73">
            <v>13003.56</v>
          </cell>
          <cell r="P73">
            <v>0</v>
          </cell>
          <cell r="Q73">
            <v>11103.632500000002</v>
          </cell>
          <cell r="R73">
            <v>8697.33</v>
          </cell>
          <cell r="S73">
            <v>0</v>
          </cell>
          <cell r="T73">
            <v>15486.182942190919</v>
          </cell>
          <cell r="U73">
            <v>7345.672552797374</v>
          </cell>
          <cell r="V73">
            <v>111.72500000000001</v>
          </cell>
          <cell r="W73">
            <v>1948.9565</v>
          </cell>
          <cell r="X73">
            <v>867.6629999999999</v>
          </cell>
          <cell r="Y73">
            <v>0</v>
          </cell>
          <cell r="Z73">
            <v>1045.2950000000001</v>
          </cell>
          <cell r="AA73">
            <v>0</v>
          </cell>
          <cell r="AB73">
            <v>0</v>
          </cell>
          <cell r="AC73">
            <v>0</v>
          </cell>
          <cell r="AD73">
            <v>0</v>
          </cell>
          <cell r="AE73">
            <v>0</v>
          </cell>
          <cell r="AF73">
            <v>0</v>
          </cell>
          <cell r="AG73">
            <v>29751.141</v>
          </cell>
          <cell r="AH73">
            <v>35857.045000000006</v>
          </cell>
          <cell r="AI73">
            <v>282318.50699999998</v>
          </cell>
          <cell r="AJ73">
            <v>17098.75</v>
          </cell>
          <cell r="AK73">
            <v>15155.29</v>
          </cell>
          <cell r="AL73">
            <v>952144.65</v>
          </cell>
          <cell r="AM73">
            <v>8420.35</v>
          </cell>
          <cell r="AN73">
            <v>0</v>
          </cell>
          <cell r="AO73">
            <v>0</v>
          </cell>
          <cell r="AP73">
            <v>0</v>
          </cell>
          <cell r="AQ73">
            <v>0</v>
          </cell>
          <cell r="AR73">
            <v>0</v>
          </cell>
          <cell r="AS73">
            <v>0</v>
          </cell>
          <cell r="AT73">
            <v>0</v>
          </cell>
        </row>
        <row r="74">
          <cell r="A74">
            <v>9</v>
          </cell>
          <cell r="B74" t="str">
            <v>RhodeIsland</v>
          </cell>
          <cell r="C74">
            <v>40422</v>
          </cell>
          <cell r="D74" t="str">
            <v>Actual V</v>
          </cell>
          <cell r="E74">
            <v>28155.615000000002</v>
          </cell>
          <cell r="F74">
            <v>655.38499999999999</v>
          </cell>
          <cell r="G74">
            <v>338064.62099999998</v>
          </cell>
          <cell r="H74">
            <v>43525.528000000006</v>
          </cell>
          <cell r="I74">
            <v>46293.688000000002</v>
          </cell>
          <cell r="J74">
            <v>0</v>
          </cell>
          <cell r="K74">
            <v>0</v>
          </cell>
          <cell r="L74">
            <v>29042.594000000001</v>
          </cell>
          <cell r="M74">
            <v>188.6</v>
          </cell>
          <cell r="N74">
            <v>93642.346999999994</v>
          </cell>
          <cell r="O74">
            <v>13002.74</v>
          </cell>
          <cell r="P74">
            <v>0</v>
          </cell>
          <cell r="Q74">
            <v>17963.284500000002</v>
          </cell>
          <cell r="R74">
            <v>8060.3949999999995</v>
          </cell>
          <cell r="S74">
            <v>0</v>
          </cell>
          <cell r="T74">
            <v>12728.849590940761</v>
          </cell>
          <cell r="U74">
            <v>10035.349659889484</v>
          </cell>
          <cell r="V74">
            <v>27.982999999999997</v>
          </cell>
          <cell r="W74">
            <v>18655.118000000002</v>
          </cell>
          <cell r="X74">
            <v>1845.41</v>
          </cell>
          <cell r="Y74">
            <v>0</v>
          </cell>
          <cell r="Z74">
            <v>695.87299999999993</v>
          </cell>
          <cell r="AA74">
            <v>0</v>
          </cell>
          <cell r="AB74">
            <v>0</v>
          </cell>
          <cell r="AC74">
            <v>0</v>
          </cell>
          <cell r="AD74">
            <v>0</v>
          </cell>
          <cell r="AE74">
            <v>0</v>
          </cell>
          <cell r="AF74">
            <v>0</v>
          </cell>
          <cell r="AG74">
            <v>29610.794000000002</v>
          </cell>
          <cell r="AH74">
            <v>36925.69</v>
          </cell>
          <cell r="AI74">
            <v>224000.90399999995</v>
          </cell>
          <cell r="AJ74">
            <v>20502.486000000001</v>
          </cell>
          <cell r="AK74">
            <v>17472.025000000001</v>
          </cell>
          <cell r="AL74">
            <v>238906.23</v>
          </cell>
          <cell r="AM74">
            <v>14892.64</v>
          </cell>
          <cell r="AN74">
            <v>0</v>
          </cell>
          <cell r="AO74">
            <v>0</v>
          </cell>
          <cell r="AP74">
            <v>0</v>
          </cell>
          <cell r="AQ74">
            <v>0</v>
          </cell>
          <cell r="AR74">
            <v>0</v>
          </cell>
          <cell r="AS74">
            <v>0</v>
          </cell>
          <cell r="AT74">
            <v>0</v>
          </cell>
        </row>
        <row r="75">
          <cell r="A75">
            <v>9</v>
          </cell>
          <cell r="B75" t="str">
            <v>RhodeIsland</v>
          </cell>
          <cell r="C75">
            <v>40452</v>
          </cell>
          <cell r="D75" t="str">
            <v>Actual V</v>
          </cell>
          <cell r="E75">
            <v>33639.148999999998</v>
          </cell>
          <cell r="F75">
            <v>756.45</v>
          </cell>
          <cell r="G75">
            <v>425856.679</v>
          </cell>
          <cell r="H75">
            <v>51457.294000000002</v>
          </cell>
          <cell r="I75">
            <v>65382.097999999998</v>
          </cell>
          <cell r="J75">
            <v>0</v>
          </cell>
          <cell r="K75">
            <v>0</v>
          </cell>
          <cell r="L75">
            <v>39207.440999999999</v>
          </cell>
          <cell r="M75">
            <v>770.69799999999998</v>
          </cell>
          <cell r="N75">
            <v>111629.61899999999</v>
          </cell>
          <cell r="O75">
            <v>14432.102999999999</v>
          </cell>
          <cell r="P75">
            <v>0</v>
          </cell>
          <cell r="Q75">
            <v>17813.279000000002</v>
          </cell>
          <cell r="R75">
            <v>7979.5229999999992</v>
          </cell>
          <cell r="S75">
            <v>0</v>
          </cell>
          <cell r="T75">
            <v>8978.1643775640623</v>
          </cell>
          <cell r="U75">
            <v>22215.999</v>
          </cell>
          <cell r="V75">
            <v>21.422999999999998</v>
          </cell>
          <cell r="W75">
            <v>19582.127500000002</v>
          </cell>
          <cell r="X75">
            <v>1560.2550000000001</v>
          </cell>
          <cell r="Y75">
            <v>0</v>
          </cell>
          <cell r="Z75">
            <v>894.41499999999996</v>
          </cell>
          <cell r="AA75">
            <v>0</v>
          </cell>
          <cell r="AB75">
            <v>0</v>
          </cell>
          <cell r="AC75">
            <v>0</v>
          </cell>
          <cell r="AD75">
            <v>0</v>
          </cell>
          <cell r="AE75">
            <v>0</v>
          </cell>
          <cell r="AF75">
            <v>0</v>
          </cell>
          <cell r="AG75">
            <v>44696.178</v>
          </cell>
          <cell r="AH75">
            <v>36426.983999999997</v>
          </cell>
          <cell r="AI75">
            <v>287813.90100000007</v>
          </cell>
          <cell r="AJ75">
            <v>56446.853000000003</v>
          </cell>
          <cell r="AK75">
            <v>35682.552000000003</v>
          </cell>
          <cell r="AL75">
            <v>-27583.96</v>
          </cell>
          <cell r="AM75">
            <v>14286.12</v>
          </cell>
          <cell r="AN75">
            <v>0</v>
          </cell>
          <cell r="AO75">
            <v>0</v>
          </cell>
          <cell r="AP75">
            <v>0</v>
          </cell>
          <cell r="AQ75">
            <v>0</v>
          </cell>
          <cell r="AR75">
            <v>0</v>
          </cell>
          <cell r="AS75">
            <v>0</v>
          </cell>
          <cell r="AT75">
            <v>0</v>
          </cell>
        </row>
        <row r="76">
          <cell r="A76">
            <v>9</v>
          </cell>
          <cell r="B76" t="str">
            <v>RhodeIsland</v>
          </cell>
          <cell r="C76">
            <v>40483</v>
          </cell>
          <cell r="D76" t="str">
            <v>Actual V</v>
          </cell>
          <cell r="E76">
            <v>40798.112999999998</v>
          </cell>
          <cell r="F76">
            <v>1398.085</v>
          </cell>
          <cell r="G76">
            <v>920352.96400000004</v>
          </cell>
          <cell r="H76">
            <v>104771.251</v>
          </cell>
          <cell r="I76">
            <v>115185.82120000001</v>
          </cell>
          <cell r="J76">
            <v>0</v>
          </cell>
          <cell r="K76">
            <v>0</v>
          </cell>
          <cell r="L76">
            <v>67287.694999999992</v>
          </cell>
          <cell r="M76">
            <v>1545.5831999999998</v>
          </cell>
          <cell r="N76">
            <v>191755.34719999999</v>
          </cell>
          <cell r="O76">
            <v>17620.12</v>
          </cell>
          <cell r="P76">
            <v>1429.2360000000001</v>
          </cell>
          <cell r="Q76">
            <v>20245.3842</v>
          </cell>
          <cell r="R76">
            <v>9403.494999999999</v>
          </cell>
          <cell r="S76">
            <v>0</v>
          </cell>
          <cell r="T76">
            <v>11149.614800000003</v>
          </cell>
          <cell r="U76">
            <v>41635.627399999998</v>
          </cell>
          <cell r="V76">
            <v>-1305.0424</v>
          </cell>
          <cell r="W76">
            <v>38780.784599999999</v>
          </cell>
          <cell r="X76">
            <v>4530.1269999999995</v>
          </cell>
          <cell r="Y76">
            <v>0</v>
          </cell>
          <cell r="Z76">
            <v>2031.2750000000001</v>
          </cell>
          <cell r="AA76">
            <v>0</v>
          </cell>
          <cell r="AB76">
            <v>0</v>
          </cell>
          <cell r="AC76">
            <v>0</v>
          </cell>
          <cell r="AD76">
            <v>0</v>
          </cell>
          <cell r="AE76">
            <v>0</v>
          </cell>
          <cell r="AF76">
            <v>0</v>
          </cell>
          <cell r="AG76">
            <v>61761.974000000002</v>
          </cell>
          <cell r="AH76">
            <v>41605.894999999997</v>
          </cell>
          <cell r="AI76">
            <v>328006.91699999996</v>
          </cell>
          <cell r="AJ76">
            <v>92096.928</v>
          </cell>
          <cell r="AK76">
            <v>83773.383000000002</v>
          </cell>
          <cell r="AL76">
            <v>204333.23</v>
          </cell>
          <cell r="AM76">
            <v>6308.84</v>
          </cell>
          <cell r="AN76">
            <v>0</v>
          </cell>
          <cell r="AO76">
            <v>0</v>
          </cell>
          <cell r="AP76">
            <v>0</v>
          </cell>
          <cell r="AQ76">
            <v>0</v>
          </cell>
          <cell r="AR76">
            <v>0</v>
          </cell>
          <cell r="AS76">
            <v>0</v>
          </cell>
          <cell r="AT76">
            <v>0</v>
          </cell>
        </row>
        <row r="77">
          <cell r="A77">
            <v>9</v>
          </cell>
          <cell r="B77" t="str">
            <v>RhodeIsland</v>
          </cell>
          <cell r="C77">
            <v>40513</v>
          </cell>
          <cell r="D77" t="str">
            <v>Actual V</v>
          </cell>
          <cell r="E77">
            <v>63452.936000000002</v>
          </cell>
          <cell r="F77">
            <v>2776.8689999999997</v>
          </cell>
          <cell r="G77">
            <v>2013045.8079999997</v>
          </cell>
          <cell r="H77">
            <v>205481.70500000002</v>
          </cell>
          <cell r="I77">
            <v>292396.25699999998</v>
          </cell>
          <cell r="J77">
            <v>0</v>
          </cell>
          <cell r="K77">
            <v>0</v>
          </cell>
          <cell r="L77">
            <v>136964.43799999999</v>
          </cell>
          <cell r="M77">
            <v>2184.4569999999999</v>
          </cell>
          <cell r="N77">
            <v>371862.02179999999</v>
          </cell>
          <cell r="O77">
            <v>23829.978999999999</v>
          </cell>
          <cell r="P77">
            <v>1096.4860000000001</v>
          </cell>
          <cell r="Q77">
            <v>27509.936999999998</v>
          </cell>
          <cell r="R77">
            <v>16730.673999999999</v>
          </cell>
          <cell r="S77">
            <v>0</v>
          </cell>
          <cell r="T77">
            <v>33940.129399999998</v>
          </cell>
          <cell r="U77">
            <v>88881.072999999989</v>
          </cell>
          <cell r="V77">
            <v>298.976</v>
          </cell>
          <cell r="W77">
            <v>81642.655400000003</v>
          </cell>
          <cell r="X77">
            <v>8083.8539999999994</v>
          </cell>
          <cell r="Y77">
            <v>0</v>
          </cell>
          <cell r="Z77">
            <v>1950.0160000000001</v>
          </cell>
          <cell r="AA77">
            <v>0</v>
          </cell>
          <cell r="AB77">
            <v>0</v>
          </cell>
          <cell r="AC77">
            <v>0</v>
          </cell>
          <cell r="AD77">
            <v>0</v>
          </cell>
          <cell r="AE77">
            <v>0</v>
          </cell>
          <cell r="AF77">
            <v>0</v>
          </cell>
          <cell r="AG77">
            <v>114358.07800000001</v>
          </cell>
          <cell r="AH77">
            <v>61816.016999999993</v>
          </cell>
          <cell r="AI77">
            <v>383714.99699999997</v>
          </cell>
          <cell r="AJ77">
            <v>186854.99</v>
          </cell>
          <cell r="AK77">
            <v>174466.72700000001</v>
          </cell>
          <cell r="AL77">
            <v>273471.69</v>
          </cell>
          <cell r="AM77">
            <v>15220.57</v>
          </cell>
          <cell r="AN77">
            <v>0</v>
          </cell>
          <cell r="AO77">
            <v>0</v>
          </cell>
          <cell r="AP77">
            <v>0</v>
          </cell>
          <cell r="AQ77">
            <v>0</v>
          </cell>
          <cell r="AR77">
            <v>0</v>
          </cell>
          <cell r="AS77">
            <v>0</v>
          </cell>
          <cell r="AT77">
            <v>0</v>
          </cell>
        </row>
        <row r="78">
          <cell r="A78">
            <v>9</v>
          </cell>
          <cell r="B78" t="str">
            <v>RhodeIsland</v>
          </cell>
          <cell r="C78">
            <v>40544</v>
          </cell>
          <cell r="D78" t="str">
            <v>Actual V</v>
          </cell>
          <cell r="E78">
            <v>80290.724000000002</v>
          </cell>
          <cell r="F78">
            <v>3679.7510000000002</v>
          </cell>
          <cell r="G78">
            <v>2959905.32</v>
          </cell>
          <cell r="H78">
            <v>294767.57799999998</v>
          </cell>
          <cell r="I78">
            <v>487587.62339999998</v>
          </cell>
          <cell r="J78">
            <v>0</v>
          </cell>
          <cell r="K78">
            <v>0</v>
          </cell>
          <cell r="L78">
            <v>201797.53899999999</v>
          </cell>
          <cell r="M78">
            <v>2782.3429999999998</v>
          </cell>
          <cell r="N78">
            <v>550408.93119999999</v>
          </cell>
          <cell r="O78">
            <v>30594.703999999998</v>
          </cell>
          <cell r="P78">
            <v>868.09899999999993</v>
          </cell>
          <cell r="Q78">
            <v>33754.870999999999</v>
          </cell>
          <cell r="R78">
            <v>20901.98</v>
          </cell>
          <cell r="S78">
            <v>0</v>
          </cell>
          <cell r="T78">
            <v>30295.294600000001</v>
          </cell>
          <cell r="U78">
            <v>135735.92620000002</v>
          </cell>
          <cell r="V78">
            <v>1716.3939999999998</v>
          </cell>
          <cell r="W78">
            <v>110692.80160000002</v>
          </cell>
          <cell r="X78">
            <v>11059.767</v>
          </cell>
          <cell r="Y78">
            <v>0</v>
          </cell>
          <cell r="Z78">
            <v>5444.674</v>
          </cell>
          <cell r="AA78">
            <v>0</v>
          </cell>
          <cell r="AB78">
            <v>0</v>
          </cell>
          <cell r="AC78">
            <v>0</v>
          </cell>
          <cell r="AD78">
            <v>0</v>
          </cell>
          <cell r="AE78">
            <v>0</v>
          </cell>
          <cell r="AF78">
            <v>0</v>
          </cell>
          <cell r="AG78">
            <v>115951.99200000001</v>
          </cell>
          <cell r="AH78">
            <v>60072.154000000002</v>
          </cell>
          <cell r="AI78">
            <v>360112.82099999988</v>
          </cell>
          <cell r="AJ78">
            <v>191681.495</v>
          </cell>
          <cell r="AK78">
            <v>156725.13</v>
          </cell>
          <cell r="AL78">
            <v>126258.23</v>
          </cell>
          <cell r="AM78">
            <v>12443.94</v>
          </cell>
          <cell r="AN78">
            <v>0</v>
          </cell>
          <cell r="AO78">
            <v>0</v>
          </cell>
          <cell r="AP78">
            <v>0</v>
          </cell>
          <cell r="AQ78">
            <v>0</v>
          </cell>
          <cell r="AR78">
            <v>0</v>
          </cell>
          <cell r="AS78">
            <v>0</v>
          </cell>
          <cell r="AT78">
            <v>0</v>
          </cell>
        </row>
        <row r="79">
          <cell r="A79">
            <v>9</v>
          </cell>
          <cell r="B79" t="str">
            <v>RhodeIsland</v>
          </cell>
          <cell r="C79">
            <v>40575</v>
          </cell>
          <cell r="D79" t="str">
            <v>Actual V</v>
          </cell>
          <cell r="E79">
            <v>77879.63</v>
          </cell>
          <cell r="F79">
            <v>3783.7809999999999</v>
          </cell>
          <cell r="G79">
            <v>3016557.2350000003</v>
          </cell>
          <cell r="H79">
            <v>304458.54399999999</v>
          </cell>
          <cell r="I79">
            <v>494825.0074</v>
          </cell>
          <cell r="J79">
            <v>0</v>
          </cell>
          <cell r="K79">
            <v>0</v>
          </cell>
          <cell r="L79">
            <v>215608.04800000001</v>
          </cell>
          <cell r="M79">
            <v>4495.8289999999997</v>
          </cell>
          <cell r="N79">
            <v>564126.83519999997</v>
          </cell>
          <cell r="O79">
            <v>29777.767</v>
          </cell>
          <cell r="P79">
            <v>10683.942999999999</v>
          </cell>
          <cell r="Q79">
            <v>10330.0712</v>
          </cell>
          <cell r="R79">
            <v>22720.154000000002</v>
          </cell>
          <cell r="S79">
            <v>0</v>
          </cell>
          <cell r="T79">
            <v>13640.205</v>
          </cell>
          <cell r="U79">
            <v>140220.35139999999</v>
          </cell>
          <cell r="V79">
            <v>12358.168</v>
          </cell>
          <cell r="W79">
            <v>132075.193</v>
          </cell>
          <cell r="X79">
            <v>15081.173999999999</v>
          </cell>
          <cell r="Y79">
            <v>0</v>
          </cell>
          <cell r="Z79">
            <v>5688.76</v>
          </cell>
          <cell r="AA79">
            <v>0</v>
          </cell>
          <cell r="AB79">
            <v>0</v>
          </cell>
          <cell r="AC79">
            <v>0</v>
          </cell>
          <cell r="AD79">
            <v>0</v>
          </cell>
          <cell r="AE79">
            <v>0</v>
          </cell>
          <cell r="AF79">
            <v>0</v>
          </cell>
          <cell r="AG79">
            <v>113169.08500000001</v>
          </cell>
          <cell r="AH79">
            <v>60720.756999999998</v>
          </cell>
          <cell r="AI79">
            <v>344636.48600000009</v>
          </cell>
          <cell r="AJ79">
            <v>184090.80600000001</v>
          </cell>
          <cell r="AK79">
            <v>156250.22</v>
          </cell>
          <cell r="AL79">
            <v>315034.51</v>
          </cell>
          <cell r="AM79">
            <v>6034.36</v>
          </cell>
          <cell r="AN79">
            <v>0</v>
          </cell>
          <cell r="AO79">
            <v>0</v>
          </cell>
          <cell r="AP79">
            <v>0</v>
          </cell>
          <cell r="AQ79">
            <v>0</v>
          </cell>
          <cell r="AR79">
            <v>0</v>
          </cell>
          <cell r="AS79">
            <v>0</v>
          </cell>
          <cell r="AT79">
            <v>0</v>
          </cell>
        </row>
        <row r="80">
          <cell r="A80">
            <v>9</v>
          </cell>
          <cell r="B80" t="str">
            <v>RhodeIsland</v>
          </cell>
          <cell r="C80">
            <v>40603</v>
          </cell>
          <cell r="D80" t="str">
            <v>Actual V</v>
          </cell>
          <cell r="E80">
            <v>71379.5</v>
          </cell>
          <cell r="F80">
            <v>3138.85</v>
          </cell>
          <cell r="G80">
            <v>2557241.0219999999</v>
          </cell>
          <cell r="H80">
            <v>263111.766</v>
          </cell>
          <cell r="I80">
            <v>407205.62319999997</v>
          </cell>
          <cell r="J80">
            <v>0</v>
          </cell>
          <cell r="K80">
            <v>0</v>
          </cell>
          <cell r="L80">
            <v>205875.799</v>
          </cell>
          <cell r="M80">
            <v>3447.5650000000001</v>
          </cell>
          <cell r="N80">
            <v>489482.99979999999</v>
          </cell>
          <cell r="O80">
            <v>29366.069</v>
          </cell>
          <cell r="P80">
            <v>10274.467000000001</v>
          </cell>
          <cell r="Q80">
            <v>28449.499</v>
          </cell>
          <cell r="R80">
            <v>19880.745000000003</v>
          </cell>
          <cell r="S80">
            <v>0</v>
          </cell>
          <cell r="T80">
            <v>20345.940999999999</v>
          </cell>
          <cell r="U80">
            <v>122665.54599999999</v>
          </cell>
          <cell r="V80">
            <v>5346.6910000000007</v>
          </cell>
          <cell r="W80">
            <v>107408.47500000001</v>
          </cell>
          <cell r="X80">
            <v>11614.011999999999</v>
          </cell>
          <cell r="Y80">
            <v>0</v>
          </cell>
          <cell r="Z80">
            <v>4321.6149999999998</v>
          </cell>
          <cell r="AA80">
            <v>0</v>
          </cell>
          <cell r="AB80">
            <v>0</v>
          </cell>
          <cell r="AC80">
            <v>0</v>
          </cell>
          <cell r="AD80">
            <v>0</v>
          </cell>
          <cell r="AE80">
            <v>0</v>
          </cell>
          <cell r="AF80">
            <v>0</v>
          </cell>
          <cell r="AG80">
            <v>85882.660999999993</v>
          </cell>
          <cell r="AH80">
            <v>51361.716000000008</v>
          </cell>
          <cell r="AI80">
            <v>333938.25699999998</v>
          </cell>
          <cell r="AJ80">
            <v>137317.24299999999</v>
          </cell>
          <cell r="AK80">
            <v>123506.075</v>
          </cell>
          <cell r="AL80">
            <v>32995.949999999997</v>
          </cell>
          <cell r="AM80">
            <v>7993.7300000000005</v>
          </cell>
          <cell r="AN80">
            <v>0</v>
          </cell>
          <cell r="AO80">
            <v>0</v>
          </cell>
          <cell r="AP80">
            <v>0</v>
          </cell>
          <cell r="AQ80">
            <v>0</v>
          </cell>
          <cell r="AR80">
            <v>0</v>
          </cell>
          <cell r="AS80">
            <v>0</v>
          </cell>
          <cell r="AT80">
            <v>0</v>
          </cell>
        </row>
        <row r="81">
          <cell r="A81">
            <v>9</v>
          </cell>
          <cell r="B81" t="str">
            <v>RhodeIsland</v>
          </cell>
          <cell r="C81">
            <v>40634</v>
          </cell>
          <cell r="D81" t="str">
            <v>Actual V</v>
          </cell>
          <cell r="E81">
            <v>60827.295999999995</v>
          </cell>
          <cell r="F81">
            <v>2654.3650000000002</v>
          </cell>
          <cell r="G81">
            <v>1843900.6260000002</v>
          </cell>
          <cell r="H81">
            <v>220131.34700000001</v>
          </cell>
          <cell r="I81">
            <v>275461.22560000006</v>
          </cell>
          <cell r="J81">
            <v>0</v>
          </cell>
          <cell r="K81">
            <v>0</v>
          </cell>
          <cell r="L81">
            <v>132781.20600000001</v>
          </cell>
          <cell r="M81">
            <v>3970.1030000000001</v>
          </cell>
          <cell r="N81">
            <v>348838.96480000002</v>
          </cell>
          <cell r="O81">
            <v>24528.273999999998</v>
          </cell>
          <cell r="P81">
            <v>1076.1709999999998</v>
          </cell>
          <cell r="Q81">
            <v>22313.9948</v>
          </cell>
          <cell r="R81">
            <v>17946.932000000001</v>
          </cell>
          <cell r="S81">
            <v>0</v>
          </cell>
          <cell r="T81">
            <v>13122.8218</v>
          </cell>
          <cell r="U81">
            <v>86255.005999999994</v>
          </cell>
          <cell r="V81">
            <v>2222.5209999999997</v>
          </cell>
          <cell r="W81">
            <v>85144.751999999993</v>
          </cell>
          <cell r="X81">
            <v>8526.3679999999986</v>
          </cell>
          <cell r="Y81">
            <v>0</v>
          </cell>
          <cell r="Z81">
            <v>4089.636</v>
          </cell>
          <cell r="AA81">
            <v>0</v>
          </cell>
          <cell r="AB81">
            <v>0</v>
          </cell>
          <cell r="AC81">
            <v>0</v>
          </cell>
          <cell r="AD81">
            <v>0</v>
          </cell>
          <cell r="AE81">
            <v>0</v>
          </cell>
          <cell r="AF81">
            <v>0</v>
          </cell>
          <cell r="AG81">
            <v>68230.42300000001</v>
          </cell>
          <cell r="AH81">
            <v>44160.023999999998</v>
          </cell>
          <cell r="AI81">
            <v>286551.79200000002</v>
          </cell>
          <cell r="AJ81">
            <v>97321.643000000011</v>
          </cell>
          <cell r="AK81">
            <v>104730.514</v>
          </cell>
          <cell r="AL81">
            <v>17918.810000000001</v>
          </cell>
          <cell r="AM81">
            <v>17515.060000000001</v>
          </cell>
          <cell r="AN81">
            <v>0</v>
          </cell>
          <cell r="AO81">
            <v>0</v>
          </cell>
          <cell r="AP81">
            <v>0</v>
          </cell>
          <cell r="AQ81">
            <v>0</v>
          </cell>
          <cell r="AR81">
            <v>0</v>
          </cell>
          <cell r="AS81">
            <v>0</v>
          </cell>
          <cell r="AT81">
            <v>0</v>
          </cell>
        </row>
        <row r="82">
          <cell r="A82">
            <v>9</v>
          </cell>
          <cell r="B82" t="str">
            <v>RhodeIsland</v>
          </cell>
          <cell r="C82">
            <v>40664</v>
          </cell>
          <cell r="D82" t="str">
            <v>Actual V</v>
          </cell>
          <cell r="E82">
            <v>42709.856</v>
          </cell>
          <cell r="F82">
            <v>1609.0509999999999</v>
          </cell>
          <cell r="G82">
            <v>913059.17699999991</v>
          </cell>
          <cell r="H82">
            <v>115188.81200000001</v>
          </cell>
          <cell r="I82">
            <v>123378.04760000002</v>
          </cell>
          <cell r="J82">
            <v>0</v>
          </cell>
          <cell r="K82">
            <v>0</v>
          </cell>
          <cell r="L82">
            <v>82783.062999999995</v>
          </cell>
          <cell r="M82">
            <v>2868.21</v>
          </cell>
          <cell r="N82">
            <v>197746.45300000001</v>
          </cell>
          <cell r="O82">
            <v>18633.647000000001</v>
          </cell>
          <cell r="P82">
            <v>1909.444</v>
          </cell>
          <cell r="Q82">
            <v>16046.388399999998</v>
          </cell>
          <cell r="R82">
            <v>13729.393</v>
          </cell>
          <cell r="S82">
            <v>0</v>
          </cell>
          <cell r="T82">
            <v>11626.508599999999</v>
          </cell>
          <cell r="U82">
            <v>54440.313399999999</v>
          </cell>
          <cell r="V82">
            <v>571.08100000000002</v>
          </cell>
          <cell r="W82">
            <v>28616.418400000002</v>
          </cell>
          <cell r="X82">
            <v>3840.9160000000002</v>
          </cell>
          <cell r="Y82">
            <v>0</v>
          </cell>
          <cell r="Z82">
            <v>2758.6379999999999</v>
          </cell>
          <cell r="AA82">
            <v>0</v>
          </cell>
          <cell r="AB82">
            <v>0</v>
          </cell>
          <cell r="AC82">
            <v>0</v>
          </cell>
          <cell r="AD82">
            <v>0</v>
          </cell>
          <cell r="AE82">
            <v>0</v>
          </cell>
          <cell r="AF82">
            <v>0</v>
          </cell>
          <cell r="AG82">
            <v>34744.126000000004</v>
          </cell>
          <cell r="AH82">
            <v>35272.364000000001</v>
          </cell>
          <cell r="AI82">
            <v>257098</v>
          </cell>
          <cell r="AJ82">
            <v>35940.885000000002</v>
          </cell>
          <cell r="AK82">
            <v>45826.533000000003</v>
          </cell>
          <cell r="AL82">
            <v>44552.340000000004</v>
          </cell>
          <cell r="AM82">
            <v>16056.33</v>
          </cell>
          <cell r="AN82">
            <v>0</v>
          </cell>
          <cell r="AO82">
            <v>0</v>
          </cell>
          <cell r="AP82">
            <v>0</v>
          </cell>
          <cell r="AQ82">
            <v>0</v>
          </cell>
          <cell r="AR82">
            <v>0</v>
          </cell>
          <cell r="AS82">
            <v>0</v>
          </cell>
          <cell r="AT82">
            <v>0</v>
          </cell>
        </row>
        <row r="83">
          <cell r="A83">
            <v>9</v>
          </cell>
          <cell r="B83" t="str">
            <v>RhodeIsland</v>
          </cell>
          <cell r="C83">
            <v>40695</v>
          </cell>
          <cell r="D83" t="str">
            <v>Actual V</v>
          </cell>
          <cell r="E83">
            <v>35439.620999999999</v>
          </cell>
          <cell r="F83">
            <v>945.452</v>
          </cell>
          <cell r="G83">
            <v>514509.12099999998</v>
          </cell>
          <cell r="H83">
            <v>71759.311000000002</v>
          </cell>
          <cell r="I83">
            <v>68770.082399999999</v>
          </cell>
          <cell r="J83">
            <v>0</v>
          </cell>
          <cell r="K83">
            <v>0</v>
          </cell>
          <cell r="L83">
            <v>54623.32</v>
          </cell>
          <cell r="M83">
            <v>780.38100000000009</v>
          </cell>
          <cell r="N83">
            <v>119293.5488</v>
          </cell>
          <cell r="O83">
            <v>15697.354000000001</v>
          </cell>
          <cell r="P83">
            <v>2147.5950000000003</v>
          </cell>
          <cell r="Q83">
            <v>14962.266</v>
          </cell>
          <cell r="R83">
            <v>12681.272000000001</v>
          </cell>
          <cell r="S83">
            <v>0</v>
          </cell>
          <cell r="T83">
            <v>10521.038799999998</v>
          </cell>
          <cell r="U83">
            <v>13476.514599999999</v>
          </cell>
          <cell r="V83">
            <v>171.27799999999999</v>
          </cell>
          <cell r="W83">
            <v>25888.7192</v>
          </cell>
          <cell r="X83">
            <v>2004.6000000000001</v>
          </cell>
          <cell r="Y83">
            <v>0</v>
          </cell>
          <cell r="Z83">
            <v>1770.319</v>
          </cell>
          <cell r="AA83">
            <v>0</v>
          </cell>
          <cell r="AB83">
            <v>0</v>
          </cell>
          <cell r="AC83">
            <v>0</v>
          </cell>
          <cell r="AD83">
            <v>0</v>
          </cell>
          <cell r="AE83">
            <v>0</v>
          </cell>
          <cell r="AF83">
            <v>0</v>
          </cell>
          <cell r="AG83">
            <v>34232.36</v>
          </cell>
          <cell r="AH83">
            <v>31090.844999999998</v>
          </cell>
          <cell r="AI83">
            <v>276835.70900000003</v>
          </cell>
          <cell r="AJ83">
            <v>17094.21</v>
          </cell>
          <cell r="AK83">
            <v>12885.365</v>
          </cell>
          <cell r="AL83">
            <v>195534.17</v>
          </cell>
          <cell r="AM83">
            <v>15172.25</v>
          </cell>
          <cell r="AN83">
            <v>0</v>
          </cell>
          <cell r="AO83">
            <v>0</v>
          </cell>
          <cell r="AP83">
            <v>0</v>
          </cell>
          <cell r="AQ83">
            <v>0</v>
          </cell>
          <cell r="AR83">
            <v>0</v>
          </cell>
          <cell r="AS83">
            <v>0</v>
          </cell>
          <cell r="AT83">
            <v>0</v>
          </cell>
        </row>
        <row r="84">
          <cell r="A84">
            <v>9</v>
          </cell>
          <cell r="B84" t="str">
            <v>RhodeIsland</v>
          </cell>
          <cell r="C84">
            <v>40725</v>
          </cell>
          <cell r="D84" t="str">
            <v>Actual V</v>
          </cell>
          <cell r="E84">
            <v>29795.061999999998</v>
          </cell>
          <cell r="F84">
            <v>705.10500000000002</v>
          </cell>
          <cell r="G84">
            <v>367949.62400000001</v>
          </cell>
          <cell r="H84">
            <v>51638.642999999996</v>
          </cell>
          <cell r="I84">
            <v>54692.568200000002</v>
          </cell>
          <cell r="J84">
            <v>0</v>
          </cell>
          <cell r="K84">
            <v>0</v>
          </cell>
          <cell r="L84">
            <v>41848.565999999999</v>
          </cell>
          <cell r="M84">
            <v>-24.443000000000001</v>
          </cell>
          <cell r="N84">
            <v>121750.47440000001</v>
          </cell>
          <cell r="O84">
            <v>15021.135999999999</v>
          </cell>
          <cell r="P84">
            <v>995.51599999999996</v>
          </cell>
          <cell r="Q84">
            <v>14136.800800000001</v>
          </cell>
          <cell r="R84">
            <v>10662.514999999999</v>
          </cell>
          <cell r="S84">
            <v>0</v>
          </cell>
          <cell r="T84">
            <v>9712.9117999999999</v>
          </cell>
          <cell r="U84">
            <v>14950.364800000001</v>
          </cell>
          <cell r="V84">
            <v>9.4</v>
          </cell>
          <cell r="W84">
            <v>10781.143400000001</v>
          </cell>
          <cell r="X84">
            <v>2063.299</v>
          </cell>
          <cell r="Y84">
            <v>0</v>
          </cell>
          <cell r="Z84">
            <v>881.40699999999993</v>
          </cell>
          <cell r="AA84">
            <v>0</v>
          </cell>
          <cell r="AB84">
            <v>0</v>
          </cell>
          <cell r="AC84">
            <v>0</v>
          </cell>
          <cell r="AD84">
            <v>0</v>
          </cell>
          <cell r="AE84">
            <v>0</v>
          </cell>
          <cell r="AF84">
            <v>0</v>
          </cell>
          <cell r="AG84">
            <v>26402.038</v>
          </cell>
          <cell r="AH84">
            <v>25495.378999999997</v>
          </cell>
          <cell r="AI84">
            <v>240660.56599999999</v>
          </cell>
          <cell r="AJ84">
            <v>15088.269</v>
          </cell>
          <cell r="AK84">
            <v>12768.485000000001</v>
          </cell>
          <cell r="AL84">
            <v>517867.32</v>
          </cell>
          <cell r="AM84">
            <v>14198.74</v>
          </cell>
          <cell r="AN84">
            <v>0</v>
          </cell>
          <cell r="AO84">
            <v>0</v>
          </cell>
          <cell r="AP84">
            <v>0</v>
          </cell>
          <cell r="AQ84">
            <v>0</v>
          </cell>
          <cell r="AR84">
            <v>0</v>
          </cell>
          <cell r="AS84">
            <v>0</v>
          </cell>
          <cell r="AT84">
            <v>0</v>
          </cell>
        </row>
        <row r="85">
          <cell r="A85">
            <v>9</v>
          </cell>
          <cell r="B85" t="str">
            <v>RhodeIsland</v>
          </cell>
          <cell r="C85">
            <v>40756</v>
          </cell>
          <cell r="D85" t="str">
            <v>Actual V</v>
          </cell>
          <cell r="E85">
            <v>25513.02</v>
          </cell>
          <cell r="F85">
            <v>595.62400000000002</v>
          </cell>
          <cell r="G85">
            <v>338829.37400000001</v>
          </cell>
          <cell r="H85">
            <v>42810.503000000004</v>
          </cell>
          <cell r="I85">
            <v>46809.436199999996</v>
          </cell>
          <cell r="J85">
            <v>0</v>
          </cell>
          <cell r="K85">
            <v>0</v>
          </cell>
          <cell r="L85">
            <v>35737.216999999997</v>
          </cell>
          <cell r="M85">
            <v>256.89699999999999</v>
          </cell>
          <cell r="N85">
            <v>55514.594200000007</v>
          </cell>
          <cell r="O85">
            <v>13285.769</v>
          </cell>
          <cell r="P85">
            <v>1371.7629999999999</v>
          </cell>
          <cell r="Q85">
            <v>14882.510799999998</v>
          </cell>
          <cell r="R85">
            <v>10998.054</v>
          </cell>
          <cell r="S85">
            <v>0</v>
          </cell>
          <cell r="T85">
            <v>8736.2459999999992</v>
          </cell>
          <cell r="U85">
            <v>12108.202800000001</v>
          </cell>
          <cell r="V85">
            <v>8.2759999999999998</v>
          </cell>
          <cell r="W85">
            <v>11276.194799999999</v>
          </cell>
          <cell r="X85">
            <v>1423.9860000000001</v>
          </cell>
          <cell r="Y85">
            <v>0</v>
          </cell>
          <cell r="Z85">
            <v>1063.4639999999999</v>
          </cell>
          <cell r="AA85">
            <v>0</v>
          </cell>
          <cell r="AB85">
            <v>0</v>
          </cell>
          <cell r="AC85">
            <v>0</v>
          </cell>
          <cell r="AD85">
            <v>0</v>
          </cell>
          <cell r="AE85">
            <v>0</v>
          </cell>
          <cell r="AF85">
            <v>0</v>
          </cell>
          <cell r="AG85">
            <v>30026.985999999997</v>
          </cell>
          <cell r="AH85">
            <v>30586.427000000003</v>
          </cell>
          <cell r="AI85">
            <v>271376.35700000002</v>
          </cell>
          <cell r="AJ85">
            <v>18636.338000000003</v>
          </cell>
          <cell r="AK85">
            <v>15780.457999999999</v>
          </cell>
          <cell r="AL85">
            <v>78235.78</v>
          </cell>
          <cell r="AM85">
            <v>11436.5</v>
          </cell>
          <cell r="AN85">
            <v>0</v>
          </cell>
          <cell r="AO85">
            <v>0</v>
          </cell>
          <cell r="AP85">
            <v>0</v>
          </cell>
          <cell r="AQ85">
            <v>0</v>
          </cell>
          <cell r="AR85">
            <v>0</v>
          </cell>
          <cell r="AS85">
            <v>0</v>
          </cell>
          <cell r="AT85">
            <v>0</v>
          </cell>
        </row>
        <row r="86">
          <cell r="A86">
            <v>9</v>
          </cell>
          <cell r="B86" t="str">
            <v>RhodeIsland</v>
          </cell>
          <cell r="C86">
            <v>40787</v>
          </cell>
          <cell r="D86" t="str">
            <v>Actual V</v>
          </cell>
          <cell r="E86">
            <v>28157.721999999998</v>
          </cell>
          <cell r="F86">
            <v>638.07600000000002</v>
          </cell>
          <cell r="G86">
            <v>351381.21899999998</v>
          </cell>
          <cell r="H86">
            <v>45776.596000000005</v>
          </cell>
          <cell r="I86">
            <v>46002.222800000003</v>
          </cell>
          <cell r="J86">
            <v>0</v>
          </cell>
          <cell r="K86">
            <v>0</v>
          </cell>
          <cell r="L86">
            <v>39441.637999999999</v>
          </cell>
          <cell r="M86">
            <v>294.214</v>
          </cell>
          <cell r="N86">
            <v>94219.785799999998</v>
          </cell>
          <cell r="O86">
            <v>14110.560999999998</v>
          </cell>
          <cell r="P86">
            <v>229.34699999999998</v>
          </cell>
          <cell r="Q86">
            <v>14785.389399999998</v>
          </cell>
          <cell r="R86">
            <v>11069.187</v>
          </cell>
          <cell r="S86">
            <v>0</v>
          </cell>
          <cell r="T86">
            <v>11363.192799999999</v>
          </cell>
          <cell r="U86">
            <v>14554.5502</v>
          </cell>
          <cell r="V86">
            <v>1.3820000000000001</v>
          </cell>
          <cell r="W86">
            <v>5375.8890000000001</v>
          </cell>
          <cell r="X86">
            <v>1288.0840000000001</v>
          </cell>
          <cell r="Y86">
            <v>0</v>
          </cell>
          <cell r="Z86">
            <v>701.053</v>
          </cell>
          <cell r="AA86">
            <v>0</v>
          </cell>
          <cell r="AB86">
            <v>0</v>
          </cell>
          <cell r="AC86">
            <v>0</v>
          </cell>
          <cell r="AD86">
            <v>0</v>
          </cell>
          <cell r="AE86">
            <v>0</v>
          </cell>
          <cell r="AF86">
            <v>0</v>
          </cell>
          <cell r="AG86">
            <v>32047.61</v>
          </cell>
          <cell r="AH86">
            <v>30045.467000000001</v>
          </cell>
          <cell r="AI86">
            <v>248408.20299999998</v>
          </cell>
          <cell r="AJ86">
            <v>23902.387999999999</v>
          </cell>
          <cell r="AK86">
            <v>19228.295999999998</v>
          </cell>
          <cell r="AL86">
            <v>220591.5</v>
          </cell>
          <cell r="AM86">
            <v>13320.82</v>
          </cell>
          <cell r="AN86">
            <v>0</v>
          </cell>
          <cell r="AO86">
            <v>0</v>
          </cell>
          <cell r="AP86">
            <v>0</v>
          </cell>
          <cell r="AQ86">
            <v>0</v>
          </cell>
          <cell r="AR86">
            <v>0</v>
          </cell>
          <cell r="AS86">
            <v>0</v>
          </cell>
          <cell r="AT86">
            <v>0</v>
          </cell>
        </row>
        <row r="87">
          <cell r="A87">
            <v>9</v>
          </cell>
          <cell r="B87" t="str">
            <v>RhodeIsland</v>
          </cell>
          <cell r="C87">
            <v>40817</v>
          </cell>
          <cell r="D87" t="str">
            <v>Actual V</v>
          </cell>
          <cell r="E87">
            <v>28795.222999999998</v>
          </cell>
          <cell r="F87">
            <v>667.27499999999998</v>
          </cell>
          <cell r="G87">
            <v>377486.30200000003</v>
          </cell>
          <cell r="H87">
            <v>48507.512999999999</v>
          </cell>
          <cell r="I87">
            <v>47639.438199999997</v>
          </cell>
          <cell r="J87">
            <v>0</v>
          </cell>
          <cell r="K87">
            <v>0</v>
          </cell>
          <cell r="L87">
            <v>55124.841</v>
          </cell>
          <cell r="M87">
            <v>601.48299999999995</v>
          </cell>
          <cell r="N87">
            <v>97165.449200000003</v>
          </cell>
          <cell r="O87">
            <v>13712.178</v>
          </cell>
          <cell r="P87">
            <v>211.97399999999999</v>
          </cell>
          <cell r="Q87">
            <v>13678.0982</v>
          </cell>
          <cell r="R87">
            <v>9633.7089999999989</v>
          </cell>
          <cell r="S87">
            <v>0</v>
          </cell>
          <cell r="T87">
            <v>8378.4264000000003</v>
          </cell>
          <cell r="U87">
            <v>19497.6312</v>
          </cell>
          <cell r="V87">
            <v>1.9129999999999998</v>
          </cell>
          <cell r="W87">
            <v>11554.608</v>
          </cell>
          <cell r="X87">
            <v>4316.1489999999994</v>
          </cell>
          <cell r="Y87">
            <v>0</v>
          </cell>
          <cell r="Z87">
            <v>4792.1869999999999</v>
          </cell>
          <cell r="AA87">
            <v>0</v>
          </cell>
          <cell r="AB87">
            <v>0</v>
          </cell>
          <cell r="AC87">
            <v>0</v>
          </cell>
          <cell r="AD87">
            <v>0</v>
          </cell>
          <cell r="AE87">
            <v>0</v>
          </cell>
          <cell r="AF87">
            <v>0</v>
          </cell>
          <cell r="AG87">
            <v>43551.533000000003</v>
          </cell>
          <cell r="AH87">
            <v>32052.074999999997</v>
          </cell>
          <cell r="AI87">
            <v>268573.65599999996</v>
          </cell>
          <cell r="AJ87">
            <v>37978.457000000002</v>
          </cell>
          <cell r="AK87">
            <v>37594.778999999995</v>
          </cell>
          <cell r="AL87">
            <v>186455.71</v>
          </cell>
          <cell r="AM87">
            <v>16162.220000000001</v>
          </cell>
          <cell r="AN87">
            <v>0</v>
          </cell>
          <cell r="AO87">
            <v>0</v>
          </cell>
          <cell r="AP87">
            <v>0</v>
          </cell>
          <cell r="AQ87">
            <v>0</v>
          </cell>
          <cell r="AR87">
            <v>0</v>
          </cell>
          <cell r="AS87">
            <v>0</v>
          </cell>
          <cell r="AT87">
            <v>0</v>
          </cell>
        </row>
        <row r="88">
          <cell r="A88">
            <v>9</v>
          </cell>
          <cell r="B88" t="str">
            <v>RhodeIsland</v>
          </cell>
          <cell r="C88">
            <v>40848</v>
          </cell>
          <cell r="D88" t="str">
            <v>Actual V</v>
          </cell>
          <cell r="E88">
            <v>44902.058000000005</v>
          </cell>
          <cell r="F88">
            <v>1359.241</v>
          </cell>
          <cell r="G88">
            <v>959999.92799999996</v>
          </cell>
          <cell r="H88">
            <v>114787.018</v>
          </cell>
          <cell r="I88">
            <v>121421.8505</v>
          </cell>
          <cell r="J88">
            <v>0</v>
          </cell>
          <cell r="K88">
            <v>0</v>
          </cell>
          <cell r="L88">
            <v>84496.52900000001</v>
          </cell>
          <cell r="M88">
            <v>1160.0509999999999</v>
          </cell>
          <cell r="N88">
            <v>198156.3181</v>
          </cell>
          <cell r="O88">
            <v>19363.195</v>
          </cell>
          <cell r="P88">
            <v>54.123000000000005</v>
          </cell>
          <cell r="Q88">
            <v>20875.025000000001</v>
          </cell>
          <cell r="R88">
            <v>12704.975</v>
          </cell>
          <cell r="S88">
            <v>0</v>
          </cell>
          <cell r="T88">
            <v>11701.003400000001</v>
          </cell>
          <cell r="U88">
            <v>53973.091799999995</v>
          </cell>
          <cell r="V88">
            <v>6.69</v>
          </cell>
          <cell r="W88">
            <v>40757.237500000003</v>
          </cell>
          <cell r="X88">
            <v>3048.2339999999999</v>
          </cell>
          <cell r="Y88">
            <v>0</v>
          </cell>
          <cell r="Z88">
            <v>5735.442</v>
          </cell>
          <cell r="AA88">
            <v>0</v>
          </cell>
          <cell r="AB88">
            <v>0</v>
          </cell>
          <cell r="AC88">
            <v>0</v>
          </cell>
          <cell r="AD88">
            <v>0</v>
          </cell>
          <cell r="AE88">
            <v>0</v>
          </cell>
          <cell r="AF88">
            <v>0</v>
          </cell>
          <cell r="AG88">
            <v>70447.661999999997</v>
          </cell>
          <cell r="AH88">
            <v>38288.410000000003</v>
          </cell>
          <cell r="AI88">
            <v>337610.24200000003</v>
          </cell>
          <cell r="AJ88">
            <v>111084.03199999999</v>
          </cell>
          <cell r="AK88">
            <v>112160.666</v>
          </cell>
          <cell r="AL88">
            <v>155803.91</v>
          </cell>
          <cell r="AM88">
            <v>18342.600000000002</v>
          </cell>
          <cell r="AN88">
            <v>0</v>
          </cell>
          <cell r="AO88">
            <v>0</v>
          </cell>
          <cell r="AP88">
            <v>0</v>
          </cell>
          <cell r="AQ88">
            <v>0</v>
          </cell>
          <cell r="AR88">
            <v>0</v>
          </cell>
          <cell r="AS88">
            <v>0</v>
          </cell>
          <cell r="AT88">
            <v>0</v>
          </cell>
        </row>
        <row r="89">
          <cell r="A89">
            <v>9</v>
          </cell>
          <cell r="B89" t="str">
            <v>RhodeIsland</v>
          </cell>
          <cell r="C89">
            <v>40878</v>
          </cell>
          <cell r="D89" t="str">
            <v>Actual V</v>
          </cell>
          <cell r="E89">
            <v>58418.538</v>
          </cell>
          <cell r="F89">
            <v>1937.46</v>
          </cell>
          <cell r="G89">
            <v>1459048.371</v>
          </cell>
          <cell r="H89">
            <v>155722.29800000001</v>
          </cell>
          <cell r="I89">
            <v>196811.413</v>
          </cell>
          <cell r="J89">
            <v>0</v>
          </cell>
          <cell r="K89">
            <v>0</v>
          </cell>
          <cell r="L89">
            <v>124414.81599999999</v>
          </cell>
          <cell r="M89">
            <v>1291.8629999999998</v>
          </cell>
          <cell r="N89">
            <v>281153.83030000003</v>
          </cell>
          <cell r="O89">
            <v>23314.061999999998</v>
          </cell>
          <cell r="P89">
            <v>255.62</v>
          </cell>
          <cell r="Q89">
            <v>20473.868999999999</v>
          </cell>
          <cell r="R89">
            <v>12707.17</v>
          </cell>
          <cell r="S89">
            <v>0</v>
          </cell>
          <cell r="T89">
            <v>10557.3431</v>
          </cell>
          <cell r="U89">
            <v>84632.947700000004</v>
          </cell>
          <cell r="V89">
            <v>263.78000000000003</v>
          </cell>
          <cell r="W89">
            <v>61779.913</v>
          </cell>
          <cell r="X89">
            <v>4803.9980000000005</v>
          </cell>
          <cell r="Y89">
            <v>0</v>
          </cell>
          <cell r="Z89">
            <v>7085.16</v>
          </cell>
          <cell r="AA89">
            <v>0</v>
          </cell>
          <cell r="AB89">
            <v>0</v>
          </cell>
          <cell r="AC89">
            <v>0</v>
          </cell>
          <cell r="AD89">
            <v>0</v>
          </cell>
          <cell r="AE89">
            <v>0</v>
          </cell>
          <cell r="AF89">
            <v>0</v>
          </cell>
          <cell r="AG89">
            <v>71771.771000000008</v>
          </cell>
          <cell r="AH89">
            <v>39288.615999999995</v>
          </cell>
          <cell r="AI89">
            <v>333163.49799999996</v>
          </cell>
          <cell r="AJ89">
            <v>122849.08100000001</v>
          </cell>
          <cell r="AK89">
            <v>108994.33899999999</v>
          </cell>
          <cell r="AL89">
            <v>60554.239999999998</v>
          </cell>
          <cell r="AM89">
            <v>22309.66</v>
          </cell>
          <cell r="AN89">
            <v>0</v>
          </cell>
          <cell r="AO89">
            <v>0</v>
          </cell>
          <cell r="AP89">
            <v>0</v>
          </cell>
          <cell r="AQ89">
            <v>0</v>
          </cell>
          <cell r="AR89">
            <v>0</v>
          </cell>
          <cell r="AS89">
            <v>0</v>
          </cell>
          <cell r="AT89">
            <v>0</v>
          </cell>
        </row>
        <row r="90">
          <cell r="A90">
            <v>9</v>
          </cell>
          <cell r="B90" t="str">
            <v>RhodeIsland</v>
          </cell>
          <cell r="C90">
            <v>40909</v>
          </cell>
          <cell r="D90" t="str">
            <v>Actual V</v>
          </cell>
          <cell r="E90">
            <v>74485.710999999996</v>
          </cell>
          <cell r="F90">
            <v>2622.172</v>
          </cell>
          <cell r="G90">
            <v>2163627.75</v>
          </cell>
          <cell r="H90">
            <v>228340.91899999999</v>
          </cell>
          <cell r="I90">
            <v>331803.85699999996</v>
          </cell>
          <cell r="J90">
            <v>0</v>
          </cell>
          <cell r="K90">
            <v>0</v>
          </cell>
          <cell r="L90">
            <v>173237.50700000001</v>
          </cell>
          <cell r="M90">
            <v>5510.4449999999997</v>
          </cell>
          <cell r="N90">
            <v>398823.74909999996</v>
          </cell>
          <cell r="O90">
            <v>25100.182999999997</v>
          </cell>
          <cell r="P90">
            <v>1154.04</v>
          </cell>
          <cell r="Q90">
            <v>25224.097000000002</v>
          </cell>
          <cell r="R90">
            <v>13686.721</v>
          </cell>
          <cell r="S90">
            <v>0</v>
          </cell>
          <cell r="T90">
            <v>14550.335999999999</v>
          </cell>
          <cell r="U90">
            <v>118874.88429999999</v>
          </cell>
          <cell r="V90">
            <v>3777.4562999999998</v>
          </cell>
          <cell r="W90">
            <v>85441.458700000003</v>
          </cell>
          <cell r="X90">
            <v>5464.1540000000005</v>
          </cell>
          <cell r="Y90">
            <v>0</v>
          </cell>
          <cell r="Z90">
            <v>7031.8089999999993</v>
          </cell>
          <cell r="AA90">
            <v>0</v>
          </cell>
          <cell r="AB90">
            <v>0</v>
          </cell>
          <cell r="AC90">
            <v>0</v>
          </cell>
          <cell r="AD90">
            <v>0</v>
          </cell>
          <cell r="AE90">
            <v>0</v>
          </cell>
          <cell r="AF90">
            <v>0</v>
          </cell>
          <cell r="AG90">
            <v>84040.885699999999</v>
          </cell>
          <cell r="AH90">
            <v>41078.561099999999</v>
          </cell>
          <cell r="AI90">
            <v>392646.34769999993</v>
          </cell>
          <cell r="AJ90">
            <v>141279.69579999999</v>
          </cell>
          <cell r="AK90">
            <v>120681.33300000001</v>
          </cell>
          <cell r="AL90">
            <v>60274.630000000005</v>
          </cell>
          <cell r="AM90">
            <v>18397.09</v>
          </cell>
          <cell r="AN90">
            <v>0</v>
          </cell>
          <cell r="AO90">
            <v>0</v>
          </cell>
          <cell r="AP90">
            <v>0</v>
          </cell>
          <cell r="AQ90">
            <v>0</v>
          </cell>
          <cell r="AR90">
            <v>0</v>
          </cell>
          <cell r="AS90">
            <v>0</v>
          </cell>
          <cell r="AT90">
            <v>0</v>
          </cell>
        </row>
        <row r="91">
          <cell r="A91">
            <v>9</v>
          </cell>
          <cell r="B91" t="str">
            <v>RhodeIsland</v>
          </cell>
          <cell r="C91">
            <v>40940</v>
          </cell>
          <cell r="D91" t="str">
            <v>Actual V</v>
          </cell>
          <cell r="E91">
            <v>80015.199999999997</v>
          </cell>
          <cell r="F91">
            <v>2598.4</v>
          </cell>
          <cell r="G91">
            <v>2410187.8000000003</v>
          </cell>
          <cell r="H91">
            <v>228598.5</v>
          </cell>
          <cell r="I91">
            <v>365172.10000000003</v>
          </cell>
          <cell r="J91">
            <v>0</v>
          </cell>
          <cell r="K91">
            <v>0</v>
          </cell>
          <cell r="L91">
            <v>198008.9</v>
          </cell>
          <cell r="M91">
            <v>7493.5</v>
          </cell>
          <cell r="N91">
            <v>460045.89990000002</v>
          </cell>
          <cell r="O91">
            <v>25570.5</v>
          </cell>
          <cell r="P91">
            <v>0</v>
          </cell>
          <cell r="Q91">
            <v>24056.600000000002</v>
          </cell>
          <cell r="R91">
            <v>12176.4</v>
          </cell>
          <cell r="S91">
            <v>0</v>
          </cell>
          <cell r="T91">
            <v>31879</v>
          </cell>
          <cell r="U91">
            <v>147529.38209999999</v>
          </cell>
          <cell r="V91">
            <v>4640.3653999999997</v>
          </cell>
          <cell r="W91">
            <v>91820.520199999999</v>
          </cell>
          <cell r="X91">
            <v>159674.20000000001</v>
          </cell>
          <cell r="Y91">
            <v>0</v>
          </cell>
          <cell r="Z91">
            <v>9416.7000000000007</v>
          </cell>
          <cell r="AA91">
            <v>0</v>
          </cell>
          <cell r="AB91">
            <v>0</v>
          </cell>
          <cell r="AC91">
            <v>0</v>
          </cell>
          <cell r="AD91">
            <v>0</v>
          </cell>
          <cell r="AE91">
            <v>0</v>
          </cell>
          <cell r="AF91">
            <v>0</v>
          </cell>
          <cell r="AG91">
            <v>125800.982</v>
          </cell>
          <cell r="AH91">
            <v>56008.577300000004</v>
          </cell>
          <cell r="AI91">
            <v>502853.67810000008</v>
          </cell>
          <cell r="AJ91">
            <v>232876.91019999998</v>
          </cell>
          <cell r="AK91">
            <v>42742.531999999999</v>
          </cell>
          <cell r="AL91">
            <v>-79718.06</v>
          </cell>
          <cell r="AM91">
            <v>18397.09</v>
          </cell>
          <cell r="AN91">
            <v>0</v>
          </cell>
          <cell r="AO91">
            <v>0</v>
          </cell>
          <cell r="AP91">
            <v>0</v>
          </cell>
          <cell r="AQ91">
            <v>0</v>
          </cell>
          <cell r="AR91">
            <v>0</v>
          </cell>
          <cell r="AS91">
            <v>0</v>
          </cell>
          <cell r="AT91">
            <v>0</v>
          </cell>
        </row>
        <row r="92">
          <cell r="A92">
            <v>9</v>
          </cell>
          <cell r="B92" t="str">
            <v>RhodeIsland</v>
          </cell>
          <cell r="C92">
            <v>40969</v>
          </cell>
          <cell r="D92" t="str">
            <v>Actual V</v>
          </cell>
          <cell r="E92">
            <v>74242.5</v>
          </cell>
          <cell r="F92">
            <v>2895.3</v>
          </cell>
          <cell r="G92">
            <v>2120996.4</v>
          </cell>
          <cell r="H92">
            <v>220670.80000000002</v>
          </cell>
          <cell r="I92">
            <v>314636.2</v>
          </cell>
          <cell r="J92">
            <v>0</v>
          </cell>
          <cell r="K92">
            <v>0</v>
          </cell>
          <cell r="L92">
            <v>169455.7</v>
          </cell>
          <cell r="M92">
            <v>5171.2</v>
          </cell>
          <cell r="N92">
            <v>376625.63390000002</v>
          </cell>
          <cell r="O92">
            <v>26395.4</v>
          </cell>
          <cell r="P92">
            <v>0</v>
          </cell>
          <cell r="Q92">
            <v>26949.600000000002</v>
          </cell>
          <cell r="R92">
            <v>18361.3</v>
          </cell>
          <cell r="S92">
            <v>0</v>
          </cell>
          <cell r="T92">
            <v>23367</v>
          </cell>
          <cell r="U92">
            <v>122733.6069</v>
          </cell>
          <cell r="V92">
            <v>3184.0055999999995</v>
          </cell>
          <cell r="W92">
            <v>83363.4899</v>
          </cell>
          <cell r="X92">
            <v>151682</v>
          </cell>
          <cell r="Y92">
            <v>0</v>
          </cell>
          <cell r="Z92">
            <v>9066.2000000000007</v>
          </cell>
          <cell r="AA92">
            <v>0</v>
          </cell>
          <cell r="AB92">
            <v>0</v>
          </cell>
          <cell r="AC92">
            <v>0</v>
          </cell>
          <cell r="AD92">
            <v>0</v>
          </cell>
          <cell r="AE92">
            <v>0</v>
          </cell>
          <cell r="AF92">
            <v>0</v>
          </cell>
          <cell r="AG92">
            <v>76088.585600000006</v>
          </cell>
          <cell r="AH92">
            <v>40495.757900000004</v>
          </cell>
          <cell r="AI92">
            <v>395604.04640000005</v>
          </cell>
          <cell r="AJ92">
            <v>125893.3051</v>
          </cell>
          <cell r="AK92">
            <v>-7662.4000000000005</v>
          </cell>
          <cell r="AL92">
            <v>0</v>
          </cell>
          <cell r="AM92">
            <v>14921.42</v>
          </cell>
          <cell r="AN92">
            <v>0</v>
          </cell>
          <cell r="AO92">
            <v>0</v>
          </cell>
          <cell r="AP92">
            <v>0</v>
          </cell>
          <cell r="AQ92">
            <v>0</v>
          </cell>
          <cell r="AR92">
            <v>0</v>
          </cell>
          <cell r="AS92">
            <v>0</v>
          </cell>
          <cell r="AT92">
            <v>0</v>
          </cell>
        </row>
        <row r="93">
          <cell r="A93">
            <v>9</v>
          </cell>
          <cell r="B93" t="str">
            <v>RhodeIsland</v>
          </cell>
          <cell r="C93">
            <v>41000</v>
          </cell>
          <cell r="D93" t="str">
            <v>Frcst VO</v>
          </cell>
          <cell r="E93">
            <v>52542.378783156906</v>
          </cell>
          <cell r="F93">
            <v>2146.7773548215764</v>
          </cell>
          <cell r="G93">
            <v>1840612.2186899681</v>
          </cell>
          <cell r="H93">
            <v>188330.21562844439</v>
          </cell>
          <cell r="I93">
            <v>266013.83536519005</v>
          </cell>
          <cell r="J93">
            <v>0</v>
          </cell>
          <cell r="K93">
            <v>0</v>
          </cell>
          <cell r="L93">
            <v>149184.70261809276</v>
          </cell>
          <cell r="M93">
            <v>3865.2582227876378</v>
          </cell>
          <cell r="N93">
            <v>332305.52353138814</v>
          </cell>
          <cell r="O93">
            <v>22377.245867515005</v>
          </cell>
          <cell r="P93">
            <v>0</v>
          </cell>
          <cell r="Q93">
            <v>21059.616600543741</v>
          </cell>
          <cell r="R93">
            <v>12755.03073541831</v>
          </cell>
          <cell r="S93">
            <v>0</v>
          </cell>
          <cell r="T93">
            <v>11785.954206887725</v>
          </cell>
          <cell r="U93">
            <v>115621.58665414187</v>
          </cell>
          <cell r="V93">
            <v>1319.5293699473634</v>
          </cell>
          <cell r="W93">
            <v>80955.990098673909</v>
          </cell>
          <cell r="X93">
            <v>5417.48063009199</v>
          </cell>
          <cell r="Y93">
            <v>0</v>
          </cell>
          <cell r="Z93">
            <v>9136.5611419990273</v>
          </cell>
          <cell r="AA93">
            <v>0</v>
          </cell>
          <cell r="AB93">
            <v>0</v>
          </cell>
          <cell r="AC93">
            <v>0</v>
          </cell>
          <cell r="AD93">
            <v>0</v>
          </cell>
          <cell r="AE93">
            <v>0</v>
          </cell>
          <cell r="AF93">
            <v>0</v>
          </cell>
          <cell r="AG93">
            <v>58191.007146486882</v>
          </cell>
          <cell r="AH93">
            <v>36740.901783130546</v>
          </cell>
          <cell r="AI93">
            <v>283873.99076559552</v>
          </cell>
          <cell r="AJ93">
            <v>98874.581251971322</v>
          </cell>
          <cell r="AK93">
            <v>85039.051757883557</v>
          </cell>
          <cell r="AL93">
            <v>0</v>
          </cell>
          <cell r="AM93">
            <v>16265.844409793612</v>
          </cell>
          <cell r="AN93">
            <v>0</v>
          </cell>
          <cell r="AO93">
            <v>0</v>
          </cell>
          <cell r="AP93">
            <v>0</v>
          </cell>
          <cell r="AQ93">
            <v>0</v>
          </cell>
          <cell r="AR93">
            <v>0</v>
          </cell>
          <cell r="AS93">
            <v>0</v>
          </cell>
          <cell r="AT93">
            <v>0</v>
          </cell>
        </row>
        <row r="94">
          <cell r="A94">
            <v>9</v>
          </cell>
          <cell r="B94" t="str">
            <v>RhodeIsland</v>
          </cell>
          <cell r="C94">
            <v>41030</v>
          </cell>
          <cell r="D94" t="str">
            <v>Frcst VO</v>
          </cell>
          <cell r="E94">
            <v>45556.568354591313</v>
          </cell>
          <cell r="F94">
            <v>1612.3555683489524</v>
          </cell>
          <cell r="G94">
            <v>1104828.8060194312</v>
          </cell>
          <cell r="H94">
            <v>114170.20210557112</v>
          </cell>
          <cell r="I94">
            <v>139240.92360670684</v>
          </cell>
          <cell r="J94">
            <v>0</v>
          </cell>
          <cell r="K94">
            <v>0</v>
          </cell>
          <cell r="L94">
            <v>99314.528081340221</v>
          </cell>
          <cell r="M94">
            <v>20420.702907792092</v>
          </cell>
          <cell r="N94">
            <v>201892.1727898783</v>
          </cell>
          <cell r="O94">
            <v>19317.848536884416</v>
          </cell>
          <cell r="P94">
            <v>0</v>
          </cell>
          <cell r="Q94">
            <v>18126.256552882256</v>
          </cell>
          <cell r="R94">
            <v>16182.232867212435</v>
          </cell>
          <cell r="S94">
            <v>0</v>
          </cell>
          <cell r="T94">
            <v>10185.922070261942</v>
          </cell>
          <cell r="U94">
            <v>58256.127517545297</v>
          </cell>
          <cell r="V94">
            <v>691.97676014958324</v>
          </cell>
          <cell r="W94">
            <v>38393.00731141986</v>
          </cell>
          <cell r="X94">
            <v>3644.0109402355015</v>
          </cell>
          <cell r="Y94">
            <v>0</v>
          </cell>
          <cell r="Z94">
            <v>5512.9290935012641</v>
          </cell>
          <cell r="AA94">
            <v>0</v>
          </cell>
          <cell r="AB94">
            <v>0</v>
          </cell>
          <cell r="AC94">
            <v>0</v>
          </cell>
          <cell r="AD94">
            <v>0</v>
          </cell>
          <cell r="AE94">
            <v>0</v>
          </cell>
          <cell r="AF94">
            <v>0</v>
          </cell>
          <cell r="AG94">
            <v>35737.017167326063</v>
          </cell>
          <cell r="AH94">
            <v>35064.451697622659</v>
          </cell>
          <cell r="AI94">
            <v>262724.77700121165</v>
          </cell>
          <cell r="AJ94">
            <v>33013.776447014592</v>
          </cell>
          <cell r="AK94">
            <v>38679.39840094297</v>
          </cell>
          <cell r="AL94">
            <v>61454.243887100034</v>
          </cell>
          <cell r="AM94">
            <v>13882.852032292611</v>
          </cell>
          <cell r="AN94">
            <v>0</v>
          </cell>
          <cell r="AO94">
            <v>0</v>
          </cell>
          <cell r="AP94">
            <v>0</v>
          </cell>
          <cell r="AQ94">
            <v>0</v>
          </cell>
          <cell r="AR94">
            <v>0</v>
          </cell>
          <cell r="AS94">
            <v>0</v>
          </cell>
          <cell r="AT94">
            <v>0</v>
          </cell>
        </row>
        <row r="95">
          <cell r="A95">
            <v>9</v>
          </cell>
          <cell r="B95" t="str">
            <v>RhodeIsland</v>
          </cell>
          <cell r="C95">
            <v>41061</v>
          </cell>
          <cell r="D95" t="str">
            <v>Frcst VO</v>
          </cell>
          <cell r="E95">
            <v>35253.449194598703</v>
          </cell>
          <cell r="F95">
            <v>971.89244214657708</v>
          </cell>
          <cell r="G95">
            <v>627473.37363298447</v>
          </cell>
          <cell r="H95">
            <v>69017.628956400746</v>
          </cell>
          <cell r="I95">
            <v>73152.512811051463</v>
          </cell>
          <cell r="J95">
            <v>0</v>
          </cell>
          <cell r="K95">
            <v>0</v>
          </cell>
          <cell r="L95">
            <v>67785.351678677354</v>
          </cell>
          <cell r="M95">
            <v>1157.2124037705612</v>
          </cell>
          <cell r="N95">
            <v>128047.04145544714</v>
          </cell>
          <cell r="O95">
            <v>15757.704577443015</v>
          </cell>
          <cell r="P95">
            <v>0</v>
          </cell>
          <cell r="Q95">
            <v>13483.990253862739</v>
          </cell>
          <cell r="R95">
            <v>13826.397105987347</v>
          </cell>
          <cell r="S95">
            <v>0</v>
          </cell>
          <cell r="T95">
            <v>10815.382766643561</v>
          </cell>
          <cell r="U95">
            <v>37344.893506353204</v>
          </cell>
          <cell r="V95">
            <v>230.95679583386627</v>
          </cell>
          <cell r="W95">
            <v>22465.720855378844</v>
          </cell>
          <cell r="X95">
            <v>1517.32900148057</v>
          </cell>
          <cell r="Y95">
            <v>0</v>
          </cell>
          <cell r="Z95">
            <v>3812.762496011499</v>
          </cell>
          <cell r="AA95">
            <v>0</v>
          </cell>
          <cell r="AB95">
            <v>0</v>
          </cell>
          <cell r="AC95">
            <v>0</v>
          </cell>
          <cell r="AD95">
            <v>0</v>
          </cell>
          <cell r="AE95">
            <v>0</v>
          </cell>
          <cell r="AF95">
            <v>0</v>
          </cell>
          <cell r="AG95">
            <v>31781.77740762063</v>
          </cell>
          <cell r="AH95">
            <v>31207.548459730158</v>
          </cell>
          <cell r="AI95">
            <v>256964.83895792413</v>
          </cell>
          <cell r="AJ95">
            <v>25899.250138919648</v>
          </cell>
          <cell r="AK95">
            <v>18572.563991910276</v>
          </cell>
          <cell r="AL95">
            <v>269714.33086212038</v>
          </cell>
          <cell r="AM95">
            <v>13118.446229427993</v>
          </cell>
          <cell r="AN95">
            <v>0</v>
          </cell>
          <cell r="AO95">
            <v>0</v>
          </cell>
          <cell r="AP95">
            <v>0</v>
          </cell>
          <cell r="AQ95">
            <v>0</v>
          </cell>
          <cell r="AR95">
            <v>0</v>
          </cell>
          <cell r="AS95">
            <v>0</v>
          </cell>
          <cell r="AT95">
            <v>0</v>
          </cell>
        </row>
        <row r="96">
          <cell r="A96">
            <v>9</v>
          </cell>
          <cell r="B96" t="str">
            <v>RhodeIsland</v>
          </cell>
          <cell r="C96">
            <v>41091</v>
          </cell>
          <cell r="D96" t="str">
            <v>Frcst VO</v>
          </cell>
          <cell r="E96">
            <v>30339.046874714699</v>
          </cell>
          <cell r="F96">
            <v>725.30565463250844</v>
          </cell>
          <cell r="G96">
            <v>401028.36629887292</v>
          </cell>
          <cell r="H96">
            <v>42446.463945384312</v>
          </cell>
          <cell r="I96">
            <v>53315.887383490517</v>
          </cell>
          <cell r="J96">
            <v>0</v>
          </cell>
          <cell r="K96">
            <v>0</v>
          </cell>
          <cell r="L96">
            <v>54147.673648223012</v>
          </cell>
          <cell r="M96">
            <v>143.24169676458004</v>
          </cell>
          <cell r="N96">
            <v>99355.781520292949</v>
          </cell>
          <cell r="O96">
            <v>13097.207836459338</v>
          </cell>
          <cell r="P96">
            <v>0</v>
          </cell>
          <cell r="Q96">
            <v>12789.69458471665</v>
          </cell>
          <cell r="R96">
            <v>9339.3015728758492</v>
          </cell>
          <cell r="S96">
            <v>0</v>
          </cell>
          <cell r="T96">
            <v>8193.1691184168249</v>
          </cell>
          <cell r="U96">
            <v>17684.686655586014</v>
          </cell>
          <cell r="V96">
            <v>51.906933235848776</v>
          </cell>
          <cell r="W96">
            <v>14806.160967492093</v>
          </cell>
          <cell r="X96">
            <v>1419.1644622412939</v>
          </cell>
          <cell r="Y96">
            <v>0</v>
          </cell>
          <cell r="Z96">
            <v>1672.7629799556237</v>
          </cell>
          <cell r="AA96">
            <v>0</v>
          </cell>
          <cell r="AB96">
            <v>0</v>
          </cell>
          <cell r="AC96">
            <v>0</v>
          </cell>
          <cell r="AD96">
            <v>0</v>
          </cell>
          <cell r="AE96">
            <v>0</v>
          </cell>
          <cell r="AF96">
            <v>0</v>
          </cell>
          <cell r="AG96">
            <v>27650.410271923185</v>
          </cell>
          <cell r="AH96">
            <v>28499.292942296252</v>
          </cell>
          <cell r="AI96">
            <v>258799.24690407395</v>
          </cell>
          <cell r="AJ96">
            <v>18923.141378409462</v>
          </cell>
          <cell r="AK96">
            <v>15445.062136497438</v>
          </cell>
          <cell r="AL96">
            <v>714331.60602650454</v>
          </cell>
          <cell r="AM96">
            <v>12276.716190125286</v>
          </cell>
          <cell r="AN96">
            <v>0</v>
          </cell>
          <cell r="AO96">
            <v>0</v>
          </cell>
          <cell r="AP96">
            <v>0</v>
          </cell>
          <cell r="AQ96">
            <v>0</v>
          </cell>
          <cell r="AR96">
            <v>0</v>
          </cell>
          <cell r="AS96">
            <v>0</v>
          </cell>
          <cell r="AT96">
            <v>0</v>
          </cell>
        </row>
        <row r="97">
          <cell r="A97">
            <v>9</v>
          </cell>
          <cell r="B97" t="str">
            <v>RhodeIsland</v>
          </cell>
          <cell r="C97">
            <v>41122</v>
          </cell>
          <cell r="D97" t="str">
            <v>Frcst VO</v>
          </cell>
          <cell r="E97">
            <v>27876.920237754242</v>
          </cell>
          <cell r="F97">
            <v>646.68888665553186</v>
          </cell>
          <cell r="G97">
            <v>349207.40465278906</v>
          </cell>
          <cell r="H97">
            <v>39625.843226912861</v>
          </cell>
          <cell r="I97">
            <v>47985.806812539791</v>
          </cell>
          <cell r="J97">
            <v>0</v>
          </cell>
          <cell r="K97">
            <v>0</v>
          </cell>
          <cell r="L97">
            <v>49300.474305869211</v>
          </cell>
          <cell r="M97">
            <v>292.27169306205587</v>
          </cell>
          <cell r="N97">
            <v>92325.360327592571</v>
          </cell>
          <cell r="O97">
            <v>14110.587821855903</v>
          </cell>
          <cell r="P97">
            <v>0</v>
          </cell>
          <cell r="Q97">
            <v>14350.929687049837</v>
          </cell>
          <cell r="R97">
            <v>14017.884718546145</v>
          </cell>
          <cell r="S97">
            <v>0</v>
          </cell>
          <cell r="T97">
            <v>8894.3957526301201</v>
          </cell>
          <cell r="U97">
            <v>14508.215581528664</v>
          </cell>
          <cell r="V97">
            <v>16.894636942675159</v>
          </cell>
          <cell r="W97">
            <v>12005.723491143201</v>
          </cell>
          <cell r="X97">
            <v>1453.4634171974526</v>
          </cell>
          <cell r="Y97">
            <v>0</v>
          </cell>
          <cell r="Z97">
            <v>1628.2175732484077</v>
          </cell>
          <cell r="AA97">
            <v>0</v>
          </cell>
          <cell r="AB97">
            <v>0</v>
          </cell>
          <cell r="AC97">
            <v>0</v>
          </cell>
          <cell r="AD97">
            <v>0</v>
          </cell>
          <cell r="AE97">
            <v>0</v>
          </cell>
          <cell r="AF97">
            <v>0</v>
          </cell>
          <cell r="AG97">
            <v>30382.870203597213</v>
          </cell>
          <cell r="AH97">
            <v>30585.480944601572</v>
          </cell>
          <cell r="AI97">
            <v>252439.15769502486</v>
          </cell>
          <cell r="AJ97">
            <v>18636.338000000003</v>
          </cell>
          <cell r="AK97">
            <v>15173.517307692307</v>
          </cell>
          <cell r="AL97">
            <v>107916.2330153142</v>
          </cell>
          <cell r="AM97">
            <v>9888.3890196149696</v>
          </cell>
          <cell r="AN97">
            <v>0</v>
          </cell>
          <cell r="AO97">
            <v>0</v>
          </cell>
          <cell r="AP97">
            <v>0</v>
          </cell>
          <cell r="AQ97">
            <v>0</v>
          </cell>
          <cell r="AR97">
            <v>0</v>
          </cell>
          <cell r="AS97">
            <v>0</v>
          </cell>
          <cell r="AT97">
            <v>0</v>
          </cell>
        </row>
        <row r="98">
          <cell r="A98">
            <v>9</v>
          </cell>
          <cell r="B98" t="str">
            <v>RhodeIsland</v>
          </cell>
          <cell r="C98">
            <v>41153</v>
          </cell>
          <cell r="D98" t="str">
            <v>Frcst VO</v>
          </cell>
          <cell r="E98">
            <v>28411.682529528651</v>
          </cell>
          <cell r="F98">
            <v>715.84497545093745</v>
          </cell>
          <cell r="G98">
            <v>357269.98707344441</v>
          </cell>
          <cell r="H98">
            <v>42080.534085348991</v>
          </cell>
          <cell r="I98">
            <v>48169.926499099427</v>
          </cell>
          <cell r="J98">
            <v>0</v>
          </cell>
          <cell r="K98">
            <v>0</v>
          </cell>
          <cell r="L98">
            <v>58129.655796313906</v>
          </cell>
          <cell r="M98">
            <v>245.64543540943259</v>
          </cell>
          <cell r="N98">
            <v>97200.927798062097</v>
          </cell>
          <cell r="O98">
            <v>14797.272317720124</v>
          </cell>
          <cell r="P98">
            <v>0</v>
          </cell>
          <cell r="Q98">
            <v>15584.141555671276</v>
          </cell>
          <cell r="R98">
            <v>11007.933207029168</v>
          </cell>
          <cell r="S98">
            <v>0</v>
          </cell>
          <cell r="T98">
            <v>10455.435639031195</v>
          </cell>
          <cell r="U98">
            <v>17067.205263852786</v>
          </cell>
          <cell r="V98">
            <v>51.649033880097534</v>
          </cell>
          <cell r="W98">
            <v>12494.628984702013</v>
          </cell>
          <cell r="X98">
            <v>1420.1310285206921</v>
          </cell>
          <cell r="Y98">
            <v>0</v>
          </cell>
          <cell r="Z98">
            <v>1530.6286378084562</v>
          </cell>
          <cell r="AA98">
            <v>0</v>
          </cell>
          <cell r="AB98">
            <v>0</v>
          </cell>
          <cell r="AC98">
            <v>0</v>
          </cell>
          <cell r="AD98">
            <v>0</v>
          </cell>
          <cell r="AE98">
            <v>0</v>
          </cell>
          <cell r="AF98">
            <v>0</v>
          </cell>
          <cell r="AG98">
            <v>32133.045524134672</v>
          </cell>
          <cell r="AH98">
            <v>31565.425363374779</v>
          </cell>
          <cell r="AI98">
            <v>275876.52934967162</v>
          </cell>
          <cell r="AJ98">
            <v>23048.531658649794</v>
          </cell>
          <cell r="AK98">
            <v>20827.712248837528</v>
          </cell>
          <cell r="AL98">
            <v>304277.7066349652</v>
          </cell>
          <cell r="AM98">
            <v>11517.636533927993</v>
          </cell>
          <cell r="AN98">
            <v>0</v>
          </cell>
          <cell r="AO98">
            <v>0</v>
          </cell>
          <cell r="AP98">
            <v>0</v>
          </cell>
          <cell r="AQ98">
            <v>0</v>
          </cell>
          <cell r="AR98">
            <v>0</v>
          </cell>
          <cell r="AS98">
            <v>0</v>
          </cell>
          <cell r="AT98">
            <v>0</v>
          </cell>
        </row>
        <row r="99">
          <cell r="A99">
            <v>9</v>
          </cell>
          <cell r="B99" t="str">
            <v>RhodeIsland</v>
          </cell>
          <cell r="C99">
            <v>41183</v>
          </cell>
          <cell r="D99" t="str">
            <v>Frcst VO</v>
          </cell>
          <cell r="E99">
            <v>29151.469205033623</v>
          </cell>
          <cell r="F99">
            <v>750.15073980190084</v>
          </cell>
          <cell r="G99">
            <v>463465.91444716032</v>
          </cell>
          <cell r="H99">
            <v>52110.516581774624</v>
          </cell>
          <cell r="I99">
            <v>49158.504611230179</v>
          </cell>
          <cell r="J99">
            <v>0</v>
          </cell>
          <cell r="K99">
            <v>0</v>
          </cell>
          <cell r="L99">
            <v>56739.598948865489</v>
          </cell>
          <cell r="M99">
            <v>731.69603679720296</v>
          </cell>
          <cell r="N99">
            <v>111715.76248970887</v>
          </cell>
          <cell r="O99">
            <v>14501.761019720574</v>
          </cell>
          <cell r="P99">
            <v>0</v>
          </cell>
          <cell r="Q99">
            <v>13834.172324363291</v>
          </cell>
          <cell r="R99">
            <v>10162.400922985891</v>
          </cell>
          <cell r="S99">
            <v>0</v>
          </cell>
          <cell r="T99">
            <v>9292.6326453171805</v>
          </cell>
          <cell r="U99">
            <v>27475.569530499652</v>
          </cell>
          <cell r="V99">
            <v>51.210809892464269</v>
          </cell>
          <cell r="W99">
            <v>19997.93519326883</v>
          </cell>
          <cell r="X99">
            <v>1373.0314208799557</v>
          </cell>
          <cell r="Y99">
            <v>0</v>
          </cell>
          <cell r="Z99">
            <v>2233.3832684657127</v>
          </cell>
          <cell r="AA99">
            <v>0</v>
          </cell>
          <cell r="AB99">
            <v>0</v>
          </cell>
          <cell r="AC99">
            <v>0</v>
          </cell>
          <cell r="AD99">
            <v>0</v>
          </cell>
          <cell r="AE99">
            <v>0</v>
          </cell>
          <cell r="AF99">
            <v>0</v>
          </cell>
          <cell r="AG99">
            <v>44476.296700912433</v>
          </cell>
          <cell r="AH99">
            <v>29602.955467298983</v>
          </cell>
          <cell r="AI99">
            <v>267028.78582206543</v>
          </cell>
          <cell r="AJ99">
            <v>48542.560408249425</v>
          </cell>
          <cell r="AK99">
            <v>46608.492869292408</v>
          </cell>
          <cell r="AL99">
            <v>257191.75864797214</v>
          </cell>
          <cell r="AM99">
            <v>13974.408147650194</v>
          </cell>
          <cell r="AN99">
            <v>0</v>
          </cell>
          <cell r="AO99">
            <v>0</v>
          </cell>
          <cell r="AP99">
            <v>0</v>
          </cell>
          <cell r="AQ99">
            <v>0</v>
          </cell>
          <cell r="AR99">
            <v>0</v>
          </cell>
          <cell r="AS99">
            <v>0</v>
          </cell>
          <cell r="AT99">
            <v>0</v>
          </cell>
        </row>
        <row r="100">
          <cell r="A100">
            <v>9</v>
          </cell>
          <cell r="B100" t="str">
            <v>RhodeIsland</v>
          </cell>
          <cell r="C100">
            <v>41214</v>
          </cell>
          <cell r="D100" t="str">
            <v>Frcst VO</v>
          </cell>
          <cell r="E100">
            <v>38583.598665252284</v>
          </cell>
          <cell r="F100">
            <v>1466.9129198009578</v>
          </cell>
          <cell r="G100">
            <v>986263.09963640093</v>
          </cell>
          <cell r="H100">
            <v>116313.07690975312</v>
          </cell>
          <cell r="I100">
            <v>121222.67134169985</v>
          </cell>
          <cell r="J100">
            <v>0</v>
          </cell>
          <cell r="K100">
            <v>0</v>
          </cell>
          <cell r="L100">
            <v>92989.669758651071</v>
          </cell>
          <cell r="M100">
            <v>1350.0198410596665</v>
          </cell>
          <cell r="N100">
            <v>205656.83200435145</v>
          </cell>
          <cell r="O100">
            <v>18540.939027477045</v>
          </cell>
          <cell r="P100">
            <v>0</v>
          </cell>
          <cell r="Q100">
            <v>18290.497502780701</v>
          </cell>
          <cell r="R100">
            <v>10728.028224065134</v>
          </cell>
          <cell r="S100">
            <v>0</v>
          </cell>
          <cell r="T100">
            <v>10712.461453795939</v>
          </cell>
          <cell r="U100">
            <v>59590.395776159996</v>
          </cell>
          <cell r="V100">
            <v>708.15814903410057</v>
          </cell>
          <cell r="W100">
            <v>46480.508004943826</v>
          </cell>
          <cell r="X100">
            <v>3018.132209903933</v>
          </cell>
          <cell r="Y100">
            <v>0</v>
          </cell>
          <cell r="Z100">
            <v>5830.3801894366734</v>
          </cell>
          <cell r="AA100">
            <v>0</v>
          </cell>
          <cell r="AB100">
            <v>0</v>
          </cell>
          <cell r="AC100">
            <v>0</v>
          </cell>
          <cell r="AD100">
            <v>0</v>
          </cell>
          <cell r="AE100">
            <v>0</v>
          </cell>
          <cell r="AF100">
            <v>0</v>
          </cell>
          <cell r="AG100">
            <v>64568.044880094843</v>
          </cell>
          <cell r="AH100">
            <v>40684.289424115763</v>
          </cell>
          <cell r="AI100">
            <v>299764.97497854679</v>
          </cell>
          <cell r="AJ100">
            <v>111502.31207309982</v>
          </cell>
          <cell r="AK100">
            <v>100445.93571313254</v>
          </cell>
          <cell r="AL100">
            <v>214911.5284113872</v>
          </cell>
          <cell r="AM100">
            <v>15859.639262990388</v>
          </cell>
          <cell r="AN100">
            <v>0</v>
          </cell>
          <cell r="AO100">
            <v>0</v>
          </cell>
          <cell r="AP100">
            <v>0</v>
          </cell>
          <cell r="AQ100">
            <v>0</v>
          </cell>
          <cell r="AR100">
            <v>0</v>
          </cell>
          <cell r="AS100">
            <v>0</v>
          </cell>
          <cell r="AT100">
            <v>0</v>
          </cell>
        </row>
        <row r="101">
          <cell r="A101">
            <v>9</v>
          </cell>
          <cell r="B101" t="str">
            <v>RhodeIsland</v>
          </cell>
          <cell r="C101">
            <v>41244</v>
          </cell>
          <cell r="D101" t="str">
            <v>Frcst VO</v>
          </cell>
          <cell r="E101">
            <v>57002.778434359141</v>
          </cell>
          <cell r="F101">
            <v>2738.6048716928613</v>
          </cell>
          <cell r="G101">
            <v>1852653.8307014504</v>
          </cell>
          <cell r="H101">
            <v>211056.31384351724</v>
          </cell>
          <cell r="I101">
            <v>254705.78400764399</v>
          </cell>
          <cell r="J101">
            <v>0</v>
          </cell>
          <cell r="K101">
            <v>0</v>
          </cell>
          <cell r="L101">
            <v>159774.00828467536</v>
          </cell>
          <cell r="M101">
            <v>3282.9459619402555</v>
          </cell>
          <cell r="N101">
            <v>317553.42097899388</v>
          </cell>
          <cell r="O101">
            <v>24001.404627121014</v>
          </cell>
          <cell r="P101">
            <v>0</v>
          </cell>
          <cell r="Q101">
            <v>20910.360170221673</v>
          </cell>
          <cell r="R101">
            <v>10551.403195179968</v>
          </cell>
          <cell r="S101">
            <v>0</v>
          </cell>
          <cell r="T101">
            <v>13048.239037997866</v>
          </cell>
          <cell r="U101">
            <v>106251.03874610014</v>
          </cell>
          <cell r="V101">
            <v>839.08845704959379</v>
          </cell>
          <cell r="W101">
            <v>76152.937585288048</v>
          </cell>
          <cell r="X101">
            <v>5226.0876228794214</v>
          </cell>
          <cell r="Y101">
            <v>0</v>
          </cell>
          <cell r="Z101">
            <v>9190.9463451757074</v>
          </cell>
          <cell r="AA101">
            <v>0</v>
          </cell>
          <cell r="AB101">
            <v>0</v>
          </cell>
          <cell r="AC101">
            <v>0</v>
          </cell>
          <cell r="AD101">
            <v>0</v>
          </cell>
          <cell r="AE101">
            <v>0</v>
          </cell>
          <cell r="AF101">
            <v>0</v>
          </cell>
          <cell r="AG101">
            <v>104595.13675470957</v>
          </cell>
          <cell r="AH101">
            <v>46905.586784616484</v>
          </cell>
          <cell r="AI101">
            <v>372333.76615056436</v>
          </cell>
          <cell r="AJ101">
            <v>157605.3855121558</v>
          </cell>
          <cell r="AK101">
            <v>147584.8919511142</v>
          </cell>
          <cell r="AL101">
            <v>83526.814379626041</v>
          </cell>
          <cell r="AM101">
            <v>19289.695009429743</v>
          </cell>
          <cell r="AN101">
            <v>0</v>
          </cell>
          <cell r="AO101">
            <v>0</v>
          </cell>
          <cell r="AP101">
            <v>0</v>
          </cell>
          <cell r="AQ101">
            <v>0</v>
          </cell>
          <cell r="AR101">
            <v>0</v>
          </cell>
          <cell r="AS101">
            <v>0</v>
          </cell>
          <cell r="AT101">
            <v>0</v>
          </cell>
        </row>
        <row r="102">
          <cell r="A102">
            <v>9</v>
          </cell>
          <cell r="B102" t="str">
            <v>RhodeIsland</v>
          </cell>
          <cell r="C102">
            <v>41275</v>
          </cell>
          <cell r="D102" t="str">
            <v>Frcst VO</v>
          </cell>
          <cell r="E102">
            <v>75139.812061171251</v>
          </cell>
          <cell r="F102">
            <v>3819.2242479877541</v>
          </cell>
          <cell r="G102">
            <v>2794051.5876711686</v>
          </cell>
          <cell r="H102">
            <v>274852.13242631406</v>
          </cell>
          <cell r="I102">
            <v>461538.65590669785</v>
          </cell>
          <cell r="J102">
            <v>0</v>
          </cell>
          <cell r="K102">
            <v>0</v>
          </cell>
          <cell r="L102">
            <v>219524.18038156812</v>
          </cell>
          <cell r="M102">
            <v>4911.2627963631567</v>
          </cell>
          <cell r="N102">
            <v>514602.89609287865</v>
          </cell>
          <cell r="O102">
            <v>27158.428415486778</v>
          </cell>
          <cell r="P102">
            <v>0</v>
          </cell>
          <cell r="Q102">
            <v>27458.905812801484</v>
          </cell>
          <cell r="R102">
            <v>16425.653015807307</v>
          </cell>
          <cell r="S102">
            <v>0</v>
          </cell>
          <cell r="T102">
            <v>12566.232140592871</v>
          </cell>
          <cell r="U102">
            <v>167172.41959032195</v>
          </cell>
          <cell r="V102">
            <v>890.15945604572278</v>
          </cell>
          <cell r="W102">
            <v>112181.97609253484</v>
          </cell>
          <cell r="X102">
            <v>8548.5148894063022</v>
          </cell>
          <cell r="Y102">
            <v>0</v>
          </cell>
          <cell r="Z102">
            <v>12912.797563253003</v>
          </cell>
          <cell r="AA102">
            <v>0</v>
          </cell>
          <cell r="AB102">
            <v>0</v>
          </cell>
          <cell r="AC102">
            <v>0</v>
          </cell>
          <cell r="AD102">
            <v>0</v>
          </cell>
          <cell r="AE102">
            <v>0</v>
          </cell>
          <cell r="AF102">
            <v>0</v>
          </cell>
          <cell r="AG102">
            <v>100714.79136919306</v>
          </cell>
          <cell r="AH102">
            <v>42956.191137236223</v>
          </cell>
          <cell r="AI102">
            <v>365589.44765457889</v>
          </cell>
          <cell r="AJ102">
            <v>178243.17036835081</v>
          </cell>
          <cell r="AK102">
            <v>161257.26318140092</v>
          </cell>
          <cell r="AL102">
            <v>83141.128215144621</v>
          </cell>
          <cell r="AM102">
            <v>15906.753180507008</v>
          </cell>
          <cell r="AN102">
            <v>0</v>
          </cell>
          <cell r="AO102">
            <v>0</v>
          </cell>
          <cell r="AP102">
            <v>0</v>
          </cell>
          <cell r="AQ102">
            <v>0</v>
          </cell>
          <cell r="AR102">
            <v>0</v>
          </cell>
          <cell r="AS102">
            <v>0</v>
          </cell>
          <cell r="AT102">
            <v>0</v>
          </cell>
        </row>
        <row r="103">
          <cell r="A103">
            <v>9</v>
          </cell>
          <cell r="B103" t="str">
            <v>RhodeIsland</v>
          </cell>
          <cell r="C103">
            <v>41306</v>
          </cell>
          <cell r="D103" t="str">
            <v>Frcst VO</v>
          </cell>
          <cell r="E103">
            <v>74000.215826810163</v>
          </cell>
          <cell r="F103">
            <v>3756.6926139047118</v>
          </cell>
          <cell r="G103">
            <v>2848866.2865953092</v>
          </cell>
          <cell r="H103">
            <v>274603.74141833611</v>
          </cell>
          <cell r="I103">
            <v>443461.43163081794</v>
          </cell>
          <cell r="J103">
            <v>0</v>
          </cell>
          <cell r="K103">
            <v>0</v>
          </cell>
          <cell r="L103">
            <v>235372.64473436645</v>
          </cell>
          <cell r="M103">
            <v>4756.8600773807284</v>
          </cell>
          <cell r="N103">
            <v>535557.66782925231</v>
          </cell>
          <cell r="O103">
            <v>26551.75939963193</v>
          </cell>
          <cell r="P103">
            <v>0</v>
          </cell>
          <cell r="Q103">
            <v>24288.155689972769</v>
          </cell>
          <cell r="R103">
            <v>13788.769825514237</v>
          </cell>
          <cell r="S103">
            <v>0</v>
          </cell>
          <cell r="T103">
            <v>15879.280501959876</v>
          </cell>
          <cell r="U103">
            <v>166248.13869405113</v>
          </cell>
          <cell r="V103">
            <v>2041.7611624641695</v>
          </cell>
          <cell r="W103">
            <v>114500.54889169778</v>
          </cell>
          <cell r="X103">
            <v>7564.486501361268</v>
          </cell>
          <cell r="Y103">
            <v>0</v>
          </cell>
          <cell r="Z103">
            <v>12557.775251952677</v>
          </cell>
          <cell r="AA103">
            <v>0</v>
          </cell>
          <cell r="AB103">
            <v>0</v>
          </cell>
          <cell r="AC103">
            <v>0</v>
          </cell>
          <cell r="AD103">
            <v>0</v>
          </cell>
          <cell r="AE103">
            <v>0</v>
          </cell>
          <cell r="AF103">
            <v>0</v>
          </cell>
          <cell r="AG103">
            <v>116380.28898429766</v>
          </cell>
          <cell r="AH103">
            <v>50756.71881172742</v>
          </cell>
          <cell r="AI103">
            <v>352488.89335867477</v>
          </cell>
          <cell r="AJ103">
            <v>167452.26186088932</v>
          </cell>
          <cell r="AK103">
            <v>156382.07201008155</v>
          </cell>
          <cell r="AL103">
            <v>0</v>
          </cell>
          <cell r="AM103">
            <v>15358.244450144695</v>
          </cell>
          <cell r="AN103">
            <v>0</v>
          </cell>
          <cell r="AO103">
            <v>0</v>
          </cell>
          <cell r="AP103">
            <v>0</v>
          </cell>
          <cell r="AQ103">
            <v>0</v>
          </cell>
          <cell r="AR103">
            <v>0</v>
          </cell>
          <cell r="AS103">
            <v>0</v>
          </cell>
          <cell r="AT103">
            <v>0</v>
          </cell>
        </row>
        <row r="104">
          <cell r="A104">
            <v>9</v>
          </cell>
          <cell r="B104" t="str">
            <v>RhodeIsland</v>
          </cell>
          <cell r="C104">
            <v>41334</v>
          </cell>
          <cell r="D104" t="str">
            <v>Frcst VO</v>
          </cell>
          <cell r="E104">
            <v>63950.844347055063</v>
          </cell>
          <cell r="F104">
            <v>3073.0399562653351</v>
          </cell>
          <cell r="G104">
            <v>2450454.9825879042</v>
          </cell>
          <cell r="H104">
            <v>242937.72030043241</v>
          </cell>
          <cell r="I104">
            <v>397482.23366811278</v>
          </cell>
          <cell r="J104">
            <v>0</v>
          </cell>
          <cell r="K104">
            <v>0</v>
          </cell>
          <cell r="L104">
            <v>204860.12423500305</v>
          </cell>
          <cell r="M104">
            <v>3175.2125423430093</v>
          </cell>
          <cell r="N104">
            <v>481221.3278721043</v>
          </cell>
          <cell r="O104">
            <v>28014.892956006497</v>
          </cell>
          <cell r="P104">
            <v>0</v>
          </cell>
          <cell r="Q104">
            <v>24386.14954337231</v>
          </cell>
          <cell r="R104">
            <v>13404.55435721944</v>
          </cell>
          <cell r="S104">
            <v>0</v>
          </cell>
          <cell r="T104">
            <v>13774.080706769675</v>
          </cell>
          <cell r="U104">
            <v>154600.51976137402</v>
          </cell>
          <cell r="V104">
            <v>1987.7191074072878</v>
          </cell>
          <cell r="W104">
            <v>105380.25760722508</v>
          </cell>
          <cell r="X104">
            <v>6732.3343371380442</v>
          </cell>
          <cell r="Y104">
            <v>0</v>
          </cell>
          <cell r="Z104">
            <v>12671.734453852821</v>
          </cell>
          <cell r="AA104">
            <v>0</v>
          </cell>
          <cell r="AB104">
            <v>0</v>
          </cell>
          <cell r="AC104">
            <v>0</v>
          </cell>
          <cell r="AD104">
            <v>0</v>
          </cell>
          <cell r="AE104">
            <v>0</v>
          </cell>
          <cell r="AF104">
            <v>0</v>
          </cell>
          <cell r="AG104">
            <v>78430.441734312524</v>
          </cell>
          <cell r="AH104">
            <v>49760.152800470671</v>
          </cell>
          <cell r="AI104">
            <v>322140.37320738478</v>
          </cell>
          <cell r="AJ104">
            <v>142450.151617375</v>
          </cell>
          <cell r="AK104">
            <v>130408.56755273158</v>
          </cell>
          <cell r="AL104">
            <v>0</v>
          </cell>
          <cell r="AM104">
            <v>12901.570033232476</v>
          </cell>
          <cell r="AN104">
            <v>0</v>
          </cell>
          <cell r="AO104">
            <v>0</v>
          </cell>
          <cell r="AP104">
            <v>0</v>
          </cell>
          <cell r="AQ104">
            <v>0</v>
          </cell>
          <cell r="AR104">
            <v>0</v>
          </cell>
          <cell r="AS104">
            <v>0</v>
          </cell>
          <cell r="AT104">
            <v>0</v>
          </cell>
        </row>
        <row r="105">
          <cell r="A105">
            <v>9</v>
          </cell>
          <cell r="B105" t="str">
            <v>RhodeIsland</v>
          </cell>
          <cell r="C105">
            <v>41365</v>
          </cell>
          <cell r="D105" t="str">
            <v>Frcst VO</v>
          </cell>
          <cell r="E105">
            <v>50217.578119911515</v>
          </cell>
          <cell r="F105">
            <v>2133.2756104516293</v>
          </cell>
          <cell r="G105">
            <v>1821702.9705366287</v>
          </cell>
          <cell r="H105">
            <v>186583.71334565087</v>
          </cell>
          <cell r="I105">
            <v>265053.71498351771</v>
          </cell>
          <cell r="J105">
            <v>0</v>
          </cell>
          <cell r="K105">
            <v>0</v>
          </cell>
          <cell r="L105">
            <v>152169.01305126696</v>
          </cell>
          <cell r="M105">
            <v>2324.784571600509</v>
          </cell>
          <cell r="N105">
            <v>326839.11455148249</v>
          </cell>
          <cell r="O105">
            <v>22792.421183924875</v>
          </cell>
          <cell r="P105">
            <v>0</v>
          </cell>
          <cell r="Q105">
            <v>20927.166181672397</v>
          </cell>
          <cell r="R105">
            <v>12674.810416327629</v>
          </cell>
          <cell r="S105">
            <v>0</v>
          </cell>
          <cell r="T105">
            <v>11711.828708731198</v>
          </cell>
          <cell r="U105">
            <v>122337.3672803216</v>
          </cell>
          <cell r="V105">
            <v>1306.3321042169898</v>
          </cell>
          <cell r="W105">
            <v>80187.231158725874</v>
          </cell>
          <cell r="X105">
            <v>5368.4612842043125</v>
          </cell>
          <cell r="Y105">
            <v>0</v>
          </cell>
          <cell r="Z105">
            <v>9050.8197322283668</v>
          </cell>
          <cell r="AA105">
            <v>0</v>
          </cell>
          <cell r="AB105">
            <v>0</v>
          </cell>
          <cell r="AC105">
            <v>0</v>
          </cell>
          <cell r="AD105">
            <v>0</v>
          </cell>
          <cell r="AE105">
            <v>0</v>
          </cell>
          <cell r="AF105">
            <v>0</v>
          </cell>
          <cell r="AG105">
            <v>58326.967443558111</v>
          </cell>
          <cell r="AH105">
            <v>36740.901783130546</v>
          </cell>
          <cell r="AI105">
            <v>283873.99076559552</v>
          </cell>
          <cell r="AJ105">
            <v>98874.581251971322</v>
          </cell>
          <cell r="AK105">
            <v>85039.051757883557</v>
          </cell>
          <cell r="AL105">
            <v>0</v>
          </cell>
          <cell r="AM105">
            <v>16265.844409793612</v>
          </cell>
          <cell r="AN105">
            <v>0</v>
          </cell>
          <cell r="AO105">
            <v>0</v>
          </cell>
          <cell r="AP105">
            <v>0</v>
          </cell>
          <cell r="AQ105">
            <v>0</v>
          </cell>
          <cell r="AR105">
            <v>0</v>
          </cell>
          <cell r="AS105">
            <v>0</v>
          </cell>
          <cell r="AT105">
            <v>0</v>
          </cell>
        </row>
        <row r="106">
          <cell r="A106">
            <v>9</v>
          </cell>
          <cell r="B106" t="str">
            <v>RhodeIsland</v>
          </cell>
          <cell r="C106">
            <v>41395</v>
          </cell>
          <cell r="D106" t="str">
            <v>Frcst VO</v>
          </cell>
          <cell r="E106">
            <v>44896.58549390117</v>
          </cell>
          <cell r="F106">
            <v>1655.9327458718972</v>
          </cell>
          <cell r="G106">
            <v>1122509.8542934861</v>
          </cell>
          <cell r="H106">
            <v>116405.71917131011</v>
          </cell>
          <cell r="I106">
            <v>142574.04426922341</v>
          </cell>
          <cell r="J106">
            <v>0</v>
          </cell>
          <cell r="K106">
            <v>0</v>
          </cell>
          <cell r="L106">
            <v>105557.88796097277</v>
          </cell>
          <cell r="M106">
            <v>10486.30689859594</v>
          </cell>
          <cell r="N106">
            <v>207134.73583529642</v>
          </cell>
          <cell r="O106">
            <v>19839.952551394803</v>
          </cell>
          <cell r="P106">
            <v>0</v>
          </cell>
          <cell r="Q106">
            <v>18616.155378635834</v>
          </cell>
          <cell r="R106">
            <v>16619.590512272229</v>
          </cell>
          <cell r="S106">
            <v>0</v>
          </cell>
          <cell r="T106">
            <v>10461.217261350102</v>
          </cell>
          <cell r="U106">
            <v>64965.451752432433</v>
          </cell>
          <cell r="V106">
            <v>703.09834867013467</v>
          </cell>
          <cell r="W106">
            <v>39131.969934329973</v>
          </cell>
          <cell r="X106">
            <v>3717.60622227256</v>
          </cell>
          <cell r="Y106">
            <v>0</v>
          </cell>
          <cell r="Z106">
            <v>5617.9841270980296</v>
          </cell>
          <cell r="AA106">
            <v>0</v>
          </cell>
          <cell r="AB106">
            <v>0</v>
          </cell>
          <cell r="AC106">
            <v>0</v>
          </cell>
          <cell r="AD106">
            <v>0</v>
          </cell>
          <cell r="AE106">
            <v>0</v>
          </cell>
          <cell r="AF106">
            <v>0</v>
          </cell>
          <cell r="AG106">
            <v>35737.017167326063</v>
          </cell>
          <cell r="AH106">
            <v>35064.451697622659</v>
          </cell>
          <cell r="AI106">
            <v>262724.77700121165</v>
          </cell>
          <cell r="AJ106">
            <v>33013.776447014592</v>
          </cell>
          <cell r="AK106">
            <v>38679.39840094297</v>
          </cell>
          <cell r="AL106">
            <v>61454.243887100034</v>
          </cell>
          <cell r="AM106">
            <v>13882.852032292611</v>
          </cell>
          <cell r="AN106">
            <v>0</v>
          </cell>
          <cell r="AO106">
            <v>0</v>
          </cell>
          <cell r="AP106">
            <v>0</v>
          </cell>
          <cell r="AQ106">
            <v>0</v>
          </cell>
          <cell r="AR106">
            <v>0</v>
          </cell>
          <cell r="AS106">
            <v>0</v>
          </cell>
          <cell r="AT106">
            <v>0</v>
          </cell>
        </row>
        <row r="107">
          <cell r="A107">
            <v>9</v>
          </cell>
          <cell r="B107" t="str">
            <v>RhodeIsland</v>
          </cell>
          <cell r="C107">
            <v>41426</v>
          </cell>
          <cell r="D107" t="str">
            <v>Frcst VO</v>
          </cell>
          <cell r="E107">
            <v>33389.76164729015</v>
          </cell>
          <cell r="F107">
            <v>956.7066227380368</v>
          </cell>
          <cell r="G107">
            <v>610321.52637694438</v>
          </cell>
          <cell r="H107">
            <v>67158.190961646047</v>
          </cell>
          <cell r="I107">
            <v>71743.879577539497</v>
          </cell>
          <cell r="J107">
            <v>0</v>
          </cell>
          <cell r="K107">
            <v>0</v>
          </cell>
          <cell r="L107">
            <v>68860.956193574093</v>
          </cell>
          <cell r="M107">
            <v>621.34415997907968</v>
          </cell>
          <cell r="N107">
            <v>125916.2276850972</v>
          </cell>
          <cell r="O107">
            <v>15511.490443420469</v>
          </cell>
          <cell r="P107">
            <v>0</v>
          </cell>
          <cell r="Q107">
            <v>13273.302906146135</v>
          </cell>
          <cell r="R107">
            <v>13610.359651206294</v>
          </cell>
          <cell r="S107">
            <v>0</v>
          </cell>
          <cell r="T107">
            <v>10646.392410914757</v>
          </cell>
          <cell r="U107">
            <v>39568.808310033273</v>
          </cell>
          <cell r="V107">
            <v>221.75995981400197</v>
          </cell>
          <cell r="W107">
            <v>21841.17834871967</v>
          </cell>
          <cell r="X107">
            <v>1491.8945309582543</v>
          </cell>
          <cell r="Y107">
            <v>0</v>
          </cell>
          <cell r="Z107">
            <v>3696.1008121922105</v>
          </cell>
          <cell r="AA107">
            <v>0</v>
          </cell>
          <cell r="AB107">
            <v>0</v>
          </cell>
          <cell r="AC107">
            <v>0</v>
          </cell>
          <cell r="AD107">
            <v>0</v>
          </cell>
          <cell r="AE107">
            <v>0</v>
          </cell>
          <cell r="AF107">
            <v>0</v>
          </cell>
          <cell r="AG107">
            <v>31781.77740762063</v>
          </cell>
          <cell r="AH107">
            <v>31207.548459730158</v>
          </cell>
          <cell r="AI107">
            <v>256964.83895792413</v>
          </cell>
          <cell r="AJ107">
            <v>25899.250138919648</v>
          </cell>
          <cell r="AK107">
            <v>18572.563991910276</v>
          </cell>
          <cell r="AL107">
            <v>269714.33086212038</v>
          </cell>
          <cell r="AM107">
            <v>13118.446229427993</v>
          </cell>
          <cell r="AN107">
            <v>0</v>
          </cell>
          <cell r="AO107">
            <v>0</v>
          </cell>
          <cell r="AP107">
            <v>0</v>
          </cell>
          <cell r="AQ107">
            <v>0</v>
          </cell>
          <cell r="AR107">
            <v>0</v>
          </cell>
          <cell r="AS107">
            <v>0</v>
          </cell>
          <cell r="AT107">
            <v>0</v>
          </cell>
        </row>
        <row r="108">
          <cell r="A108">
            <v>9</v>
          </cell>
          <cell r="B108" t="str">
            <v>RhodeIsland</v>
          </cell>
          <cell r="C108">
            <v>41456</v>
          </cell>
          <cell r="D108" t="str">
            <v>Frcst VO</v>
          </cell>
          <cell r="E108">
            <v>29412.57424405486</v>
          </cell>
          <cell r="F108">
            <v>729.93280394435851</v>
          </cell>
          <cell r="G108">
            <v>403050.30695603456</v>
          </cell>
          <cell r="H108">
            <v>42521.240620906152</v>
          </cell>
          <cell r="I108">
            <v>53778.121489333142</v>
          </cell>
          <cell r="J108">
            <v>0</v>
          </cell>
          <cell r="K108">
            <v>0</v>
          </cell>
          <cell r="L108">
            <v>56030.225740077542</v>
          </cell>
          <cell r="M108">
            <v>99.799974963323521</v>
          </cell>
          <cell r="N108">
            <v>99920.814218474057</v>
          </cell>
          <cell r="O108">
            <v>13180.762591396879</v>
          </cell>
          <cell r="P108">
            <v>0</v>
          </cell>
          <cell r="Q108">
            <v>12871.287532625527</v>
          </cell>
          <cell r="R108">
            <v>9398.8824441541637</v>
          </cell>
          <cell r="S108">
            <v>0</v>
          </cell>
          <cell r="T108">
            <v>8245.4381399059293</v>
          </cell>
          <cell r="U108">
            <v>19161.072869223455</v>
          </cell>
          <cell r="V108">
            <v>50.565116696695831</v>
          </cell>
          <cell r="W108">
            <v>14755.804315306903</v>
          </cell>
          <cell r="X108">
            <v>1428.3389078904643</v>
          </cell>
          <cell r="Y108">
            <v>0</v>
          </cell>
          <cell r="Z108">
            <v>1679.6467473075793</v>
          </cell>
          <cell r="AA108">
            <v>0</v>
          </cell>
          <cell r="AB108">
            <v>0</v>
          </cell>
          <cell r="AC108">
            <v>0</v>
          </cell>
          <cell r="AD108">
            <v>0</v>
          </cell>
          <cell r="AE108">
            <v>0</v>
          </cell>
          <cell r="AF108">
            <v>0</v>
          </cell>
          <cell r="AG108">
            <v>27650.410271923185</v>
          </cell>
          <cell r="AH108">
            <v>28499.292942296252</v>
          </cell>
          <cell r="AI108">
            <v>258799.24690407395</v>
          </cell>
          <cell r="AJ108">
            <v>18923.141378409462</v>
          </cell>
          <cell r="AK108">
            <v>15445.062136497438</v>
          </cell>
          <cell r="AL108">
            <v>714331.60602650454</v>
          </cell>
          <cell r="AM108">
            <v>12276.716190125286</v>
          </cell>
          <cell r="AN108">
            <v>0</v>
          </cell>
          <cell r="AO108">
            <v>0</v>
          </cell>
          <cell r="AP108">
            <v>0</v>
          </cell>
          <cell r="AQ108">
            <v>0</v>
          </cell>
          <cell r="AR108">
            <v>0</v>
          </cell>
          <cell r="AS108">
            <v>0</v>
          </cell>
          <cell r="AT108">
            <v>0</v>
          </cell>
        </row>
        <row r="109">
          <cell r="A109">
            <v>9</v>
          </cell>
          <cell r="B109" t="str">
            <v>RhodeIsland</v>
          </cell>
          <cell r="C109">
            <v>41487</v>
          </cell>
          <cell r="D109" t="str">
            <v>Frcst VO</v>
          </cell>
          <cell r="E109">
            <v>26769.406219477034</v>
          </cell>
          <cell r="F109">
            <v>644.67113661916517</v>
          </cell>
          <cell r="G109">
            <v>350737.30332330137</v>
          </cell>
          <cell r="H109">
            <v>39502.555464839454</v>
          </cell>
          <cell r="I109">
            <v>48077.279906099699</v>
          </cell>
          <cell r="J109">
            <v>0</v>
          </cell>
          <cell r="K109">
            <v>0</v>
          </cell>
          <cell r="L109">
            <v>50438.811026235191</v>
          </cell>
          <cell r="M109">
            <v>291.35976890273588</v>
          </cell>
          <cell r="N109">
            <v>91973.950739424006</v>
          </cell>
          <cell r="O109">
            <v>14066.561026779911</v>
          </cell>
          <cell r="P109">
            <v>0</v>
          </cell>
          <cell r="Q109">
            <v>14306.152995358576</v>
          </cell>
          <cell r="R109">
            <v>13974.147168722289</v>
          </cell>
          <cell r="S109">
            <v>0</v>
          </cell>
          <cell r="T109">
            <v>8866.6441278169223</v>
          </cell>
          <cell r="U109">
            <v>15712.832545222931</v>
          </cell>
          <cell r="V109">
            <v>16.841923566878982</v>
          </cell>
          <cell r="W109">
            <v>11968.264135476606</v>
          </cell>
          <cell r="X109">
            <v>1448.9284299363057</v>
          </cell>
          <cell r="Y109">
            <v>0</v>
          </cell>
          <cell r="Z109">
            <v>1623.137331210191</v>
          </cell>
          <cell r="AA109">
            <v>0</v>
          </cell>
          <cell r="AB109">
            <v>0</v>
          </cell>
          <cell r="AC109">
            <v>0</v>
          </cell>
          <cell r="AD109">
            <v>0</v>
          </cell>
          <cell r="AE109">
            <v>0</v>
          </cell>
          <cell r="AF109">
            <v>0</v>
          </cell>
          <cell r="AG109">
            <v>30382.870203597213</v>
          </cell>
          <cell r="AH109">
            <v>30585.480944601572</v>
          </cell>
          <cell r="AI109">
            <v>252439.15769502486</v>
          </cell>
          <cell r="AJ109">
            <v>18636.338000000003</v>
          </cell>
          <cell r="AK109">
            <v>15173.517307692307</v>
          </cell>
          <cell r="AL109">
            <v>107916.2330153142</v>
          </cell>
          <cell r="AM109">
            <v>9888.3890196149696</v>
          </cell>
          <cell r="AN109">
            <v>0</v>
          </cell>
          <cell r="AO109">
            <v>0</v>
          </cell>
          <cell r="AP109">
            <v>0</v>
          </cell>
          <cell r="AQ109">
            <v>0</v>
          </cell>
          <cell r="AR109">
            <v>0</v>
          </cell>
          <cell r="AS109">
            <v>0</v>
          </cell>
          <cell r="AT109">
            <v>0</v>
          </cell>
        </row>
        <row r="110">
          <cell r="A110">
            <v>9</v>
          </cell>
          <cell r="B110" t="str">
            <v>RhodeIsland</v>
          </cell>
          <cell r="C110">
            <v>41518</v>
          </cell>
          <cell r="D110" t="str">
            <v>Frcst VO</v>
          </cell>
          <cell r="E110">
            <v>27323.277165450214</v>
          </cell>
          <cell r="F110">
            <v>714.71943303670639</v>
          </cell>
          <cell r="G110">
            <v>359655.49875116802</v>
          </cell>
          <cell r="H110">
            <v>42104.07102892096</v>
          </cell>
          <cell r="I110">
            <v>48349.572568850948</v>
          </cell>
          <cell r="J110">
            <v>0</v>
          </cell>
          <cell r="K110">
            <v>0</v>
          </cell>
          <cell r="L110">
            <v>59401.395793119002</v>
          </cell>
          <cell r="M110">
            <v>262.77771476581825</v>
          </cell>
          <cell r="N110">
            <v>97014.688888566889</v>
          </cell>
          <cell r="O110">
            <v>14774.006166277168</v>
          </cell>
          <cell r="P110">
            <v>0</v>
          </cell>
          <cell r="Q110">
            <v>15559.638188445375</v>
          </cell>
          <cell r="R110">
            <v>10990.625135948934</v>
          </cell>
          <cell r="S110">
            <v>0</v>
          </cell>
          <cell r="T110">
            <v>10438.996274818883</v>
          </cell>
          <cell r="U110">
            <v>18581.868884543022</v>
          </cell>
          <cell r="V110">
            <v>52.536725586354358</v>
          </cell>
          <cell r="W110">
            <v>12491.162727376801</v>
          </cell>
          <cell r="X110">
            <v>1417.2872487628551</v>
          </cell>
          <cell r="Y110">
            <v>0</v>
          </cell>
          <cell r="Z110">
            <v>1525.8643683960447</v>
          </cell>
          <cell r="AA110">
            <v>0</v>
          </cell>
          <cell r="AB110">
            <v>0</v>
          </cell>
          <cell r="AC110">
            <v>0</v>
          </cell>
          <cell r="AD110">
            <v>0</v>
          </cell>
          <cell r="AE110">
            <v>0</v>
          </cell>
          <cell r="AF110">
            <v>0</v>
          </cell>
          <cell r="AG110">
            <v>32133.045524134672</v>
          </cell>
          <cell r="AH110">
            <v>31565.425363374779</v>
          </cell>
          <cell r="AI110">
            <v>275876.52934967162</v>
          </cell>
          <cell r="AJ110">
            <v>23048.531658649794</v>
          </cell>
          <cell r="AK110">
            <v>20827.712248837528</v>
          </cell>
          <cell r="AL110">
            <v>304277.7066349652</v>
          </cell>
          <cell r="AM110">
            <v>11517.636533927993</v>
          </cell>
          <cell r="AN110">
            <v>0</v>
          </cell>
          <cell r="AO110">
            <v>0</v>
          </cell>
          <cell r="AP110">
            <v>0</v>
          </cell>
          <cell r="AQ110">
            <v>0</v>
          </cell>
          <cell r="AR110">
            <v>0</v>
          </cell>
          <cell r="AS110">
            <v>0</v>
          </cell>
          <cell r="AT110">
            <v>0</v>
          </cell>
        </row>
        <row r="111">
          <cell r="A111">
            <v>9</v>
          </cell>
          <cell r="B111" t="str">
            <v>RhodeIsland</v>
          </cell>
          <cell r="C111">
            <v>41548</v>
          </cell>
          <cell r="D111" t="str">
            <v>Frcst VO</v>
          </cell>
          <cell r="E111">
            <v>27842.808834171523</v>
          </cell>
          <cell r="F111">
            <v>743.92025192979202</v>
          </cell>
          <cell r="G111">
            <v>466238.86122759338</v>
          </cell>
          <cell r="H111">
            <v>52047.070238952809</v>
          </cell>
          <cell r="I111">
            <v>49086.559603355519</v>
          </cell>
          <cell r="J111">
            <v>0</v>
          </cell>
          <cell r="K111">
            <v>0</v>
          </cell>
          <cell r="L111">
            <v>57484.952574277988</v>
          </cell>
          <cell r="M111">
            <v>725.61882718925278</v>
          </cell>
          <cell r="N111">
            <v>110749.75374069133</v>
          </cell>
          <cell r="O111">
            <v>14381.314499623226</v>
          </cell>
          <cell r="P111">
            <v>0</v>
          </cell>
          <cell r="Q111">
            <v>13719.270560871902</v>
          </cell>
          <cell r="R111">
            <v>10077.995599705278</v>
          </cell>
          <cell r="S111">
            <v>0</v>
          </cell>
          <cell r="T111">
            <v>9215.45131105375</v>
          </cell>
          <cell r="U111">
            <v>29747.416164161561</v>
          </cell>
          <cell r="V111">
            <v>51.636689654645345</v>
          </cell>
          <cell r="W111">
            <v>20041.914126088894</v>
          </cell>
          <cell r="X111">
            <v>1361.8201817163263</v>
          </cell>
          <cell r="Y111">
            <v>0</v>
          </cell>
          <cell r="Z111">
            <v>2231.7940954953124</v>
          </cell>
          <cell r="AA111">
            <v>0</v>
          </cell>
          <cell r="AB111">
            <v>0</v>
          </cell>
          <cell r="AC111">
            <v>0</v>
          </cell>
          <cell r="AD111">
            <v>0</v>
          </cell>
          <cell r="AE111">
            <v>0</v>
          </cell>
          <cell r="AF111">
            <v>0</v>
          </cell>
          <cell r="AG111">
            <v>44476.296700912433</v>
          </cell>
          <cell r="AH111">
            <v>29602.955467298983</v>
          </cell>
          <cell r="AI111">
            <v>267028.78582206543</v>
          </cell>
          <cell r="AJ111">
            <v>48542.560408249425</v>
          </cell>
          <cell r="AK111">
            <v>46608.492869292408</v>
          </cell>
          <cell r="AL111">
            <v>257191.75864797214</v>
          </cell>
          <cell r="AM111">
            <v>13974.408147650194</v>
          </cell>
          <cell r="AN111">
            <v>0</v>
          </cell>
          <cell r="AO111">
            <v>0</v>
          </cell>
          <cell r="AP111">
            <v>0</v>
          </cell>
          <cell r="AQ111">
            <v>0</v>
          </cell>
          <cell r="AR111">
            <v>0</v>
          </cell>
          <cell r="AS111">
            <v>0</v>
          </cell>
          <cell r="AT111">
            <v>0</v>
          </cell>
        </row>
        <row r="112">
          <cell r="A112">
            <v>9</v>
          </cell>
          <cell r="B112" t="str">
            <v>RhodeIsland</v>
          </cell>
          <cell r="C112">
            <v>41579</v>
          </cell>
          <cell r="D112" t="str">
            <v>Frcst VO</v>
          </cell>
          <cell r="E112">
            <v>36853.751305757753</v>
          </cell>
          <cell r="F112">
            <v>1454.9673748514385</v>
          </cell>
          <cell r="G112">
            <v>984522.0911223978</v>
          </cell>
          <cell r="H112">
            <v>115257.11105574098</v>
          </cell>
          <cell r="I112">
            <v>120728.66991771387</v>
          </cell>
          <cell r="J112">
            <v>0</v>
          </cell>
          <cell r="K112">
            <v>0</v>
          </cell>
          <cell r="L112">
            <v>94055.527629094693</v>
          </cell>
          <cell r="M112">
            <v>1382.2205875050322</v>
          </cell>
          <cell r="N112">
            <v>203911.88451095088</v>
          </cell>
          <cell r="O112">
            <v>18389.95418197642</v>
          </cell>
          <cell r="P112">
            <v>0</v>
          </cell>
          <cell r="Q112">
            <v>18141.552083376951</v>
          </cell>
          <cell r="R112">
            <v>10640.666430709554</v>
          </cell>
          <cell r="S112">
            <v>0</v>
          </cell>
          <cell r="T112">
            <v>10625.226425670564</v>
          </cell>
          <cell r="U112">
            <v>63666.338998550738</v>
          </cell>
          <cell r="V112">
            <v>701.43612614066103</v>
          </cell>
          <cell r="W112">
            <v>46053.712131822111</v>
          </cell>
          <cell r="X112">
            <v>2991.3100644107626</v>
          </cell>
          <cell r="Y112">
            <v>0</v>
          </cell>
          <cell r="Z112">
            <v>5777.0058140201409</v>
          </cell>
          <cell r="AA112">
            <v>0</v>
          </cell>
          <cell r="AB112">
            <v>0</v>
          </cell>
          <cell r="AC112">
            <v>0</v>
          </cell>
          <cell r="AD112">
            <v>0</v>
          </cell>
          <cell r="AE112">
            <v>0</v>
          </cell>
          <cell r="AF112">
            <v>0</v>
          </cell>
          <cell r="AG112">
            <v>64568.044880094843</v>
          </cell>
          <cell r="AH112">
            <v>40684.289424115763</v>
          </cell>
          <cell r="AI112">
            <v>299764.97497854679</v>
          </cell>
          <cell r="AJ112">
            <v>111502.31207309982</v>
          </cell>
          <cell r="AK112">
            <v>100445.93571313254</v>
          </cell>
          <cell r="AL112">
            <v>214911.5284113872</v>
          </cell>
          <cell r="AM112">
            <v>15859.639262990388</v>
          </cell>
          <cell r="AN112">
            <v>0</v>
          </cell>
          <cell r="AO112">
            <v>0</v>
          </cell>
          <cell r="AP112">
            <v>0</v>
          </cell>
          <cell r="AQ112">
            <v>0</v>
          </cell>
          <cell r="AR112">
            <v>0</v>
          </cell>
          <cell r="AS112">
            <v>0</v>
          </cell>
          <cell r="AT112">
            <v>0</v>
          </cell>
        </row>
        <row r="113">
          <cell r="A113">
            <v>9</v>
          </cell>
          <cell r="B113" t="str">
            <v>RhodeIsland</v>
          </cell>
          <cell r="C113">
            <v>41609</v>
          </cell>
          <cell r="D113" t="str">
            <v>Frcst VO</v>
          </cell>
          <cell r="E113">
            <v>55654.781825827202</v>
          </cell>
          <cell r="F113">
            <v>2776.7588095337833</v>
          </cell>
          <cell r="G113">
            <v>1900859.0006215714</v>
          </cell>
          <cell r="H113">
            <v>215001.90487931314</v>
          </cell>
          <cell r="I113">
            <v>260739.33143058483</v>
          </cell>
          <cell r="J113">
            <v>0</v>
          </cell>
          <cell r="K113">
            <v>0</v>
          </cell>
          <cell r="L113">
            <v>164903.18708520764</v>
          </cell>
          <cell r="M113">
            <v>3328.6835991809094</v>
          </cell>
          <cell r="N113">
            <v>321866.70420517836</v>
          </cell>
          <cell r="O113">
            <v>24335.789521306913</v>
          </cell>
          <cell r="P113">
            <v>0</v>
          </cell>
          <cell r="Q113">
            <v>21201.680977546745</v>
          </cell>
          <cell r="R113">
            <v>10698.404168487428</v>
          </cell>
          <cell r="S113">
            <v>0</v>
          </cell>
          <cell r="T113">
            <v>13230.025649982355</v>
          </cell>
          <cell r="U113">
            <v>116693.27427857941</v>
          </cell>
          <cell r="V113">
            <v>855.59406956041778</v>
          </cell>
          <cell r="W113">
            <v>77589.108747796156</v>
          </cell>
          <cell r="X113">
            <v>5320.929990361582</v>
          </cell>
          <cell r="Y113">
            <v>0</v>
          </cell>
          <cell r="Z113">
            <v>9363.2206054525395</v>
          </cell>
          <cell r="AA113">
            <v>0</v>
          </cell>
          <cell r="AB113">
            <v>0</v>
          </cell>
          <cell r="AC113">
            <v>0</v>
          </cell>
          <cell r="AD113">
            <v>0</v>
          </cell>
          <cell r="AE113">
            <v>0</v>
          </cell>
          <cell r="AF113">
            <v>0</v>
          </cell>
          <cell r="AG113">
            <v>104595.13675470957</v>
          </cell>
          <cell r="AH113">
            <v>46905.586784616484</v>
          </cell>
          <cell r="AI113">
            <v>372333.76615056436</v>
          </cell>
          <cell r="AJ113">
            <v>157605.3855121558</v>
          </cell>
          <cell r="AK113">
            <v>147584.8919511142</v>
          </cell>
          <cell r="AL113">
            <v>83526.814379626041</v>
          </cell>
          <cell r="AM113">
            <v>19289.695009429743</v>
          </cell>
          <cell r="AN113">
            <v>0</v>
          </cell>
          <cell r="AO113">
            <v>0</v>
          </cell>
          <cell r="AP113">
            <v>0</v>
          </cell>
          <cell r="AQ113">
            <v>0</v>
          </cell>
          <cell r="AR113">
            <v>0</v>
          </cell>
          <cell r="AS113">
            <v>0</v>
          </cell>
          <cell r="AT113">
            <v>0</v>
          </cell>
        </row>
        <row r="114">
          <cell r="A114">
            <v>9</v>
          </cell>
          <cell r="B114" t="str">
            <v>RhodeIsland</v>
          </cell>
          <cell r="C114">
            <v>41640</v>
          </cell>
          <cell r="D114" t="str">
            <v>Frcst VO</v>
          </cell>
          <cell r="E114">
            <v>72455.035559920958</v>
          </cell>
          <cell r="F114">
            <v>3824.9674423456304</v>
          </cell>
          <cell r="G114">
            <v>2822725.130080624</v>
          </cell>
          <cell r="H114">
            <v>275682.96660687635</v>
          </cell>
          <cell r="I114">
            <v>465233.56264578574</v>
          </cell>
          <cell r="J114">
            <v>0</v>
          </cell>
          <cell r="K114">
            <v>0</v>
          </cell>
          <cell r="L114">
            <v>223390.82209612426</v>
          </cell>
          <cell r="M114">
            <v>5051.5845905449614</v>
          </cell>
          <cell r="N114">
            <v>515199.32479855948</v>
          </cell>
          <cell r="O114">
            <v>27199.26815746495</v>
          </cell>
          <cell r="P114">
            <v>0</v>
          </cell>
          <cell r="Q114">
            <v>27500.197400489909</v>
          </cell>
          <cell r="R114">
            <v>16450.353245906263</v>
          </cell>
          <cell r="S114">
            <v>0</v>
          </cell>
          <cell r="T114">
            <v>12585.128730277971</v>
          </cell>
          <cell r="U114">
            <v>180670.29322902457</v>
          </cell>
          <cell r="V114">
            <v>893.05353827778595</v>
          </cell>
          <cell r="W114">
            <v>112528.43708888638</v>
          </cell>
          <cell r="X114">
            <v>8573.9199635691693</v>
          </cell>
          <cell r="Y114">
            <v>0</v>
          </cell>
          <cell r="Z114">
            <v>12952.221781894204</v>
          </cell>
          <cell r="AA114">
            <v>0</v>
          </cell>
          <cell r="AB114">
            <v>0</v>
          </cell>
          <cell r="AC114">
            <v>0</v>
          </cell>
          <cell r="AD114">
            <v>0</v>
          </cell>
          <cell r="AE114">
            <v>0</v>
          </cell>
          <cell r="AF114">
            <v>0</v>
          </cell>
          <cell r="AG114">
            <v>100714.79136919306</v>
          </cell>
          <cell r="AH114">
            <v>42956.191137236223</v>
          </cell>
          <cell r="AI114">
            <v>365589.44765457889</v>
          </cell>
          <cell r="AJ114">
            <v>178243.17036835081</v>
          </cell>
          <cell r="AK114">
            <v>161257.26318140092</v>
          </cell>
          <cell r="AL114">
            <v>83141.128215144621</v>
          </cell>
          <cell r="AM114">
            <v>15906.753180507008</v>
          </cell>
          <cell r="AN114">
            <v>0</v>
          </cell>
          <cell r="AO114">
            <v>0</v>
          </cell>
          <cell r="AP114">
            <v>0</v>
          </cell>
          <cell r="AQ114">
            <v>0</v>
          </cell>
          <cell r="AR114">
            <v>0</v>
          </cell>
          <cell r="AS114">
            <v>0</v>
          </cell>
          <cell r="AT114">
            <v>0</v>
          </cell>
        </row>
        <row r="115">
          <cell r="A115">
            <v>9</v>
          </cell>
          <cell r="B115" t="str">
            <v>RhodeIsland</v>
          </cell>
          <cell r="C115">
            <v>41671</v>
          </cell>
          <cell r="D115" t="str">
            <v>Frcst VO</v>
          </cell>
          <cell r="E115">
            <v>71241.694095837811</v>
          </cell>
          <cell r="F115">
            <v>3756.6926139047118</v>
          </cell>
          <cell r="G115">
            <v>2867841.843422865</v>
          </cell>
          <cell r="H115">
            <v>274464.29430094571</v>
          </cell>
          <cell r="I115">
            <v>445367.8451107837</v>
          </cell>
          <cell r="J115">
            <v>0</v>
          </cell>
          <cell r="K115">
            <v>0</v>
          </cell>
          <cell r="L115">
            <v>238942.07824059681</v>
          </cell>
          <cell r="M115">
            <v>4896.767726715455</v>
          </cell>
          <cell r="N115">
            <v>535557.66782925231</v>
          </cell>
          <cell r="O115">
            <v>26551.75939963193</v>
          </cell>
          <cell r="P115">
            <v>0</v>
          </cell>
          <cell r="Q115">
            <v>24288.155689972769</v>
          </cell>
          <cell r="R115">
            <v>13788.769825514237</v>
          </cell>
          <cell r="S115">
            <v>0</v>
          </cell>
          <cell r="T115">
            <v>15879.280501959876</v>
          </cell>
          <cell r="U115">
            <v>177887.84273618588</v>
          </cell>
          <cell r="V115">
            <v>2040.5709952842801</v>
          </cell>
          <cell r="W115">
            <v>114439.98809472909</v>
          </cell>
          <cell r="X115">
            <v>7560.8547403280518</v>
          </cell>
          <cell r="Y115">
            <v>0</v>
          </cell>
          <cell r="Z115">
            <v>12551.307450574604</v>
          </cell>
          <cell r="AA115">
            <v>0</v>
          </cell>
          <cell r="AB115">
            <v>0</v>
          </cell>
          <cell r="AC115">
            <v>0</v>
          </cell>
          <cell r="AD115">
            <v>0</v>
          </cell>
          <cell r="AE115">
            <v>0</v>
          </cell>
          <cell r="AF115">
            <v>0</v>
          </cell>
          <cell r="AG115">
            <v>116380.28898429766</v>
          </cell>
          <cell r="AH115">
            <v>50756.71881172742</v>
          </cell>
          <cell r="AI115">
            <v>352488.89335867477</v>
          </cell>
          <cell r="AJ115">
            <v>167452.26186088932</v>
          </cell>
          <cell r="AK115">
            <v>156382.07201008155</v>
          </cell>
          <cell r="AL115">
            <v>0</v>
          </cell>
          <cell r="AM115">
            <v>15358.244450144695</v>
          </cell>
          <cell r="AN115">
            <v>0</v>
          </cell>
          <cell r="AO115">
            <v>0</v>
          </cell>
          <cell r="AP115">
            <v>0</v>
          </cell>
          <cell r="AQ115">
            <v>0</v>
          </cell>
          <cell r="AR115">
            <v>0</v>
          </cell>
          <cell r="AS115">
            <v>0</v>
          </cell>
          <cell r="AT115">
            <v>0</v>
          </cell>
        </row>
        <row r="116">
          <cell r="A116">
            <v>9</v>
          </cell>
          <cell r="B116" t="str">
            <v>RhodeIsland</v>
          </cell>
          <cell r="C116">
            <v>41699</v>
          </cell>
          <cell r="D116" t="str">
            <v>Frcst VO</v>
          </cell>
          <cell r="E116">
            <v>63308.060216934959</v>
          </cell>
          <cell r="F116">
            <v>3160.2547797319644</v>
          </cell>
          <cell r="G116">
            <v>2520090.6429352979</v>
          </cell>
          <cell r="H116">
            <v>248077.04470229158</v>
          </cell>
          <cell r="I116">
            <v>407763.54751894128</v>
          </cell>
          <cell r="J116">
            <v>0</v>
          </cell>
          <cell r="K116">
            <v>0</v>
          </cell>
          <cell r="L116">
            <v>213488.17630115349</v>
          </cell>
          <cell r="M116">
            <v>3265.3270886198557</v>
          </cell>
          <cell r="N116">
            <v>494878.69443942618</v>
          </cell>
          <cell r="O116">
            <v>28809.973390484141</v>
          </cell>
          <cell r="P116">
            <v>0</v>
          </cell>
          <cell r="Q116">
            <v>25078.243937758507</v>
          </cell>
          <cell r="R116">
            <v>13784.984113601295</v>
          </cell>
          <cell r="S116">
            <v>0</v>
          </cell>
          <cell r="T116">
            <v>14164.997855375826</v>
          </cell>
          <cell r="U116">
            <v>168868.04564236544</v>
          </cell>
          <cell r="V116">
            <v>2027.3565488631589</v>
          </cell>
          <cell r="W116">
            <v>107569.98381040653</v>
          </cell>
          <cell r="X116">
            <v>6877.6845573226328</v>
          </cell>
          <cell r="Y116">
            <v>0</v>
          </cell>
          <cell r="Z116">
            <v>12936.5111698366</v>
          </cell>
          <cell r="AA116">
            <v>0</v>
          </cell>
          <cell r="AB116">
            <v>0</v>
          </cell>
          <cell r="AC116">
            <v>0</v>
          </cell>
          <cell r="AD116">
            <v>0</v>
          </cell>
          <cell r="AE116">
            <v>0</v>
          </cell>
          <cell r="AF116">
            <v>0</v>
          </cell>
          <cell r="AG116">
            <v>78430.441734312524</v>
          </cell>
          <cell r="AH116">
            <v>49760.152800470671</v>
          </cell>
          <cell r="AI116">
            <v>322140.37320738478</v>
          </cell>
          <cell r="AJ116">
            <v>142450.151617375</v>
          </cell>
          <cell r="AK116">
            <v>130408.56755273158</v>
          </cell>
          <cell r="AL116">
            <v>0</v>
          </cell>
          <cell r="AM116">
            <v>12901.570033232476</v>
          </cell>
          <cell r="AN116">
            <v>0</v>
          </cell>
          <cell r="AO116">
            <v>0</v>
          </cell>
          <cell r="AP116">
            <v>0</v>
          </cell>
          <cell r="AQ116">
            <v>0</v>
          </cell>
          <cell r="AR116">
            <v>0</v>
          </cell>
          <cell r="AS116">
            <v>0</v>
          </cell>
          <cell r="AT116">
            <v>0</v>
          </cell>
        </row>
        <row r="117">
          <cell r="A117">
            <v>9</v>
          </cell>
          <cell r="B117" t="str">
            <v>RhodeIsland</v>
          </cell>
          <cell r="C117">
            <v>41730</v>
          </cell>
          <cell r="D117" t="str">
            <v>Frcst VO</v>
          </cell>
          <cell r="E117">
            <v>47030.089869068594</v>
          </cell>
          <cell r="F117">
            <v>2075.893196879354</v>
          </cell>
          <cell r="G117">
            <v>1763898.757605338</v>
          </cell>
          <cell r="H117">
            <v>179392.41096230707</v>
          </cell>
          <cell r="I117">
            <v>256005.0683667119</v>
          </cell>
          <cell r="J117">
            <v>0</v>
          </cell>
          <cell r="K117">
            <v>0</v>
          </cell>
          <cell r="L117">
            <v>149918.58102280836</v>
          </cell>
          <cell r="M117">
            <v>2262.2508093897359</v>
          </cell>
          <cell r="N117">
            <v>318047.55609044572</v>
          </cell>
          <cell r="O117">
            <v>22179.333905243348</v>
          </cell>
          <cell r="P117">
            <v>0</v>
          </cell>
          <cell r="Q117">
            <v>20364.251901469182</v>
          </cell>
          <cell r="R117">
            <v>12333.874060192233</v>
          </cell>
          <cell r="S117">
            <v>0</v>
          </cell>
          <cell r="T117">
            <v>11396.795341565959</v>
          </cell>
          <cell r="U117">
            <v>125669.42503253592</v>
          </cell>
          <cell r="V117">
            <v>1252.2598680656333</v>
          </cell>
          <cell r="W117">
            <v>77026.857059153277</v>
          </cell>
          <cell r="X117">
            <v>5166.2812673719491</v>
          </cell>
          <cell r="Y117">
            <v>0</v>
          </cell>
          <cell r="Z117">
            <v>8698.058203259965</v>
          </cell>
          <cell r="AA117">
            <v>0</v>
          </cell>
          <cell r="AB117">
            <v>0</v>
          </cell>
          <cell r="AC117">
            <v>0</v>
          </cell>
          <cell r="AD117">
            <v>0</v>
          </cell>
          <cell r="AE117">
            <v>0</v>
          </cell>
          <cell r="AF117">
            <v>0</v>
          </cell>
          <cell r="AG117">
            <v>58326.967443558111</v>
          </cell>
          <cell r="AH117">
            <v>36740.901783130546</v>
          </cell>
          <cell r="AI117">
            <v>283873.99076559552</v>
          </cell>
          <cell r="AJ117">
            <v>98874.581251971322</v>
          </cell>
          <cell r="AK117">
            <v>85039.051757883557</v>
          </cell>
          <cell r="AL117">
            <v>0</v>
          </cell>
          <cell r="AM117">
            <v>16265.844409793612</v>
          </cell>
          <cell r="AN117">
            <v>0</v>
          </cell>
          <cell r="AO117">
            <v>0</v>
          </cell>
          <cell r="AP117">
            <v>0</v>
          </cell>
          <cell r="AQ117">
            <v>0</v>
          </cell>
          <cell r="AR117">
            <v>0</v>
          </cell>
          <cell r="AS117">
            <v>0</v>
          </cell>
          <cell r="AT117">
            <v>0</v>
          </cell>
        </row>
        <row r="118">
          <cell r="A118">
            <v>9</v>
          </cell>
          <cell r="B118" t="str">
            <v>RhodeIsland</v>
          </cell>
          <cell r="C118">
            <v>41760</v>
          </cell>
          <cell r="D118" t="str">
            <v>Frcst VO</v>
          </cell>
          <cell r="E118">
            <v>43333.108167744242</v>
          </cell>
          <cell r="F118">
            <v>1661.0594726393026</v>
          </cell>
          <cell r="G118">
            <v>1127412.7469233866</v>
          </cell>
          <cell r="H118">
            <v>116081.34782878854</v>
          </cell>
          <cell r="I118">
            <v>142885.94316389738</v>
          </cell>
          <cell r="J118">
            <v>0</v>
          </cell>
          <cell r="K118">
            <v>0</v>
          </cell>
          <cell r="L118">
            <v>107012.12496412445</v>
          </cell>
          <cell r="M118">
            <v>11176.195510345673</v>
          </cell>
          <cell r="N118">
            <v>207776.01984717042</v>
          </cell>
          <cell r="O118">
            <v>19901.376553101909</v>
          </cell>
          <cell r="P118">
            <v>0</v>
          </cell>
          <cell r="Q118">
            <v>18673.79053460684</v>
          </cell>
          <cell r="R118">
            <v>16671.044352867499</v>
          </cell>
          <cell r="S118">
            <v>0</v>
          </cell>
          <cell r="T118">
            <v>10493.604930889886</v>
          </cell>
          <cell r="U118">
            <v>69217.144631867224</v>
          </cell>
          <cell r="V118">
            <v>699.16945766491017</v>
          </cell>
          <cell r="W118">
            <v>39012.546160977072</v>
          </cell>
          <cell r="X118">
            <v>3709.0670999116155</v>
          </cell>
          <cell r="Y118">
            <v>0</v>
          </cell>
          <cell r="Z118">
            <v>5599.9835483764127</v>
          </cell>
          <cell r="AA118">
            <v>0</v>
          </cell>
          <cell r="AB118">
            <v>0</v>
          </cell>
          <cell r="AC118">
            <v>0</v>
          </cell>
          <cell r="AD118">
            <v>0</v>
          </cell>
          <cell r="AE118">
            <v>0</v>
          </cell>
          <cell r="AF118">
            <v>0</v>
          </cell>
          <cell r="AG118">
            <v>35737.017167326063</v>
          </cell>
          <cell r="AH118">
            <v>35064.451697622659</v>
          </cell>
          <cell r="AI118">
            <v>262724.77700121165</v>
          </cell>
          <cell r="AJ118">
            <v>33013.776447014592</v>
          </cell>
          <cell r="AK118">
            <v>38679.39840094297</v>
          </cell>
          <cell r="AL118">
            <v>61454.243887100034</v>
          </cell>
          <cell r="AM118">
            <v>13882.852032292611</v>
          </cell>
          <cell r="AN118">
            <v>0</v>
          </cell>
          <cell r="AO118">
            <v>0</v>
          </cell>
          <cell r="AP118">
            <v>0</v>
          </cell>
          <cell r="AQ118">
            <v>0</v>
          </cell>
          <cell r="AR118">
            <v>0</v>
          </cell>
          <cell r="AS118">
            <v>0</v>
          </cell>
          <cell r="AT118">
            <v>0</v>
          </cell>
        </row>
        <row r="119">
          <cell r="A119">
            <v>9</v>
          </cell>
          <cell r="B119" t="str">
            <v>RhodeIsland</v>
          </cell>
          <cell r="C119">
            <v>41791</v>
          </cell>
          <cell r="D119" t="str">
            <v>Frcst VO</v>
          </cell>
          <cell r="E119">
            <v>31969.960432719123</v>
          </cell>
          <cell r="F119">
            <v>952.15087691547467</v>
          </cell>
          <cell r="G119">
            <v>606874.15744541714</v>
          </cell>
          <cell r="H119">
            <v>66289.514894285967</v>
          </cell>
          <cell r="I119">
            <v>71300.950932074469</v>
          </cell>
          <cell r="J119">
            <v>0</v>
          </cell>
          <cell r="K119">
            <v>0</v>
          </cell>
          <cell r="L119">
            <v>69200.773641574779</v>
          </cell>
          <cell r="M119">
            <v>618.38537826489357</v>
          </cell>
          <cell r="N119">
            <v>125316.62660088245</v>
          </cell>
          <cell r="O119">
            <v>15437.626203213704</v>
          </cell>
          <cell r="P119">
            <v>0</v>
          </cell>
          <cell r="Q119">
            <v>13210.096701831153</v>
          </cell>
          <cell r="R119">
            <v>13545.548414771982</v>
          </cell>
          <cell r="S119">
            <v>0</v>
          </cell>
          <cell r="T119">
            <v>10595.695304196115</v>
          </cell>
          <cell r="U119">
            <v>41376.344783640612</v>
          </cell>
          <cell r="V119">
            <v>216.77689003688519</v>
          </cell>
          <cell r="W119">
            <v>21544.959277773163</v>
          </cell>
          <cell r="X119">
            <v>1483.5771785459431</v>
          </cell>
          <cell r="Y119">
            <v>0</v>
          </cell>
          <cell r="Z119">
            <v>3638.3821783382155</v>
          </cell>
          <cell r="AA119">
            <v>0</v>
          </cell>
          <cell r="AB119">
            <v>0</v>
          </cell>
          <cell r="AC119">
            <v>0</v>
          </cell>
          <cell r="AD119">
            <v>0</v>
          </cell>
          <cell r="AE119">
            <v>0</v>
          </cell>
          <cell r="AF119">
            <v>0</v>
          </cell>
          <cell r="AG119">
            <v>31781.77740762063</v>
          </cell>
          <cell r="AH119">
            <v>31207.548459730158</v>
          </cell>
          <cell r="AI119">
            <v>256964.83895792413</v>
          </cell>
          <cell r="AJ119">
            <v>25899.250138919648</v>
          </cell>
          <cell r="AK119">
            <v>18572.563991910276</v>
          </cell>
          <cell r="AL119">
            <v>269714.33086212038</v>
          </cell>
          <cell r="AM119">
            <v>13118.446229427993</v>
          </cell>
          <cell r="AN119">
            <v>0</v>
          </cell>
          <cell r="AO119">
            <v>0</v>
          </cell>
          <cell r="AP119">
            <v>0</v>
          </cell>
          <cell r="AQ119">
            <v>0</v>
          </cell>
          <cell r="AR119">
            <v>0</v>
          </cell>
          <cell r="AS119">
            <v>0</v>
          </cell>
          <cell r="AT119">
            <v>0</v>
          </cell>
        </row>
        <row r="120">
          <cell r="A120">
            <v>9</v>
          </cell>
          <cell r="B120" t="str">
            <v>RhodeIsland</v>
          </cell>
          <cell r="C120">
            <v>41821</v>
          </cell>
          <cell r="D120" t="str">
            <v>Frcst VO</v>
          </cell>
          <cell r="E120">
            <v>27844.174671393186</v>
          </cell>
          <cell r="F120">
            <v>718.36493066473315</v>
          </cell>
          <cell r="G120">
            <v>397217.03531092493</v>
          </cell>
          <cell r="H120">
            <v>41676.108538018765</v>
          </cell>
          <cell r="I120">
            <v>52935.8347973286</v>
          </cell>
          <cell r="J120">
            <v>0</v>
          </cell>
          <cell r="K120">
            <v>0</v>
          </cell>
          <cell r="L120">
            <v>55630.251196205623</v>
          </cell>
          <cell r="M120">
            <v>109.13150986480701</v>
          </cell>
          <cell r="N120">
            <v>98337.283089813616</v>
          </cell>
          <cell r="O120">
            <v>12971.875704053031</v>
          </cell>
          <cell r="P120">
            <v>0</v>
          </cell>
          <cell r="Q120">
            <v>12667.30516285333</v>
          </cell>
          <cell r="R120">
            <v>9249.9302659583773</v>
          </cell>
          <cell r="S120">
            <v>0</v>
          </cell>
          <cell r="T120">
            <v>8114.7655861831718</v>
          </cell>
          <cell r="U120">
            <v>19871.823289212472</v>
          </cell>
          <cell r="V120">
            <v>48.302068955501049</v>
          </cell>
          <cell r="W120">
            <v>14395.42973211302</v>
          </cell>
          <cell r="X120">
            <v>1405.8083066942334</v>
          </cell>
          <cell r="Y120">
            <v>0</v>
          </cell>
          <cell r="Z120">
            <v>1649.7184942734677</v>
          </cell>
          <cell r="AA120">
            <v>0</v>
          </cell>
          <cell r="AB120">
            <v>0</v>
          </cell>
          <cell r="AC120">
            <v>0</v>
          </cell>
          <cell r="AD120">
            <v>0</v>
          </cell>
          <cell r="AE120">
            <v>0</v>
          </cell>
          <cell r="AF120">
            <v>0</v>
          </cell>
          <cell r="AG120">
            <v>27650.410271923185</v>
          </cell>
          <cell r="AH120">
            <v>28499.292942296252</v>
          </cell>
          <cell r="AI120">
            <v>258799.24690407395</v>
          </cell>
          <cell r="AJ120">
            <v>18923.141378409462</v>
          </cell>
          <cell r="AK120">
            <v>15445.062136497438</v>
          </cell>
          <cell r="AL120">
            <v>714331.60602650454</v>
          </cell>
          <cell r="AM120">
            <v>12276.716190125286</v>
          </cell>
          <cell r="AN120">
            <v>0</v>
          </cell>
          <cell r="AO120">
            <v>0</v>
          </cell>
          <cell r="AP120">
            <v>0</v>
          </cell>
          <cell r="AQ120">
            <v>0</v>
          </cell>
          <cell r="AR120">
            <v>0</v>
          </cell>
          <cell r="AS120">
            <v>0</v>
          </cell>
          <cell r="AT120">
            <v>0</v>
          </cell>
        </row>
        <row r="121">
          <cell r="A121">
            <v>9</v>
          </cell>
          <cell r="B121" t="str">
            <v>RhodeIsland</v>
          </cell>
          <cell r="C121">
            <v>41852</v>
          </cell>
          <cell r="D121" t="str">
            <v>Frcst VO</v>
          </cell>
          <cell r="E121">
            <v>25104.142490386897</v>
          </cell>
          <cell r="F121">
            <v>628.5291363282314</v>
          </cell>
          <cell r="G121">
            <v>344510.94753025688</v>
          </cell>
          <cell r="H121">
            <v>38482.78606007839</v>
          </cell>
          <cell r="I121">
            <v>47111.206570279071</v>
          </cell>
          <cell r="J121">
            <v>0</v>
          </cell>
          <cell r="K121">
            <v>0</v>
          </cell>
          <cell r="L121">
            <v>49566.841611951786</v>
          </cell>
          <cell r="M121">
            <v>284.06437562817598</v>
          </cell>
          <cell r="N121">
            <v>89671.003616058151</v>
          </cell>
          <cell r="O121">
            <v>13714.346666171963</v>
          </cell>
          <cell r="P121">
            <v>0</v>
          </cell>
          <cell r="Q121">
            <v>13947.93946182847</v>
          </cell>
          <cell r="R121">
            <v>13624.246770131433</v>
          </cell>
          <cell r="S121">
            <v>0</v>
          </cell>
          <cell r="T121">
            <v>8644.631129311334</v>
          </cell>
          <cell r="U121">
            <v>16276.859300318471</v>
          </cell>
          <cell r="V121">
            <v>16.420216560509555</v>
          </cell>
          <cell r="W121">
            <v>11668.58929014386</v>
          </cell>
          <cell r="X121">
            <v>1412.6485318471339</v>
          </cell>
          <cell r="Y121">
            <v>0</v>
          </cell>
          <cell r="Z121">
            <v>1582.4953949044589</v>
          </cell>
          <cell r="AA121">
            <v>0</v>
          </cell>
          <cell r="AB121">
            <v>0</v>
          </cell>
          <cell r="AC121">
            <v>0</v>
          </cell>
          <cell r="AD121">
            <v>0</v>
          </cell>
          <cell r="AE121">
            <v>0</v>
          </cell>
          <cell r="AF121">
            <v>0</v>
          </cell>
          <cell r="AG121">
            <v>30382.870203597213</v>
          </cell>
          <cell r="AH121">
            <v>30585.480944601572</v>
          </cell>
          <cell r="AI121">
            <v>252439.15769502486</v>
          </cell>
          <cell r="AJ121">
            <v>18636.338000000003</v>
          </cell>
          <cell r="AK121">
            <v>15173.517307692307</v>
          </cell>
          <cell r="AL121">
            <v>107916.2330153142</v>
          </cell>
          <cell r="AM121">
            <v>9888.3890196149696</v>
          </cell>
          <cell r="AN121">
            <v>0</v>
          </cell>
          <cell r="AO121">
            <v>0</v>
          </cell>
          <cell r="AP121">
            <v>0</v>
          </cell>
          <cell r="AQ121">
            <v>0</v>
          </cell>
          <cell r="AR121">
            <v>0</v>
          </cell>
          <cell r="AS121">
            <v>0</v>
          </cell>
          <cell r="AT121">
            <v>0</v>
          </cell>
        </row>
        <row r="122">
          <cell r="A122">
            <v>9</v>
          </cell>
          <cell r="B122" t="str">
            <v>RhodeIsland</v>
          </cell>
          <cell r="C122">
            <v>41883</v>
          </cell>
          <cell r="D122" t="str">
            <v>Frcst VO</v>
          </cell>
          <cell r="E122">
            <v>25451.842076819237</v>
          </cell>
          <cell r="F122">
            <v>692.2085847520857</v>
          </cell>
          <cell r="G122">
            <v>350113.24544667162</v>
          </cell>
          <cell r="H122">
            <v>40513.004884429152</v>
          </cell>
          <cell r="I122">
            <v>47024.351727802466</v>
          </cell>
          <cell r="J122">
            <v>0</v>
          </cell>
          <cell r="K122">
            <v>0</v>
          </cell>
          <cell r="L122">
            <v>57936.70271103613</v>
          </cell>
          <cell r="M122">
            <v>254.5012513086271</v>
          </cell>
          <cell r="N122">
            <v>93959.108136171097</v>
          </cell>
          <cell r="O122">
            <v>14308.683137418046</v>
          </cell>
          <cell r="P122">
            <v>0</v>
          </cell>
          <cell r="Q122">
            <v>15069.570843927413</v>
          </cell>
          <cell r="R122">
            <v>10644.463714344243</v>
          </cell>
          <cell r="S122">
            <v>0</v>
          </cell>
          <cell r="T122">
            <v>10110.208990572619</v>
          </cell>
          <cell r="U122">
            <v>18870.623690547145</v>
          </cell>
          <cell r="V122">
            <v>48.020151441403911</v>
          </cell>
          <cell r="W122">
            <v>12049.950699951614</v>
          </cell>
          <cell r="X122">
            <v>1374.4526249776761</v>
          </cell>
          <cell r="Y122">
            <v>0</v>
          </cell>
          <cell r="Z122">
            <v>1484.7694290221509</v>
          </cell>
          <cell r="AA122">
            <v>0</v>
          </cell>
          <cell r="AB122">
            <v>0</v>
          </cell>
          <cell r="AC122">
            <v>0</v>
          </cell>
          <cell r="AD122">
            <v>0</v>
          </cell>
          <cell r="AE122">
            <v>0</v>
          </cell>
          <cell r="AF122">
            <v>0</v>
          </cell>
          <cell r="AG122">
            <v>32133.045524134672</v>
          </cell>
          <cell r="AH122">
            <v>31565.425363374779</v>
          </cell>
          <cell r="AI122">
            <v>275876.52934967162</v>
          </cell>
          <cell r="AJ122">
            <v>23048.531658649794</v>
          </cell>
          <cell r="AK122">
            <v>20827.712248837528</v>
          </cell>
          <cell r="AL122">
            <v>304277.7066349652</v>
          </cell>
          <cell r="AM122">
            <v>11517.636533927993</v>
          </cell>
          <cell r="AN122">
            <v>0</v>
          </cell>
          <cell r="AO122">
            <v>0</v>
          </cell>
          <cell r="AP122">
            <v>0</v>
          </cell>
          <cell r="AQ122">
            <v>0</v>
          </cell>
          <cell r="AR122">
            <v>0</v>
          </cell>
          <cell r="AS122">
            <v>0</v>
          </cell>
          <cell r="AT122">
            <v>0</v>
          </cell>
        </row>
        <row r="123">
          <cell r="A123">
            <v>9</v>
          </cell>
          <cell r="B123" t="str">
            <v>RhodeIsland</v>
          </cell>
          <cell r="C123">
            <v>41913</v>
          </cell>
          <cell r="D123" t="str">
            <v>Frcst VO</v>
          </cell>
          <cell r="E123">
            <v>27942.40602554307</v>
          </cell>
          <cell r="F123">
            <v>776.31878886475772</v>
          </cell>
          <cell r="G123">
            <v>482140.00641344319</v>
          </cell>
          <cell r="H123">
            <v>53397.578152794355</v>
          </cell>
          <cell r="I123">
            <v>51250.105204159699</v>
          </cell>
          <cell r="J123">
            <v>0</v>
          </cell>
          <cell r="K123">
            <v>0</v>
          </cell>
          <cell r="L123">
            <v>60358.784136374823</v>
          </cell>
          <cell r="M123">
            <v>790.14293963540229</v>
          </cell>
          <cell r="N123">
            <v>115573.02609790736</v>
          </cell>
          <cell r="O123">
            <v>15007.636404129431</v>
          </cell>
          <cell r="P123">
            <v>0</v>
          </cell>
          <cell r="Q123">
            <v>14316.759731027127</v>
          </cell>
          <cell r="R123">
            <v>10516.903280764469</v>
          </cell>
          <cell r="S123">
            <v>0</v>
          </cell>
          <cell r="T123">
            <v>9616.7942492235943</v>
          </cell>
          <cell r="U123">
            <v>32030.862076972411</v>
          </cell>
          <cell r="V123">
            <v>51.774103011791027</v>
          </cell>
          <cell r="W123">
            <v>20393.677658037352</v>
          </cell>
          <cell r="X123">
            <v>1420.6510059909454</v>
          </cell>
          <cell r="Y123">
            <v>0</v>
          </cell>
          <cell r="Z123">
            <v>2286.9211280098116</v>
          </cell>
          <cell r="AA123">
            <v>0</v>
          </cell>
          <cell r="AB123">
            <v>0</v>
          </cell>
          <cell r="AC123">
            <v>0</v>
          </cell>
          <cell r="AD123">
            <v>0</v>
          </cell>
          <cell r="AE123">
            <v>0</v>
          </cell>
          <cell r="AF123">
            <v>0</v>
          </cell>
          <cell r="AG123">
            <v>44476.296700912433</v>
          </cell>
          <cell r="AH123">
            <v>29602.955467298983</v>
          </cell>
          <cell r="AI123">
            <v>267028.78582206543</v>
          </cell>
          <cell r="AJ123">
            <v>48542.560408249425</v>
          </cell>
          <cell r="AK123">
            <v>46608.492869292408</v>
          </cell>
          <cell r="AL123">
            <v>257191.75864797214</v>
          </cell>
          <cell r="AM123">
            <v>13974.408147650194</v>
          </cell>
          <cell r="AN123">
            <v>0</v>
          </cell>
          <cell r="AO123">
            <v>0</v>
          </cell>
          <cell r="AP123">
            <v>0</v>
          </cell>
          <cell r="AQ123">
            <v>0</v>
          </cell>
          <cell r="AR123">
            <v>0</v>
          </cell>
          <cell r="AS123">
            <v>0</v>
          </cell>
          <cell r="AT123">
            <v>0</v>
          </cell>
        </row>
        <row r="124">
          <cell r="A124">
            <v>9</v>
          </cell>
          <cell r="B124" t="str">
            <v>RhodeIsland</v>
          </cell>
          <cell r="C124">
            <v>41944</v>
          </cell>
          <cell r="D124" t="str">
            <v>Frcst VO</v>
          </cell>
          <cell r="E124">
            <v>36601.915526796081</v>
          </cell>
          <cell r="F124">
            <v>1502.7495546495154</v>
          </cell>
          <cell r="G124">
            <v>1020904.3784721552</v>
          </cell>
          <cell r="H124">
            <v>118636.19376893577</v>
          </cell>
          <cell r="I124">
            <v>124921.35915747662</v>
          </cell>
          <cell r="J124">
            <v>0</v>
          </cell>
          <cell r="K124">
            <v>0</v>
          </cell>
          <cell r="L124">
            <v>97743.507440486748</v>
          </cell>
          <cell r="M124">
            <v>1427.6137102473976</v>
          </cell>
          <cell r="N124">
            <v>210608.49812378996</v>
          </cell>
          <cell r="O124">
            <v>18993.893563978931</v>
          </cell>
          <cell r="P124">
            <v>0</v>
          </cell>
          <cell r="Q124">
            <v>18737.333760991958</v>
          </cell>
          <cell r="R124">
            <v>10990.113604131871</v>
          </cell>
          <cell r="S124">
            <v>0</v>
          </cell>
          <cell r="T124">
            <v>10974.16653817206</v>
          </cell>
          <cell r="U124">
            <v>69164.734544784616</v>
          </cell>
          <cell r="V124">
            <v>720.90643677652702</v>
          </cell>
          <cell r="W124">
            <v>47385.914552185852</v>
          </cell>
          <cell r="X124">
            <v>3081.1695460894489</v>
          </cell>
          <cell r="Y124">
            <v>0</v>
          </cell>
          <cell r="Z124">
            <v>5944.7221084528292</v>
          </cell>
          <cell r="AA124">
            <v>0</v>
          </cell>
          <cell r="AB124">
            <v>0</v>
          </cell>
          <cell r="AC124">
            <v>0</v>
          </cell>
          <cell r="AD124">
            <v>0</v>
          </cell>
          <cell r="AE124">
            <v>0</v>
          </cell>
          <cell r="AF124">
            <v>0</v>
          </cell>
          <cell r="AG124">
            <v>64568.044880094843</v>
          </cell>
          <cell r="AH124">
            <v>40684.289424115763</v>
          </cell>
          <cell r="AI124">
            <v>299764.97497854679</v>
          </cell>
          <cell r="AJ124">
            <v>111502.31207309982</v>
          </cell>
          <cell r="AK124">
            <v>100445.93571313254</v>
          </cell>
          <cell r="AL124">
            <v>214911.5284113872</v>
          </cell>
          <cell r="AM124">
            <v>15859.639262990388</v>
          </cell>
          <cell r="AN124">
            <v>0</v>
          </cell>
          <cell r="AO124">
            <v>0</v>
          </cell>
          <cell r="AP124">
            <v>0</v>
          </cell>
          <cell r="AQ124">
            <v>0</v>
          </cell>
          <cell r="AR124">
            <v>0</v>
          </cell>
          <cell r="AS124">
            <v>0</v>
          </cell>
          <cell r="AT124">
            <v>0</v>
          </cell>
        </row>
        <row r="125">
          <cell r="A125">
            <v>9</v>
          </cell>
          <cell r="B125" t="str">
            <v>RhodeIsland</v>
          </cell>
          <cell r="C125">
            <v>41974</v>
          </cell>
          <cell r="D125" t="str">
            <v>Frcst VO</v>
          </cell>
          <cell r="E125">
            <v>53839.423541468226</v>
          </cell>
          <cell r="F125">
            <v>2793.7161152408594</v>
          </cell>
          <cell r="G125">
            <v>1934247.6563153663</v>
          </cell>
          <cell r="H125">
            <v>217226.39831652568</v>
          </cell>
          <cell r="I125">
            <v>264709.30029102089</v>
          </cell>
          <cell r="J125">
            <v>0</v>
          </cell>
          <cell r="K125">
            <v>0</v>
          </cell>
          <cell r="L125">
            <v>166786.51587223334</v>
          </cell>
          <cell r="M125">
            <v>3442.03953345327</v>
          </cell>
          <cell r="N125">
            <v>323832.30239879776</v>
          </cell>
          <cell r="O125">
            <v>24484.405029833979</v>
          </cell>
          <cell r="P125">
            <v>0</v>
          </cell>
          <cell r="Q125">
            <v>21331.156891913444</v>
          </cell>
          <cell r="R125">
            <v>10763.737934401855</v>
          </cell>
          <cell r="S125">
            <v>0</v>
          </cell>
          <cell r="T125">
            <v>13310.81969975324</v>
          </cell>
          <cell r="U125">
            <v>124479.49639521513</v>
          </cell>
          <cell r="V125">
            <v>865.18583472118894</v>
          </cell>
          <cell r="W125">
            <v>78403.185543907588</v>
          </cell>
          <cell r="X125">
            <v>5373.4040356895339</v>
          </cell>
          <cell r="Y125">
            <v>0</v>
          </cell>
          <cell r="Z125">
            <v>9460.5060496837432</v>
          </cell>
          <cell r="AA125">
            <v>0</v>
          </cell>
          <cell r="AB125">
            <v>0</v>
          </cell>
          <cell r="AC125">
            <v>0</v>
          </cell>
          <cell r="AD125">
            <v>0</v>
          </cell>
          <cell r="AE125">
            <v>0</v>
          </cell>
          <cell r="AF125">
            <v>0</v>
          </cell>
          <cell r="AG125">
            <v>104595.13675470957</v>
          </cell>
          <cell r="AH125">
            <v>46905.586784616484</v>
          </cell>
          <cell r="AI125">
            <v>372333.76615056436</v>
          </cell>
          <cell r="AJ125">
            <v>157605.3855121558</v>
          </cell>
          <cell r="AK125">
            <v>147584.8919511142</v>
          </cell>
          <cell r="AL125">
            <v>83526.814379626041</v>
          </cell>
          <cell r="AM125">
            <v>19289.695009429743</v>
          </cell>
          <cell r="AN125">
            <v>0</v>
          </cell>
          <cell r="AO125">
            <v>0</v>
          </cell>
          <cell r="AP125">
            <v>0</v>
          </cell>
          <cell r="AQ125">
            <v>0</v>
          </cell>
          <cell r="AR125">
            <v>0</v>
          </cell>
          <cell r="AS125">
            <v>0</v>
          </cell>
          <cell r="AT125">
            <v>0</v>
          </cell>
        </row>
        <row r="126">
          <cell r="A126">
            <v>9</v>
          </cell>
          <cell r="B126" t="str">
            <v>RhodeIsland</v>
          </cell>
          <cell r="C126">
            <v>42005</v>
          </cell>
          <cell r="D126" t="str">
            <v>Frcst VO</v>
          </cell>
          <cell r="E126">
            <v>69343.495387739706</v>
          </cell>
          <cell r="F126">
            <v>3807.7378592720015</v>
          </cell>
          <cell r="G126">
            <v>2839092.912161571</v>
          </cell>
          <cell r="H126">
            <v>275302.25121095008</v>
          </cell>
          <cell r="I126">
            <v>466894.73284070747</v>
          </cell>
          <cell r="J126">
            <v>0</v>
          </cell>
          <cell r="K126">
            <v>0</v>
          </cell>
          <cell r="L126">
            <v>223362.50153424148</v>
          </cell>
          <cell r="M126">
            <v>5028.8297050019655</v>
          </cell>
          <cell r="N126">
            <v>512878.60711928672</v>
          </cell>
          <cell r="O126">
            <v>27076.748931530426</v>
          </cell>
          <cell r="P126">
            <v>0</v>
          </cell>
          <cell r="Q126">
            <v>27376.322637424637</v>
          </cell>
          <cell r="R126">
            <v>16376.252555609388</v>
          </cell>
          <cell r="S126">
            <v>0</v>
          </cell>
          <cell r="T126">
            <v>12528.438961222664</v>
          </cell>
          <cell r="U126">
            <v>190426.75998073901</v>
          </cell>
          <cell r="V126">
            <v>892.2388342701538</v>
          </cell>
          <cell r="W126">
            <v>112388.1778475927</v>
          </cell>
          <cell r="X126">
            <v>8561.1821902800348</v>
          </cell>
          <cell r="Y126">
            <v>0</v>
          </cell>
          <cell r="Z126">
            <v>12935.139845968606</v>
          </cell>
          <cell r="AA126">
            <v>0</v>
          </cell>
          <cell r="AB126">
            <v>0</v>
          </cell>
          <cell r="AC126">
            <v>0</v>
          </cell>
          <cell r="AD126">
            <v>0</v>
          </cell>
          <cell r="AE126">
            <v>0</v>
          </cell>
          <cell r="AF126">
            <v>0</v>
          </cell>
          <cell r="AG126">
            <v>100714.79136919306</v>
          </cell>
          <cell r="AH126">
            <v>42956.191137236223</v>
          </cell>
          <cell r="AI126">
            <v>365589.44765457889</v>
          </cell>
          <cell r="AJ126">
            <v>178243.17036835081</v>
          </cell>
          <cell r="AK126">
            <v>161257.26318140092</v>
          </cell>
          <cell r="AL126">
            <v>83141.128215144621</v>
          </cell>
          <cell r="AM126">
            <v>15906.753180507008</v>
          </cell>
          <cell r="AN126">
            <v>0</v>
          </cell>
          <cell r="AO126">
            <v>0</v>
          </cell>
          <cell r="AP126">
            <v>0</v>
          </cell>
          <cell r="AQ126">
            <v>0</v>
          </cell>
          <cell r="AR126">
            <v>0</v>
          </cell>
          <cell r="AS126">
            <v>0</v>
          </cell>
          <cell r="AT126">
            <v>0</v>
          </cell>
        </row>
        <row r="127">
          <cell r="A127">
            <v>9</v>
          </cell>
          <cell r="B127" t="str">
            <v>RhodeIsland</v>
          </cell>
          <cell r="C127">
            <v>42036</v>
          </cell>
          <cell r="D127" t="str">
            <v>Frcst VO</v>
          </cell>
          <cell r="E127">
            <v>68486.116358174928</v>
          </cell>
          <cell r="F127">
            <v>3756.6926139047118</v>
          </cell>
          <cell r="G127">
            <v>2888087.3568936428</v>
          </cell>
          <cell r="H127">
            <v>274444.21391604148</v>
          </cell>
          <cell r="I127">
            <v>447496.47381466301</v>
          </cell>
          <cell r="J127">
            <v>0</v>
          </cell>
          <cell r="K127">
            <v>0</v>
          </cell>
          <cell r="L127">
            <v>239781.94494794513</v>
          </cell>
          <cell r="M127">
            <v>4896.767726715455</v>
          </cell>
          <cell r="N127">
            <v>535557.66782925231</v>
          </cell>
          <cell r="O127">
            <v>26551.75939963193</v>
          </cell>
          <cell r="P127">
            <v>0</v>
          </cell>
          <cell r="Q127">
            <v>24288.155689972769</v>
          </cell>
          <cell r="R127">
            <v>13788.769825514237</v>
          </cell>
          <cell r="S127">
            <v>0</v>
          </cell>
          <cell r="T127">
            <v>15879.280501959876</v>
          </cell>
          <cell r="U127">
            <v>186670.06849903008</v>
          </cell>
          <cell r="V127">
            <v>2040.3996112103762</v>
          </cell>
          <cell r="W127">
            <v>114431.26733996561</v>
          </cell>
          <cell r="X127">
            <v>7560.3317667392685</v>
          </cell>
          <cell r="Y127">
            <v>0</v>
          </cell>
          <cell r="Z127">
            <v>12550.376087176162</v>
          </cell>
          <cell r="AA127">
            <v>0</v>
          </cell>
          <cell r="AB127">
            <v>0</v>
          </cell>
          <cell r="AC127">
            <v>0</v>
          </cell>
          <cell r="AD127">
            <v>0</v>
          </cell>
          <cell r="AE127">
            <v>0</v>
          </cell>
          <cell r="AF127">
            <v>0</v>
          </cell>
          <cell r="AG127">
            <v>116380.28898429766</v>
          </cell>
          <cell r="AH127">
            <v>50756.71881172742</v>
          </cell>
          <cell r="AI127">
            <v>352488.89335867477</v>
          </cell>
          <cell r="AJ127">
            <v>167452.26186088932</v>
          </cell>
          <cell r="AK127">
            <v>156382.07201008155</v>
          </cell>
          <cell r="AL127">
            <v>0</v>
          </cell>
          <cell r="AM127">
            <v>15358.244450144695</v>
          </cell>
          <cell r="AN127">
            <v>0</v>
          </cell>
          <cell r="AO127">
            <v>0</v>
          </cell>
          <cell r="AP127">
            <v>0</v>
          </cell>
          <cell r="AQ127">
            <v>0</v>
          </cell>
          <cell r="AR127">
            <v>0</v>
          </cell>
          <cell r="AS127">
            <v>0</v>
          </cell>
          <cell r="AT127">
            <v>0</v>
          </cell>
        </row>
        <row r="128">
          <cell r="A128">
            <v>9</v>
          </cell>
          <cell r="B128" t="str">
            <v>RhodeIsland</v>
          </cell>
          <cell r="C128">
            <v>42064</v>
          </cell>
          <cell r="D128" t="str">
            <v>Frcst VO</v>
          </cell>
          <cell r="E128">
            <v>59664.914894276466</v>
          </cell>
          <cell r="F128">
            <v>3098.6913749319915</v>
          </cell>
          <cell r="G128">
            <v>2484781.2481656238</v>
          </cell>
          <cell r="H128">
            <v>242869.43248866199</v>
          </cell>
          <cell r="I128">
            <v>401101.04524744762</v>
          </cell>
          <cell r="J128">
            <v>0</v>
          </cell>
          <cell r="K128">
            <v>0</v>
          </cell>
          <cell r="L128">
            <v>210249.04030963976</v>
          </cell>
          <cell r="M128">
            <v>3201.7168206597289</v>
          </cell>
          <cell r="N128">
            <v>485238.20039190486</v>
          </cell>
          <cell r="O128">
            <v>28248.740142617564</v>
          </cell>
          <cell r="P128">
            <v>0</v>
          </cell>
          <cell r="Q128">
            <v>24589.706718191781</v>
          </cell>
          <cell r="R128">
            <v>13516.445462037635</v>
          </cell>
          <cell r="S128">
            <v>0</v>
          </cell>
          <cell r="T128">
            <v>13889.056338712662</v>
          </cell>
          <cell r="U128">
            <v>173435.39064846578</v>
          </cell>
          <cell r="V128">
            <v>1984.2794976068076</v>
          </cell>
          <cell r="W128">
            <v>105303.36933621613</v>
          </cell>
          <cell r="X128">
            <v>6733.9386857218933</v>
          </cell>
          <cell r="Y128">
            <v>0</v>
          </cell>
          <cell r="Z128">
            <v>12664.240768782229</v>
          </cell>
          <cell r="AA128">
            <v>0</v>
          </cell>
          <cell r="AB128">
            <v>0</v>
          </cell>
          <cell r="AC128">
            <v>0</v>
          </cell>
          <cell r="AD128">
            <v>0</v>
          </cell>
          <cell r="AE128">
            <v>0</v>
          </cell>
          <cell r="AF128">
            <v>0</v>
          </cell>
          <cell r="AG128">
            <v>78430.441734312524</v>
          </cell>
          <cell r="AH128">
            <v>49760.152800470671</v>
          </cell>
          <cell r="AI128">
            <v>322140.37320738478</v>
          </cell>
          <cell r="AJ128">
            <v>142450.151617375</v>
          </cell>
          <cell r="AK128">
            <v>130408.56755273158</v>
          </cell>
          <cell r="AL128">
            <v>0</v>
          </cell>
          <cell r="AM128">
            <v>12901.570033232476</v>
          </cell>
          <cell r="AN128">
            <v>0</v>
          </cell>
          <cell r="AO128">
            <v>0</v>
          </cell>
          <cell r="AP128">
            <v>0</v>
          </cell>
          <cell r="AQ128">
            <v>0</v>
          </cell>
          <cell r="AR128">
            <v>0</v>
          </cell>
          <cell r="AS128">
            <v>0</v>
          </cell>
          <cell r="AT128">
            <v>0</v>
          </cell>
        </row>
        <row r="129">
          <cell r="A129">
            <v>9</v>
          </cell>
          <cell r="B129" t="str">
            <v>RhodeIsland</v>
          </cell>
          <cell r="C129">
            <v>42095</v>
          </cell>
          <cell r="D129" t="str">
            <v>Frcst VO</v>
          </cell>
          <cell r="E129">
            <v>47177.490991525345</v>
          </cell>
          <cell r="F129">
            <v>2167.0299713764966</v>
          </cell>
          <cell r="G129">
            <v>1847807.2512956969</v>
          </cell>
          <cell r="H129">
            <v>186591.52614934865</v>
          </cell>
          <cell r="I129">
            <v>267539.30501205224</v>
          </cell>
          <cell r="J129">
            <v>0</v>
          </cell>
          <cell r="K129">
            <v>0</v>
          </cell>
          <cell r="L129">
            <v>157049.97860913925</v>
          </cell>
          <cell r="M129">
            <v>2464.2460566332311</v>
          </cell>
          <cell r="N129">
            <v>332010.61952856294</v>
          </cell>
          <cell r="O129">
            <v>23153.060759619886</v>
          </cell>
          <cell r="P129">
            <v>0</v>
          </cell>
          <cell r="Q129">
            <v>21258.292228850754</v>
          </cell>
          <cell r="R129">
            <v>12875.361214054332</v>
          </cell>
          <cell r="S129">
            <v>0</v>
          </cell>
          <cell r="T129">
            <v>11897.142454122513</v>
          </cell>
          <cell r="U129">
            <v>137053.5761173373</v>
          </cell>
          <cell r="V129">
            <v>1301.3398928295796</v>
          </cell>
          <cell r="W129">
            <v>80095.982623462158</v>
          </cell>
          <cell r="X129">
            <v>5375.0983637873578</v>
          </cell>
          <cell r="Y129">
            <v>0</v>
          </cell>
          <cell r="Z129">
            <v>9045.8786362498395</v>
          </cell>
          <cell r="AA129">
            <v>0</v>
          </cell>
          <cell r="AB129">
            <v>0</v>
          </cell>
          <cell r="AC129">
            <v>0</v>
          </cell>
          <cell r="AD129">
            <v>0</v>
          </cell>
          <cell r="AE129">
            <v>0</v>
          </cell>
          <cell r="AF129">
            <v>0</v>
          </cell>
          <cell r="AG129">
            <v>58326.967443558111</v>
          </cell>
          <cell r="AH129">
            <v>36740.901783130546</v>
          </cell>
          <cell r="AI129">
            <v>283873.99076559552</v>
          </cell>
          <cell r="AJ129">
            <v>98874.581251971322</v>
          </cell>
          <cell r="AK129">
            <v>85039.051757883557</v>
          </cell>
          <cell r="AL129">
            <v>0</v>
          </cell>
          <cell r="AM129">
            <v>16265.844409793612</v>
          </cell>
          <cell r="AN129">
            <v>0</v>
          </cell>
          <cell r="AO129">
            <v>0</v>
          </cell>
          <cell r="AP129">
            <v>0</v>
          </cell>
          <cell r="AQ129">
            <v>0</v>
          </cell>
          <cell r="AR129">
            <v>0</v>
          </cell>
          <cell r="AS129">
            <v>0</v>
          </cell>
          <cell r="AT129">
            <v>0</v>
          </cell>
        </row>
        <row r="130">
          <cell r="A130">
            <v>9</v>
          </cell>
          <cell r="B130" t="str">
            <v>RhodeIsland</v>
          </cell>
          <cell r="C130">
            <v>42125</v>
          </cell>
          <cell r="D130" t="str">
            <v>Frcst VO</v>
          </cell>
          <cell r="E130">
            <v>39125.084821075237</v>
          </cell>
          <cell r="F130">
            <v>1561.0883006749</v>
          </cell>
          <cell r="G130">
            <v>1060324.6410760751</v>
          </cell>
          <cell r="H130">
            <v>108403.83548274169</v>
          </cell>
          <cell r="I130">
            <v>134099.08949148026</v>
          </cell>
          <cell r="J130">
            <v>0</v>
          </cell>
          <cell r="K130">
            <v>0</v>
          </cell>
          <cell r="L130">
            <v>100924.77296239731</v>
          </cell>
          <cell r="M130">
            <v>10503.554113889682</v>
          </cell>
          <cell r="N130">
            <v>195270.98161562774</v>
          </cell>
          <cell r="O130">
            <v>18703.60851981337</v>
          </cell>
          <cell r="P130">
            <v>0</v>
          </cell>
          <cell r="Q130">
            <v>17549.904993172167</v>
          </cell>
          <cell r="R130">
            <v>15667.694461259734</v>
          </cell>
          <cell r="S130">
            <v>0</v>
          </cell>
          <cell r="T130">
            <v>9862.0453748641048</v>
          </cell>
          <cell r="U130">
            <v>67369.792184232341</v>
          </cell>
          <cell r="V130">
            <v>650.92731129431661</v>
          </cell>
          <cell r="W130">
            <v>36421.7539716065</v>
          </cell>
          <cell r="X130">
            <v>3465.6008388759283</v>
          </cell>
          <cell r="Y130">
            <v>0</v>
          </cell>
          <cell r="Z130">
            <v>5227.2243066276787</v>
          </cell>
          <cell r="AA130">
            <v>0</v>
          </cell>
          <cell r="AB130">
            <v>0</v>
          </cell>
          <cell r="AC130">
            <v>0</v>
          </cell>
          <cell r="AD130">
            <v>0</v>
          </cell>
          <cell r="AE130">
            <v>0</v>
          </cell>
          <cell r="AF130">
            <v>0</v>
          </cell>
          <cell r="AG130">
            <v>35737.017167326063</v>
          </cell>
          <cell r="AH130">
            <v>35064.451697622659</v>
          </cell>
          <cell r="AI130">
            <v>262724.77700121165</v>
          </cell>
          <cell r="AJ130">
            <v>33013.776447014592</v>
          </cell>
          <cell r="AK130">
            <v>38679.39840094297</v>
          </cell>
          <cell r="AL130">
            <v>61454.243887100034</v>
          </cell>
          <cell r="AM130">
            <v>13882.852032292611</v>
          </cell>
          <cell r="AN130">
            <v>0</v>
          </cell>
          <cell r="AO130">
            <v>0</v>
          </cell>
          <cell r="AP130">
            <v>0</v>
          </cell>
          <cell r="AQ130">
            <v>0</v>
          </cell>
          <cell r="AR130">
            <v>0</v>
          </cell>
          <cell r="AS130">
            <v>0</v>
          </cell>
          <cell r="AT130">
            <v>0</v>
          </cell>
        </row>
        <row r="131">
          <cell r="A131">
            <v>9</v>
          </cell>
          <cell r="B131" t="str">
            <v>RhodeIsland</v>
          </cell>
          <cell r="C131">
            <v>42156</v>
          </cell>
          <cell r="D131" t="str">
            <v>Frcst VO</v>
          </cell>
          <cell r="E131">
            <v>31149.959395333302</v>
          </cell>
          <cell r="F131">
            <v>965.81811438316106</v>
          </cell>
          <cell r="G131">
            <v>623403.11897806707</v>
          </cell>
          <cell r="H131">
            <v>67598.832755537282</v>
          </cell>
          <cell r="I131">
            <v>72981.178728749641</v>
          </cell>
          <cell r="J131">
            <v>0</v>
          </cell>
          <cell r="K131">
            <v>0</v>
          </cell>
          <cell r="L131">
            <v>70378.807461310484</v>
          </cell>
          <cell r="M131">
            <v>679.53353369140621</v>
          </cell>
          <cell r="N131">
            <v>127115.42985352669</v>
          </cell>
          <cell r="O131">
            <v>15659.218923833996</v>
          </cell>
          <cell r="P131">
            <v>0</v>
          </cell>
          <cell r="Q131">
            <v>13399.715314776096</v>
          </cell>
          <cell r="R131">
            <v>13739.982124074926</v>
          </cell>
          <cell r="S131">
            <v>0</v>
          </cell>
          <cell r="T131">
            <v>10747.786624352038</v>
          </cell>
          <cell r="U131">
            <v>44349.47871812556</v>
          </cell>
          <cell r="V131">
            <v>222.44844822500497</v>
          </cell>
          <cell r="W131">
            <v>21979.514720330946</v>
          </cell>
          <cell r="X131">
            <v>1505.6633201392858</v>
          </cell>
          <cell r="Y131">
            <v>0</v>
          </cell>
          <cell r="Z131">
            <v>3716.7594692778489</v>
          </cell>
          <cell r="AA131">
            <v>0</v>
          </cell>
          <cell r="AB131">
            <v>0</v>
          </cell>
          <cell r="AC131">
            <v>0</v>
          </cell>
          <cell r="AD131">
            <v>0</v>
          </cell>
          <cell r="AE131">
            <v>0</v>
          </cell>
          <cell r="AF131">
            <v>0</v>
          </cell>
          <cell r="AG131">
            <v>31781.77740762063</v>
          </cell>
          <cell r="AH131">
            <v>31207.548459730158</v>
          </cell>
          <cell r="AI131">
            <v>256964.83895792413</v>
          </cell>
          <cell r="AJ131">
            <v>25899.250138919648</v>
          </cell>
          <cell r="AK131">
            <v>18572.563991910276</v>
          </cell>
          <cell r="AL131">
            <v>269714.33086212038</v>
          </cell>
          <cell r="AM131">
            <v>13118.446229427993</v>
          </cell>
          <cell r="AN131">
            <v>0</v>
          </cell>
          <cell r="AO131">
            <v>0</v>
          </cell>
          <cell r="AP131">
            <v>0</v>
          </cell>
          <cell r="AQ131">
            <v>0</v>
          </cell>
          <cell r="AR131">
            <v>0</v>
          </cell>
          <cell r="AS131">
            <v>0</v>
          </cell>
          <cell r="AT131">
            <v>0</v>
          </cell>
        </row>
        <row r="132">
          <cell r="A132">
            <v>9</v>
          </cell>
          <cell r="B132" t="str">
            <v>RhodeIsland</v>
          </cell>
          <cell r="C132">
            <v>42186</v>
          </cell>
          <cell r="D132" t="str">
            <v>Frcst VO</v>
          </cell>
          <cell r="E132">
            <v>27043.339976360417</v>
          </cell>
          <cell r="F132">
            <v>726.46244196047087</v>
          </cell>
          <cell r="G132">
            <v>407967.86259436025</v>
          </cell>
          <cell r="H132">
            <v>42380.374266891398</v>
          </cell>
          <cell r="I132">
            <v>54150.293482993067</v>
          </cell>
          <cell r="J132">
            <v>0</v>
          </cell>
          <cell r="K132">
            <v>0</v>
          </cell>
          <cell r="L132">
            <v>56405.368858435999</v>
          </cell>
          <cell r="M132">
            <v>110.36165570869373</v>
          </cell>
          <cell r="N132">
            <v>99445.754879875924</v>
          </cell>
          <cell r="O132">
            <v>13118.096525193723</v>
          </cell>
          <cell r="P132">
            <v>0</v>
          </cell>
          <cell r="Q132">
            <v>12810.092821693866</v>
          </cell>
          <cell r="R132">
            <v>9354.1967906954287</v>
          </cell>
          <cell r="S132">
            <v>0</v>
          </cell>
          <cell r="T132">
            <v>8206.2363737891028</v>
          </cell>
          <cell r="U132">
            <v>21204.228833715126</v>
          </cell>
          <cell r="V132">
            <v>50.847857455687887</v>
          </cell>
          <cell r="W132">
            <v>14730.934122686605</v>
          </cell>
          <cell r="X132">
            <v>1421.5103092170252</v>
          </cell>
          <cell r="Y132">
            <v>0</v>
          </cell>
          <cell r="Z132">
            <v>1672.8455634313736</v>
          </cell>
          <cell r="AA132">
            <v>0</v>
          </cell>
          <cell r="AB132">
            <v>0</v>
          </cell>
          <cell r="AC132">
            <v>0</v>
          </cell>
          <cell r="AD132">
            <v>0</v>
          </cell>
          <cell r="AE132">
            <v>0</v>
          </cell>
          <cell r="AF132">
            <v>0</v>
          </cell>
          <cell r="AG132">
            <v>27650.410271923185</v>
          </cell>
          <cell r="AH132">
            <v>28499.292942296252</v>
          </cell>
          <cell r="AI132">
            <v>258799.24690407395</v>
          </cell>
          <cell r="AJ132">
            <v>18923.141378409462</v>
          </cell>
          <cell r="AK132">
            <v>15445.062136497438</v>
          </cell>
          <cell r="AL132">
            <v>714331.60602650454</v>
          </cell>
          <cell r="AM132">
            <v>12276.716190125286</v>
          </cell>
          <cell r="AN132">
            <v>0</v>
          </cell>
          <cell r="AO132">
            <v>0</v>
          </cell>
          <cell r="AP132">
            <v>0</v>
          </cell>
          <cell r="AQ132">
            <v>0</v>
          </cell>
          <cell r="AR132">
            <v>0</v>
          </cell>
          <cell r="AS132">
            <v>0</v>
          </cell>
          <cell r="AT132">
            <v>0</v>
          </cell>
        </row>
        <row r="133">
          <cell r="A133">
            <v>9</v>
          </cell>
          <cell r="B133" t="str">
            <v>RhodeIsland</v>
          </cell>
          <cell r="C133">
            <v>42217</v>
          </cell>
          <cell r="D133" t="str">
            <v>Frcst VO</v>
          </cell>
          <cell r="E133">
            <v>23838.271781088133</v>
          </cell>
          <cell r="F133">
            <v>621.46701120094792</v>
          </cell>
          <cell r="G133">
            <v>343165.22286379483</v>
          </cell>
          <cell r="H133">
            <v>38061.876873743095</v>
          </cell>
          <cell r="I133">
            <v>46814.380467334304</v>
          </cell>
          <cell r="J133">
            <v>0</v>
          </cell>
          <cell r="K133">
            <v>0</v>
          </cell>
          <cell r="L133">
            <v>49095.817750017806</v>
          </cell>
          <cell r="M133">
            <v>308.95990517761163</v>
          </cell>
          <cell r="N133">
            <v>88663.464249585581</v>
          </cell>
          <cell r="O133">
            <v>13560.252883405987</v>
          </cell>
          <cell r="P133">
            <v>0</v>
          </cell>
          <cell r="Q133">
            <v>13791.221040909049</v>
          </cell>
          <cell r="R133">
            <v>13471.165345747933</v>
          </cell>
          <cell r="S133">
            <v>0</v>
          </cell>
          <cell r="T133">
            <v>8547.5004424651397</v>
          </cell>
          <cell r="U133">
            <v>16782.485464968155</v>
          </cell>
          <cell r="V133">
            <v>16.23571974522293</v>
          </cell>
          <cell r="W133">
            <v>11537.48154531078</v>
          </cell>
          <cell r="X133">
            <v>1396.7760764331213</v>
          </cell>
          <cell r="Y133">
            <v>0</v>
          </cell>
          <cell r="Z133">
            <v>1564.7145477707004</v>
          </cell>
          <cell r="AA133">
            <v>0</v>
          </cell>
          <cell r="AB133">
            <v>0</v>
          </cell>
          <cell r="AC133">
            <v>0</v>
          </cell>
          <cell r="AD133">
            <v>0</v>
          </cell>
          <cell r="AE133">
            <v>0</v>
          </cell>
          <cell r="AF133">
            <v>0</v>
          </cell>
          <cell r="AG133">
            <v>30382.870203597213</v>
          </cell>
          <cell r="AH133">
            <v>30585.480944601572</v>
          </cell>
          <cell r="AI133">
            <v>252439.15769502486</v>
          </cell>
          <cell r="AJ133">
            <v>18636.338000000003</v>
          </cell>
          <cell r="AK133">
            <v>15173.517307692307</v>
          </cell>
          <cell r="AL133">
            <v>107916.2330153142</v>
          </cell>
          <cell r="AM133">
            <v>9888.3890196149696</v>
          </cell>
          <cell r="AN133">
            <v>0</v>
          </cell>
          <cell r="AO133">
            <v>0</v>
          </cell>
          <cell r="AP133">
            <v>0</v>
          </cell>
          <cell r="AQ133">
            <v>0</v>
          </cell>
          <cell r="AR133">
            <v>0</v>
          </cell>
          <cell r="AS133">
            <v>0</v>
          </cell>
          <cell r="AT133">
            <v>0</v>
          </cell>
        </row>
        <row r="134">
          <cell r="A134">
            <v>9</v>
          </cell>
          <cell r="B134" t="str">
            <v>RhodeIsland</v>
          </cell>
          <cell r="C134">
            <v>42248</v>
          </cell>
          <cell r="D134" t="str">
            <v>Frcst VO</v>
          </cell>
          <cell r="E134">
            <v>25553.742832494452</v>
          </cell>
          <cell r="F134">
            <v>723.72377235055467</v>
          </cell>
          <cell r="G134">
            <v>368968.85950391495</v>
          </cell>
          <cell r="H134">
            <v>42425.276677099479</v>
          </cell>
          <cell r="I134">
            <v>49420.443752480045</v>
          </cell>
          <cell r="J134">
            <v>0</v>
          </cell>
          <cell r="K134">
            <v>0</v>
          </cell>
          <cell r="L134">
            <v>60680.649153535684</v>
          </cell>
          <cell r="M134">
            <v>283.82752015860763</v>
          </cell>
          <cell r="N134">
            <v>98236.921189525223</v>
          </cell>
          <cell r="O134">
            <v>14960.135377820818</v>
          </cell>
          <cell r="P134">
            <v>0</v>
          </cell>
          <cell r="Q134">
            <v>15755.665126252561</v>
          </cell>
          <cell r="R134">
            <v>11129.08970459081</v>
          </cell>
          <cell r="S134">
            <v>0</v>
          </cell>
          <cell r="T134">
            <v>10570.51118851739</v>
          </cell>
          <cell r="U134">
            <v>20634.524913505567</v>
          </cell>
          <cell r="V134">
            <v>50.938524976107459</v>
          </cell>
          <cell r="W134">
            <v>12610.791296954254</v>
          </cell>
          <cell r="X134">
            <v>1436.5677641009838</v>
          </cell>
          <cell r="Y134">
            <v>0</v>
          </cell>
          <cell r="Z134">
            <v>1550.5872969106572</v>
          </cell>
          <cell r="AA134">
            <v>0</v>
          </cell>
          <cell r="AB134">
            <v>0</v>
          </cell>
          <cell r="AC134">
            <v>0</v>
          </cell>
          <cell r="AD134">
            <v>0</v>
          </cell>
          <cell r="AE134">
            <v>0</v>
          </cell>
          <cell r="AF134">
            <v>0</v>
          </cell>
          <cell r="AG134">
            <v>32133.045524134672</v>
          </cell>
          <cell r="AH134">
            <v>31565.425363374779</v>
          </cell>
          <cell r="AI134">
            <v>275876.52934967162</v>
          </cell>
          <cell r="AJ134">
            <v>23048.531658649794</v>
          </cell>
          <cell r="AK134">
            <v>20827.712248837528</v>
          </cell>
          <cell r="AL134">
            <v>304277.7066349652</v>
          </cell>
          <cell r="AM134">
            <v>11517.636533927993</v>
          </cell>
          <cell r="AN134">
            <v>0</v>
          </cell>
          <cell r="AO134">
            <v>0</v>
          </cell>
          <cell r="AP134">
            <v>0</v>
          </cell>
          <cell r="AQ134">
            <v>0</v>
          </cell>
          <cell r="AR134">
            <v>0</v>
          </cell>
          <cell r="AS134">
            <v>0</v>
          </cell>
          <cell r="AT134">
            <v>0</v>
          </cell>
        </row>
        <row r="135">
          <cell r="A135">
            <v>9</v>
          </cell>
          <cell r="B135" t="str">
            <v>RhodeIsland</v>
          </cell>
          <cell r="C135">
            <v>42278</v>
          </cell>
          <cell r="D135" t="str">
            <v>Frcst VO</v>
          </cell>
          <cell r="E135">
            <v>25925.056153607413</v>
          </cell>
          <cell r="F135">
            <v>750.15073980190084</v>
          </cell>
          <cell r="G135">
            <v>471773.05145958834</v>
          </cell>
          <cell r="H135">
            <v>51877.984966448726</v>
          </cell>
          <cell r="I135">
            <v>49841.528169082849</v>
          </cell>
          <cell r="J135">
            <v>0</v>
          </cell>
          <cell r="K135">
            <v>0</v>
          </cell>
          <cell r="L135">
            <v>58477.568646398307</v>
          </cell>
          <cell r="M135">
            <v>763.50890796229874</v>
          </cell>
          <cell r="N135">
            <v>111677.30611707902</v>
          </cell>
          <cell r="O135">
            <v>14501.761019720574</v>
          </cell>
          <cell r="P135">
            <v>0</v>
          </cell>
          <cell r="Q135">
            <v>13834.172324363291</v>
          </cell>
          <cell r="R135">
            <v>10162.400922985891</v>
          </cell>
          <cell r="S135">
            <v>0</v>
          </cell>
          <cell r="T135">
            <v>9292.6326453171805</v>
          </cell>
          <cell r="U135">
            <v>32392.745871213581</v>
          </cell>
          <cell r="V135">
            <v>50.674930409608031</v>
          </cell>
          <cell r="W135">
            <v>19865.683938547376</v>
          </cell>
          <cell r="X135">
            <v>1372.9101227106114</v>
          </cell>
          <cell r="Y135">
            <v>0</v>
          </cell>
          <cell r="Z135">
            <v>2222.7058766579603</v>
          </cell>
          <cell r="AA135">
            <v>0</v>
          </cell>
          <cell r="AB135">
            <v>0</v>
          </cell>
          <cell r="AC135">
            <v>0</v>
          </cell>
          <cell r="AD135">
            <v>0</v>
          </cell>
          <cell r="AE135">
            <v>0</v>
          </cell>
          <cell r="AF135">
            <v>0</v>
          </cell>
          <cell r="AG135">
            <v>44476.296700912433</v>
          </cell>
          <cell r="AH135">
            <v>29602.955467298983</v>
          </cell>
          <cell r="AI135">
            <v>267028.78582206543</v>
          </cell>
          <cell r="AJ135">
            <v>48542.560408249425</v>
          </cell>
          <cell r="AK135">
            <v>46608.492869292408</v>
          </cell>
          <cell r="AL135">
            <v>257191.75864797214</v>
          </cell>
          <cell r="AM135">
            <v>13974.408147650194</v>
          </cell>
          <cell r="AN135">
            <v>0</v>
          </cell>
          <cell r="AO135">
            <v>0</v>
          </cell>
          <cell r="AP135">
            <v>0</v>
          </cell>
          <cell r="AQ135">
            <v>0</v>
          </cell>
          <cell r="AR135">
            <v>0</v>
          </cell>
          <cell r="AS135">
            <v>0</v>
          </cell>
          <cell r="AT135">
            <v>0</v>
          </cell>
        </row>
        <row r="136">
          <cell r="A136">
            <v>9</v>
          </cell>
          <cell r="B136" t="str">
            <v>RhodeIsland</v>
          </cell>
          <cell r="C136">
            <v>42309</v>
          </cell>
          <cell r="D136" t="str">
            <v>Frcst VO</v>
          </cell>
          <cell r="E136">
            <v>33910.721762256697</v>
          </cell>
          <cell r="F136">
            <v>1450.189156871631</v>
          </cell>
          <cell r="G136">
            <v>987961.46701151528</v>
          </cell>
          <cell r="H136">
            <v>113962.86990356403</v>
          </cell>
          <cell r="I136">
            <v>120648.09525721746</v>
          </cell>
          <cell r="J136">
            <v>0</v>
          </cell>
          <cell r="K136">
            <v>0</v>
          </cell>
          <cell r="L136">
            <v>94490.007927872502</v>
          </cell>
          <cell r="M136">
            <v>1377.6812752307956</v>
          </cell>
          <cell r="N136">
            <v>203242.22314966697</v>
          </cell>
          <cell r="O136">
            <v>18329.560243776166</v>
          </cell>
          <cell r="P136">
            <v>0</v>
          </cell>
          <cell r="Q136">
            <v>18081.973915615454</v>
          </cell>
          <cell r="R136">
            <v>10605.721713367322</v>
          </cell>
          <cell r="S136">
            <v>0</v>
          </cell>
          <cell r="T136">
            <v>10590.332414420416</v>
          </cell>
          <cell r="U136">
            <v>69213.05177068316</v>
          </cell>
          <cell r="V136">
            <v>691.09180594636871</v>
          </cell>
          <cell r="W136">
            <v>45495.995061485701</v>
          </cell>
          <cell r="X136">
            <v>2962.5935262346197</v>
          </cell>
          <cell r="Y136">
            <v>0</v>
          </cell>
          <cell r="Z136">
            <v>5708.4076292888676</v>
          </cell>
          <cell r="AA136">
            <v>0</v>
          </cell>
          <cell r="AB136">
            <v>0</v>
          </cell>
          <cell r="AC136">
            <v>0</v>
          </cell>
          <cell r="AD136">
            <v>0</v>
          </cell>
          <cell r="AE136">
            <v>0</v>
          </cell>
          <cell r="AF136">
            <v>0</v>
          </cell>
          <cell r="AG136">
            <v>64568.044880094843</v>
          </cell>
          <cell r="AH136">
            <v>40684.289424115763</v>
          </cell>
          <cell r="AI136">
            <v>299764.97497854679</v>
          </cell>
          <cell r="AJ136">
            <v>111502.31207309982</v>
          </cell>
          <cell r="AK136">
            <v>100445.93571313254</v>
          </cell>
          <cell r="AL136">
            <v>214911.5284113872</v>
          </cell>
          <cell r="AM136">
            <v>15859.639262990388</v>
          </cell>
          <cell r="AN136">
            <v>0</v>
          </cell>
          <cell r="AO136">
            <v>0</v>
          </cell>
          <cell r="AP136">
            <v>0</v>
          </cell>
          <cell r="AQ136">
            <v>0</v>
          </cell>
          <cell r="AR136">
            <v>0</v>
          </cell>
          <cell r="AS136">
            <v>0</v>
          </cell>
          <cell r="AT136">
            <v>0</v>
          </cell>
        </row>
        <row r="137">
          <cell r="A137">
            <v>9</v>
          </cell>
          <cell r="B137" t="str">
            <v>RhodeIsland</v>
          </cell>
          <cell r="C137">
            <v>42339</v>
          </cell>
          <cell r="D137" t="str">
            <v>Frcst VO</v>
          </cell>
          <cell r="E137">
            <v>51603.46141218517</v>
          </cell>
          <cell r="F137">
            <v>2789.4767888140905</v>
          </cell>
          <cell r="G137">
            <v>1924777.8625950671</v>
          </cell>
          <cell r="H137">
            <v>214600.60084091392</v>
          </cell>
          <cell r="I137">
            <v>262806.92691734037</v>
          </cell>
          <cell r="J137">
            <v>0</v>
          </cell>
          <cell r="K137">
            <v>0</v>
          </cell>
          <cell r="L137">
            <v>166825.07779373752</v>
          </cell>
          <cell r="M137">
            <v>3436.8164082128251</v>
          </cell>
          <cell r="N137">
            <v>323340.90285039291</v>
          </cell>
          <cell r="O137">
            <v>24447.251152702211</v>
          </cell>
          <cell r="P137">
            <v>0</v>
          </cell>
          <cell r="Q137">
            <v>21298.787913321768</v>
          </cell>
          <cell r="R137">
            <v>10747.40449292325</v>
          </cell>
          <cell r="S137">
            <v>0</v>
          </cell>
          <cell r="T137">
            <v>10632.496949848415</v>
          </cell>
          <cell r="U137">
            <v>127430.46585669667</v>
          </cell>
          <cell r="V137">
            <v>852.87266563740229</v>
          </cell>
          <cell r="W137">
            <v>77427.089986127714</v>
          </cell>
          <cell r="X137">
            <v>5314.9191004915174</v>
          </cell>
          <cell r="Y137">
            <v>0</v>
          </cell>
          <cell r="Z137">
            <v>9345.1206985824847</v>
          </cell>
          <cell r="AA137">
            <v>0</v>
          </cell>
          <cell r="AB137">
            <v>0</v>
          </cell>
          <cell r="AC137">
            <v>0</v>
          </cell>
          <cell r="AD137">
            <v>0</v>
          </cell>
          <cell r="AE137">
            <v>0</v>
          </cell>
          <cell r="AF137">
            <v>0</v>
          </cell>
          <cell r="AG137">
            <v>104595.13675470957</v>
          </cell>
          <cell r="AH137">
            <v>46905.586784616484</v>
          </cell>
          <cell r="AI137">
            <v>372333.76615056436</v>
          </cell>
          <cell r="AJ137">
            <v>157605.3855121558</v>
          </cell>
          <cell r="AK137">
            <v>147584.8919511142</v>
          </cell>
          <cell r="AL137">
            <v>83526.814379626041</v>
          </cell>
          <cell r="AM137">
            <v>19289.695009429743</v>
          </cell>
          <cell r="AN137">
            <v>0</v>
          </cell>
          <cell r="AO137">
            <v>0</v>
          </cell>
          <cell r="AP137">
            <v>0</v>
          </cell>
          <cell r="AQ137">
            <v>0</v>
          </cell>
          <cell r="AR137">
            <v>0</v>
          </cell>
          <cell r="AS137">
            <v>0</v>
          </cell>
          <cell r="AT137">
            <v>0</v>
          </cell>
        </row>
        <row r="138">
          <cell r="A138">
            <v>9</v>
          </cell>
          <cell r="B138" t="str">
            <v>RhodeIsland</v>
          </cell>
          <cell r="C138">
            <v>42370</v>
          </cell>
          <cell r="D138" t="str">
            <v>Frcst VO</v>
          </cell>
          <cell r="E138">
            <v>66658.718886489398</v>
          </cell>
          <cell r="F138">
            <v>3813.4810536298783</v>
          </cell>
          <cell r="G138">
            <v>2847749.3632277288</v>
          </cell>
          <cell r="H138">
            <v>274216.52421009826</v>
          </cell>
          <cell r="I138">
            <v>467180.90377788787</v>
          </cell>
          <cell r="J138">
            <v>0</v>
          </cell>
          <cell r="K138">
            <v>0</v>
          </cell>
          <cell r="L138">
            <v>224091.16599101678</v>
          </cell>
          <cell r="M138">
            <v>5168.9518949246212</v>
          </cell>
          <cell r="N138">
            <v>513652.17967904429</v>
          </cell>
          <cell r="O138">
            <v>27117.588673508599</v>
          </cell>
          <cell r="P138">
            <v>0</v>
          </cell>
          <cell r="Q138">
            <v>27417.614225113059</v>
          </cell>
          <cell r="R138">
            <v>16400.952785708345</v>
          </cell>
          <cell r="S138">
            <v>0</v>
          </cell>
          <cell r="T138">
            <v>10037.868440726214</v>
          </cell>
          <cell r="U138">
            <v>196558.83172851699</v>
          </cell>
          <cell r="V138">
            <v>887.99269550964323</v>
          </cell>
          <cell r="W138">
            <v>111918.63535812632</v>
          </cell>
          <cell r="X138">
            <v>8528.9780421900323</v>
          </cell>
          <cell r="Y138">
            <v>0</v>
          </cell>
          <cell r="Z138">
            <v>12882.728007052188</v>
          </cell>
          <cell r="AA138">
            <v>0</v>
          </cell>
          <cell r="AB138">
            <v>0</v>
          </cell>
          <cell r="AC138">
            <v>0</v>
          </cell>
          <cell r="AD138">
            <v>0</v>
          </cell>
          <cell r="AE138">
            <v>0</v>
          </cell>
          <cell r="AF138">
            <v>0</v>
          </cell>
          <cell r="AG138">
            <v>100714.79136919306</v>
          </cell>
          <cell r="AH138">
            <v>42956.191137236223</v>
          </cell>
          <cell r="AI138">
            <v>365589.44765457889</v>
          </cell>
          <cell r="AJ138">
            <v>178243.17036835081</v>
          </cell>
          <cell r="AK138">
            <v>161257.26318140092</v>
          </cell>
          <cell r="AL138">
            <v>83141.128215144621</v>
          </cell>
          <cell r="AM138">
            <v>15906.753180507008</v>
          </cell>
          <cell r="AN138">
            <v>0</v>
          </cell>
          <cell r="AO138">
            <v>0</v>
          </cell>
          <cell r="AP138">
            <v>0</v>
          </cell>
          <cell r="AQ138">
            <v>0</v>
          </cell>
          <cell r="AR138">
            <v>0</v>
          </cell>
          <cell r="AS138">
            <v>0</v>
          </cell>
          <cell r="AT138">
            <v>0</v>
          </cell>
        </row>
        <row r="139">
          <cell r="A139">
            <v>9</v>
          </cell>
          <cell r="B139" t="str">
            <v>RhodeIsland</v>
          </cell>
          <cell r="C139">
            <v>42401</v>
          </cell>
          <cell r="D139" t="str">
            <v>Frcst VO</v>
          </cell>
          <cell r="E139">
            <v>65838.293601857134</v>
          </cell>
          <cell r="F139">
            <v>3762.851126386523</v>
          </cell>
          <cell r="G139">
            <v>2917530.6180532333</v>
          </cell>
          <cell r="H139">
            <v>275287.31944293424</v>
          </cell>
          <cell r="I139">
            <v>451037.5048303284</v>
          </cell>
          <cell r="J139">
            <v>0</v>
          </cell>
          <cell r="K139">
            <v>0</v>
          </cell>
          <cell r="L139">
            <v>240595.65187260555</v>
          </cell>
          <cell r="M139">
            <v>4904.7952147920378</v>
          </cell>
          <cell r="N139">
            <v>536435.6312191363</v>
          </cell>
          <cell r="O139">
            <v>26595.286874057554</v>
          </cell>
          <cell r="P139">
            <v>0</v>
          </cell>
          <cell r="Q139">
            <v>24327.972338644853</v>
          </cell>
          <cell r="R139">
            <v>13811.374366211799</v>
          </cell>
          <cell r="S139">
            <v>0</v>
          </cell>
          <cell r="T139">
            <v>12724.249687472111</v>
          </cell>
          <cell r="U139">
            <v>194121.43785943577</v>
          </cell>
          <cell r="V139">
            <v>2047.1004254430939</v>
          </cell>
          <cell r="W139">
            <v>114789.62196719913</v>
          </cell>
          <cell r="X139">
            <v>7582.9661762441219</v>
          </cell>
          <cell r="Y139">
            <v>0</v>
          </cell>
          <cell r="Z139">
            <v>12589.187638323492</v>
          </cell>
          <cell r="AA139">
            <v>0</v>
          </cell>
          <cell r="AB139">
            <v>0</v>
          </cell>
          <cell r="AC139">
            <v>0</v>
          </cell>
          <cell r="AD139">
            <v>0</v>
          </cell>
          <cell r="AE139">
            <v>0</v>
          </cell>
          <cell r="AF139">
            <v>0</v>
          </cell>
          <cell r="AG139">
            <v>120536.727876594</v>
          </cell>
          <cell r="AH139">
            <v>52569.458769289115</v>
          </cell>
          <cell r="AI139">
            <v>365077.78240719886</v>
          </cell>
          <cell r="AJ139">
            <v>171572.57985914647</v>
          </cell>
          <cell r="AK139">
            <v>160205.11413283279</v>
          </cell>
          <cell r="AL139">
            <v>0</v>
          </cell>
          <cell r="AM139">
            <v>15906.753180507005</v>
          </cell>
          <cell r="AN139">
            <v>0</v>
          </cell>
          <cell r="AO139">
            <v>0</v>
          </cell>
          <cell r="AP139">
            <v>0</v>
          </cell>
          <cell r="AQ139">
            <v>0</v>
          </cell>
          <cell r="AR139">
            <v>0</v>
          </cell>
          <cell r="AS139">
            <v>0</v>
          </cell>
          <cell r="AT139">
            <v>0</v>
          </cell>
        </row>
        <row r="140">
          <cell r="A140">
            <v>9</v>
          </cell>
          <cell r="B140" t="str">
            <v>RhodeIsland</v>
          </cell>
          <cell r="C140">
            <v>42430</v>
          </cell>
          <cell r="D140" t="str">
            <v>Frcst VO</v>
          </cell>
          <cell r="E140">
            <v>59814.457666885944</v>
          </cell>
          <cell r="F140">
            <v>3237.2090357319312</v>
          </cell>
          <cell r="G140">
            <v>2596735.6845053295</v>
          </cell>
          <cell r="H140">
            <v>252045.55459624028</v>
          </cell>
          <cell r="I140">
            <v>418140.07995665382</v>
          </cell>
          <cell r="J140">
            <v>0</v>
          </cell>
          <cell r="K140">
            <v>0</v>
          </cell>
          <cell r="L140">
            <v>219839.75774521241</v>
          </cell>
          <cell r="M140">
            <v>3456.3345876890153</v>
          </cell>
          <cell r="N140">
            <v>506929.31199882779</v>
          </cell>
          <cell r="O140">
            <v>29511.51495031736</v>
          </cell>
          <cell r="P140">
            <v>0</v>
          </cell>
          <cell r="Q140">
            <v>25688.915462216908</v>
          </cell>
          <cell r="R140">
            <v>14120.657428055873</v>
          </cell>
          <cell r="S140">
            <v>0</v>
          </cell>
          <cell r="T140">
            <v>11607.939800963828</v>
          </cell>
          <cell r="U140">
            <v>186464.416710577</v>
          </cell>
          <cell r="V140">
            <v>2056.9200541206251</v>
          </cell>
          <cell r="W140">
            <v>109243.72988011541</v>
          </cell>
          <cell r="X140">
            <v>6991.1889472762814</v>
          </cell>
          <cell r="Y140">
            <v>0</v>
          </cell>
          <cell r="Z140">
            <v>13139.543068390589</v>
          </cell>
          <cell r="AA140">
            <v>0</v>
          </cell>
          <cell r="AB140">
            <v>0</v>
          </cell>
          <cell r="AC140">
            <v>0</v>
          </cell>
          <cell r="AD140">
            <v>0</v>
          </cell>
          <cell r="AE140">
            <v>0</v>
          </cell>
          <cell r="AF140">
            <v>0</v>
          </cell>
          <cell r="AG140">
            <v>78430.441734312524</v>
          </cell>
          <cell r="AH140">
            <v>49760.152800470671</v>
          </cell>
          <cell r="AI140">
            <v>322140.37320738478</v>
          </cell>
          <cell r="AJ140">
            <v>142450.151617375</v>
          </cell>
          <cell r="AK140">
            <v>130408.56755273158</v>
          </cell>
          <cell r="AL140">
            <v>0</v>
          </cell>
          <cell r="AM140">
            <v>12901.570033232476</v>
          </cell>
          <cell r="AN140">
            <v>0</v>
          </cell>
          <cell r="AO140">
            <v>0</v>
          </cell>
          <cell r="AP140">
            <v>0</v>
          </cell>
          <cell r="AQ140">
            <v>0</v>
          </cell>
          <cell r="AR140">
            <v>0</v>
          </cell>
          <cell r="AS140">
            <v>0</v>
          </cell>
          <cell r="AT140">
            <v>0</v>
          </cell>
        </row>
        <row r="141">
          <cell r="A141">
            <v>9</v>
          </cell>
          <cell r="B141" t="str">
            <v>RhodeIsland</v>
          </cell>
          <cell r="C141">
            <v>42461</v>
          </cell>
          <cell r="D141" t="str">
            <v>Frcst VO</v>
          </cell>
          <cell r="E141">
            <v>45612.649891576846</v>
          </cell>
          <cell r="F141">
            <v>2183.9071518389305</v>
          </cell>
          <cell r="G141">
            <v>1897213.7715420916</v>
          </cell>
          <cell r="H141">
            <v>190191.87171340274</v>
          </cell>
          <cell r="I141">
            <v>274099.66091000236</v>
          </cell>
          <cell r="J141">
            <v>0</v>
          </cell>
          <cell r="K141">
            <v>0</v>
          </cell>
          <cell r="L141">
            <v>158411.58094533076</v>
          </cell>
          <cell r="M141">
            <v>2483.4380041147979</v>
          </cell>
          <cell r="N141">
            <v>334596.37201710307</v>
          </cell>
          <cell r="O141">
            <v>23333.380547467394</v>
          </cell>
          <cell r="P141">
            <v>0</v>
          </cell>
          <cell r="Q141">
            <v>21423.855252439938</v>
          </cell>
          <cell r="R141">
            <v>12975.636612917682</v>
          </cell>
          <cell r="S141">
            <v>0</v>
          </cell>
          <cell r="T141">
            <v>9591.8394614545377</v>
          </cell>
          <cell r="U141">
            <v>144213.68249966609</v>
          </cell>
          <cell r="V141">
            <v>1330.1880299854372</v>
          </cell>
          <cell r="W141">
            <v>81711.538015903148</v>
          </cell>
          <cell r="X141">
            <v>5474.0629621496801</v>
          </cell>
          <cell r="Y141">
            <v>0</v>
          </cell>
          <cell r="Z141">
            <v>9224.3625663590465</v>
          </cell>
          <cell r="AA141">
            <v>0</v>
          </cell>
          <cell r="AB141">
            <v>0</v>
          </cell>
          <cell r="AC141">
            <v>0</v>
          </cell>
          <cell r="AD141">
            <v>0</v>
          </cell>
          <cell r="AE141">
            <v>0</v>
          </cell>
          <cell r="AF141">
            <v>0</v>
          </cell>
          <cell r="AG141">
            <v>58326.967443558111</v>
          </cell>
          <cell r="AH141">
            <v>36740.901783130546</v>
          </cell>
          <cell r="AI141">
            <v>283873.99076559552</v>
          </cell>
          <cell r="AJ141">
            <v>98874.581251971322</v>
          </cell>
          <cell r="AK141">
            <v>85039.051757883557</v>
          </cell>
          <cell r="AL141">
            <v>0</v>
          </cell>
          <cell r="AM141">
            <v>16265.844409793612</v>
          </cell>
          <cell r="AN141">
            <v>0</v>
          </cell>
          <cell r="AO141">
            <v>0</v>
          </cell>
          <cell r="AP141">
            <v>0</v>
          </cell>
          <cell r="AQ141">
            <v>0</v>
          </cell>
          <cell r="AR141">
            <v>0</v>
          </cell>
          <cell r="AS141">
            <v>0</v>
          </cell>
          <cell r="AT141">
            <v>0</v>
          </cell>
        </row>
        <row r="142">
          <cell r="A142">
            <v>9</v>
          </cell>
          <cell r="B142" t="str">
            <v>RhodeIsland</v>
          </cell>
          <cell r="C142">
            <v>42491</v>
          </cell>
          <cell r="D142" t="str">
            <v>Frcst VO</v>
          </cell>
          <cell r="E142">
            <v>37093.749940405934</v>
          </cell>
          <cell r="F142">
            <v>1543.1447569889815</v>
          </cell>
          <cell r="G142">
            <v>1066116.2910532865</v>
          </cell>
          <cell r="H142">
            <v>108189.10835239031</v>
          </cell>
          <cell r="I142">
            <v>134461.79882083429</v>
          </cell>
          <cell r="J142">
            <v>0</v>
          </cell>
          <cell r="K142">
            <v>0</v>
          </cell>
          <cell r="L142">
            <v>99852.001318696464</v>
          </cell>
          <cell r="M142">
            <v>10993.577936647214</v>
          </cell>
          <cell r="N142">
            <v>193026.48757406883</v>
          </cell>
          <cell r="O142">
            <v>18488.624513838502</v>
          </cell>
          <cell r="P142">
            <v>0</v>
          </cell>
          <cell r="Q142">
            <v>17348.181947273639</v>
          </cell>
          <cell r="R142">
            <v>15487.606019176288</v>
          </cell>
          <cell r="S142">
            <v>0</v>
          </cell>
          <cell r="T142">
            <v>7798.9508251798907</v>
          </cell>
          <cell r="U142">
            <v>69426.624180770916</v>
          </cell>
          <cell r="V142">
            <v>652.6409185631087</v>
          </cell>
          <cell r="W142">
            <v>36365.435301583158</v>
          </cell>
          <cell r="X142">
            <v>3455.9610521287655</v>
          </cell>
          <cell r="Y142">
            <v>0</v>
          </cell>
          <cell r="Z142">
            <v>5220.4465115191197</v>
          </cell>
          <cell r="AA142">
            <v>0</v>
          </cell>
          <cell r="AB142">
            <v>0</v>
          </cell>
          <cell r="AC142">
            <v>0</v>
          </cell>
          <cell r="AD142">
            <v>0</v>
          </cell>
          <cell r="AE142">
            <v>0</v>
          </cell>
          <cell r="AF142">
            <v>0</v>
          </cell>
          <cell r="AG142">
            <v>35737.017167326063</v>
          </cell>
          <cell r="AH142">
            <v>35064.451697622659</v>
          </cell>
          <cell r="AI142">
            <v>262724.77700121165</v>
          </cell>
          <cell r="AJ142">
            <v>33013.776447014592</v>
          </cell>
          <cell r="AK142">
            <v>38679.39840094297</v>
          </cell>
          <cell r="AL142">
            <v>61454.243887100034</v>
          </cell>
          <cell r="AM142">
            <v>13882.852032292611</v>
          </cell>
          <cell r="AN142">
            <v>0</v>
          </cell>
          <cell r="AO142">
            <v>0</v>
          </cell>
          <cell r="AP142">
            <v>0</v>
          </cell>
          <cell r="AQ142">
            <v>0</v>
          </cell>
          <cell r="AR142">
            <v>0</v>
          </cell>
          <cell r="AS142">
            <v>0</v>
          </cell>
          <cell r="AT142">
            <v>0</v>
          </cell>
        </row>
        <row r="143">
          <cell r="A143">
            <v>9</v>
          </cell>
          <cell r="B143" t="str">
            <v>RhodeIsland</v>
          </cell>
          <cell r="C143">
            <v>42522</v>
          </cell>
          <cell r="D143" t="str">
            <v>Frcst VO</v>
          </cell>
          <cell r="E143">
            <v>30481.631373324984</v>
          </cell>
          <cell r="F143">
            <v>985.55967961426336</v>
          </cell>
          <cell r="G143">
            <v>643432.39764339395</v>
          </cell>
          <cell r="H143">
            <v>69266.089508377016</v>
          </cell>
          <cell r="I143">
            <v>75075.632743804133</v>
          </cell>
          <cell r="J143">
            <v>0</v>
          </cell>
          <cell r="K143">
            <v>0</v>
          </cell>
          <cell r="L143">
            <v>71880.200334129448</v>
          </cell>
          <cell r="M143">
            <v>693.42337007189087</v>
          </cell>
          <cell r="N143">
            <v>129713.70121845728</v>
          </cell>
          <cell r="O143">
            <v>15979.297298063309</v>
          </cell>
          <cell r="P143">
            <v>0</v>
          </cell>
          <cell r="Q143">
            <v>13673.608866807685</v>
          </cell>
          <cell r="R143">
            <v>14020.830815290297</v>
          </cell>
          <cell r="S143">
            <v>0</v>
          </cell>
          <cell r="T143">
            <v>8773.9792694395892</v>
          </cell>
          <cell r="U143">
            <v>46933.250913519623</v>
          </cell>
          <cell r="V143">
            <v>229.03817469025611</v>
          </cell>
          <cell r="W143">
            <v>22528.76913323694</v>
          </cell>
          <cell r="X143">
            <v>1537.0704964226604</v>
          </cell>
          <cell r="Y143">
            <v>0</v>
          </cell>
          <cell r="Z143">
            <v>3813.6000476001036</v>
          </cell>
          <cell r="AA143">
            <v>0</v>
          </cell>
          <cell r="AB143">
            <v>0</v>
          </cell>
          <cell r="AC143">
            <v>0</v>
          </cell>
          <cell r="AD143">
            <v>0</v>
          </cell>
          <cell r="AE143">
            <v>0</v>
          </cell>
          <cell r="AF143">
            <v>0</v>
          </cell>
          <cell r="AG143">
            <v>31781.77740762063</v>
          </cell>
          <cell r="AH143">
            <v>31207.548459730158</v>
          </cell>
          <cell r="AI143">
            <v>256964.83895792413</v>
          </cell>
          <cell r="AJ143">
            <v>25899.250138919648</v>
          </cell>
          <cell r="AK143">
            <v>18572.563991910276</v>
          </cell>
          <cell r="AL143">
            <v>269714.33086212038</v>
          </cell>
          <cell r="AM143">
            <v>13118.446229427993</v>
          </cell>
          <cell r="AN143">
            <v>0</v>
          </cell>
          <cell r="AO143">
            <v>0</v>
          </cell>
          <cell r="AP143">
            <v>0</v>
          </cell>
          <cell r="AQ143">
            <v>0</v>
          </cell>
          <cell r="AR143">
            <v>0</v>
          </cell>
          <cell r="AS143">
            <v>0</v>
          </cell>
          <cell r="AT143">
            <v>0</v>
          </cell>
        </row>
        <row r="144">
          <cell r="A144">
            <v>9</v>
          </cell>
          <cell r="B144" t="str">
            <v>RhodeIsland</v>
          </cell>
          <cell r="C144">
            <v>42552</v>
          </cell>
          <cell r="D144" t="str">
            <v>Frcst VO</v>
          </cell>
          <cell r="E144">
            <v>26713.10707606914</v>
          </cell>
          <cell r="F144">
            <v>748.44140119175904</v>
          </cell>
          <cell r="G144">
            <v>424833.99021573487</v>
          </cell>
          <cell r="H144">
            <v>43764.125413491885</v>
          </cell>
          <cell r="I144">
            <v>56216.968378715697</v>
          </cell>
          <cell r="J144">
            <v>0</v>
          </cell>
          <cell r="K144">
            <v>0</v>
          </cell>
          <cell r="L144">
            <v>58162.742276736906</v>
          </cell>
          <cell r="M144">
            <v>125.07068529916772</v>
          </cell>
          <cell r="N144">
            <v>102454.46402433077</v>
          </cell>
          <cell r="O144">
            <v>13514.981611147037</v>
          </cell>
          <cell r="P144">
            <v>0</v>
          </cell>
          <cell r="Q144">
            <v>13197.659324261038</v>
          </cell>
          <cell r="R144">
            <v>9637.2059292674239</v>
          </cell>
          <cell r="S144">
            <v>0</v>
          </cell>
          <cell r="T144">
            <v>6763.6113806898711</v>
          </cell>
          <cell r="U144">
            <v>22630.361714643452</v>
          </cell>
          <cell r="V144">
            <v>53.252902013574335</v>
          </cell>
          <cell r="W144">
            <v>15251.634006148684</v>
          </cell>
          <cell r="X144">
            <v>1464.4552261888678</v>
          </cell>
          <cell r="Y144">
            <v>0</v>
          </cell>
          <cell r="Z144">
            <v>1725.4193321687437</v>
          </cell>
          <cell r="AA144">
            <v>0</v>
          </cell>
          <cell r="AB144">
            <v>0</v>
          </cell>
          <cell r="AC144">
            <v>0</v>
          </cell>
          <cell r="AD144">
            <v>0</v>
          </cell>
          <cell r="AE144">
            <v>0</v>
          </cell>
          <cell r="AF144">
            <v>0</v>
          </cell>
          <cell r="AG144">
            <v>27650.410271923185</v>
          </cell>
          <cell r="AH144">
            <v>28499.292942296252</v>
          </cell>
          <cell r="AI144">
            <v>258799.24690407395</v>
          </cell>
          <cell r="AJ144">
            <v>18923.141378409462</v>
          </cell>
          <cell r="AK144">
            <v>15445.062136497438</v>
          </cell>
          <cell r="AL144">
            <v>714331.60602650454</v>
          </cell>
          <cell r="AM144">
            <v>12276.716190125286</v>
          </cell>
          <cell r="AN144">
            <v>0</v>
          </cell>
          <cell r="AO144">
            <v>0</v>
          </cell>
          <cell r="AP144">
            <v>0</v>
          </cell>
          <cell r="AQ144">
            <v>0</v>
          </cell>
          <cell r="AR144">
            <v>0</v>
          </cell>
          <cell r="AS144">
            <v>0</v>
          </cell>
          <cell r="AT144">
            <v>0</v>
          </cell>
        </row>
        <row r="145">
          <cell r="A145">
            <v>9</v>
          </cell>
          <cell r="B145" t="str">
            <v>RhodeIsland</v>
          </cell>
          <cell r="C145">
            <v>42583</v>
          </cell>
          <cell r="D145" t="str">
            <v>Frcst VO</v>
          </cell>
          <cell r="E145">
            <v>22817.368676053902</v>
          </cell>
          <cell r="F145">
            <v>620.45813618276452</v>
          </cell>
          <cell r="G145">
            <v>345129.22199332633</v>
          </cell>
          <cell r="H145">
            <v>38006.36866587156</v>
          </cell>
          <cell r="I145">
            <v>46970.518936516535</v>
          </cell>
          <cell r="J145">
            <v>0</v>
          </cell>
          <cell r="K145">
            <v>0</v>
          </cell>
          <cell r="L145">
            <v>49059.000488862941</v>
          </cell>
          <cell r="M145">
            <v>308.45834688998565</v>
          </cell>
          <cell r="N145">
            <v>88519.530054375224</v>
          </cell>
          <cell r="O145">
            <v>13538.239485867989</v>
          </cell>
          <cell r="P145">
            <v>0</v>
          </cell>
          <cell r="Q145">
            <v>13768.832695063416</v>
          </cell>
          <cell r="R145">
            <v>13449.296570836006</v>
          </cell>
          <cell r="S145">
            <v>0</v>
          </cell>
          <cell r="T145">
            <v>6826.8997040468321</v>
          </cell>
          <cell r="U145">
            <v>17270.78705254777</v>
          </cell>
          <cell r="V145">
            <v>16.20936305732484</v>
          </cell>
          <cell r="W145">
            <v>11518.751867477486</v>
          </cell>
          <cell r="X145">
            <v>1394.5085828025478</v>
          </cell>
          <cell r="Y145">
            <v>0</v>
          </cell>
          <cell r="Z145">
            <v>1562.1744267515924</v>
          </cell>
          <cell r="AA145">
            <v>0</v>
          </cell>
          <cell r="AB145">
            <v>0</v>
          </cell>
          <cell r="AC145">
            <v>0</v>
          </cell>
          <cell r="AD145">
            <v>0</v>
          </cell>
          <cell r="AE145">
            <v>0</v>
          </cell>
          <cell r="AF145">
            <v>0</v>
          </cell>
          <cell r="AG145">
            <v>30382.870203597213</v>
          </cell>
          <cell r="AH145">
            <v>30585.480944601572</v>
          </cell>
          <cell r="AI145">
            <v>252439.15769502486</v>
          </cell>
          <cell r="AJ145">
            <v>18636.338000000003</v>
          </cell>
          <cell r="AK145">
            <v>15173.517307692307</v>
          </cell>
          <cell r="AL145">
            <v>107916.2330153142</v>
          </cell>
          <cell r="AM145">
            <v>9888.3890196149696</v>
          </cell>
          <cell r="AN145">
            <v>0</v>
          </cell>
          <cell r="AO145">
            <v>0</v>
          </cell>
          <cell r="AP145">
            <v>0</v>
          </cell>
          <cell r="AQ145">
            <v>0</v>
          </cell>
          <cell r="AR145">
            <v>0</v>
          </cell>
          <cell r="AS145">
            <v>0</v>
          </cell>
          <cell r="AT145">
            <v>0</v>
          </cell>
        </row>
        <row r="146">
          <cell r="A146">
            <v>9</v>
          </cell>
          <cell r="B146" t="str">
            <v>RhodeIsland</v>
          </cell>
          <cell r="C146">
            <v>42614</v>
          </cell>
          <cell r="D146" t="str">
            <v>Frcst VO</v>
          </cell>
          <cell r="E146">
            <v>23811.100830351577</v>
          </cell>
          <cell r="F146">
            <v>703.4640088943961</v>
          </cell>
          <cell r="G146">
            <v>361715.49348448648</v>
          </cell>
          <cell r="H146">
            <v>41381.260878357105</v>
          </cell>
          <cell r="I146">
            <v>48296.785631086954</v>
          </cell>
          <cell r="J146">
            <v>0</v>
          </cell>
          <cell r="K146">
            <v>0</v>
          </cell>
          <cell r="L146">
            <v>59033.571233892442</v>
          </cell>
          <cell r="M146">
            <v>275.88211523970415</v>
          </cell>
          <cell r="N146">
            <v>95486.898512369007</v>
          </cell>
          <cell r="O146">
            <v>14541.344651847608</v>
          </cell>
          <cell r="P146">
            <v>0</v>
          </cell>
          <cell r="Q146">
            <v>15314.604516186395</v>
          </cell>
          <cell r="R146">
            <v>10817.544425146589</v>
          </cell>
          <cell r="S146">
            <v>0</v>
          </cell>
          <cell r="T146">
            <v>8219.6821061566006</v>
          </cell>
          <cell r="U146">
            <v>20710.202638033057</v>
          </cell>
          <cell r="V146">
            <v>51.063948852606011</v>
          </cell>
          <cell r="W146">
            <v>12283.673715663344</v>
          </cell>
          <cell r="X146">
            <v>1395.3746909796484</v>
          </cell>
          <cell r="Y146">
            <v>0</v>
          </cell>
          <cell r="Z146">
            <v>1503.405521183603</v>
          </cell>
          <cell r="AA146">
            <v>0</v>
          </cell>
          <cell r="AB146">
            <v>0</v>
          </cell>
          <cell r="AC146">
            <v>0</v>
          </cell>
          <cell r="AD146">
            <v>0</v>
          </cell>
          <cell r="AE146">
            <v>0</v>
          </cell>
          <cell r="AF146">
            <v>0</v>
          </cell>
          <cell r="AG146">
            <v>32133.045524134672</v>
          </cell>
          <cell r="AH146">
            <v>31565.425363374779</v>
          </cell>
          <cell r="AI146">
            <v>275876.52934967162</v>
          </cell>
          <cell r="AJ146">
            <v>23048.531658649794</v>
          </cell>
          <cell r="AK146">
            <v>20827.712248837528</v>
          </cell>
          <cell r="AL146">
            <v>304277.7066349652</v>
          </cell>
          <cell r="AM146">
            <v>11517.636533927993</v>
          </cell>
          <cell r="AN146">
            <v>0</v>
          </cell>
          <cell r="AO146">
            <v>0</v>
          </cell>
          <cell r="AP146">
            <v>0</v>
          </cell>
          <cell r="AQ146">
            <v>0</v>
          </cell>
          <cell r="AR146">
            <v>0</v>
          </cell>
          <cell r="AS146">
            <v>0</v>
          </cell>
          <cell r="AT146">
            <v>0</v>
          </cell>
        </row>
        <row r="147">
          <cell r="A147">
            <v>9</v>
          </cell>
          <cell r="B147" t="str">
            <v>RhodeIsland</v>
          </cell>
          <cell r="C147">
            <v>42644</v>
          </cell>
          <cell r="D147" t="str">
            <v>Frcst VO</v>
          </cell>
          <cell r="E147">
            <v>25675.152748972498</v>
          </cell>
          <cell r="F147">
            <v>775.07269129033602</v>
          </cell>
          <cell r="G147">
            <v>493462.85785936617</v>
          </cell>
          <cell r="H147">
            <v>53880.011079789736</v>
          </cell>
          <cell r="I147">
            <v>51822.057128188098</v>
          </cell>
          <cell r="J147">
            <v>0</v>
          </cell>
          <cell r="K147">
            <v>0</v>
          </cell>
          <cell r="L147">
            <v>60420.345013388272</v>
          </cell>
          <cell r="M147">
            <v>788.8746524128735</v>
          </cell>
          <cell r="N147">
            <v>115387.51562262981</v>
          </cell>
          <cell r="O147">
            <v>14983.547100109961</v>
          </cell>
          <cell r="P147">
            <v>0</v>
          </cell>
          <cell r="Q147">
            <v>14293.779378328851</v>
          </cell>
          <cell r="R147">
            <v>10500.022216108347</v>
          </cell>
          <cell r="S147">
            <v>0</v>
          </cell>
          <cell r="T147">
            <v>7681.0863858967259</v>
          </cell>
          <cell r="U147">
            <v>34623.517524396964</v>
          </cell>
          <cell r="V147">
            <v>53.000310155772347</v>
          </cell>
          <cell r="W147">
            <v>20684.071847947289</v>
          </cell>
          <cell r="X147">
            <v>1418.6670345041655</v>
          </cell>
          <cell r="Y147">
            <v>0</v>
          </cell>
          <cell r="Z147">
            <v>2309.3383252405306</v>
          </cell>
          <cell r="AA147">
            <v>0</v>
          </cell>
          <cell r="AB147">
            <v>0</v>
          </cell>
          <cell r="AC147">
            <v>0</v>
          </cell>
          <cell r="AD147">
            <v>0</v>
          </cell>
          <cell r="AE147">
            <v>0</v>
          </cell>
          <cell r="AF147">
            <v>0</v>
          </cell>
          <cell r="AG147">
            <v>44476.296700912433</v>
          </cell>
          <cell r="AH147">
            <v>29602.955467298983</v>
          </cell>
          <cell r="AI147">
            <v>267028.78582206543</v>
          </cell>
          <cell r="AJ147">
            <v>48542.560408249425</v>
          </cell>
          <cell r="AK147">
            <v>46608.492869292408</v>
          </cell>
          <cell r="AL147">
            <v>257191.75864797214</v>
          </cell>
          <cell r="AM147">
            <v>13974.408147650194</v>
          </cell>
          <cell r="AN147">
            <v>0</v>
          </cell>
          <cell r="AO147">
            <v>0</v>
          </cell>
          <cell r="AP147">
            <v>0</v>
          </cell>
          <cell r="AQ147">
            <v>0</v>
          </cell>
          <cell r="AR147">
            <v>0</v>
          </cell>
          <cell r="AS147">
            <v>0</v>
          </cell>
          <cell r="AT147">
            <v>0</v>
          </cell>
        </row>
        <row r="148">
          <cell r="A148">
            <v>9</v>
          </cell>
          <cell r="B148" t="str">
            <v>RhodeIsland</v>
          </cell>
          <cell r="C148">
            <v>42675</v>
          </cell>
          <cell r="D148" t="str">
            <v>Frcst VO</v>
          </cell>
          <cell r="E148">
            <v>32820.971494645717</v>
          </cell>
          <cell r="F148">
            <v>1464.5238108110539</v>
          </cell>
          <cell r="G148">
            <v>1019404.0943043084</v>
          </cell>
          <cell r="H148">
            <v>116814.89236056831</v>
          </cell>
          <cell r="I148">
            <v>124100.17031053215</v>
          </cell>
          <cell r="J148">
            <v>0</v>
          </cell>
          <cell r="K148">
            <v>0</v>
          </cell>
          <cell r="L148">
            <v>95424.011301129896</v>
          </cell>
          <cell r="M148">
            <v>1434.7773124301773</v>
          </cell>
          <cell r="N148">
            <v>205251.20723351871</v>
          </cell>
          <cell r="O148">
            <v>18510.74205837692</v>
          </cell>
          <cell r="P148">
            <v>0</v>
          </cell>
          <cell r="Q148">
            <v>18260.708418899954</v>
          </cell>
          <cell r="R148">
            <v>10710.555865394017</v>
          </cell>
          <cell r="S148">
            <v>0</v>
          </cell>
          <cell r="T148">
            <v>8556.0115585366912</v>
          </cell>
          <cell r="U148">
            <v>72879.571307107035</v>
          </cell>
          <cell r="V148">
            <v>713.07447193666451</v>
          </cell>
          <cell r="W148">
            <v>46711.638940076962</v>
          </cell>
          <cell r="X148">
            <v>3027.4782242785882</v>
          </cell>
          <cell r="Y148">
            <v>0</v>
          </cell>
          <cell r="Z148">
            <v>5858.3453961583091</v>
          </cell>
          <cell r="AA148">
            <v>0</v>
          </cell>
          <cell r="AB148">
            <v>0</v>
          </cell>
          <cell r="AC148">
            <v>0</v>
          </cell>
          <cell r="AD148">
            <v>0</v>
          </cell>
          <cell r="AE148">
            <v>0</v>
          </cell>
          <cell r="AF148">
            <v>0</v>
          </cell>
          <cell r="AG148">
            <v>64568.044880094843</v>
          </cell>
          <cell r="AH148">
            <v>40684.289424115763</v>
          </cell>
          <cell r="AI148">
            <v>299764.97497854679</v>
          </cell>
          <cell r="AJ148">
            <v>111502.31207309982</v>
          </cell>
          <cell r="AK148">
            <v>100445.93571313254</v>
          </cell>
          <cell r="AL148">
            <v>214911.5284113872</v>
          </cell>
          <cell r="AM148">
            <v>15859.639262990388</v>
          </cell>
          <cell r="AN148">
            <v>0</v>
          </cell>
          <cell r="AO148">
            <v>0</v>
          </cell>
          <cell r="AP148">
            <v>0</v>
          </cell>
          <cell r="AQ148">
            <v>0</v>
          </cell>
          <cell r="AR148">
            <v>0</v>
          </cell>
          <cell r="AS148">
            <v>0</v>
          </cell>
          <cell r="AT148">
            <v>0</v>
          </cell>
        </row>
        <row r="149">
          <cell r="A149">
            <v>9</v>
          </cell>
          <cell r="B149" t="str">
            <v>RhodeIsland</v>
          </cell>
          <cell r="C149">
            <v>42705</v>
          </cell>
          <cell r="D149" t="str">
            <v>Frcst VO</v>
          </cell>
          <cell r="E149">
            <v>48399.337548215532</v>
          </cell>
          <cell r="F149">
            <v>2730.126218839323</v>
          </cell>
          <cell r="G149">
            <v>1910030.5594706009</v>
          </cell>
          <cell r="H149">
            <v>211472.96531997953</v>
          </cell>
          <cell r="I149">
            <v>260221.81688360311</v>
          </cell>
          <cell r="J149">
            <v>0</v>
          </cell>
          <cell r="K149">
            <v>0</v>
          </cell>
          <cell r="L149">
            <v>163275.60805344523</v>
          </cell>
          <cell r="M149">
            <v>3454.6032671397461</v>
          </cell>
          <cell r="N149">
            <v>316461.30917272496</v>
          </cell>
          <cell r="O149">
            <v>23927.096872857488</v>
          </cell>
          <cell r="P149">
            <v>0</v>
          </cell>
          <cell r="Q149">
            <v>20845.622213038328</v>
          </cell>
          <cell r="R149">
            <v>10518.736312222754</v>
          </cell>
          <cell r="S149">
            <v>0</v>
          </cell>
          <cell r="T149">
            <v>10406.27361048994</v>
          </cell>
          <cell r="U149">
            <v>128809.08953259914</v>
          </cell>
          <cell r="V149">
            <v>841.61709660429517</v>
          </cell>
          <cell r="W149">
            <v>76316.612514099135</v>
          </cell>
          <cell r="X149">
            <v>5233.3634334769413</v>
          </cell>
          <cell r="Y149">
            <v>0</v>
          </cell>
          <cell r="Z149">
            <v>9209.5739091965079</v>
          </cell>
          <cell r="AA149">
            <v>0</v>
          </cell>
          <cell r="AB149">
            <v>0</v>
          </cell>
          <cell r="AC149">
            <v>0</v>
          </cell>
          <cell r="AD149">
            <v>0</v>
          </cell>
          <cell r="AE149">
            <v>0</v>
          </cell>
          <cell r="AF149">
            <v>0</v>
          </cell>
          <cell r="AG149">
            <v>104595.13675470957</v>
          </cell>
          <cell r="AH149">
            <v>46905.586784616484</v>
          </cell>
          <cell r="AI149">
            <v>372333.76615056436</v>
          </cell>
          <cell r="AJ149">
            <v>157605.3855121558</v>
          </cell>
          <cell r="AK149">
            <v>147584.8919511142</v>
          </cell>
          <cell r="AL149">
            <v>83526.814379626041</v>
          </cell>
          <cell r="AM149">
            <v>19289.695009429743</v>
          </cell>
          <cell r="AN149">
            <v>0</v>
          </cell>
          <cell r="AO149">
            <v>0</v>
          </cell>
          <cell r="AP149">
            <v>0</v>
          </cell>
          <cell r="AQ149">
            <v>0</v>
          </cell>
          <cell r="AR149">
            <v>0</v>
          </cell>
          <cell r="AS149">
            <v>0</v>
          </cell>
          <cell r="AT149">
            <v>0</v>
          </cell>
        </row>
        <row r="150">
          <cell r="A150">
            <v>9</v>
          </cell>
          <cell r="B150" t="str">
            <v>RhodeIsland</v>
          </cell>
          <cell r="C150">
            <v>42736</v>
          </cell>
          <cell r="D150" t="str">
            <v>Frcst VO</v>
          </cell>
          <cell r="E150">
            <v>61657.009886065818</v>
          </cell>
          <cell r="F150">
            <v>3681.3875833987222</v>
          </cell>
          <cell r="G150">
            <v>2770767.0030392325</v>
          </cell>
          <cell r="H150">
            <v>264934.45531390392</v>
          </cell>
          <cell r="I150">
            <v>453564.28955747117</v>
          </cell>
          <cell r="J150">
            <v>0</v>
          </cell>
          <cell r="K150">
            <v>0</v>
          </cell>
          <cell r="L150">
            <v>216328.9719883159</v>
          </cell>
          <cell r="M150">
            <v>4989.9068744678952</v>
          </cell>
          <cell r="N150">
            <v>495860.01080461952</v>
          </cell>
          <cell r="O150">
            <v>26178.274608010561</v>
          </cell>
          <cell r="P150">
            <v>0</v>
          </cell>
          <cell r="Q150">
            <v>26467.907708279326</v>
          </cell>
          <cell r="R150">
            <v>15832.847493432304</v>
          </cell>
          <cell r="S150">
            <v>0</v>
          </cell>
          <cell r="T150">
            <v>9690.1711905203356</v>
          </cell>
          <cell r="U150">
            <v>194711.18727414578</v>
          </cell>
          <cell r="V150">
            <v>858.04010028603318</v>
          </cell>
          <cell r="W150">
            <v>108134.0689417908</v>
          </cell>
          <cell r="X150">
            <v>8240.0511145730543</v>
          </cell>
          <cell r="Y150">
            <v>0</v>
          </cell>
          <cell r="Z150">
            <v>12446.85795794666</v>
          </cell>
          <cell r="AA150">
            <v>0</v>
          </cell>
          <cell r="AB150">
            <v>0</v>
          </cell>
          <cell r="AC150">
            <v>0</v>
          </cell>
          <cell r="AD150">
            <v>0</v>
          </cell>
          <cell r="AE150">
            <v>0</v>
          </cell>
          <cell r="AF150">
            <v>0</v>
          </cell>
          <cell r="AG150">
            <v>100714.79136919306</v>
          </cell>
          <cell r="AH150">
            <v>42956.191137236223</v>
          </cell>
          <cell r="AI150">
            <v>365589.44765457889</v>
          </cell>
          <cell r="AJ150">
            <v>178243.17036835081</v>
          </cell>
          <cell r="AK150">
            <v>161257.26318140092</v>
          </cell>
          <cell r="AL150">
            <v>83141.128215144621</v>
          </cell>
          <cell r="AM150">
            <v>15906.753180507008</v>
          </cell>
          <cell r="AN150">
            <v>0</v>
          </cell>
          <cell r="AO150">
            <v>0</v>
          </cell>
          <cell r="AP150">
            <v>0</v>
          </cell>
          <cell r="AQ150">
            <v>0</v>
          </cell>
          <cell r="AR150">
            <v>0</v>
          </cell>
          <cell r="AS150">
            <v>0</v>
          </cell>
          <cell r="AT150">
            <v>0</v>
          </cell>
        </row>
        <row r="151">
          <cell r="A151">
            <v>9</v>
          </cell>
          <cell r="B151" t="str">
            <v>RhodeIsland</v>
          </cell>
          <cell r="C151">
            <v>42767</v>
          </cell>
          <cell r="D151" t="str">
            <v>Frcst VO</v>
          </cell>
          <cell r="E151">
            <v>62768.485601266038</v>
          </cell>
          <cell r="F151">
            <v>3744.37558894109</v>
          </cell>
          <cell r="G151">
            <v>2921366.6456667553</v>
          </cell>
          <cell r="H151">
            <v>273728.55479929375</v>
          </cell>
          <cell r="I151">
            <v>450605.8012245904</v>
          </cell>
          <cell r="J151">
            <v>0</v>
          </cell>
          <cell r="K151">
            <v>0</v>
          </cell>
          <cell r="L151">
            <v>239414.33115964677</v>
          </cell>
          <cell r="M151">
            <v>5020.1616862926412</v>
          </cell>
          <cell r="N151">
            <v>533801.74104948423</v>
          </cell>
          <cell r="O151">
            <v>26464.704450780679</v>
          </cell>
          <cell r="P151">
            <v>0</v>
          </cell>
          <cell r="Q151">
            <v>24208.522392628594</v>
          </cell>
          <cell r="R151">
            <v>13743.560744119106</v>
          </cell>
          <cell r="S151">
            <v>0</v>
          </cell>
          <cell r="T151">
            <v>12661.773829759482</v>
          </cell>
          <cell r="U151">
            <v>197888.15715869016</v>
          </cell>
          <cell r="V151">
            <v>2035.2815463169732</v>
          </cell>
          <cell r="W151">
            <v>114136.06123240056</v>
          </cell>
          <cell r="X151">
            <v>7540.3400045207545</v>
          </cell>
          <cell r="Y151">
            <v>0</v>
          </cell>
          <cell r="Z151">
            <v>12517.768882472888</v>
          </cell>
          <cell r="AA151">
            <v>0</v>
          </cell>
          <cell r="AB151">
            <v>0</v>
          </cell>
          <cell r="AC151">
            <v>0</v>
          </cell>
          <cell r="AD151">
            <v>0</v>
          </cell>
          <cell r="AE151">
            <v>0</v>
          </cell>
          <cell r="AF151">
            <v>0</v>
          </cell>
          <cell r="AG151">
            <v>116380.28898429766</v>
          </cell>
          <cell r="AH151">
            <v>50756.71881172742</v>
          </cell>
          <cell r="AI151">
            <v>352488.89335867477</v>
          </cell>
          <cell r="AJ151">
            <v>167452.26186088932</v>
          </cell>
          <cell r="AK151">
            <v>156382.07201008155</v>
          </cell>
          <cell r="AL151">
            <v>0</v>
          </cell>
          <cell r="AM151">
            <v>15358.244450144695</v>
          </cell>
          <cell r="AN151">
            <v>0</v>
          </cell>
          <cell r="AO151">
            <v>0</v>
          </cell>
          <cell r="AP151">
            <v>0</v>
          </cell>
          <cell r="AQ151">
            <v>0</v>
          </cell>
          <cell r="AR151">
            <v>0</v>
          </cell>
          <cell r="AS151">
            <v>0</v>
          </cell>
          <cell r="AT151">
            <v>0</v>
          </cell>
        </row>
        <row r="152">
          <cell r="A152">
            <v>9</v>
          </cell>
          <cell r="B152" t="str">
            <v>RhodeIsland</v>
          </cell>
          <cell r="C152">
            <v>42795</v>
          </cell>
          <cell r="D152" t="str">
            <v>Frcst VO</v>
          </cell>
          <cell r="E152">
            <v>56116.417759378674</v>
          </cell>
          <cell r="F152">
            <v>3170.5153471986264</v>
          </cell>
          <cell r="G152">
            <v>2597086.1202908726</v>
          </cell>
          <cell r="H152">
            <v>250266.38095562137</v>
          </cell>
          <cell r="I152">
            <v>417414.28016068955</v>
          </cell>
          <cell r="J152">
            <v>0</v>
          </cell>
          <cell r="K152">
            <v>0</v>
          </cell>
          <cell r="L152">
            <v>215310.570977086</v>
          </cell>
          <cell r="M152">
            <v>3385.1264266114285</v>
          </cell>
          <cell r="N152">
            <v>496485.44344734633</v>
          </cell>
          <cell r="O152">
            <v>28903.512265128571</v>
          </cell>
          <cell r="P152">
            <v>0</v>
          </cell>
          <cell r="Q152">
            <v>25159.666807686288</v>
          </cell>
          <cell r="R152">
            <v>13829.740555528571</v>
          </cell>
          <cell r="S152">
            <v>0</v>
          </cell>
          <cell r="T152">
            <v>11368.790486522417</v>
          </cell>
          <cell r="U152">
            <v>189048.70171581162</v>
          </cell>
          <cell r="V152">
            <v>2047.1638642499036</v>
          </cell>
          <cell r="W152">
            <v>108550.73997593934</v>
          </cell>
          <cell r="X152">
            <v>6936.0567701401833</v>
          </cell>
          <cell r="Y152">
            <v>0</v>
          </cell>
          <cell r="Z152">
            <v>13053.292963152018</v>
          </cell>
          <cell r="AA152">
            <v>0</v>
          </cell>
          <cell r="AB152">
            <v>0</v>
          </cell>
          <cell r="AC152">
            <v>0</v>
          </cell>
          <cell r="AD152">
            <v>0</v>
          </cell>
          <cell r="AE152">
            <v>0</v>
          </cell>
          <cell r="AF152">
            <v>0</v>
          </cell>
          <cell r="AG152">
            <v>78430.441734312524</v>
          </cell>
          <cell r="AH152">
            <v>49760.152800470671</v>
          </cell>
          <cell r="AI152">
            <v>322140.37320738478</v>
          </cell>
          <cell r="AJ152">
            <v>142450.151617375</v>
          </cell>
          <cell r="AK152">
            <v>130408.56755273158</v>
          </cell>
          <cell r="AL152">
            <v>0</v>
          </cell>
          <cell r="AM152">
            <v>12901.570033232476</v>
          </cell>
          <cell r="AN152">
            <v>0</v>
          </cell>
          <cell r="AO152">
            <v>0</v>
          </cell>
          <cell r="AP152">
            <v>0</v>
          </cell>
          <cell r="AQ152">
            <v>0</v>
          </cell>
          <cell r="AR152">
            <v>0</v>
          </cell>
          <cell r="AS152">
            <v>0</v>
          </cell>
          <cell r="AT152">
            <v>0</v>
          </cell>
        </row>
        <row r="153">
          <cell r="A153">
            <v>9</v>
          </cell>
          <cell r="B153" t="str">
            <v>RhodeIsland</v>
          </cell>
          <cell r="C153">
            <v>42826</v>
          </cell>
          <cell r="D153" t="str">
            <v>Frcst VO</v>
          </cell>
          <cell r="E153">
            <v>43410.334114555022</v>
          </cell>
          <cell r="F153">
            <v>2170.4054074689834</v>
          </cell>
          <cell r="G153">
            <v>1904441.9069998283</v>
          </cell>
          <cell r="H153">
            <v>189564.06739600963</v>
          </cell>
          <cell r="I153">
            <v>274539.30288546404</v>
          </cell>
          <cell r="J153">
            <v>0</v>
          </cell>
          <cell r="K153">
            <v>0</v>
          </cell>
          <cell r="L153">
            <v>157432.22032124834</v>
          </cell>
          <cell r="M153">
            <v>2570.9212980516086</v>
          </cell>
          <cell r="N153">
            <v>332527.77002627094</v>
          </cell>
          <cell r="O153">
            <v>23189.124717189388</v>
          </cell>
          <cell r="P153">
            <v>0</v>
          </cell>
          <cell r="Q153">
            <v>21291.404833568591</v>
          </cell>
          <cell r="R153">
            <v>12895.416293827002</v>
          </cell>
          <cell r="S153">
            <v>0</v>
          </cell>
          <cell r="T153">
            <v>9532.5390629293161</v>
          </cell>
          <cell r="U153">
            <v>147393.81486987742</v>
          </cell>
          <cell r="V153">
            <v>1326.7406137927162</v>
          </cell>
          <cell r="W153">
            <v>81459.500817119944</v>
          </cell>
          <cell r="X153">
            <v>5454.7950026461158</v>
          </cell>
          <cell r="Y153">
            <v>0</v>
          </cell>
          <cell r="Z153">
            <v>9194.9083332508508</v>
          </cell>
          <cell r="AA153">
            <v>0</v>
          </cell>
          <cell r="AB153">
            <v>0</v>
          </cell>
          <cell r="AC153">
            <v>0</v>
          </cell>
          <cell r="AD153">
            <v>0</v>
          </cell>
          <cell r="AE153">
            <v>0</v>
          </cell>
          <cell r="AF153">
            <v>0</v>
          </cell>
          <cell r="AG153">
            <v>58326.967443558111</v>
          </cell>
          <cell r="AH153">
            <v>36740.901783130546</v>
          </cell>
          <cell r="AI153">
            <v>283873.99076559552</v>
          </cell>
          <cell r="AJ153">
            <v>98874.581251971322</v>
          </cell>
          <cell r="AK153">
            <v>85039.051757883557</v>
          </cell>
          <cell r="AL153">
            <v>0</v>
          </cell>
          <cell r="AM153">
            <v>16265.844409793612</v>
          </cell>
          <cell r="AN153">
            <v>0</v>
          </cell>
          <cell r="AO153">
            <v>0</v>
          </cell>
          <cell r="AP153">
            <v>0</v>
          </cell>
          <cell r="AQ153">
            <v>0</v>
          </cell>
          <cell r="AR153">
            <v>0</v>
          </cell>
          <cell r="AS153">
            <v>0</v>
          </cell>
          <cell r="AT153">
            <v>0</v>
          </cell>
        </row>
        <row r="154">
          <cell r="A154">
            <v>9</v>
          </cell>
          <cell r="B154" t="str">
            <v>RhodeIsland</v>
          </cell>
          <cell r="C154">
            <v>42856</v>
          </cell>
          <cell r="D154" t="str">
            <v>Frcst VO</v>
          </cell>
          <cell r="E154">
            <v>36986.884852720577</v>
          </cell>
          <cell r="F154">
            <v>1607.2288415815474</v>
          </cell>
          <cell r="G154">
            <v>1122727.0197646287</v>
          </cell>
          <cell r="H154">
            <v>113112.36776160139</v>
          </cell>
          <cell r="I154">
            <v>141257.76193448191</v>
          </cell>
          <cell r="J154">
            <v>0</v>
          </cell>
          <cell r="K154">
            <v>0</v>
          </cell>
          <cell r="L154">
            <v>103998.67911432341</v>
          </cell>
          <cell r="M154">
            <v>11450.121870893361</v>
          </cell>
          <cell r="N154">
            <v>201042.53772249361</v>
          </cell>
          <cell r="O154">
            <v>19256.42453517731</v>
          </cell>
          <cell r="P154">
            <v>0</v>
          </cell>
          <cell r="Q154">
            <v>18068.621396911247</v>
          </cell>
          <cell r="R154">
            <v>16130.779026617163</v>
          </cell>
          <cell r="S154">
            <v>0</v>
          </cell>
          <cell r="T154">
            <v>8122.8275205777263</v>
          </cell>
          <cell r="U154">
            <v>74452.106571345721</v>
          </cell>
          <cell r="V154">
            <v>683.58121719493033</v>
          </cell>
          <cell r="W154">
            <v>38026.823882752324</v>
          </cell>
          <cell r="X154">
            <v>3612.0811999968032</v>
          </cell>
          <cell r="Y154">
            <v>0</v>
          </cell>
          <cell r="Z154">
            <v>5459.4865995383443</v>
          </cell>
          <cell r="AA154">
            <v>0</v>
          </cell>
          <cell r="AB154">
            <v>0</v>
          </cell>
          <cell r="AC154">
            <v>0</v>
          </cell>
          <cell r="AD154">
            <v>0</v>
          </cell>
          <cell r="AE154">
            <v>0</v>
          </cell>
          <cell r="AF154">
            <v>0</v>
          </cell>
          <cell r="AG154">
            <v>35737.017167326063</v>
          </cell>
          <cell r="AH154">
            <v>35064.451697622659</v>
          </cell>
          <cell r="AI154">
            <v>262724.77700121165</v>
          </cell>
          <cell r="AJ154">
            <v>33013.776447014592</v>
          </cell>
          <cell r="AK154">
            <v>38679.39840094297</v>
          </cell>
          <cell r="AL154">
            <v>61454.243887100034</v>
          </cell>
          <cell r="AM154">
            <v>13882.852032292611</v>
          </cell>
          <cell r="AN154">
            <v>0</v>
          </cell>
          <cell r="AO154">
            <v>0</v>
          </cell>
          <cell r="AP154">
            <v>0</v>
          </cell>
          <cell r="AQ154">
            <v>0</v>
          </cell>
          <cell r="AR154">
            <v>0</v>
          </cell>
          <cell r="AS154">
            <v>0</v>
          </cell>
          <cell r="AT154">
            <v>0</v>
          </cell>
        </row>
        <row r="155">
          <cell r="A155">
            <v>9</v>
          </cell>
          <cell r="B155" t="str">
            <v>RhodeIsland</v>
          </cell>
          <cell r="C155">
            <v>42887</v>
          </cell>
          <cell r="D155" t="str">
            <v>Frcst VO</v>
          </cell>
          <cell r="E155">
            <v>28592.159413402256</v>
          </cell>
          <cell r="F155">
            <v>965.81811438316106</v>
          </cell>
          <cell r="G155">
            <v>633576.07906082796</v>
          </cell>
          <cell r="H155">
            <v>67715.315273161861</v>
          </cell>
          <cell r="I155">
            <v>73792.792662059612</v>
          </cell>
          <cell r="J155">
            <v>0</v>
          </cell>
          <cell r="K155">
            <v>0</v>
          </cell>
          <cell r="L155">
            <v>70440.381221119154</v>
          </cell>
          <cell r="M155">
            <v>731.80534397536053</v>
          </cell>
          <cell r="N155">
            <v>127115.42985352669</v>
          </cell>
          <cell r="O155">
            <v>15659.218923833996</v>
          </cell>
          <cell r="P155">
            <v>0</v>
          </cell>
          <cell r="Q155">
            <v>13399.715314776096</v>
          </cell>
          <cell r="R155">
            <v>13739.982124074926</v>
          </cell>
          <cell r="S155">
            <v>0</v>
          </cell>
          <cell r="T155">
            <v>8598.2292994816307</v>
          </cell>
          <cell r="U155">
            <v>46751.045858641519</v>
          </cell>
          <cell r="V155">
            <v>223.28185267068488</v>
          </cell>
          <cell r="W155">
            <v>22020.30634186331</v>
          </cell>
          <cell r="X155">
            <v>1505.9207631926447</v>
          </cell>
          <cell r="Y155">
            <v>0</v>
          </cell>
          <cell r="Z155">
            <v>3725.273360803686</v>
          </cell>
          <cell r="AA155">
            <v>0</v>
          </cell>
          <cell r="AB155">
            <v>0</v>
          </cell>
          <cell r="AC155">
            <v>0</v>
          </cell>
          <cell r="AD155">
            <v>0</v>
          </cell>
          <cell r="AE155">
            <v>0</v>
          </cell>
          <cell r="AF155">
            <v>0</v>
          </cell>
          <cell r="AG155">
            <v>31781.77740762063</v>
          </cell>
          <cell r="AH155">
            <v>31207.548459730158</v>
          </cell>
          <cell r="AI155">
            <v>256964.83895792413</v>
          </cell>
          <cell r="AJ155">
            <v>25899.250138919648</v>
          </cell>
          <cell r="AK155">
            <v>18572.563991910276</v>
          </cell>
          <cell r="AL155">
            <v>269714.33086212038</v>
          </cell>
          <cell r="AM155">
            <v>13118.446229427993</v>
          </cell>
          <cell r="AN155">
            <v>0</v>
          </cell>
          <cell r="AO155">
            <v>0</v>
          </cell>
          <cell r="AP155">
            <v>0</v>
          </cell>
          <cell r="AQ155">
            <v>0</v>
          </cell>
          <cell r="AR155">
            <v>0</v>
          </cell>
          <cell r="AS155">
            <v>0</v>
          </cell>
          <cell r="AT155">
            <v>0</v>
          </cell>
        </row>
        <row r="156">
          <cell r="A156">
            <v>9</v>
          </cell>
          <cell r="B156" t="str">
            <v>RhodeIsland</v>
          </cell>
          <cell r="C156">
            <v>42917</v>
          </cell>
          <cell r="D156" t="str">
            <v>Frcst VO</v>
          </cell>
          <cell r="E156">
            <v>25051.019515547185</v>
          </cell>
          <cell r="F156">
            <v>733.40316592824615</v>
          </cell>
          <cell r="G156">
            <v>418742.02035012637</v>
          </cell>
          <cell r="H156">
            <v>42843.946015998023</v>
          </cell>
          <cell r="I156">
            <v>55295.497541593264</v>
          </cell>
          <cell r="J156">
            <v>0</v>
          </cell>
          <cell r="K156">
            <v>0</v>
          </cell>
          <cell r="L156">
            <v>56994.093668394438</v>
          </cell>
          <cell r="M156">
            <v>122.55767307522773</v>
          </cell>
          <cell r="N156">
            <v>100395.87355707221</v>
          </cell>
          <cell r="O156">
            <v>13243.428657600034</v>
          </cell>
          <cell r="P156">
            <v>0</v>
          </cell>
          <cell r="Q156">
            <v>12932.482243557186</v>
          </cell>
          <cell r="R156">
            <v>9443.5680976129006</v>
          </cell>
          <cell r="S156">
            <v>0</v>
          </cell>
          <cell r="T156">
            <v>6627.7119248182044</v>
          </cell>
          <cell r="U156">
            <v>22574.470219702165</v>
          </cell>
          <cell r="V156">
            <v>51.834353940279321</v>
          </cell>
          <cell r="W156">
            <v>14915.015851700195</v>
          </cell>
          <cell r="X156">
            <v>1435.0554750265283</v>
          </cell>
          <cell r="Y156">
            <v>0</v>
          </cell>
          <cell r="Z156">
            <v>1689.9617787238494</v>
          </cell>
          <cell r="AA156">
            <v>0</v>
          </cell>
          <cell r="AB156">
            <v>0</v>
          </cell>
          <cell r="AC156">
            <v>0</v>
          </cell>
          <cell r="AD156">
            <v>0</v>
          </cell>
          <cell r="AE156">
            <v>0</v>
          </cell>
          <cell r="AF156">
            <v>0</v>
          </cell>
          <cell r="AG156">
            <v>27650.410271923185</v>
          </cell>
          <cell r="AH156">
            <v>28499.292942296252</v>
          </cell>
          <cell r="AI156">
            <v>258799.24690407395</v>
          </cell>
          <cell r="AJ156">
            <v>18923.141378409462</v>
          </cell>
          <cell r="AK156">
            <v>15445.062136497438</v>
          </cell>
          <cell r="AL156">
            <v>714331.60602650454</v>
          </cell>
          <cell r="AM156">
            <v>12276.716190125286</v>
          </cell>
          <cell r="AN156">
            <v>0</v>
          </cell>
          <cell r="AO156">
            <v>0</v>
          </cell>
          <cell r="AP156">
            <v>0</v>
          </cell>
          <cell r="AQ156">
            <v>0</v>
          </cell>
          <cell r="AR156">
            <v>0</v>
          </cell>
          <cell r="AS156">
            <v>0</v>
          </cell>
          <cell r="AT156">
            <v>0</v>
          </cell>
        </row>
        <row r="157">
          <cell r="A157">
            <v>9</v>
          </cell>
          <cell r="B157" t="str">
            <v>RhodeIsland</v>
          </cell>
          <cell r="C157">
            <v>42948</v>
          </cell>
          <cell r="D157" t="str">
            <v>Frcst VO</v>
          </cell>
          <cell r="E157">
            <v>21906.172727794106</v>
          </cell>
          <cell r="F157">
            <v>622.47588621913133</v>
          </cell>
          <cell r="G157">
            <v>348780.87762937858</v>
          </cell>
          <cell r="H157">
            <v>38130.7720048841</v>
          </cell>
          <cell r="I157">
            <v>47358.718584014488</v>
          </cell>
          <cell r="J157">
            <v>0</v>
          </cell>
          <cell r="K157">
            <v>0</v>
          </cell>
          <cell r="L157">
            <v>49218.541953867367</v>
          </cell>
          <cell r="M157">
            <v>337.59432378025923</v>
          </cell>
          <cell r="N157">
            <v>88807.398444795952</v>
          </cell>
          <cell r="O157">
            <v>13582.266280943983</v>
          </cell>
          <cell r="P157">
            <v>0</v>
          </cell>
          <cell r="Q157">
            <v>13813.609386754679</v>
          </cell>
          <cell r="R157">
            <v>13493.034120659864</v>
          </cell>
          <cell r="S157">
            <v>0</v>
          </cell>
          <cell r="T157">
            <v>6849.1010038973909</v>
          </cell>
          <cell r="U157">
            <v>17671.767183121017</v>
          </cell>
          <cell r="V157">
            <v>16.26207643312102</v>
          </cell>
          <cell r="W157">
            <v>11556.211223144079</v>
          </cell>
          <cell r="X157">
            <v>1399.0435700636945</v>
          </cell>
          <cell r="Y157">
            <v>0</v>
          </cell>
          <cell r="Z157">
            <v>1567.2546687898089</v>
          </cell>
          <cell r="AA157">
            <v>0</v>
          </cell>
          <cell r="AB157">
            <v>0</v>
          </cell>
          <cell r="AC157">
            <v>0</v>
          </cell>
          <cell r="AD157">
            <v>0</v>
          </cell>
          <cell r="AE157">
            <v>0</v>
          </cell>
          <cell r="AF157">
            <v>0</v>
          </cell>
          <cell r="AG157">
            <v>30382.870203597213</v>
          </cell>
          <cell r="AH157">
            <v>30585.480944601572</v>
          </cell>
          <cell r="AI157">
            <v>252439.15769502486</v>
          </cell>
          <cell r="AJ157">
            <v>18636.338000000003</v>
          </cell>
          <cell r="AK157">
            <v>15173.517307692307</v>
          </cell>
          <cell r="AL157">
            <v>107916.2330153142</v>
          </cell>
          <cell r="AM157">
            <v>9888.3890196149696</v>
          </cell>
          <cell r="AN157">
            <v>0</v>
          </cell>
          <cell r="AO157">
            <v>0</v>
          </cell>
          <cell r="AP157">
            <v>0</v>
          </cell>
          <cell r="AQ157">
            <v>0</v>
          </cell>
          <cell r="AR157">
            <v>0</v>
          </cell>
          <cell r="AS157">
            <v>0</v>
          </cell>
          <cell r="AT157">
            <v>0</v>
          </cell>
        </row>
        <row r="158">
          <cell r="A158">
            <v>9</v>
          </cell>
          <cell r="B158" t="str">
            <v>RhodeIsland</v>
          </cell>
          <cell r="C158">
            <v>42979</v>
          </cell>
          <cell r="D158" t="str">
            <v>Frcst VO</v>
          </cell>
          <cell r="E158">
            <v>23221.253711283887</v>
          </cell>
          <cell r="F158">
            <v>716.9705178651684</v>
          </cell>
          <cell r="G158">
            <v>370931.04448635195</v>
          </cell>
          <cell r="H158">
            <v>42042.893302420503</v>
          </cell>
          <cell r="I158">
            <v>49449.510139111575</v>
          </cell>
          <cell r="J158">
            <v>0</v>
          </cell>
          <cell r="K158">
            <v>0</v>
          </cell>
          <cell r="L158">
            <v>60167.015801583177</v>
          </cell>
          <cell r="M158">
            <v>281.17905185230649</v>
          </cell>
          <cell r="N158">
            <v>97320.246963806479</v>
          </cell>
          <cell r="O158">
            <v>14820.538469163081</v>
          </cell>
          <cell r="P158">
            <v>0</v>
          </cell>
          <cell r="Q158">
            <v>15608.644922897174</v>
          </cell>
          <cell r="R158">
            <v>11025.241278109404</v>
          </cell>
          <cell r="S158">
            <v>0</v>
          </cell>
          <cell r="T158">
            <v>8377.5000025948066</v>
          </cell>
          <cell r="U158">
            <v>21394.219053191955</v>
          </cell>
          <cell r="V158">
            <v>50.609000774814866</v>
          </cell>
          <cell r="W158">
            <v>12495.551338609208</v>
          </cell>
          <cell r="X158">
            <v>1423.0708559664063</v>
          </cell>
          <cell r="Y158">
            <v>0</v>
          </cell>
          <cell r="Z158">
            <v>1535.7635986197517</v>
          </cell>
          <cell r="AA158">
            <v>0</v>
          </cell>
          <cell r="AB158">
            <v>0</v>
          </cell>
          <cell r="AC158">
            <v>0</v>
          </cell>
          <cell r="AD158">
            <v>0</v>
          </cell>
          <cell r="AE158">
            <v>0</v>
          </cell>
          <cell r="AF158">
            <v>0</v>
          </cell>
          <cell r="AG158">
            <v>32133.045524134672</v>
          </cell>
          <cell r="AH158">
            <v>31565.425363374779</v>
          </cell>
          <cell r="AI158">
            <v>275876.52934967162</v>
          </cell>
          <cell r="AJ158">
            <v>23048.531658649794</v>
          </cell>
          <cell r="AK158">
            <v>20827.712248837528</v>
          </cell>
          <cell r="AL158">
            <v>304277.7066349652</v>
          </cell>
          <cell r="AM158">
            <v>11517.636533927993</v>
          </cell>
          <cell r="AN158">
            <v>0</v>
          </cell>
          <cell r="AO158">
            <v>0</v>
          </cell>
          <cell r="AP158">
            <v>0</v>
          </cell>
          <cell r="AQ158">
            <v>0</v>
          </cell>
          <cell r="AR158">
            <v>0</v>
          </cell>
          <cell r="AS158">
            <v>0</v>
          </cell>
          <cell r="AT158">
            <v>0</v>
          </cell>
        </row>
        <row r="159">
          <cell r="A159">
            <v>9</v>
          </cell>
          <cell r="B159" t="str">
            <v>RhodeIsland</v>
          </cell>
          <cell r="C159">
            <v>43009</v>
          </cell>
          <cell r="D159" t="str">
            <v>Frcst VO</v>
          </cell>
          <cell r="E159">
            <v>23932.081654999838</v>
          </cell>
          <cell r="F159">
            <v>755.13513009958797</v>
          </cell>
          <cell r="G159">
            <v>481906.2313459111</v>
          </cell>
          <cell r="H159">
            <v>52231.978391098644</v>
          </cell>
          <cell r="I159">
            <v>50670.341194764347</v>
          </cell>
          <cell r="J159">
            <v>0</v>
          </cell>
          <cell r="K159">
            <v>0</v>
          </cell>
          <cell r="L159">
            <v>58866.123919796293</v>
          </cell>
          <cell r="M159">
            <v>800.60630922126415</v>
          </cell>
          <cell r="N159">
            <v>112419.34801818918</v>
          </cell>
          <cell r="O159">
            <v>14598.118235798451</v>
          </cell>
          <cell r="P159">
            <v>0</v>
          </cell>
          <cell r="Q159">
            <v>13926.093735156403</v>
          </cell>
          <cell r="R159">
            <v>10229.925181610382</v>
          </cell>
          <cell r="S159">
            <v>0</v>
          </cell>
          <cell r="T159">
            <v>7483.5021701823407</v>
          </cell>
          <cell r="U159">
            <v>34115.517817737775</v>
          </cell>
          <cell r="V159">
            <v>51.033048299457811</v>
          </cell>
          <cell r="W159">
            <v>20002.965030155719</v>
          </cell>
          <cell r="X159">
            <v>1382.0372947436522</v>
          </cell>
          <cell r="Y159">
            <v>0</v>
          </cell>
          <cell r="Z159">
            <v>2237.9012284160981</v>
          </cell>
          <cell r="AA159">
            <v>0</v>
          </cell>
          <cell r="AB159">
            <v>0</v>
          </cell>
          <cell r="AC159">
            <v>0</v>
          </cell>
          <cell r="AD159">
            <v>0</v>
          </cell>
          <cell r="AE159">
            <v>0</v>
          </cell>
          <cell r="AF159">
            <v>0</v>
          </cell>
          <cell r="AG159">
            <v>44476.296700912433</v>
          </cell>
          <cell r="AH159">
            <v>29602.955467298983</v>
          </cell>
          <cell r="AI159">
            <v>267028.78582206543</v>
          </cell>
          <cell r="AJ159">
            <v>48542.560408249425</v>
          </cell>
          <cell r="AK159">
            <v>46608.492869292408</v>
          </cell>
          <cell r="AL159">
            <v>257191.75864797214</v>
          </cell>
          <cell r="AM159">
            <v>13974.408147650194</v>
          </cell>
          <cell r="AN159">
            <v>0</v>
          </cell>
          <cell r="AO159">
            <v>0</v>
          </cell>
          <cell r="AP159">
            <v>0</v>
          </cell>
          <cell r="AQ159">
            <v>0</v>
          </cell>
          <cell r="AR159">
            <v>0</v>
          </cell>
          <cell r="AS159">
            <v>0</v>
          </cell>
          <cell r="AT159">
            <v>0</v>
          </cell>
        </row>
        <row r="160">
          <cell r="A160">
            <v>9</v>
          </cell>
          <cell r="B160" t="str">
            <v>RhodeIsland</v>
          </cell>
          <cell r="C160">
            <v>43040</v>
          </cell>
          <cell r="D160" t="str">
            <v>Frcst VO</v>
          </cell>
          <cell r="E160">
            <v>32881.317808331463</v>
          </cell>
          <cell r="F160">
            <v>1533.8079715182655</v>
          </cell>
          <cell r="G160">
            <v>1072372.3428720315</v>
          </cell>
          <cell r="H160">
            <v>122001.49642998041</v>
          </cell>
          <cell r="I160">
            <v>130274.20939180432</v>
          </cell>
          <cell r="J160">
            <v>0</v>
          </cell>
          <cell r="K160">
            <v>0</v>
          </cell>
          <cell r="L160">
            <v>99938.360938540616</v>
          </cell>
          <cell r="M160">
            <v>1502.6542162808707</v>
          </cell>
          <cell r="N160">
            <v>214961.29697213537</v>
          </cell>
          <cell r="O160">
            <v>19386.454162280559</v>
          </cell>
          <cell r="P160">
            <v>0</v>
          </cell>
          <cell r="Q160">
            <v>19124.591851441714</v>
          </cell>
          <cell r="R160">
            <v>11217.254266856376</v>
          </cell>
          <cell r="S160">
            <v>0</v>
          </cell>
          <cell r="T160">
            <v>8960.7820890384264</v>
          </cell>
          <cell r="U160">
            <v>77596.215911669744</v>
          </cell>
          <cell r="V160">
            <v>743.825910022058</v>
          </cell>
          <cell r="W160">
            <v>48770.696710308264</v>
          </cell>
          <cell r="X160">
            <v>3163.6943567780577</v>
          </cell>
          <cell r="Y160">
            <v>0</v>
          </cell>
          <cell r="Z160">
            <v>6117.0838469218952</v>
          </cell>
          <cell r="AA160">
            <v>0</v>
          </cell>
          <cell r="AB160">
            <v>0</v>
          </cell>
          <cell r="AC160">
            <v>0</v>
          </cell>
          <cell r="AD160">
            <v>0</v>
          </cell>
          <cell r="AE160">
            <v>0</v>
          </cell>
          <cell r="AF160">
            <v>0</v>
          </cell>
          <cell r="AG160">
            <v>64568.044880094843</v>
          </cell>
          <cell r="AH160">
            <v>40684.289424115763</v>
          </cell>
          <cell r="AI160">
            <v>299764.97497854679</v>
          </cell>
          <cell r="AJ160">
            <v>111502.31207309982</v>
          </cell>
          <cell r="AK160">
            <v>100445.93571313254</v>
          </cell>
          <cell r="AL160">
            <v>214911.5284113872</v>
          </cell>
          <cell r="AM160">
            <v>15859.639262990388</v>
          </cell>
          <cell r="AN160">
            <v>0</v>
          </cell>
          <cell r="AO160">
            <v>0</v>
          </cell>
          <cell r="AP160">
            <v>0</v>
          </cell>
          <cell r="AQ160">
            <v>0</v>
          </cell>
          <cell r="AR160">
            <v>0</v>
          </cell>
          <cell r="AS160">
            <v>0</v>
          </cell>
          <cell r="AT160">
            <v>0</v>
          </cell>
        </row>
        <row r="161">
          <cell r="A161">
            <v>9</v>
          </cell>
          <cell r="B161" t="str">
            <v>RhodeIsland</v>
          </cell>
          <cell r="C161">
            <v>43070</v>
          </cell>
          <cell r="D161" t="str">
            <v>Frcst VO</v>
          </cell>
          <cell r="E161">
            <v>46005.62451849856</v>
          </cell>
          <cell r="F161">
            <v>2713.168913132246</v>
          </cell>
          <cell r="G161">
            <v>1920752.7205755683</v>
          </cell>
          <cell r="H161">
            <v>211185.11344908515</v>
          </cell>
          <cell r="I161">
            <v>261102.52544921936</v>
          </cell>
          <cell r="J161">
            <v>0</v>
          </cell>
          <cell r="K161">
            <v>0</v>
          </cell>
          <cell r="L161">
            <v>162261.47384193316</v>
          </cell>
          <cell r="M161">
            <v>3433.1461039898099</v>
          </cell>
          <cell r="N161">
            <v>314495.71097910556</v>
          </cell>
          <cell r="O161">
            <v>23778.481364330422</v>
          </cell>
          <cell r="P161">
            <v>0</v>
          </cell>
          <cell r="Q161">
            <v>20716.146298671629</v>
          </cell>
          <cell r="R161">
            <v>10453.402546308327</v>
          </cell>
          <cell r="S161">
            <v>0</v>
          </cell>
          <cell r="T161">
            <v>10341.63837067323</v>
          </cell>
          <cell r="U161">
            <v>131216.12302680284</v>
          </cell>
          <cell r="V161">
            <v>841.30323762850139</v>
          </cell>
          <cell r="W161">
            <v>76225.453146255342</v>
          </cell>
          <cell r="X161">
            <v>5223.339792046806</v>
          </cell>
          <cell r="Y161">
            <v>0</v>
          </cell>
          <cell r="Z161">
            <v>9197.4991302209019</v>
          </cell>
          <cell r="AA161">
            <v>0</v>
          </cell>
          <cell r="AB161">
            <v>0</v>
          </cell>
          <cell r="AC161">
            <v>0</v>
          </cell>
          <cell r="AD161">
            <v>0</v>
          </cell>
          <cell r="AE161">
            <v>0</v>
          </cell>
          <cell r="AF161">
            <v>0</v>
          </cell>
          <cell r="AG161">
            <v>104595.13675470957</v>
          </cell>
          <cell r="AH161">
            <v>46905.586784616484</v>
          </cell>
          <cell r="AI161">
            <v>372333.76615056436</v>
          </cell>
          <cell r="AJ161">
            <v>157605.3855121558</v>
          </cell>
          <cell r="AK161">
            <v>147584.8919511142</v>
          </cell>
          <cell r="AL161">
            <v>83526.814379626041</v>
          </cell>
          <cell r="AM161">
            <v>19289.695009429743</v>
          </cell>
          <cell r="AN161">
            <v>0</v>
          </cell>
          <cell r="AO161">
            <v>0</v>
          </cell>
          <cell r="AP161">
            <v>0</v>
          </cell>
          <cell r="AQ161">
            <v>0</v>
          </cell>
          <cell r="AR161">
            <v>0</v>
          </cell>
          <cell r="AS161">
            <v>0</v>
          </cell>
          <cell r="AT161">
            <v>0</v>
          </cell>
        </row>
        <row r="162">
          <cell r="A162">
            <v>9</v>
          </cell>
          <cell r="B162" t="str">
            <v>RhodeIsland</v>
          </cell>
          <cell r="C162">
            <v>43101</v>
          </cell>
          <cell r="D162" t="str">
            <v>Frcst VO</v>
          </cell>
          <cell r="E162">
            <v>59240.226321028575</v>
          </cell>
          <cell r="F162">
            <v>3698.6171664723515</v>
          </cell>
          <cell r="G162">
            <v>2811890.4668030087</v>
          </cell>
          <cell r="H162">
            <v>266987.42054157611</v>
          </cell>
          <cell r="I162">
            <v>459312.23596214521</v>
          </cell>
          <cell r="J162">
            <v>0</v>
          </cell>
          <cell r="K162">
            <v>0</v>
          </cell>
          <cell r="L162">
            <v>217341.43207562467</v>
          </cell>
          <cell r="M162">
            <v>5141.8057156803461</v>
          </cell>
          <cell r="N162">
            <v>498180.72848389234</v>
          </cell>
          <cell r="O162">
            <v>26300.793833945088</v>
          </cell>
          <cell r="P162">
            <v>0</v>
          </cell>
          <cell r="Q162">
            <v>26591.782471344592</v>
          </cell>
          <cell r="R162">
            <v>15906.948183729181</v>
          </cell>
          <cell r="S162">
            <v>0</v>
          </cell>
          <cell r="T162">
            <v>9735.5230057645804</v>
          </cell>
          <cell r="U162">
            <v>199158.52351898563</v>
          </cell>
          <cell r="V162">
            <v>865.08483413526426</v>
          </cell>
          <cell r="W162">
            <v>108986.31259824221</v>
          </cell>
          <cell r="X162">
            <v>8303.0544432504594</v>
          </cell>
          <cell r="Y162">
            <v>0</v>
          </cell>
          <cell r="Z162">
            <v>12544.069259575899</v>
          </cell>
          <cell r="AA162">
            <v>0</v>
          </cell>
          <cell r="AB162">
            <v>0</v>
          </cell>
          <cell r="AC162">
            <v>0</v>
          </cell>
          <cell r="AD162">
            <v>0</v>
          </cell>
          <cell r="AE162">
            <v>0</v>
          </cell>
          <cell r="AF162">
            <v>0</v>
          </cell>
          <cell r="AG162">
            <v>100714.79136919306</v>
          </cell>
          <cell r="AH162">
            <v>42956.191137236223</v>
          </cell>
          <cell r="AI162">
            <v>365589.44765457889</v>
          </cell>
          <cell r="AJ162">
            <v>178243.17036835081</v>
          </cell>
          <cell r="AK162">
            <v>161257.26318140092</v>
          </cell>
          <cell r="AL162">
            <v>83141.128215144621</v>
          </cell>
          <cell r="AM162">
            <v>15906.753180507008</v>
          </cell>
          <cell r="AN162">
            <v>0</v>
          </cell>
          <cell r="AO162">
            <v>0</v>
          </cell>
          <cell r="AP162">
            <v>0</v>
          </cell>
          <cell r="AQ162">
            <v>0</v>
          </cell>
          <cell r="AR162">
            <v>0</v>
          </cell>
          <cell r="AS162">
            <v>0</v>
          </cell>
          <cell r="AT162">
            <v>0</v>
          </cell>
        </row>
        <row r="163">
          <cell r="A163">
            <v>9</v>
          </cell>
          <cell r="B163" t="str">
            <v>RhodeIsland</v>
          </cell>
          <cell r="C163">
            <v>43132</v>
          </cell>
          <cell r="D163" t="str">
            <v>Frcst VO</v>
          </cell>
          <cell r="E163">
            <v>59725.781643996212</v>
          </cell>
          <cell r="F163">
            <v>3725.900051495657</v>
          </cell>
          <cell r="G163">
            <v>2925119.1295260242</v>
          </cell>
          <cell r="H163">
            <v>272182.06150198349</v>
          </cell>
          <cell r="I163">
            <v>450170.65279177739</v>
          </cell>
          <cell r="J163">
            <v>0</v>
          </cell>
          <cell r="K163">
            <v>0</v>
          </cell>
          <cell r="L163">
            <v>238233.01044668799</v>
          </cell>
          <cell r="M163">
            <v>4995.3911516563285</v>
          </cell>
          <cell r="N163">
            <v>531167.85087983217</v>
          </cell>
          <cell r="O163">
            <v>26334.122027503799</v>
          </cell>
          <cell r="P163">
            <v>0</v>
          </cell>
          <cell r="Q163">
            <v>24089.072446612336</v>
          </cell>
          <cell r="R163">
            <v>13675.747122026412</v>
          </cell>
          <cell r="S163">
            <v>0</v>
          </cell>
          <cell r="T163">
            <v>12599.297972046854</v>
          </cell>
          <cell r="U163">
            <v>199670.00519345069</v>
          </cell>
          <cell r="V163">
            <v>2023.5674019026812</v>
          </cell>
          <cell r="W163">
            <v>113487.82984773516</v>
          </cell>
          <cell r="X163">
            <v>7498.033427768306</v>
          </cell>
          <cell r="Y163">
            <v>0</v>
          </cell>
          <cell r="Z163">
            <v>12446.919293143554</v>
          </cell>
          <cell r="AA163">
            <v>0</v>
          </cell>
          <cell r="AB163">
            <v>0</v>
          </cell>
          <cell r="AC163">
            <v>0</v>
          </cell>
          <cell r="AD163">
            <v>0</v>
          </cell>
          <cell r="AE163">
            <v>0</v>
          </cell>
          <cell r="AF163">
            <v>0</v>
          </cell>
          <cell r="AG163">
            <v>116380.28898429766</v>
          </cell>
          <cell r="AH163">
            <v>50756.71881172742</v>
          </cell>
          <cell r="AI163">
            <v>352488.89335867477</v>
          </cell>
          <cell r="AJ163">
            <v>167452.26186088932</v>
          </cell>
          <cell r="AK163">
            <v>156382.07201008155</v>
          </cell>
          <cell r="AL163">
            <v>0</v>
          </cell>
          <cell r="AM163">
            <v>15358.244450144695</v>
          </cell>
          <cell r="AN163">
            <v>0</v>
          </cell>
          <cell r="AO163">
            <v>0</v>
          </cell>
          <cell r="AP163">
            <v>0</v>
          </cell>
          <cell r="AQ163">
            <v>0</v>
          </cell>
          <cell r="AR163">
            <v>0</v>
          </cell>
          <cell r="AS163">
            <v>0</v>
          </cell>
          <cell r="AT163">
            <v>0</v>
          </cell>
        </row>
        <row r="164">
          <cell r="A164">
            <v>9</v>
          </cell>
          <cell r="B164" t="str">
            <v>RhodeIsland</v>
          </cell>
          <cell r="C164">
            <v>43160</v>
          </cell>
          <cell r="D164" t="str">
            <v>Frcst VO</v>
          </cell>
          <cell r="E164">
            <v>53477.061566905737</v>
          </cell>
          <cell r="F164">
            <v>3160.2547797319644</v>
          </cell>
          <cell r="G164">
            <v>2604282.9851282276</v>
          </cell>
          <cell r="H164">
            <v>249218.27991101469</v>
          </cell>
          <cell r="I164">
            <v>417622.77385916724</v>
          </cell>
          <cell r="J164">
            <v>0</v>
          </cell>
          <cell r="K164">
            <v>0</v>
          </cell>
          <cell r="L164">
            <v>214613.77301275887</v>
          </cell>
          <cell r="M164">
            <v>3483.0155611945129</v>
          </cell>
          <cell r="N164">
            <v>494878.69443942618</v>
          </cell>
          <cell r="O164">
            <v>28809.973390484141</v>
          </cell>
          <cell r="P164">
            <v>0</v>
          </cell>
          <cell r="Q164">
            <v>25078.243937758507</v>
          </cell>
          <cell r="R164">
            <v>13784.984113601295</v>
          </cell>
          <cell r="S164">
            <v>0</v>
          </cell>
          <cell r="T164">
            <v>11331.998284300662</v>
          </cell>
          <cell r="U164">
            <v>191026.6013917299</v>
          </cell>
          <cell r="V164">
            <v>2038.2626243392519</v>
          </cell>
          <cell r="W164">
            <v>108090.7569547633</v>
          </cell>
          <cell r="X164">
            <v>6907.4068896184781</v>
          </cell>
          <cell r="Y164">
            <v>0</v>
          </cell>
          <cell r="Z164">
            <v>12998.179106672313</v>
          </cell>
          <cell r="AA164">
            <v>0</v>
          </cell>
          <cell r="AB164">
            <v>0</v>
          </cell>
          <cell r="AC164">
            <v>0</v>
          </cell>
          <cell r="AD164">
            <v>0</v>
          </cell>
          <cell r="AE164">
            <v>0</v>
          </cell>
          <cell r="AF164">
            <v>0</v>
          </cell>
          <cell r="AG164">
            <v>78430.441734312524</v>
          </cell>
          <cell r="AH164">
            <v>49760.152800470671</v>
          </cell>
          <cell r="AI164">
            <v>322140.37320738478</v>
          </cell>
          <cell r="AJ164">
            <v>142450.151617375</v>
          </cell>
          <cell r="AK164">
            <v>130408.56755273158</v>
          </cell>
          <cell r="AL164">
            <v>0</v>
          </cell>
          <cell r="AM164">
            <v>12901.570033232476</v>
          </cell>
          <cell r="AN164">
            <v>0</v>
          </cell>
          <cell r="AO164">
            <v>0</v>
          </cell>
          <cell r="AP164">
            <v>0</v>
          </cell>
          <cell r="AQ164">
            <v>0</v>
          </cell>
          <cell r="AR164">
            <v>0</v>
          </cell>
          <cell r="AS164">
            <v>0</v>
          </cell>
          <cell r="AT164">
            <v>0</v>
          </cell>
        </row>
        <row r="165">
          <cell r="A165">
            <v>9</v>
          </cell>
          <cell r="B165" t="str">
            <v>RhodeIsland</v>
          </cell>
          <cell r="C165">
            <v>43191</v>
          </cell>
          <cell r="D165" t="str">
            <v>Frcst VO</v>
          </cell>
          <cell r="E165">
            <v>40651.179224819614</v>
          </cell>
          <cell r="F165">
            <v>2126.5247382666557</v>
          </cell>
          <cell r="G165">
            <v>1878827.1667561473</v>
          </cell>
          <cell r="H165">
            <v>185705.54605108578</v>
          </cell>
          <cell r="I165">
            <v>270231.82689152914</v>
          </cell>
          <cell r="J165">
            <v>0</v>
          </cell>
          <cell r="K165">
            <v>0</v>
          </cell>
          <cell r="L165">
            <v>154249.2982929805</v>
          </cell>
          <cell r="M165">
            <v>2518.9431069556977</v>
          </cell>
          <cell r="N165">
            <v>325804.81355606636</v>
          </cell>
          <cell r="O165">
            <v>22720.293268785874</v>
          </cell>
          <cell r="P165">
            <v>0</v>
          </cell>
          <cell r="Q165">
            <v>20860.940972236724</v>
          </cell>
          <cell r="R165">
            <v>12634.700256782289</v>
          </cell>
          <cell r="S165">
            <v>0</v>
          </cell>
          <cell r="T165">
            <v>9339.8127677223474</v>
          </cell>
          <cell r="U165">
            <v>146514.95150091473</v>
          </cell>
          <cell r="V165">
            <v>1299.690625333327</v>
          </cell>
          <cell r="W165">
            <v>79800.580938912724</v>
          </cell>
          <cell r="X165">
            <v>5343.8208678632764</v>
          </cell>
          <cell r="Y165">
            <v>0</v>
          </cell>
          <cell r="Z165">
            <v>9007.7016715862192</v>
          </cell>
          <cell r="AA165">
            <v>0</v>
          </cell>
          <cell r="AB165">
            <v>0</v>
          </cell>
          <cell r="AC165">
            <v>0</v>
          </cell>
          <cell r="AD165">
            <v>0</v>
          </cell>
          <cell r="AE165">
            <v>0</v>
          </cell>
          <cell r="AF165">
            <v>0</v>
          </cell>
          <cell r="AG165">
            <v>58326.967443558111</v>
          </cell>
          <cell r="AH165">
            <v>36740.901783130546</v>
          </cell>
          <cell r="AI165">
            <v>283873.99076559552</v>
          </cell>
          <cell r="AJ165">
            <v>98874.581251971322</v>
          </cell>
          <cell r="AK165">
            <v>85039.051757883557</v>
          </cell>
          <cell r="AL165">
            <v>0</v>
          </cell>
          <cell r="AM165">
            <v>16265.844409793612</v>
          </cell>
          <cell r="AN165">
            <v>0</v>
          </cell>
          <cell r="AO165">
            <v>0</v>
          </cell>
          <cell r="AP165">
            <v>0</v>
          </cell>
          <cell r="AQ165">
            <v>0</v>
          </cell>
          <cell r="AR165">
            <v>0</v>
          </cell>
          <cell r="AS165">
            <v>0</v>
          </cell>
          <cell r="AT165">
            <v>0</v>
          </cell>
        </row>
        <row r="166">
          <cell r="A166">
            <v>9</v>
          </cell>
          <cell r="B166" t="str">
            <v>RhodeIsland</v>
          </cell>
          <cell r="C166">
            <v>43221</v>
          </cell>
          <cell r="D166" t="str">
            <v>Frcst VO</v>
          </cell>
          <cell r="E166">
            <v>35057.76679893586</v>
          </cell>
          <cell r="F166">
            <v>1594.4120246630341</v>
          </cell>
          <cell r="G166">
            <v>1123646.6587248428</v>
          </cell>
          <cell r="H166">
            <v>112400.98863726032</v>
          </cell>
          <cell r="I166">
            <v>141039.47003146017</v>
          </cell>
          <cell r="J166">
            <v>0</v>
          </cell>
          <cell r="K166">
            <v>0</v>
          </cell>
          <cell r="L166">
            <v>103169.34355519802</v>
          </cell>
          <cell r="M166">
            <v>11989.858255379917</v>
          </cell>
          <cell r="N166">
            <v>199439.32769280861</v>
          </cell>
          <cell r="O166">
            <v>19102.864530909548</v>
          </cell>
          <cell r="P166">
            <v>0</v>
          </cell>
          <cell r="Q166">
            <v>17924.533506983727</v>
          </cell>
          <cell r="R166">
            <v>16002.14442512899</v>
          </cell>
          <cell r="S166">
            <v>0</v>
          </cell>
          <cell r="T166">
            <v>8058.0521814981594</v>
          </cell>
          <cell r="U166">
            <v>75090.842987440119</v>
          </cell>
          <cell r="V166">
            <v>679.8297934090574</v>
          </cell>
          <cell r="W166">
            <v>37790.554467204478</v>
          </cell>
          <cell r="X166">
            <v>3588.858177642036</v>
          </cell>
          <cell r="Y166">
            <v>0</v>
          </cell>
          <cell r="Z166">
            <v>5425.8034301156813</v>
          </cell>
          <cell r="AA166">
            <v>0</v>
          </cell>
          <cell r="AB166">
            <v>0</v>
          </cell>
          <cell r="AC166">
            <v>0</v>
          </cell>
          <cell r="AD166">
            <v>0</v>
          </cell>
          <cell r="AE166">
            <v>0</v>
          </cell>
          <cell r="AF166">
            <v>0</v>
          </cell>
          <cell r="AG166">
            <v>35737.017167326063</v>
          </cell>
          <cell r="AH166">
            <v>35064.451697622659</v>
          </cell>
          <cell r="AI166">
            <v>262724.77700121165</v>
          </cell>
          <cell r="AJ166">
            <v>33013.776447014592</v>
          </cell>
          <cell r="AK166">
            <v>38679.39840094297</v>
          </cell>
          <cell r="AL166">
            <v>61454.243887100034</v>
          </cell>
          <cell r="AM166">
            <v>13882.852032292611</v>
          </cell>
          <cell r="AN166">
            <v>0</v>
          </cell>
          <cell r="AO166">
            <v>0</v>
          </cell>
          <cell r="AP166">
            <v>0</v>
          </cell>
          <cell r="AQ166">
            <v>0</v>
          </cell>
          <cell r="AR166">
            <v>0</v>
          </cell>
          <cell r="AS166">
            <v>0</v>
          </cell>
          <cell r="AT166">
            <v>0</v>
          </cell>
        </row>
        <row r="167">
          <cell r="A167">
            <v>9</v>
          </cell>
          <cell r="B167" t="str">
            <v>RhodeIsland</v>
          </cell>
          <cell r="C167">
            <v>43252</v>
          </cell>
          <cell r="D167" t="str">
            <v>Frcst VO</v>
          </cell>
          <cell r="E167">
            <v>28215.112327894552</v>
          </cell>
          <cell r="F167">
            <v>997.70833514109552</v>
          </cell>
          <cell r="G167">
            <v>661826.18302447896</v>
          </cell>
          <cell r="H167">
            <v>70230.334973761652</v>
          </cell>
          <cell r="I167">
            <v>76838.03386837228</v>
          </cell>
          <cell r="J167">
            <v>0</v>
          </cell>
          <cell r="K167">
            <v>0</v>
          </cell>
          <cell r="L167">
            <v>72766.242865212713</v>
          </cell>
          <cell r="M167">
            <v>755.96872797454694</v>
          </cell>
          <cell r="N167">
            <v>131312.63744302993</v>
          </cell>
          <cell r="O167">
            <v>16176.268605281346</v>
          </cell>
          <cell r="P167">
            <v>0</v>
          </cell>
          <cell r="Q167">
            <v>13842.158744980969</v>
          </cell>
          <cell r="R167">
            <v>14193.660779115136</v>
          </cell>
          <cell r="S167">
            <v>0</v>
          </cell>
          <cell r="T167">
            <v>8882.1330971060252</v>
          </cell>
          <cell r="U167">
            <v>49285.809366523383</v>
          </cell>
          <cell r="V167">
            <v>232.65152237663023</v>
          </cell>
          <cell r="W167">
            <v>22845.144250423869</v>
          </cell>
          <cell r="X167">
            <v>1556.2614939660839</v>
          </cell>
          <cell r="Y167">
            <v>0</v>
          </cell>
          <cell r="Z167">
            <v>3868.6802092551579</v>
          </cell>
          <cell r="AA167">
            <v>0</v>
          </cell>
          <cell r="AB167">
            <v>0</v>
          </cell>
          <cell r="AC167">
            <v>0</v>
          </cell>
          <cell r="AD167">
            <v>0</v>
          </cell>
          <cell r="AE167">
            <v>0</v>
          </cell>
          <cell r="AF167">
            <v>0</v>
          </cell>
          <cell r="AG167">
            <v>31781.77740762063</v>
          </cell>
          <cell r="AH167">
            <v>31207.548459730158</v>
          </cell>
          <cell r="AI167">
            <v>256964.83895792413</v>
          </cell>
          <cell r="AJ167">
            <v>25899.250138919648</v>
          </cell>
          <cell r="AK167">
            <v>18572.563991910276</v>
          </cell>
          <cell r="AL167">
            <v>269714.33086212038</v>
          </cell>
          <cell r="AM167">
            <v>13118.446229427993</v>
          </cell>
          <cell r="AN167">
            <v>0</v>
          </cell>
          <cell r="AO167">
            <v>0</v>
          </cell>
          <cell r="AP167">
            <v>0</v>
          </cell>
          <cell r="AQ167">
            <v>0</v>
          </cell>
          <cell r="AR167">
            <v>0</v>
          </cell>
          <cell r="AS167">
            <v>0</v>
          </cell>
          <cell r="AT167">
            <v>0</v>
          </cell>
        </row>
        <row r="168">
          <cell r="A168">
            <v>9</v>
          </cell>
          <cell r="B168" t="str">
            <v>RhodeIsland</v>
          </cell>
          <cell r="C168">
            <v>43282</v>
          </cell>
          <cell r="D168" t="str">
            <v>Frcst VO</v>
          </cell>
          <cell r="E168">
            <v>23435.081879577247</v>
          </cell>
          <cell r="F168">
            <v>718.36493066473315</v>
          </cell>
          <cell r="G168">
            <v>411892.38977228728</v>
          </cell>
          <cell r="H168">
            <v>41880.259117878333</v>
          </cell>
          <cell r="I168">
            <v>54298.837891516239</v>
          </cell>
          <cell r="J168">
            <v>0</v>
          </cell>
          <cell r="K168">
            <v>0</v>
          </cell>
          <cell r="L168">
            <v>55825.445060051956</v>
          </cell>
          <cell r="M168">
            <v>130.95781183776842</v>
          </cell>
          <cell r="N168">
            <v>98337.283089813616</v>
          </cell>
          <cell r="O168">
            <v>12971.875704053031</v>
          </cell>
          <cell r="P168">
            <v>0</v>
          </cell>
          <cell r="Q168">
            <v>12667.30516285333</v>
          </cell>
          <cell r="R168">
            <v>9249.9302659583773</v>
          </cell>
          <cell r="S168">
            <v>0</v>
          </cell>
          <cell r="T168">
            <v>6491.8124689465376</v>
          </cell>
          <cell r="U168">
            <v>22342.150628103853</v>
          </cell>
          <cell r="V168">
            <v>50.044473706858867</v>
          </cell>
          <cell r="W168">
            <v>14546.254676348961</v>
          </cell>
          <cell r="X168">
            <v>1405.6825289559533</v>
          </cell>
          <cell r="Y168">
            <v>0</v>
          </cell>
          <cell r="Z168">
            <v>1653.663488750964</v>
          </cell>
          <cell r="AA168">
            <v>0</v>
          </cell>
          <cell r="AB168">
            <v>0</v>
          </cell>
          <cell r="AC168">
            <v>0</v>
          </cell>
          <cell r="AD168">
            <v>0</v>
          </cell>
          <cell r="AE168">
            <v>0</v>
          </cell>
          <cell r="AF168">
            <v>0</v>
          </cell>
          <cell r="AG168">
            <v>27650.410271923185</v>
          </cell>
          <cell r="AH168">
            <v>28499.292942296252</v>
          </cell>
          <cell r="AI168">
            <v>258799.24690407395</v>
          </cell>
          <cell r="AJ168">
            <v>18923.141378409462</v>
          </cell>
          <cell r="AK168">
            <v>15445.062136497438</v>
          </cell>
          <cell r="AL168">
            <v>714331.60602650454</v>
          </cell>
          <cell r="AM168">
            <v>12276.716190125286</v>
          </cell>
          <cell r="AN168">
            <v>0</v>
          </cell>
          <cell r="AO168">
            <v>0</v>
          </cell>
          <cell r="AP168">
            <v>0</v>
          </cell>
          <cell r="AQ168">
            <v>0</v>
          </cell>
          <cell r="AR168">
            <v>0</v>
          </cell>
          <cell r="AS168">
            <v>0</v>
          </cell>
          <cell r="AT168">
            <v>0</v>
          </cell>
        </row>
        <row r="169">
          <cell r="A169">
            <v>9</v>
          </cell>
          <cell r="B169" t="str">
            <v>RhodeIsland</v>
          </cell>
          <cell r="C169">
            <v>43313</v>
          </cell>
          <cell r="D169" t="str">
            <v>Frcst VO</v>
          </cell>
          <cell r="E169">
            <v>20581.701443152222</v>
          </cell>
          <cell r="F169">
            <v>612.38713603729775</v>
          </cell>
          <cell r="G169">
            <v>345618.18751209817</v>
          </cell>
          <cell r="H169">
            <v>37484.21261716068</v>
          </cell>
          <cell r="I169">
            <v>46820.270450232551</v>
          </cell>
          <cell r="J169">
            <v>0</v>
          </cell>
          <cell r="K169">
            <v>0</v>
          </cell>
          <cell r="L169">
            <v>48420.834628845208</v>
          </cell>
          <cell r="M169">
            <v>332.12277882433932</v>
          </cell>
          <cell r="N169">
            <v>87368.056492692282</v>
          </cell>
          <cell r="O169">
            <v>13362.132305564015</v>
          </cell>
          <cell r="P169">
            <v>0</v>
          </cell>
          <cell r="Q169">
            <v>13589.725928298363</v>
          </cell>
          <cell r="R169">
            <v>13274.346371540578</v>
          </cell>
          <cell r="S169">
            <v>0</v>
          </cell>
          <cell r="T169">
            <v>6738.0945046445968</v>
          </cell>
          <cell r="U169">
            <v>17639.772601273886</v>
          </cell>
          <cell r="V169">
            <v>15.998509554140128</v>
          </cell>
          <cell r="W169">
            <v>11368.914444811111</v>
          </cell>
          <cell r="X169">
            <v>1376.368633757962</v>
          </cell>
          <cell r="Y169">
            <v>0</v>
          </cell>
          <cell r="Z169">
            <v>1541.8534585987263</v>
          </cell>
          <cell r="AA169">
            <v>0</v>
          </cell>
          <cell r="AB169">
            <v>0</v>
          </cell>
          <cell r="AC169">
            <v>0</v>
          </cell>
          <cell r="AD169">
            <v>0</v>
          </cell>
          <cell r="AE169">
            <v>0</v>
          </cell>
          <cell r="AF169">
            <v>0</v>
          </cell>
          <cell r="AG169">
            <v>30382.870203597213</v>
          </cell>
          <cell r="AH169">
            <v>30585.480944601572</v>
          </cell>
          <cell r="AI169">
            <v>252439.15769502486</v>
          </cell>
          <cell r="AJ169">
            <v>18636.338000000003</v>
          </cell>
          <cell r="AK169">
            <v>15173.517307692307</v>
          </cell>
          <cell r="AL169">
            <v>107916.2330153142</v>
          </cell>
          <cell r="AM169">
            <v>9888.3890196149696</v>
          </cell>
          <cell r="AN169">
            <v>0</v>
          </cell>
          <cell r="AO169">
            <v>0</v>
          </cell>
          <cell r="AP169">
            <v>0</v>
          </cell>
          <cell r="AQ169">
            <v>0</v>
          </cell>
          <cell r="AR169">
            <v>0</v>
          </cell>
          <cell r="AS169">
            <v>0</v>
          </cell>
          <cell r="AT169">
            <v>0</v>
          </cell>
        </row>
        <row r="170">
          <cell r="A170">
            <v>9</v>
          </cell>
          <cell r="B170" t="str">
            <v>RhodeIsland</v>
          </cell>
          <cell r="C170">
            <v>43344</v>
          </cell>
          <cell r="D170" t="str">
            <v>Frcst VO</v>
          </cell>
          <cell r="E170">
            <v>22278.664697040826</v>
          </cell>
          <cell r="F170">
            <v>720.34714510786148</v>
          </cell>
          <cell r="G170">
            <v>375245.88232442463</v>
          </cell>
          <cell r="H170">
            <v>42200.588371288264</v>
          </cell>
          <cell r="I170">
            <v>49920.176359868623</v>
          </cell>
          <cell r="J170">
            <v>0</v>
          </cell>
          <cell r="K170">
            <v>0</v>
          </cell>
          <cell r="L170">
            <v>60450.376943505864</v>
          </cell>
          <cell r="M170">
            <v>300.15974138079815</v>
          </cell>
          <cell r="N170">
            <v>97778.584076665851</v>
          </cell>
          <cell r="O170">
            <v>14890.336923491948</v>
          </cell>
          <cell r="P170">
            <v>0</v>
          </cell>
          <cell r="Q170">
            <v>15682.155024574866</v>
          </cell>
          <cell r="R170">
            <v>11077.165491350108</v>
          </cell>
          <cell r="S170">
            <v>0</v>
          </cell>
          <cell r="T170">
            <v>8416.954476704359</v>
          </cell>
          <cell r="U170">
            <v>21768.395785455356</v>
          </cell>
          <cell r="V170">
            <v>50.411952052774836</v>
          </cell>
          <cell r="W170">
            <v>12547.129547163948</v>
          </cell>
          <cell r="X170">
            <v>1430.0474232924037</v>
          </cell>
          <cell r="Y170">
            <v>0</v>
          </cell>
          <cell r="Z170">
            <v>1544.0558398375538</v>
          </cell>
          <cell r="AA170">
            <v>0</v>
          </cell>
          <cell r="AB170">
            <v>0</v>
          </cell>
          <cell r="AC170">
            <v>0</v>
          </cell>
          <cell r="AD170">
            <v>0</v>
          </cell>
          <cell r="AE170">
            <v>0</v>
          </cell>
          <cell r="AF170">
            <v>0</v>
          </cell>
          <cell r="AG170">
            <v>32133.045524134672</v>
          </cell>
          <cell r="AH170">
            <v>31565.425363374779</v>
          </cell>
          <cell r="AI170">
            <v>275876.52934967162</v>
          </cell>
          <cell r="AJ170">
            <v>23048.531658649794</v>
          </cell>
          <cell r="AK170">
            <v>20827.712248837528</v>
          </cell>
          <cell r="AL170">
            <v>304277.7066349652</v>
          </cell>
          <cell r="AM170">
            <v>11517.636533927993</v>
          </cell>
          <cell r="AN170">
            <v>0</v>
          </cell>
          <cell r="AO170">
            <v>0</v>
          </cell>
          <cell r="AP170">
            <v>0</v>
          </cell>
          <cell r="AQ170">
            <v>0</v>
          </cell>
          <cell r="AR170">
            <v>0</v>
          </cell>
          <cell r="AS170">
            <v>0</v>
          </cell>
          <cell r="AT170">
            <v>0</v>
          </cell>
        </row>
        <row r="171">
          <cell r="A171">
            <v>9</v>
          </cell>
          <cell r="B171" t="str">
            <v>RhodeIsland</v>
          </cell>
          <cell r="C171">
            <v>43374</v>
          </cell>
          <cell r="D171" t="str">
            <v>Frcst VO</v>
          </cell>
          <cell r="E171">
            <v>23415.045459226789</v>
          </cell>
          <cell r="F171">
            <v>773.82659371591433</v>
          </cell>
          <cell r="G171">
            <v>495789.41089016636</v>
          </cell>
          <cell r="H171">
            <v>53347.717628523591</v>
          </cell>
          <cell r="I171">
            <v>52135.853410115007</v>
          </cell>
          <cell r="J171">
            <v>0</v>
          </cell>
          <cell r="K171">
            <v>0</v>
          </cell>
          <cell r="L171">
            <v>60323.206195038772</v>
          </cell>
          <cell r="M171">
            <v>820.42329707327576</v>
          </cell>
          <cell r="N171">
            <v>115202.00514735229</v>
          </cell>
          <cell r="O171">
            <v>14959.457796090494</v>
          </cell>
          <cell r="P171">
            <v>0</v>
          </cell>
          <cell r="Q171">
            <v>14270.799025630571</v>
          </cell>
          <cell r="R171">
            <v>10483.141151452222</v>
          </cell>
          <cell r="S171">
            <v>0</v>
          </cell>
          <cell r="T171">
            <v>7668.7373724145773</v>
          </cell>
          <cell r="U171">
            <v>35273.59544446272</v>
          </cell>
          <cell r="V171">
            <v>51.888035084931843</v>
          </cell>
          <cell r="W171">
            <v>20397.345216948772</v>
          </cell>
          <cell r="X171">
            <v>1416.1537395019734</v>
          </cell>
          <cell r="Y171">
            <v>0</v>
          </cell>
          <cell r="Z171">
            <v>2285.1612943996151</v>
          </cell>
          <cell r="AA171">
            <v>0</v>
          </cell>
          <cell r="AB171">
            <v>0</v>
          </cell>
          <cell r="AC171">
            <v>0</v>
          </cell>
          <cell r="AD171">
            <v>0</v>
          </cell>
          <cell r="AE171">
            <v>0</v>
          </cell>
          <cell r="AF171">
            <v>0</v>
          </cell>
          <cell r="AG171">
            <v>44476.296700912433</v>
          </cell>
          <cell r="AH171">
            <v>29602.955467298983</v>
          </cell>
          <cell r="AI171">
            <v>267028.78582206543</v>
          </cell>
          <cell r="AJ171">
            <v>48542.560408249425</v>
          </cell>
          <cell r="AK171">
            <v>46608.492869292408</v>
          </cell>
          <cell r="AL171">
            <v>257191.75864797214</v>
          </cell>
          <cell r="AM171">
            <v>13974.408147650194</v>
          </cell>
          <cell r="AN171">
            <v>0</v>
          </cell>
          <cell r="AO171">
            <v>0</v>
          </cell>
          <cell r="AP171">
            <v>0</v>
          </cell>
          <cell r="AQ171">
            <v>0</v>
          </cell>
          <cell r="AR171">
            <v>0</v>
          </cell>
          <cell r="AS171">
            <v>0</v>
          </cell>
          <cell r="AT171">
            <v>0</v>
          </cell>
        </row>
        <row r="172">
          <cell r="A172">
            <v>9</v>
          </cell>
          <cell r="B172" t="str">
            <v>RhodeIsland</v>
          </cell>
          <cell r="C172">
            <v>43405</v>
          </cell>
          <cell r="D172" t="str">
            <v>Frcst VO</v>
          </cell>
          <cell r="E172">
            <v>30019.970237632759</v>
          </cell>
          <cell r="F172">
            <v>1466.9129198009578</v>
          </cell>
          <cell r="G172">
            <v>1029735.2462167332</v>
          </cell>
          <cell r="H172">
            <v>116313.07690975312</v>
          </cell>
          <cell r="I172">
            <v>124844.41509348546</v>
          </cell>
          <cell r="J172">
            <v>0</v>
          </cell>
          <cell r="K172">
            <v>0</v>
          </cell>
          <cell r="L172">
            <v>95579.678530006131</v>
          </cell>
          <cell r="M172">
            <v>1480.6669224525376</v>
          </cell>
          <cell r="N172">
            <v>205586.03791416064</v>
          </cell>
          <cell r="O172">
            <v>18540.939027477045</v>
          </cell>
          <cell r="P172">
            <v>0</v>
          </cell>
          <cell r="Q172">
            <v>18290.497502780701</v>
          </cell>
          <cell r="R172">
            <v>10728.028224065134</v>
          </cell>
          <cell r="S172">
            <v>0</v>
          </cell>
          <cell r="T172">
            <v>8569.9691630367506</v>
          </cell>
          <cell r="U172">
            <v>74667.483864104099</v>
          </cell>
          <cell r="V172">
            <v>708.15814903410057</v>
          </cell>
          <cell r="W172">
            <v>46480.508004943826</v>
          </cell>
          <cell r="X172">
            <v>3018.132209903933</v>
          </cell>
          <cell r="Y172">
            <v>0</v>
          </cell>
          <cell r="Z172">
            <v>5830.3801894366734</v>
          </cell>
          <cell r="AA172">
            <v>0</v>
          </cell>
          <cell r="AB172">
            <v>0</v>
          </cell>
          <cell r="AC172">
            <v>0</v>
          </cell>
          <cell r="AD172">
            <v>0</v>
          </cell>
          <cell r="AE172">
            <v>0</v>
          </cell>
          <cell r="AF172">
            <v>0</v>
          </cell>
          <cell r="AG172">
            <v>64568.044880094843</v>
          </cell>
          <cell r="AH172">
            <v>40684.289424115763</v>
          </cell>
          <cell r="AI172">
            <v>299764.97497854679</v>
          </cell>
          <cell r="AJ172">
            <v>111502.31207309982</v>
          </cell>
          <cell r="AK172">
            <v>100445.93571313254</v>
          </cell>
          <cell r="AL172">
            <v>214911.5284113872</v>
          </cell>
          <cell r="AM172">
            <v>15859.639262990388</v>
          </cell>
          <cell r="AN172">
            <v>0</v>
          </cell>
          <cell r="AO172">
            <v>0</v>
          </cell>
          <cell r="AP172">
            <v>0</v>
          </cell>
          <cell r="AQ172">
            <v>0</v>
          </cell>
          <cell r="AR172">
            <v>0</v>
          </cell>
          <cell r="AS172">
            <v>0</v>
          </cell>
          <cell r="AT172">
            <v>0</v>
          </cell>
        </row>
        <row r="173">
          <cell r="A173">
            <v>9</v>
          </cell>
          <cell r="B173" t="str">
            <v>RhodeIsland</v>
          </cell>
          <cell r="C173">
            <v>43435</v>
          </cell>
          <cell r="D173" t="str">
            <v>Frcst VO</v>
          </cell>
          <cell r="E173">
            <v>44324.20844680092</v>
          </cell>
          <cell r="F173">
            <v>2738.6048716928613</v>
          </cell>
          <cell r="G173">
            <v>1933250.5035183162</v>
          </cell>
          <cell r="H173">
            <v>211056.31384351724</v>
          </cell>
          <cell r="I173">
            <v>262217.69238911913</v>
          </cell>
          <cell r="J173">
            <v>0</v>
          </cell>
          <cell r="K173">
            <v>0</v>
          </cell>
          <cell r="L173">
            <v>163782.67515920129</v>
          </cell>
          <cell r="M173">
            <v>3465.3318487147144</v>
          </cell>
          <cell r="N173">
            <v>317444.10826953471</v>
          </cell>
          <cell r="O173">
            <v>24001.404627121014</v>
          </cell>
          <cell r="P173">
            <v>0</v>
          </cell>
          <cell r="Q173">
            <v>20910.360170221673</v>
          </cell>
          <cell r="R173">
            <v>10551.403195179968</v>
          </cell>
          <cell r="S173">
            <v>0</v>
          </cell>
          <cell r="T173">
            <v>10438.591230398293</v>
          </cell>
          <cell r="U173">
            <v>132336.62310891514</v>
          </cell>
          <cell r="V173">
            <v>839.08845704959379</v>
          </cell>
          <cell r="W173">
            <v>76152.937585288048</v>
          </cell>
          <cell r="X173">
            <v>5226.0876228794214</v>
          </cell>
          <cell r="Y173">
            <v>0</v>
          </cell>
          <cell r="Z173">
            <v>9190.9463451757074</v>
          </cell>
          <cell r="AA173">
            <v>0</v>
          </cell>
          <cell r="AB173">
            <v>0</v>
          </cell>
          <cell r="AC173">
            <v>0</v>
          </cell>
          <cell r="AD173">
            <v>0</v>
          </cell>
          <cell r="AE173">
            <v>0</v>
          </cell>
          <cell r="AF173">
            <v>0</v>
          </cell>
          <cell r="AG173">
            <v>104595.13675470957</v>
          </cell>
          <cell r="AH173">
            <v>46905.586784616484</v>
          </cell>
          <cell r="AI173">
            <v>372333.76615056436</v>
          </cell>
          <cell r="AJ173">
            <v>157605.3855121558</v>
          </cell>
          <cell r="AK173">
            <v>147584.8919511142</v>
          </cell>
          <cell r="AL173">
            <v>83526.814379626041</v>
          </cell>
          <cell r="AM173">
            <v>19289.695009429743</v>
          </cell>
          <cell r="AN173">
            <v>0</v>
          </cell>
          <cell r="AO173">
            <v>0</v>
          </cell>
          <cell r="AP173">
            <v>0</v>
          </cell>
          <cell r="AQ173">
            <v>0</v>
          </cell>
          <cell r="AR173">
            <v>0</v>
          </cell>
          <cell r="AS173">
            <v>0</v>
          </cell>
          <cell r="AT173">
            <v>0</v>
          </cell>
        </row>
        <row r="174">
          <cell r="A174">
            <v>9</v>
          </cell>
          <cell r="B174" t="str">
            <v>RhodeIsland</v>
          </cell>
          <cell r="C174">
            <v>43466</v>
          </cell>
          <cell r="D174" t="str">
            <v>Frcst VO</v>
          </cell>
          <cell r="E174">
            <v>58378.404985562032</v>
          </cell>
          <cell r="F174">
            <v>3819.2242479877541</v>
          </cell>
          <cell r="G174">
            <v>2914699.9702602089</v>
          </cell>
          <cell r="H174">
            <v>274852.13242631406</v>
          </cell>
          <cell r="I174">
            <v>475020.7019321174</v>
          </cell>
          <cell r="J174">
            <v>0</v>
          </cell>
          <cell r="K174">
            <v>0</v>
          </cell>
          <cell r="L174">
            <v>224624.8315789951</v>
          </cell>
          <cell r="M174">
            <v>5309.4732933655741</v>
          </cell>
          <cell r="N174">
            <v>514425.75223880191</v>
          </cell>
          <cell r="O174">
            <v>27158.428415486778</v>
          </cell>
          <cell r="P174">
            <v>0</v>
          </cell>
          <cell r="Q174">
            <v>27458.905812801484</v>
          </cell>
          <cell r="R174">
            <v>16425.653015807307</v>
          </cell>
          <cell r="S174">
            <v>0</v>
          </cell>
          <cell r="T174">
            <v>10052.985712474296</v>
          </cell>
          <cell r="U174">
            <v>206975.3766356367</v>
          </cell>
          <cell r="V174">
            <v>890.15945604572278</v>
          </cell>
          <cell r="W174">
            <v>112181.97609253484</v>
          </cell>
          <cell r="X174">
            <v>8548.5148894063022</v>
          </cell>
          <cell r="Y174">
            <v>0</v>
          </cell>
          <cell r="Z174">
            <v>12912.797563253003</v>
          </cell>
          <cell r="AA174">
            <v>0</v>
          </cell>
          <cell r="AB174">
            <v>0</v>
          </cell>
          <cell r="AC174">
            <v>0</v>
          </cell>
          <cell r="AD174">
            <v>0</v>
          </cell>
          <cell r="AE174">
            <v>0</v>
          </cell>
          <cell r="AF174">
            <v>0</v>
          </cell>
          <cell r="AG174">
            <v>100714.79136919306</v>
          </cell>
          <cell r="AH174">
            <v>42956.191137236223</v>
          </cell>
          <cell r="AI174">
            <v>365589.44765457889</v>
          </cell>
          <cell r="AJ174">
            <v>178243.17036835081</v>
          </cell>
          <cell r="AK174">
            <v>161257.26318140092</v>
          </cell>
          <cell r="AL174">
            <v>83141.128215144621</v>
          </cell>
          <cell r="AM174">
            <v>15906.753180507008</v>
          </cell>
          <cell r="AN174">
            <v>0</v>
          </cell>
          <cell r="AO174">
            <v>0</v>
          </cell>
          <cell r="AP174">
            <v>0</v>
          </cell>
          <cell r="AQ174">
            <v>0</v>
          </cell>
          <cell r="AR174">
            <v>0</v>
          </cell>
          <cell r="AS174">
            <v>0</v>
          </cell>
          <cell r="AT174">
            <v>0</v>
          </cell>
        </row>
        <row r="175">
          <cell r="A175">
            <v>9</v>
          </cell>
          <cell r="B175" t="str">
            <v>RhodeIsland</v>
          </cell>
          <cell r="C175">
            <v>43497</v>
          </cell>
          <cell r="D175" t="str">
            <v>Frcst VO</v>
          </cell>
          <cell r="E175">
            <v>57463.805407523374</v>
          </cell>
          <cell r="F175">
            <v>3756.6926139047118</v>
          </cell>
          <cell r="G175">
            <v>2971628.8607560415</v>
          </cell>
          <cell r="H175">
            <v>274603.74141833611</v>
          </cell>
          <cell r="I175">
            <v>456348.78722999536</v>
          </cell>
          <cell r="J175">
            <v>0</v>
          </cell>
          <cell r="K175">
            <v>0</v>
          </cell>
          <cell r="L175">
            <v>240411.84497845639</v>
          </cell>
          <cell r="M175">
            <v>5176.5830253849099</v>
          </cell>
          <cell r="N175">
            <v>535557.66782925231</v>
          </cell>
          <cell r="O175">
            <v>26551.75939963193</v>
          </cell>
          <cell r="P175">
            <v>0</v>
          </cell>
          <cell r="Q175">
            <v>24288.155689972769</v>
          </cell>
          <cell r="R175">
            <v>13788.769825514237</v>
          </cell>
          <cell r="S175">
            <v>0</v>
          </cell>
          <cell r="T175">
            <v>12703.424401567901</v>
          </cell>
          <cell r="U175">
            <v>204387.41757092171</v>
          </cell>
          <cell r="V175">
            <v>2041.7611624641695</v>
          </cell>
          <cell r="W175">
            <v>114500.54889169778</v>
          </cell>
          <cell r="X175">
            <v>7564.486501361268</v>
          </cell>
          <cell r="Y175">
            <v>0</v>
          </cell>
          <cell r="Z175">
            <v>12557.775251952677</v>
          </cell>
          <cell r="AA175">
            <v>0</v>
          </cell>
          <cell r="AB175">
            <v>0</v>
          </cell>
          <cell r="AC175">
            <v>0</v>
          </cell>
          <cell r="AD175">
            <v>0</v>
          </cell>
          <cell r="AE175">
            <v>0</v>
          </cell>
          <cell r="AF175">
            <v>0</v>
          </cell>
          <cell r="AG175">
            <v>116380.28898429766</v>
          </cell>
          <cell r="AH175">
            <v>50756.71881172742</v>
          </cell>
          <cell r="AI175">
            <v>352488.89335867477</v>
          </cell>
          <cell r="AJ175">
            <v>167452.26186088932</v>
          </cell>
          <cell r="AK175">
            <v>156382.07201008155</v>
          </cell>
          <cell r="AL175">
            <v>0</v>
          </cell>
          <cell r="AM175">
            <v>15358.244450144695</v>
          </cell>
          <cell r="AN175">
            <v>0</v>
          </cell>
          <cell r="AO175">
            <v>0</v>
          </cell>
          <cell r="AP175">
            <v>0</v>
          </cell>
          <cell r="AQ175">
            <v>0</v>
          </cell>
          <cell r="AR175">
            <v>0</v>
          </cell>
          <cell r="AS175">
            <v>0</v>
          </cell>
          <cell r="AT175">
            <v>0</v>
          </cell>
        </row>
        <row r="176">
          <cell r="A176">
            <v>9</v>
          </cell>
          <cell r="B176" t="str">
            <v>RhodeIsland</v>
          </cell>
          <cell r="C176">
            <v>43525</v>
          </cell>
          <cell r="D176" t="str">
            <v>Frcst VO</v>
          </cell>
          <cell r="E176">
            <v>50439.54699639391</v>
          </cell>
          <cell r="F176">
            <v>3124.3427935986465</v>
          </cell>
          <cell r="G176">
            <v>2590678.1459644311</v>
          </cell>
          <cell r="H176">
            <v>246207.001072035</v>
          </cell>
          <cell r="I176">
            <v>414513.15733053436</v>
          </cell>
          <cell r="J176">
            <v>0</v>
          </cell>
          <cell r="K176">
            <v>0</v>
          </cell>
          <cell r="L176">
            <v>212360.44777759432</v>
          </cell>
          <cell r="M176">
            <v>3443.4358389082117</v>
          </cell>
          <cell r="N176">
            <v>489255.07291170541</v>
          </cell>
          <cell r="O176">
            <v>28482.587329228638</v>
          </cell>
          <cell r="P176">
            <v>0</v>
          </cell>
          <cell r="Q176">
            <v>24793.263893011248</v>
          </cell>
          <cell r="R176">
            <v>13628.336566855825</v>
          </cell>
          <cell r="S176">
            <v>0</v>
          </cell>
          <cell r="T176">
            <v>11203.225576524517</v>
          </cell>
          <cell r="U176">
            <v>191457.22125692209</v>
          </cell>
          <cell r="V176">
            <v>2013.3875402291146</v>
          </cell>
          <cell r="W176">
            <v>106780.65546376174</v>
          </cell>
          <cell r="X176">
            <v>6824.2451657810252</v>
          </cell>
          <cell r="Y176">
            <v>0</v>
          </cell>
          <cell r="Z176">
            <v>12840.786390807847</v>
          </cell>
          <cell r="AA176">
            <v>0</v>
          </cell>
          <cell r="AB176">
            <v>0</v>
          </cell>
          <cell r="AC176">
            <v>0</v>
          </cell>
          <cell r="AD176">
            <v>0</v>
          </cell>
          <cell r="AE176">
            <v>0</v>
          </cell>
          <cell r="AF176">
            <v>0</v>
          </cell>
          <cell r="AG176">
            <v>78430.441734312524</v>
          </cell>
          <cell r="AH176">
            <v>49760.152800470671</v>
          </cell>
          <cell r="AI176">
            <v>322140.37320738478</v>
          </cell>
          <cell r="AJ176">
            <v>142450.151617375</v>
          </cell>
          <cell r="AK176">
            <v>130408.56755273158</v>
          </cell>
          <cell r="AL176">
            <v>0</v>
          </cell>
          <cell r="AM176">
            <v>12901.570033232476</v>
          </cell>
          <cell r="AN176">
            <v>0</v>
          </cell>
          <cell r="AO176">
            <v>0</v>
          </cell>
          <cell r="AP176">
            <v>0</v>
          </cell>
          <cell r="AQ176">
            <v>0</v>
          </cell>
          <cell r="AR176">
            <v>0</v>
          </cell>
          <cell r="AS176">
            <v>0</v>
          </cell>
          <cell r="AT176">
            <v>0</v>
          </cell>
        </row>
      </sheetData>
      <sheetData sheetId="9">
        <row r="5">
          <cell r="A5" t="str">
            <v>BUID</v>
          </cell>
          <cell r="B5" t="str">
            <v>Buname</v>
          </cell>
          <cell r="C5" t="str">
            <v>Date</v>
          </cell>
          <cell r="D5" t="str">
            <v>_NAME_</v>
          </cell>
          <cell r="E5" t="str">
            <v>_1012</v>
          </cell>
          <cell r="F5" t="str">
            <v>_1101</v>
          </cell>
          <cell r="G5" t="str">
            <v>_1247</v>
          </cell>
          <cell r="H5" t="str">
            <v>_1301</v>
          </cell>
          <cell r="I5" t="str">
            <v>_2107</v>
          </cell>
          <cell r="J5" t="str">
            <v>_2121</v>
          </cell>
          <cell r="K5" t="str">
            <v>_2131</v>
          </cell>
          <cell r="L5" t="str">
            <v>_2221</v>
          </cell>
          <cell r="M5" t="str">
            <v>_2231</v>
          </cell>
          <cell r="N5" t="str">
            <v>_2237</v>
          </cell>
          <cell r="O5" t="str">
            <v>_2321</v>
          </cell>
          <cell r="P5" t="str">
            <v>_2331</v>
          </cell>
          <cell r="Q5" t="str">
            <v>_2367</v>
          </cell>
          <cell r="R5" t="str">
            <v>_2421</v>
          </cell>
          <cell r="S5" t="str">
            <v>_2431</v>
          </cell>
          <cell r="T5" t="str">
            <v>_2496</v>
          </cell>
          <cell r="U5" t="str">
            <v>_3321</v>
          </cell>
          <cell r="V5" t="str">
            <v>_3331</v>
          </cell>
          <cell r="W5" t="str">
            <v>_3367</v>
          </cell>
          <cell r="X5" t="str">
            <v>_3421</v>
          </cell>
          <cell r="Y5" t="str">
            <v>_3431</v>
          </cell>
          <cell r="Z5" t="str">
            <v>_3496</v>
          </cell>
          <cell r="AA5" t="str">
            <v>_8011</v>
          </cell>
          <cell r="AB5" t="str">
            <v>_02EN</v>
          </cell>
          <cell r="AC5" t="str">
            <v>_05_06_07EN</v>
          </cell>
          <cell r="AD5" t="str">
            <v>_11_12_13EN</v>
          </cell>
          <cell r="AE5" t="str">
            <v>_14_15_16EN</v>
          </cell>
          <cell r="AF5" t="str">
            <v>_17_18_19EN</v>
          </cell>
          <cell r="AG5" t="str">
            <v>_22EN</v>
          </cell>
          <cell r="AH5" t="str">
            <v>_23EN</v>
          </cell>
          <cell r="AI5" t="str">
            <v>_24EN</v>
          </cell>
          <cell r="AJ5" t="str">
            <v>_33EN</v>
          </cell>
          <cell r="AK5" t="str">
            <v>_34EN</v>
          </cell>
          <cell r="AL5" t="str">
            <v>_50EN</v>
          </cell>
          <cell r="AM5" t="str">
            <v>_51EN</v>
          </cell>
          <cell r="AN5" t="str">
            <v>_52_53_54EN</v>
          </cell>
          <cell r="AO5" t="str">
            <v>_55_56_57EN</v>
          </cell>
          <cell r="AP5" t="str">
            <v>_58EN</v>
          </cell>
          <cell r="AQ5" t="str">
            <v>_67EN</v>
          </cell>
          <cell r="AR5" t="str">
            <v>_70EN</v>
          </cell>
          <cell r="AS5" t="str">
            <v>_71_72_73EN</v>
          </cell>
          <cell r="AT5" t="str">
            <v>_74_75_76EN</v>
          </cell>
        </row>
        <row r="6">
          <cell r="A6">
            <v>9</v>
          </cell>
          <cell r="B6" t="str">
            <v>RhodeIsland</v>
          </cell>
          <cell r="C6">
            <v>38353</v>
          </cell>
          <cell r="D6" t="str">
            <v>Normal V</v>
          </cell>
        </row>
        <row r="7">
          <cell r="A7">
            <v>9</v>
          </cell>
          <cell r="B7" t="str">
            <v>RhodeIsland</v>
          </cell>
          <cell r="C7">
            <v>38384</v>
          </cell>
          <cell r="D7" t="str">
            <v>Normal V</v>
          </cell>
        </row>
        <row r="8">
          <cell r="A8">
            <v>9</v>
          </cell>
          <cell r="B8" t="str">
            <v>RhodeIsland</v>
          </cell>
          <cell r="C8">
            <v>38412</v>
          </cell>
          <cell r="D8" t="str">
            <v>Normal V</v>
          </cell>
        </row>
        <row r="9">
          <cell r="A9">
            <v>9</v>
          </cell>
          <cell r="B9" t="str">
            <v>RhodeIsland</v>
          </cell>
          <cell r="C9">
            <v>38443</v>
          </cell>
          <cell r="D9" t="str">
            <v>Normal V</v>
          </cell>
        </row>
        <row r="10">
          <cell r="A10">
            <v>9</v>
          </cell>
          <cell r="B10" t="str">
            <v>RhodeIsland</v>
          </cell>
          <cell r="C10">
            <v>38473</v>
          </cell>
          <cell r="D10" t="str">
            <v>Normal V</v>
          </cell>
        </row>
        <row r="11">
          <cell r="A11">
            <v>9</v>
          </cell>
          <cell r="B11" t="str">
            <v>RhodeIsland</v>
          </cell>
          <cell r="C11">
            <v>38504</v>
          </cell>
          <cell r="D11" t="str">
            <v>Normal V</v>
          </cell>
        </row>
        <row r="12">
          <cell r="A12">
            <v>9</v>
          </cell>
          <cell r="B12" t="str">
            <v>RhodeIsland</v>
          </cell>
          <cell r="C12">
            <v>38534</v>
          </cell>
          <cell r="D12" t="str">
            <v>Normal V</v>
          </cell>
          <cell r="E12">
            <v>41814.09590324774</v>
          </cell>
          <cell r="F12">
            <v>0</v>
          </cell>
          <cell r="L12">
            <v>15468.877968440635</v>
          </cell>
          <cell r="M12">
            <v>34.47923065293903</v>
          </cell>
          <cell r="N12">
            <v>136193.81951624213</v>
          </cell>
          <cell r="O12">
            <v>3665.2006525650008</v>
          </cell>
          <cell r="P12">
            <v>0</v>
          </cell>
          <cell r="Q12">
            <v>26680.893966203152</v>
          </cell>
          <cell r="R12">
            <v>0</v>
          </cell>
          <cell r="T12">
            <v>25637.955040404802</v>
          </cell>
          <cell r="AG12">
            <v>26554.706368373783</v>
          </cell>
          <cell r="AH12">
            <v>28951.662671539048</v>
          </cell>
          <cell r="AI12">
            <v>197628.51581765647</v>
          </cell>
          <cell r="AL12">
            <v>0</v>
          </cell>
          <cell r="AM12">
            <v>0</v>
          </cell>
        </row>
        <row r="13">
          <cell r="A13">
            <v>9</v>
          </cell>
          <cell r="B13" t="str">
            <v>RhodeIsland</v>
          </cell>
          <cell r="C13">
            <v>38565</v>
          </cell>
          <cell r="D13" t="str">
            <v>Normal V</v>
          </cell>
          <cell r="E13">
            <v>36149.767393858805</v>
          </cell>
          <cell r="F13">
            <v>0</v>
          </cell>
          <cell r="L13">
            <v>13091.046608361941</v>
          </cell>
          <cell r="M13">
            <v>143.62805509289797</v>
          </cell>
          <cell r="N13">
            <v>116002.33718323057</v>
          </cell>
          <cell r="O13">
            <v>3720.8010960565207</v>
          </cell>
          <cell r="P13">
            <v>0</v>
          </cell>
          <cell r="Q13">
            <v>27881.300465896991</v>
          </cell>
          <cell r="R13">
            <v>0</v>
          </cell>
          <cell r="T13">
            <v>27973.637811704095</v>
          </cell>
          <cell r="AG13">
            <v>29249.709543323192</v>
          </cell>
          <cell r="AH13">
            <v>31070.964769119058</v>
          </cell>
          <cell r="AI13">
            <v>192771.72042165537</v>
          </cell>
          <cell r="AL13">
            <v>0</v>
          </cell>
          <cell r="AM13">
            <v>0</v>
          </cell>
        </row>
        <row r="14">
          <cell r="A14">
            <v>9</v>
          </cell>
          <cell r="B14" t="str">
            <v>RhodeIsland</v>
          </cell>
          <cell r="C14">
            <v>38596</v>
          </cell>
          <cell r="D14" t="str">
            <v>Normal V</v>
          </cell>
          <cell r="E14">
            <v>37183.379935440491</v>
          </cell>
          <cell r="F14">
            <v>0</v>
          </cell>
          <cell r="L14">
            <v>15292.584704813367</v>
          </cell>
          <cell r="M14">
            <v>156.42515934091227</v>
          </cell>
          <cell r="N14">
            <v>120479.21318911879</v>
          </cell>
          <cell r="O14">
            <v>4290.0513392377725</v>
          </cell>
          <cell r="P14">
            <v>0</v>
          </cell>
          <cell r="Q14">
            <v>29438.231416044247</v>
          </cell>
          <cell r="R14">
            <v>0</v>
          </cell>
          <cell r="T14">
            <v>35213.118142774874</v>
          </cell>
          <cell r="AG14">
            <v>30934.610259831279</v>
          </cell>
          <cell r="AH14">
            <v>29060.232874218051</v>
          </cell>
          <cell r="AI14">
            <v>205653.41278793701</v>
          </cell>
          <cell r="AL14">
            <v>0</v>
          </cell>
          <cell r="AM14">
            <v>0</v>
          </cell>
        </row>
        <row r="15">
          <cell r="A15">
            <v>9</v>
          </cell>
          <cell r="B15" t="str">
            <v>RhodeIsland</v>
          </cell>
          <cell r="C15">
            <v>38626</v>
          </cell>
          <cell r="D15" t="str">
            <v>Normal V</v>
          </cell>
          <cell r="E15">
            <v>38565.28762751758</v>
          </cell>
          <cell r="F15">
            <v>0</v>
          </cell>
          <cell r="L15">
            <v>14312.691626740843</v>
          </cell>
          <cell r="M15">
            <v>668.07029446701142</v>
          </cell>
          <cell r="N15">
            <v>140673.41107998451</v>
          </cell>
          <cell r="O15">
            <v>4244.4178594304121</v>
          </cell>
          <cell r="P15">
            <v>668.68278052722985</v>
          </cell>
          <cell r="Q15">
            <v>26381.444897623023</v>
          </cell>
          <cell r="R15">
            <v>0</v>
          </cell>
          <cell r="T15">
            <v>31594.950994078412</v>
          </cell>
          <cell r="AG15">
            <v>42817.507080365584</v>
          </cell>
          <cell r="AH15">
            <v>27723.402739216508</v>
          </cell>
          <cell r="AI15">
            <v>199057.82215826696</v>
          </cell>
          <cell r="AL15">
            <v>0</v>
          </cell>
          <cell r="AM15">
            <v>0</v>
          </cell>
        </row>
        <row r="16">
          <cell r="A16">
            <v>9</v>
          </cell>
          <cell r="B16" t="str">
            <v>RhodeIsland</v>
          </cell>
          <cell r="C16">
            <v>38657</v>
          </cell>
          <cell r="D16" t="str">
            <v>Normal V</v>
          </cell>
          <cell r="E16">
            <v>51037.760070411321</v>
          </cell>
          <cell r="F16">
            <v>0</v>
          </cell>
          <cell r="L16">
            <v>22855.051657788103</v>
          </cell>
          <cell r="M16">
            <v>1565.2116135601934</v>
          </cell>
          <cell r="N16">
            <v>260451.34251223016</v>
          </cell>
          <cell r="O16">
            <v>5417.7781634273915</v>
          </cell>
          <cell r="P16">
            <v>164.60306036938547</v>
          </cell>
          <cell r="Q16">
            <v>34822.746287204565</v>
          </cell>
          <cell r="R16">
            <v>0</v>
          </cell>
          <cell r="T16">
            <v>36363.04912378094</v>
          </cell>
          <cell r="AG16">
            <v>61708.387880743328</v>
          </cell>
          <cell r="AH16">
            <v>37455.377565058952</v>
          </cell>
          <cell r="AI16">
            <v>223461.1631658258</v>
          </cell>
          <cell r="AL16">
            <v>0</v>
          </cell>
          <cell r="AM16">
            <v>0</v>
          </cell>
        </row>
        <row r="17">
          <cell r="A17">
            <v>9</v>
          </cell>
          <cell r="B17" t="str">
            <v>RhodeIsland</v>
          </cell>
          <cell r="C17">
            <v>38687</v>
          </cell>
          <cell r="D17" t="str">
            <v>Normal V</v>
          </cell>
          <cell r="E17">
            <v>77255.767619804828</v>
          </cell>
          <cell r="F17">
            <v>0</v>
          </cell>
          <cell r="L17">
            <v>38820.109082061601</v>
          </cell>
          <cell r="M17">
            <v>3825.7274903054213</v>
          </cell>
          <cell r="N17">
            <v>416309.16245408094</v>
          </cell>
          <cell r="O17">
            <v>7187.9159368090277</v>
          </cell>
          <cell r="P17">
            <v>1663.5537829749051</v>
          </cell>
          <cell r="Q17">
            <v>41299.052848256601</v>
          </cell>
          <cell r="R17">
            <v>0</v>
          </cell>
          <cell r="T17">
            <v>53404.866898554741</v>
          </cell>
          <cell r="AG17">
            <v>100450.34112573507</v>
          </cell>
          <cell r="AH17">
            <v>41693.854919659098</v>
          </cell>
          <cell r="AI17">
            <v>270788.19356404681</v>
          </cell>
          <cell r="AL17">
            <v>0</v>
          </cell>
          <cell r="AM17">
            <v>0</v>
          </cell>
        </row>
        <row r="18">
          <cell r="A18">
            <v>9</v>
          </cell>
          <cell r="B18" t="str">
            <v>RhodeIsland</v>
          </cell>
          <cell r="C18">
            <v>38718</v>
          </cell>
          <cell r="D18" t="str">
            <v>Normal V</v>
          </cell>
          <cell r="E18">
            <v>97855.983402321915</v>
          </cell>
          <cell r="F18">
            <v>0</v>
          </cell>
          <cell r="L18">
            <v>48961.531401651715</v>
          </cell>
          <cell r="M18">
            <v>5237.6157600719052</v>
          </cell>
          <cell r="N18">
            <v>652503.1265208238</v>
          </cell>
          <cell r="O18">
            <v>7841.2304598097162</v>
          </cell>
          <cell r="P18">
            <v>7488.4700221162539</v>
          </cell>
          <cell r="Q18">
            <v>52284.752708355139</v>
          </cell>
          <cell r="R18">
            <v>0</v>
          </cell>
          <cell r="T18">
            <v>47105.418767022406</v>
          </cell>
          <cell r="AG18">
            <v>95315.163859889013</v>
          </cell>
          <cell r="AH18">
            <v>38183.281010876643</v>
          </cell>
          <cell r="AI18">
            <v>272530.31552432245</v>
          </cell>
          <cell r="AL18">
            <v>0</v>
          </cell>
          <cell r="AM18">
            <v>0</v>
          </cell>
        </row>
        <row r="19">
          <cell r="A19">
            <v>9</v>
          </cell>
          <cell r="B19" t="str">
            <v>RhodeIsland</v>
          </cell>
          <cell r="C19">
            <v>38749</v>
          </cell>
          <cell r="D19" t="str">
            <v>Normal V</v>
          </cell>
          <cell r="E19">
            <v>96878.108490156461</v>
          </cell>
          <cell r="F19">
            <v>0</v>
          </cell>
          <cell r="G19">
            <v>2915419.9190500258</v>
          </cell>
          <cell r="H19">
            <v>0</v>
          </cell>
          <cell r="I19">
            <v>424040.0522165561</v>
          </cell>
          <cell r="L19">
            <v>54976.848564620304</v>
          </cell>
          <cell r="M19">
            <v>6799.282400865558</v>
          </cell>
          <cell r="N19">
            <v>684262.7169908582</v>
          </cell>
          <cell r="O19">
            <v>8349.8435696963261</v>
          </cell>
          <cell r="P19">
            <v>0</v>
          </cell>
          <cell r="Q19">
            <v>45937.300944702598</v>
          </cell>
          <cell r="R19">
            <v>0</v>
          </cell>
          <cell r="T19">
            <v>59846.665367222558</v>
          </cell>
          <cell r="U19">
            <v>26139.411871216194</v>
          </cell>
          <cell r="V19">
            <v>6062.9042303454098</v>
          </cell>
          <cell r="W19">
            <v>224837.4844307219</v>
          </cell>
          <cell r="X19">
            <v>2496.7005538905869</v>
          </cell>
          <cell r="Z19">
            <v>20721.322691556416</v>
          </cell>
          <cell r="AG19">
            <v>109326.93813676447</v>
          </cell>
          <cell r="AH19">
            <v>45117.083388202154</v>
          </cell>
          <cell r="AI19">
            <v>262764.44777646661</v>
          </cell>
          <cell r="AJ19">
            <v>169585.41169351211</v>
          </cell>
          <cell r="AK19">
            <v>156382.07201008155</v>
          </cell>
          <cell r="AL19">
            <v>0</v>
          </cell>
          <cell r="AM19">
            <v>0</v>
          </cell>
        </row>
        <row r="20">
          <cell r="A20">
            <v>9</v>
          </cell>
          <cell r="B20" t="str">
            <v>RhodeIsland</v>
          </cell>
          <cell r="C20">
            <v>38777</v>
          </cell>
          <cell r="D20" t="str">
            <v>Normal V</v>
          </cell>
          <cell r="E20">
            <v>87157.868973650766</v>
          </cell>
          <cell r="F20">
            <v>0</v>
          </cell>
          <cell r="G20">
            <v>2596886.9998468291</v>
          </cell>
          <cell r="H20">
            <v>0</v>
          </cell>
          <cell r="I20">
            <v>392406.81645293511</v>
          </cell>
          <cell r="L20">
            <v>52783.663976040116</v>
          </cell>
          <cell r="M20">
            <v>3499.9782993172134</v>
          </cell>
          <cell r="N20">
            <v>639249.02114746103</v>
          </cell>
          <cell r="O20">
            <v>9179.3576129722005</v>
          </cell>
          <cell r="P20">
            <v>0</v>
          </cell>
          <cell r="Q20">
            <v>48056.535253425936</v>
          </cell>
          <cell r="R20">
            <v>0</v>
          </cell>
          <cell r="T20">
            <v>51242.339644349835</v>
          </cell>
          <cell r="U20">
            <v>26793.116647164068</v>
          </cell>
          <cell r="V20">
            <v>6087.3920943192643</v>
          </cell>
          <cell r="W20">
            <v>211853.66249263645</v>
          </cell>
          <cell r="X20">
            <v>2296.3688794162013</v>
          </cell>
          <cell r="Z20">
            <v>21589.527142566578</v>
          </cell>
          <cell r="AG20">
            <v>74774.010884228017</v>
          </cell>
          <cell r="AH20">
            <v>44231.24693375171</v>
          </cell>
          <cell r="AI20">
            <v>245998.10317654835</v>
          </cell>
          <cell r="AJ20">
            <v>145172.12903681528</v>
          </cell>
          <cell r="AK20">
            <v>125192.22485062231</v>
          </cell>
          <cell r="AL20">
            <v>0</v>
          </cell>
          <cell r="AM20">
            <v>0</v>
          </cell>
        </row>
        <row r="21">
          <cell r="A21">
            <v>9</v>
          </cell>
          <cell r="B21" t="str">
            <v>RhodeIsland</v>
          </cell>
          <cell r="C21">
            <v>38808</v>
          </cell>
          <cell r="D21" t="str">
            <v>Normal V</v>
          </cell>
          <cell r="E21">
            <v>66333.399077398368</v>
          </cell>
          <cell r="F21">
            <v>0</v>
          </cell>
          <cell r="G21">
            <v>1861117.4778486115</v>
          </cell>
          <cell r="H21">
            <v>0</v>
          </cell>
          <cell r="I21">
            <v>251319.35415221204</v>
          </cell>
          <cell r="L21">
            <v>40109.055174259905</v>
          </cell>
          <cell r="M21">
            <v>3128.4473723911365</v>
          </cell>
          <cell r="N21">
            <v>410486.96098086709</v>
          </cell>
          <cell r="O21">
            <v>7215.4303400638983</v>
          </cell>
          <cell r="P21">
            <v>2318.1213102106071</v>
          </cell>
          <cell r="Q21">
            <v>39844.474263029624</v>
          </cell>
          <cell r="R21">
            <v>0</v>
          </cell>
          <cell r="T21">
            <v>42095.870403091438</v>
          </cell>
          <cell r="U21">
            <v>20269.816877664056</v>
          </cell>
          <cell r="V21">
            <v>640.56090500131779</v>
          </cell>
          <cell r="W21">
            <v>147243.30555509089</v>
          </cell>
          <cell r="X21">
            <v>1763.1152423702899</v>
          </cell>
          <cell r="Z21">
            <v>14838.148990244235</v>
          </cell>
          <cell r="AG21">
            <v>55607.761502133486</v>
          </cell>
          <cell r="AH21">
            <v>33241.768279975258</v>
          </cell>
          <cell r="AI21">
            <v>216776.50203918206</v>
          </cell>
          <cell r="AJ21">
            <v>100763.90446060772</v>
          </cell>
          <cell r="AK21">
            <v>81637.489687568217</v>
          </cell>
          <cell r="AL21">
            <v>0</v>
          </cell>
          <cell r="AM21">
            <v>0</v>
          </cell>
        </row>
        <row r="22">
          <cell r="A22">
            <v>9</v>
          </cell>
          <cell r="B22" t="str">
            <v>RhodeIsland</v>
          </cell>
          <cell r="C22">
            <v>38838</v>
          </cell>
          <cell r="D22" t="str">
            <v>Normal V</v>
          </cell>
          <cell r="E22">
            <v>56796.267876072088</v>
          </cell>
          <cell r="F22">
            <v>0</v>
          </cell>
          <cell r="G22">
            <v>1101413.3860758075</v>
          </cell>
          <cell r="H22">
            <v>0</v>
          </cell>
          <cell r="I22">
            <v>129323.51458724367</v>
          </cell>
          <cell r="L22">
            <v>30634.379653231565</v>
          </cell>
          <cell r="M22">
            <v>4374.7054321541882</v>
          </cell>
          <cell r="N22">
            <v>248050.59907774098</v>
          </cell>
          <cell r="O22">
            <v>6460.0072039276893</v>
          </cell>
          <cell r="P22">
            <v>0</v>
          </cell>
          <cell r="Q22">
            <v>33851.941841948777</v>
          </cell>
          <cell r="R22">
            <v>0</v>
          </cell>
          <cell r="T22">
            <v>33916.367542061387</v>
          </cell>
          <cell r="U22">
            <v>10606.717903484909</v>
          </cell>
          <cell r="V22">
            <v>329.78028919076246</v>
          </cell>
          <cell r="W22">
            <v>67674.70028157944</v>
          </cell>
          <cell r="X22">
            <v>1169.7386390488575</v>
          </cell>
          <cell r="Z22">
            <v>8823.302549200178</v>
          </cell>
          <cell r="AG22">
            <v>34070.955760923913</v>
          </cell>
          <cell r="AH22">
            <v>31724.980107372878</v>
          </cell>
          <cell r="AI22">
            <v>195849.37921908507</v>
          </cell>
          <cell r="AJ22">
            <v>36798.79540272327</v>
          </cell>
          <cell r="AK22">
            <v>37132.222464905251</v>
          </cell>
          <cell r="AL22">
            <v>0</v>
          </cell>
          <cell r="AM22">
            <v>0</v>
          </cell>
        </row>
        <row r="23">
          <cell r="A23">
            <v>9</v>
          </cell>
          <cell r="B23" t="str">
            <v>RhodeIsland</v>
          </cell>
          <cell r="C23">
            <v>38869</v>
          </cell>
          <cell r="D23" t="str">
            <v>Normal V</v>
          </cell>
          <cell r="E23">
            <v>45093.891311827363</v>
          </cell>
          <cell r="F23">
            <v>0</v>
          </cell>
          <cell r="G23">
            <v>640015.00634804624</v>
          </cell>
          <cell r="H23">
            <v>0</v>
          </cell>
          <cell r="I23">
            <v>69408.919302186347</v>
          </cell>
          <cell r="L23">
            <v>21996.160736682323</v>
          </cell>
          <cell r="M23">
            <v>105.20112761550556</v>
          </cell>
          <cell r="N23">
            <v>159981.71811702236</v>
          </cell>
          <cell r="O23">
            <v>5765.0138697962257</v>
          </cell>
          <cell r="P23">
            <v>0</v>
          </cell>
          <cell r="Q23">
            <v>25400.074664253065</v>
          </cell>
          <cell r="R23">
            <v>2304.3995176645581</v>
          </cell>
          <cell r="T23">
            <v>32446.148299930683</v>
          </cell>
          <cell r="U23">
            <v>6814.4251518718111</v>
          </cell>
          <cell r="V23">
            <v>109.79265105818268</v>
          </cell>
          <cell r="W23">
            <v>40377.991405385801</v>
          </cell>
          <cell r="X23">
            <v>504.60542892025717</v>
          </cell>
          <cell r="Z23">
            <v>6160.9893541078709</v>
          </cell>
          <cell r="AG23">
            <v>29707.442285444926</v>
          </cell>
          <cell r="AH23">
            <v>28235.400987374906</v>
          </cell>
          <cell r="AI23">
            <v>205571.87116633932</v>
          </cell>
          <cell r="AJ23">
            <v>29033.554295858965</v>
          </cell>
          <cell r="AK23">
            <v>17829.661432233865</v>
          </cell>
          <cell r="AL23">
            <v>0</v>
          </cell>
          <cell r="AM23">
            <v>0</v>
          </cell>
        </row>
        <row r="24">
          <cell r="A24">
            <v>9</v>
          </cell>
          <cell r="B24" t="str">
            <v>RhodeIsland</v>
          </cell>
          <cell r="C24">
            <v>38899</v>
          </cell>
          <cell r="D24" t="str">
            <v>Normal V</v>
          </cell>
          <cell r="E24">
            <v>39381.174132834902</v>
          </cell>
          <cell r="F24">
            <v>0</v>
          </cell>
          <cell r="G24">
            <v>424901.589440946</v>
          </cell>
          <cell r="H24">
            <v>0</v>
          </cell>
          <cell r="I24">
            <v>52005.397692536491</v>
          </cell>
          <cell r="L24">
            <v>18134.484349034592</v>
          </cell>
          <cell r="M24">
            <v>0</v>
          </cell>
          <cell r="N24">
            <v>125045.41138289605</v>
          </cell>
          <cell r="O24">
            <v>4845.1568259512323</v>
          </cell>
          <cell r="P24">
            <v>0</v>
          </cell>
          <cell r="Q24">
            <v>23458.921279010709</v>
          </cell>
          <cell r="R24">
            <v>1573.9280162688167</v>
          </cell>
          <cell r="T24">
            <v>24853.919718068268</v>
          </cell>
          <cell r="U24">
            <v>3311.8742538004899</v>
          </cell>
          <cell r="V24">
            <v>0</v>
          </cell>
          <cell r="W24">
            <v>27421.170913570437</v>
          </cell>
          <cell r="X24">
            <v>478.36190555617304</v>
          </cell>
          <cell r="Z24">
            <v>2815.0220924358341</v>
          </cell>
          <cell r="AG24">
            <v>25652.361977215449</v>
          </cell>
          <cell r="AH24">
            <v>25785.074566839467</v>
          </cell>
          <cell r="AI24">
            <v>197628.51581765647</v>
          </cell>
          <cell r="AJ24">
            <v>21454.262199725377</v>
          </cell>
          <cell r="AK24">
            <v>14827.259651037541</v>
          </cell>
          <cell r="AL24">
            <v>0</v>
          </cell>
          <cell r="AM24">
            <v>0</v>
          </cell>
        </row>
        <row r="25">
          <cell r="A25">
            <v>9</v>
          </cell>
          <cell r="B25" t="str">
            <v>RhodeIsland</v>
          </cell>
          <cell r="C25">
            <v>38930</v>
          </cell>
          <cell r="D25" t="str">
            <v>Normal V</v>
          </cell>
          <cell r="E25">
            <v>34190.057272832353</v>
          </cell>
          <cell r="F25">
            <v>0</v>
          </cell>
          <cell r="G25">
            <v>352568.79042881465</v>
          </cell>
          <cell r="H25">
            <v>0</v>
          </cell>
          <cell r="I25">
            <v>44506.502661288134</v>
          </cell>
          <cell r="L25">
            <v>15259.708803774027</v>
          </cell>
          <cell r="M25">
            <v>0</v>
          </cell>
          <cell r="N25">
            <v>108102.01522050622</v>
          </cell>
          <cell r="O25">
            <v>4607.7799431972662</v>
          </cell>
          <cell r="P25">
            <v>0</v>
          </cell>
          <cell r="Q25">
            <v>25533.127448134237</v>
          </cell>
          <cell r="R25">
            <v>2234.2598368353583</v>
          </cell>
          <cell r="T25">
            <v>27218.793616785093</v>
          </cell>
          <cell r="U25">
            <v>2740.6363210191084</v>
          </cell>
          <cell r="V25">
            <v>0</v>
          </cell>
          <cell r="W25">
            <v>21634.17101399077</v>
          </cell>
          <cell r="X25">
            <v>463.32453184713381</v>
          </cell>
          <cell r="Z25">
            <v>2076.1255796178343</v>
          </cell>
          <cell r="AG25">
            <v>28116.548883049167</v>
          </cell>
          <cell r="AH25">
            <v>27672.577997496661</v>
          </cell>
          <cell r="AI25">
            <v>201951.3261560199</v>
          </cell>
          <cell r="AJ25">
            <v>21010.393796178349</v>
          </cell>
          <cell r="AK25">
            <v>13959.635923076923</v>
          </cell>
          <cell r="AL25">
            <v>0</v>
          </cell>
          <cell r="AM25">
            <v>0</v>
          </cell>
        </row>
        <row r="26">
          <cell r="A26">
            <v>9</v>
          </cell>
          <cell r="B26" t="str">
            <v>RhodeIsland</v>
          </cell>
          <cell r="C26">
            <v>38961</v>
          </cell>
          <cell r="D26" t="str">
            <v>Normal V</v>
          </cell>
          <cell r="E26">
            <v>36219.776129318248</v>
          </cell>
          <cell r="F26">
            <v>0</v>
          </cell>
          <cell r="G26">
            <v>373881.35005927854</v>
          </cell>
          <cell r="H26">
            <v>0</v>
          </cell>
          <cell r="I26">
            <v>46168.803578616804</v>
          </cell>
          <cell r="L26">
            <v>18621.582735793148</v>
          </cell>
          <cell r="M26">
            <v>104.28343956060819</v>
          </cell>
          <cell r="N26">
            <v>118556.84885212597</v>
          </cell>
          <cell r="O26">
            <v>4647.5556175075862</v>
          </cell>
          <cell r="P26">
            <v>0</v>
          </cell>
          <cell r="Q26">
            <v>28361.222949603602</v>
          </cell>
          <cell r="R26">
            <v>1817.347463424627</v>
          </cell>
          <cell r="T26">
            <v>31070.398361271949</v>
          </cell>
          <cell r="U26">
            <v>3100.6129698110981</v>
          </cell>
          <cell r="V26">
            <v>25.178927298727224</v>
          </cell>
          <cell r="W26">
            <v>24011.427268324183</v>
          </cell>
          <cell r="X26">
            <v>469.08014047194661</v>
          </cell>
          <cell r="Z26">
            <v>1771.1690838018396</v>
          </cell>
          <cell r="AG26">
            <v>29511.468383471005</v>
          </cell>
          <cell r="AH26">
            <v>31064.386865543434</v>
          </cell>
          <cell r="AI26">
            <v>235749.03417153755</v>
          </cell>
          <cell r="AJ26">
            <v>25397.426604754233</v>
          </cell>
          <cell r="AK26">
            <v>20827.712248837528</v>
          </cell>
          <cell r="AL26">
            <v>0</v>
          </cell>
          <cell r="AM26">
            <v>0</v>
          </cell>
        </row>
        <row r="27">
          <cell r="A27">
            <v>9</v>
          </cell>
          <cell r="B27" t="str">
            <v>RhodeIsland</v>
          </cell>
          <cell r="C27">
            <v>38991</v>
          </cell>
          <cell r="D27" t="str">
            <v>Normal V</v>
          </cell>
          <cell r="E27">
            <v>38250.896654279117</v>
          </cell>
          <cell r="F27">
            <v>0</v>
          </cell>
          <cell r="G27">
            <v>499061.99579327629</v>
          </cell>
          <cell r="H27">
            <v>0</v>
          </cell>
          <cell r="I27">
            <v>48644.721989016944</v>
          </cell>
          <cell r="L27">
            <v>18321.875584074704</v>
          </cell>
          <cell r="M27">
            <v>194.3650168525287</v>
          </cell>
          <cell r="N27">
            <v>140933.47070286842</v>
          </cell>
          <cell r="O27">
            <v>4682.1381397841851</v>
          </cell>
          <cell r="P27">
            <v>0</v>
          </cell>
          <cell r="Q27">
            <v>26208.290612175533</v>
          </cell>
          <cell r="R27">
            <v>1724.6821057005402</v>
          </cell>
          <cell r="T27">
            <v>28387.294742090191</v>
          </cell>
          <cell r="U27">
            <v>5091.7196793607027</v>
          </cell>
          <cell r="V27">
            <v>26.108164311212828</v>
          </cell>
          <cell r="W27">
            <v>40592.696492905467</v>
          </cell>
          <cell r="X27">
            <v>466.04527608323855</v>
          </cell>
          <cell r="Z27">
            <v>2654.8466281191277</v>
          </cell>
          <cell r="AG27">
            <v>40847.694405966198</v>
          </cell>
          <cell r="AH27">
            <v>29133.067285278365</v>
          </cell>
          <cell r="AI27">
            <v>228188.23515703774</v>
          </cell>
          <cell r="AJ27">
            <v>53489.572933930896</v>
          </cell>
          <cell r="AK27">
            <v>44744.153154520711</v>
          </cell>
          <cell r="AL27">
            <v>0</v>
          </cell>
          <cell r="AM27">
            <v>0</v>
          </cell>
        </row>
        <row r="28">
          <cell r="A28">
            <v>9</v>
          </cell>
          <cell r="B28" t="str">
            <v>RhodeIsland</v>
          </cell>
          <cell r="C28">
            <v>39022</v>
          </cell>
          <cell r="D28" t="str">
            <v>Normal V</v>
          </cell>
          <cell r="E28">
            <v>51502.185042253928</v>
          </cell>
          <cell r="F28">
            <v>0</v>
          </cell>
          <cell r="G28">
            <v>1079714.8342172387</v>
          </cell>
          <cell r="H28">
            <v>0</v>
          </cell>
          <cell r="I28">
            <v>122927.31188245547</v>
          </cell>
          <cell r="L28">
            <v>31279.043620436474</v>
          </cell>
          <cell r="M28">
            <v>630.53884559317191</v>
          </cell>
          <cell r="N28">
            <v>265039.69889520074</v>
          </cell>
          <cell r="O28">
            <v>7015.2714799681762</v>
          </cell>
          <cell r="P28">
            <v>0</v>
          </cell>
          <cell r="Q28">
            <v>34312.868014268926</v>
          </cell>
          <cell r="R28">
            <v>1849.157959359761</v>
          </cell>
          <cell r="T28">
            <v>35452.315430152034</v>
          </cell>
          <cell r="U28">
            <v>17163.730492937797</v>
          </cell>
          <cell r="V28">
            <v>0</v>
          </cell>
          <cell r="W28">
            <v>91428.692716229241</v>
          </cell>
          <cell r="X28">
            <v>1044.1595455340635</v>
          </cell>
          <cell r="Z28">
            <v>7068.8341259951494</v>
          </cell>
          <cell r="AG28">
            <v>58848.730881391806</v>
          </cell>
          <cell r="AH28">
            <v>40684.289424115763</v>
          </cell>
          <cell r="AI28">
            <v>250712.52452751185</v>
          </cell>
          <cell r="AJ28">
            <v>123575.81083260744</v>
          </cell>
          <cell r="AK28">
            <v>96428.098284607244</v>
          </cell>
          <cell r="AL28">
            <v>0</v>
          </cell>
          <cell r="AM28">
            <v>0</v>
          </cell>
        </row>
        <row r="29">
          <cell r="A29">
            <v>9</v>
          </cell>
          <cell r="B29" t="str">
            <v>RhodeIsland</v>
          </cell>
          <cell r="C29">
            <v>39052</v>
          </cell>
          <cell r="D29" t="str">
            <v>Normal V</v>
          </cell>
          <cell r="E29">
            <v>72985.542849110774</v>
          </cell>
          <cell r="F29">
            <v>0</v>
          </cell>
          <cell r="G29">
            <v>1942337.7283631256</v>
          </cell>
          <cell r="H29">
            <v>0</v>
          </cell>
          <cell r="I29">
            <v>249787.8083835819</v>
          </cell>
          <cell r="L29">
            <v>55316.411537022665</v>
          </cell>
          <cell r="M29">
            <v>2077.9568524148849</v>
          </cell>
          <cell r="N29">
            <v>391061.98772229691</v>
          </cell>
          <cell r="O29">
            <v>8699.4444015843001</v>
          </cell>
          <cell r="P29">
            <v>805.3513018940539</v>
          </cell>
          <cell r="Q29">
            <v>37096.354999946874</v>
          </cell>
          <cell r="R29">
            <v>1742.2337577180544</v>
          </cell>
          <cell r="T29">
            <v>41366.553482692922</v>
          </cell>
          <cell r="U29">
            <v>33122.51649220266</v>
          </cell>
          <cell r="V29">
            <v>1682.6064752570028</v>
          </cell>
          <cell r="W29">
            <v>143001.46995206579</v>
          </cell>
          <cell r="X29">
            <v>1741.113264015602</v>
          </cell>
          <cell r="Z29">
            <v>10730.415651924384</v>
          </cell>
          <cell r="AG29">
            <v>93135.995898132998</v>
          </cell>
          <cell r="AH29">
            <v>46161.053661051148</v>
          </cell>
          <cell r="AI29">
            <v>318176.127437755</v>
          </cell>
          <cell r="AJ29">
            <v>171659.36893362194</v>
          </cell>
          <cell r="AK29">
            <v>141681.49627306964</v>
          </cell>
          <cell r="AL29">
            <v>0</v>
          </cell>
          <cell r="AM29">
            <v>0</v>
          </cell>
        </row>
        <row r="30">
          <cell r="A30">
            <v>9</v>
          </cell>
          <cell r="B30" t="str">
            <v>RhodeIsland</v>
          </cell>
          <cell r="C30">
            <v>39083</v>
          </cell>
          <cell r="D30" t="str">
            <v>Normal V</v>
          </cell>
          <cell r="E30">
            <v>93944.431894632697</v>
          </cell>
          <cell r="F30">
            <v>0</v>
          </cell>
          <cell r="G30">
            <v>2834987.3419060642</v>
          </cell>
          <cell r="H30">
            <v>0</v>
          </cell>
          <cell r="I30">
            <v>439019.9901208661</v>
          </cell>
          <cell r="L30">
            <v>74283.653795078018</v>
          </cell>
          <cell r="M30">
            <v>2699.4480007321813</v>
          </cell>
          <cell r="N30">
            <v>621525.06174144009</v>
          </cell>
          <cell r="O30">
            <v>8980.7588701275909</v>
          </cell>
          <cell r="P30">
            <v>3675.7429071973079</v>
          </cell>
          <cell r="Q30">
            <v>46381.015938391734</v>
          </cell>
          <cell r="R30">
            <v>2651.1580306215301</v>
          </cell>
          <cell r="T30">
            <v>38942.092023058322</v>
          </cell>
          <cell r="U30">
            <v>50273.025354307058</v>
          </cell>
          <cell r="V30">
            <v>865.08483413526426</v>
          </cell>
          <cell r="W30">
            <v>202660.49863309501</v>
          </cell>
          <cell r="X30">
            <v>2767.6848144168198</v>
          </cell>
          <cell r="Z30">
            <v>12544.069259575899</v>
          </cell>
          <cell r="AG30">
            <v>89915.536350584953</v>
          </cell>
          <cell r="AH30">
            <v>42956.191137236223</v>
          </cell>
          <cell r="AI30">
            <v>305765.71985655685</v>
          </cell>
          <cell r="AJ30">
            <v>197543.38626810853</v>
          </cell>
          <cell r="AK30">
            <v>167707.55370865695</v>
          </cell>
          <cell r="AL30">
            <v>0</v>
          </cell>
          <cell r="AM30">
            <v>0</v>
          </cell>
        </row>
        <row r="31">
          <cell r="A31">
            <v>9</v>
          </cell>
          <cell r="B31" t="str">
            <v>RhodeIsland</v>
          </cell>
          <cell r="C31">
            <v>39114</v>
          </cell>
          <cell r="D31" t="str">
            <v>Normal V</v>
          </cell>
          <cell r="E31">
            <v>94355.347534868619</v>
          </cell>
          <cell r="F31">
            <v>0</v>
          </cell>
          <cell r="G31">
            <v>2945500.4750275156</v>
          </cell>
          <cell r="H31">
            <v>0</v>
          </cell>
          <cell r="I31">
            <v>428469.78406350396</v>
          </cell>
          <cell r="L31">
            <v>82465.272846930457</v>
          </cell>
          <cell r="M31">
            <v>2913.9781717995247</v>
          </cell>
          <cell r="N31">
            <v>662130.72320419853</v>
          </cell>
          <cell r="O31">
            <v>8992.1392289037358</v>
          </cell>
          <cell r="P31">
            <v>0</v>
          </cell>
          <cell r="Q31">
            <v>42576.035021919481</v>
          </cell>
          <cell r="R31">
            <v>2279.2911870044022</v>
          </cell>
          <cell r="T31">
            <v>47247.367395175701</v>
          </cell>
          <cell r="U31">
            <v>50402.137233298236</v>
          </cell>
          <cell r="V31">
            <v>2023.5674019026812</v>
          </cell>
          <cell r="W31">
            <v>211031.08855983813</v>
          </cell>
          <cell r="X31">
            <v>2499.3444759227687</v>
          </cell>
          <cell r="Z31">
            <v>12446.919293143554</v>
          </cell>
          <cell r="AG31">
            <v>103901.283638662</v>
          </cell>
          <cell r="AH31">
            <v>50756.71881172742</v>
          </cell>
          <cell r="AI31">
            <v>314035.55953772843</v>
          </cell>
          <cell r="AJ31">
            <v>185584.03543818305</v>
          </cell>
          <cell r="AK31">
            <v>162637.3548904848</v>
          </cell>
          <cell r="AL31">
            <v>0</v>
          </cell>
          <cell r="AM31">
            <v>0</v>
          </cell>
        </row>
        <row r="32">
          <cell r="A32">
            <v>9</v>
          </cell>
          <cell r="B32" t="str">
            <v>RhodeIsland</v>
          </cell>
          <cell r="C32">
            <v>39142</v>
          </cell>
          <cell r="D32" t="str">
            <v>Normal V</v>
          </cell>
          <cell r="E32">
            <v>85139.34845521886</v>
          </cell>
          <cell r="F32">
            <v>0</v>
          </cell>
          <cell r="G32">
            <v>2640643.0790862241</v>
          </cell>
          <cell r="H32">
            <v>0</v>
          </cell>
          <cell r="I32">
            <v>401147.79488037655</v>
          </cell>
          <cell r="L32">
            <v>74839.694994599733</v>
          </cell>
          <cell r="M32">
            <v>2296.8607589269213</v>
          </cell>
          <cell r="N32">
            <v>619384.86726235377</v>
          </cell>
          <cell r="O32">
            <v>10591.566476506385</v>
          </cell>
          <cell r="P32">
            <v>0</v>
          </cell>
          <cell r="Q32">
            <v>43954.148097645673</v>
          </cell>
          <cell r="R32">
            <v>2308.6864627487016</v>
          </cell>
          <cell r="T32">
            <v>45548.746350533183</v>
          </cell>
          <cell r="U32">
            <v>48366.18676175148</v>
          </cell>
          <cell r="V32">
            <v>2044.0772453375876</v>
          </cell>
          <cell r="W32">
            <v>199816.88825264826</v>
          </cell>
          <cell r="X32">
            <v>2309.9468233323878</v>
          </cell>
          <cell r="Z32">
            <v>13038.230896921832</v>
          </cell>
          <cell r="AG32">
            <v>70569.115406630852</v>
          </cell>
          <cell r="AH32">
            <v>50549.996495716237</v>
          </cell>
          <cell r="AI32">
            <v>281140.68934462668</v>
          </cell>
          <cell r="AJ32">
            <v>159689.34194049682</v>
          </cell>
          <cell r="AK32">
            <v>135624.91025484083</v>
          </cell>
          <cell r="AL32">
            <v>0</v>
          </cell>
          <cell r="AM32">
            <v>0</v>
          </cell>
        </row>
        <row r="33">
          <cell r="A33">
            <v>9</v>
          </cell>
          <cell r="B33" t="str">
            <v>RhodeIsland</v>
          </cell>
          <cell r="C33">
            <v>39173</v>
          </cell>
          <cell r="D33" t="str">
            <v>Normal V</v>
          </cell>
          <cell r="E33">
            <v>65489.587716405462</v>
          </cell>
          <cell r="F33">
            <v>0</v>
          </cell>
          <cell r="G33">
            <v>1920741.9623301583</v>
          </cell>
          <cell r="H33">
            <v>0</v>
          </cell>
          <cell r="I33">
            <v>260018.70315190972</v>
          </cell>
          <cell r="L33">
            <v>54618.188650750104</v>
          </cell>
          <cell r="M33">
            <v>2959.0784358663059</v>
          </cell>
          <cell r="N33">
            <v>407655.63323876646</v>
          </cell>
          <cell r="O33">
            <v>8417.8554619543465</v>
          </cell>
          <cell r="P33">
            <v>0</v>
          </cell>
          <cell r="Q33">
            <v>36847.398505778045</v>
          </cell>
          <cell r="R33">
            <v>2132.5234824939416</v>
          </cell>
          <cell r="T33">
            <v>37833.654259091163</v>
          </cell>
          <cell r="U33">
            <v>36456.063126967339</v>
          </cell>
          <cell r="V33">
            <v>1968.1903141625</v>
          </cell>
          <cell r="W33">
            <v>147208.53648839978</v>
          </cell>
          <cell r="X33">
            <v>1799.7554220803552</v>
          </cell>
          <cell r="Z33">
            <v>9098.6014823510013</v>
          </cell>
          <cell r="AG33">
            <v>52480.674669495173</v>
          </cell>
          <cell r="AH33">
            <v>37324.090700323097</v>
          </cell>
          <cell r="AI33">
            <v>247744.57375906518</v>
          </cell>
          <cell r="AJ33">
            <v>111470.06930954728</v>
          </cell>
          <cell r="AK33">
            <v>88440.613828198897</v>
          </cell>
          <cell r="AL33">
            <v>0</v>
          </cell>
          <cell r="AM33">
            <v>0</v>
          </cell>
        </row>
        <row r="34">
          <cell r="A34">
            <v>9</v>
          </cell>
          <cell r="B34" t="str">
            <v>RhodeIsland</v>
          </cell>
          <cell r="C34">
            <v>39203</v>
          </cell>
          <cell r="D34" t="str">
            <v>Normal V</v>
          </cell>
          <cell r="E34">
            <v>55055.847878200795</v>
          </cell>
          <cell r="F34">
            <v>0</v>
          </cell>
          <cell r="G34">
            <v>1111788.9355861153</v>
          </cell>
          <cell r="H34">
            <v>0</v>
          </cell>
          <cell r="I34">
            <v>131187.69435456826</v>
          </cell>
          <cell r="L34">
            <v>35435.246617175588</v>
          </cell>
          <cell r="M34">
            <v>1239.770416997314</v>
          </cell>
          <cell r="N34">
            <v>241652.11276780689</v>
          </cell>
          <cell r="O34">
            <v>6865.2558005562705</v>
          </cell>
          <cell r="P34">
            <v>0</v>
          </cell>
          <cell r="Q34">
            <v>30710.8258415288</v>
          </cell>
          <cell r="R34">
            <v>2619.8580503091675</v>
          </cell>
          <cell r="T34">
            <v>31662.185742092446</v>
          </cell>
          <cell r="U34">
            <v>17700.750130469994</v>
          </cell>
          <cell r="V34">
            <v>993.31460720247992</v>
          </cell>
          <cell r="W34">
            <v>67093.975209485841</v>
          </cell>
          <cell r="X34">
            <v>1169.0033444398521</v>
          </cell>
          <cell r="Z34">
            <v>5297.4016750661322</v>
          </cell>
          <cell r="AG34">
            <v>32238.288213881551</v>
          </cell>
          <cell r="AH34">
            <v>35621.030295997618</v>
          </cell>
          <cell r="AI34">
            <v>234063.89223744313</v>
          </cell>
          <cell r="AJ34">
            <v>36798.79540272327</v>
          </cell>
          <cell r="AK34">
            <v>40226.574336980688</v>
          </cell>
          <cell r="AL34">
            <v>0</v>
          </cell>
          <cell r="AM34">
            <v>0</v>
          </cell>
        </row>
        <row r="35">
          <cell r="A35">
            <v>9</v>
          </cell>
          <cell r="B35" t="str">
            <v>RhodeIsland</v>
          </cell>
          <cell r="C35">
            <v>39234</v>
          </cell>
          <cell r="D35" t="str">
            <v>Normal V</v>
          </cell>
          <cell r="E35">
            <v>44728.823386854296</v>
          </cell>
          <cell r="F35">
            <v>0</v>
          </cell>
          <cell r="G35">
            <v>667937.26971800649</v>
          </cell>
          <cell r="H35">
            <v>0</v>
          </cell>
          <cell r="I35">
            <v>72423.778659336051</v>
          </cell>
          <cell r="L35">
            <v>25171.662814865333</v>
          </cell>
          <cell r="M35">
            <v>213.68979046899565</v>
          </cell>
          <cell r="N35">
            <v>160691.98937380567</v>
          </cell>
          <cell r="O35">
            <v>5855.092211511791</v>
          </cell>
          <cell r="P35">
            <v>0</v>
          </cell>
          <cell r="Q35">
            <v>23567.584709694685</v>
          </cell>
          <cell r="R35">
            <v>2340.405760128067</v>
          </cell>
          <cell r="T35">
            <v>32953.119367117099</v>
          </cell>
          <cell r="U35">
            <v>11582.996205879928</v>
          </cell>
          <cell r="V35">
            <v>115.69627685701032</v>
          </cell>
          <cell r="W35">
            <v>41389.913137904077</v>
          </cell>
          <cell r="X35">
            <v>513.3523761666022</v>
          </cell>
          <cell r="Z35">
            <v>3839.9227746996567</v>
          </cell>
          <cell r="AG35">
            <v>29040.691710459876</v>
          </cell>
          <cell r="AH35">
            <v>31702.906371789366</v>
          </cell>
          <cell r="AI35">
            <v>238276.48703371146</v>
          </cell>
          <cell r="AJ35">
            <v>28868.59091917795</v>
          </cell>
          <cell r="AK35">
            <v>20058.369111263099</v>
          </cell>
          <cell r="AL35">
            <v>0</v>
          </cell>
          <cell r="AM35">
            <v>0</v>
          </cell>
        </row>
        <row r="36">
          <cell r="A36">
            <v>9</v>
          </cell>
          <cell r="B36" t="str">
            <v>RhodeIsland</v>
          </cell>
          <cell r="C36">
            <v>39264</v>
          </cell>
          <cell r="D36" t="str">
            <v>Normal V</v>
          </cell>
          <cell r="E36">
            <v>38501.611868859945</v>
          </cell>
          <cell r="F36">
            <v>0</v>
          </cell>
          <cell r="G36">
            <v>430636.44113883632</v>
          </cell>
          <cell r="H36">
            <v>0</v>
          </cell>
          <cell r="I36">
            <v>52771.129685316097</v>
          </cell>
          <cell r="L36">
            <v>19759.842593719619</v>
          </cell>
          <cell r="M36">
            <v>44.636720621032183</v>
          </cell>
          <cell r="N36">
            <v>124065.3561151476</v>
          </cell>
          <cell r="O36">
            <v>4852.7990291467386</v>
          </cell>
          <cell r="P36">
            <v>0</v>
          </cell>
          <cell r="Q36">
            <v>22291.003617663857</v>
          </cell>
          <cell r="R36">
            <v>1576.4105525720797</v>
          </cell>
          <cell r="T36">
            <v>24893.121484185092</v>
          </cell>
          <cell r="U36">
            <v>5430.6116540422763</v>
          </cell>
          <cell r="V36">
            <v>25.954158657686492</v>
          </cell>
          <cell r="W36">
            <v>27159.757144816776</v>
          </cell>
          <cell r="X36">
            <v>479.10651070229176</v>
          </cell>
          <cell r="Z36">
            <v>1692.6096864773153</v>
          </cell>
          <cell r="AG36">
            <v>25265.642952433307</v>
          </cell>
          <cell r="AH36">
            <v>28951.662671539048</v>
          </cell>
          <cell r="AI36">
            <v>239977.48349286857</v>
          </cell>
          <cell r="AJ36">
            <v>21092.673510965964</v>
          </cell>
          <cell r="AK36">
            <v>16680.667107417234</v>
          </cell>
          <cell r="AL36">
            <v>0</v>
          </cell>
          <cell r="AM36">
            <v>0</v>
          </cell>
        </row>
        <row r="37">
          <cell r="A37">
            <v>9</v>
          </cell>
          <cell r="B37" t="str">
            <v>RhodeIsland</v>
          </cell>
          <cell r="C37">
            <v>39295</v>
          </cell>
          <cell r="D37" t="str">
            <v>Normal V</v>
          </cell>
          <cell r="E37">
            <v>33097.265062267128</v>
          </cell>
          <cell r="F37">
            <v>0</v>
          </cell>
          <cell r="G37">
            <v>352860.59099136165</v>
          </cell>
          <cell r="H37">
            <v>0</v>
          </cell>
          <cell r="I37">
            <v>44521.555300680906</v>
          </cell>
          <cell r="L37">
            <v>16549.428618774891</v>
          </cell>
          <cell r="M37">
            <v>110.70759294144644</v>
          </cell>
          <cell r="N37">
            <v>107976.56844086522</v>
          </cell>
          <cell r="O37">
            <v>5540.3963218192257</v>
          </cell>
          <cell r="P37">
            <v>0</v>
          </cell>
          <cell r="Q37">
            <v>25283.211029392303</v>
          </cell>
          <cell r="R37">
            <v>4424.7821238468596</v>
          </cell>
          <cell r="T37">
            <v>18529.759887772641</v>
          </cell>
          <cell r="U37">
            <v>4155.5233531847134</v>
          </cell>
          <cell r="V37">
            <v>15.998509554140128</v>
          </cell>
          <cell r="W37">
            <v>20388.879624165384</v>
          </cell>
          <cell r="X37">
            <v>458.7895445859873</v>
          </cell>
          <cell r="Z37">
            <v>1541.8534585987263</v>
          </cell>
          <cell r="AG37">
            <v>27904.081259247789</v>
          </cell>
          <cell r="AH37">
            <v>31556.448593636545</v>
          </cell>
          <cell r="AI37">
            <v>234079.94622629578</v>
          </cell>
          <cell r="AJ37">
            <v>20772.988216560512</v>
          </cell>
          <cell r="AK37">
            <v>16387.398692307692</v>
          </cell>
          <cell r="AL37">
            <v>0</v>
          </cell>
          <cell r="AM37">
            <v>0</v>
          </cell>
        </row>
        <row r="38">
          <cell r="A38">
            <v>9</v>
          </cell>
          <cell r="B38" t="str">
            <v>RhodeIsland</v>
          </cell>
          <cell r="C38">
            <v>39326</v>
          </cell>
          <cell r="D38" t="str">
            <v>Normal V</v>
          </cell>
          <cell r="E38">
            <v>34991.344151246805</v>
          </cell>
          <cell r="F38">
            <v>0</v>
          </cell>
          <cell r="G38">
            <v>372081.464098898</v>
          </cell>
          <cell r="H38">
            <v>0</v>
          </cell>
          <cell r="I38">
            <v>46113.467540599857</v>
          </cell>
          <cell r="L38">
            <v>19906.367913374408</v>
          </cell>
          <cell r="M38">
            <v>189.06201357376926</v>
          </cell>
          <cell r="N38">
            <v>117862.29346140406</v>
          </cell>
          <cell r="O38">
            <v>6010.0441446914338</v>
          </cell>
          <cell r="P38">
            <v>0</v>
          </cell>
          <cell r="Q38">
            <v>29111.139955865976</v>
          </cell>
          <cell r="R38">
            <v>3594.30942766204</v>
          </cell>
          <cell r="T38">
            <v>24580.137370250701</v>
          </cell>
          <cell r="U38">
            <v>5265.7344208420282</v>
          </cell>
          <cell r="V38">
            <v>23.863187030157793</v>
          </cell>
          <cell r="W38">
            <v>21561.581394254583</v>
          </cell>
          <cell r="X38">
            <v>464.30357732945191</v>
          </cell>
          <cell r="Z38">
            <v>1757.3713645061234</v>
          </cell>
          <cell r="AG38">
            <v>29436.566179452042</v>
          </cell>
          <cell r="AH38">
            <v>31565.425363374779</v>
          </cell>
          <cell r="AI38">
            <v>275876.52934967162</v>
          </cell>
          <cell r="AJ38">
            <v>24957.008802359651</v>
          </cell>
          <cell r="AK38">
            <v>21660.82073879103</v>
          </cell>
          <cell r="AL38">
            <v>0</v>
          </cell>
          <cell r="AM38">
            <v>0</v>
          </cell>
        </row>
        <row r="39">
          <cell r="A39">
            <v>9</v>
          </cell>
          <cell r="B39" t="str">
            <v>RhodeIsland</v>
          </cell>
          <cell r="C39">
            <v>39356</v>
          </cell>
          <cell r="D39" t="str">
            <v>Normal V</v>
          </cell>
          <cell r="E39">
            <v>37002.13736528442</v>
          </cell>
          <cell r="F39">
            <v>0</v>
          </cell>
          <cell r="G39">
            <v>487474.44327539974</v>
          </cell>
          <cell r="H39">
            <v>0</v>
          </cell>
          <cell r="I39">
            <v>48076.323960768867</v>
          </cell>
          <cell r="L39">
            <v>20222.365996923028</v>
          </cell>
          <cell r="M39">
            <v>352.26677605735625</v>
          </cell>
          <cell r="N39">
            <v>139362.82812172212</v>
          </cell>
          <cell r="O39">
            <v>6408.9299571798074</v>
          </cell>
          <cell r="P39">
            <v>0</v>
          </cell>
          <cell r="Q39">
            <v>27528.32482530917</v>
          </cell>
          <cell r="R39">
            <v>3409.975060536794</v>
          </cell>
          <cell r="T39">
            <v>22450.50651054702</v>
          </cell>
          <cell r="U39">
            <v>8757.778250655294</v>
          </cell>
          <cell r="V39">
            <v>24.608143075131139</v>
          </cell>
          <cell r="W39">
            <v>34422.562126549463</v>
          </cell>
          <cell r="X39">
            <v>460.54202145488495</v>
          </cell>
          <cell r="Z39">
            <v>2568.6526436035656</v>
          </cell>
          <cell r="AG39">
            <v>40847.694405966198</v>
          </cell>
          <cell r="AH39">
            <v>29602.955467298983</v>
          </cell>
          <cell r="AI39">
            <v>271883.85465519392</v>
          </cell>
          <cell r="AJ39">
            <v>52562.008085365618</v>
          </cell>
          <cell r="AK39">
            <v>46608.492869292408</v>
          </cell>
          <cell r="AL39">
            <v>0</v>
          </cell>
          <cell r="AM39">
            <v>0</v>
          </cell>
        </row>
        <row r="40">
          <cell r="A40">
            <v>9</v>
          </cell>
          <cell r="B40" t="str">
            <v>RhodeIsland</v>
          </cell>
          <cell r="C40">
            <v>39387</v>
          </cell>
          <cell r="D40" t="str">
            <v>Normal V</v>
          </cell>
          <cell r="E40">
            <v>50777.634403179225</v>
          </cell>
          <cell r="F40">
            <v>0</v>
          </cell>
          <cell r="G40">
            <v>1080081.6934901434</v>
          </cell>
          <cell r="H40">
            <v>0</v>
          </cell>
          <cell r="I40">
            <v>123830.01399464693</v>
          </cell>
          <cell r="L40">
            <v>36084.452875475035</v>
          </cell>
          <cell r="M40">
            <v>589.18854784504833</v>
          </cell>
          <cell r="N40">
            <v>264719.97249113047</v>
          </cell>
          <cell r="O40">
            <v>8471.3545997473975</v>
          </cell>
          <cell r="P40">
            <v>0</v>
          </cell>
          <cell r="Q40">
            <v>37627.769557743122</v>
          </cell>
          <cell r="R40">
            <v>3721.6123969476766</v>
          </cell>
          <cell r="T40">
            <v>24527.000507730183</v>
          </cell>
          <cell r="U40">
            <v>23981.879777681825</v>
          </cell>
          <cell r="V40">
            <v>725.23248003123001</v>
          </cell>
          <cell r="W40">
            <v>79762.581785235292</v>
          </cell>
          <cell r="X40">
            <v>1037.7966104801915</v>
          </cell>
          <cell r="Z40">
            <v>6994.395555886189</v>
          </cell>
          <cell r="AG40">
            <v>58999.239144515566</v>
          </cell>
          <cell r="AH40">
            <v>40684.289424115763</v>
          </cell>
          <cell r="AI40">
            <v>299764.97497854679</v>
          </cell>
          <cell r="AJ40">
            <v>121445.19340445903</v>
          </cell>
          <cell r="AK40">
            <v>104463.77314165785</v>
          </cell>
          <cell r="AL40">
            <v>0</v>
          </cell>
          <cell r="AM40">
            <v>0</v>
          </cell>
        </row>
        <row r="41">
          <cell r="A41">
            <v>9</v>
          </cell>
          <cell r="B41" t="str">
            <v>RhodeIsland</v>
          </cell>
          <cell r="C41">
            <v>39417</v>
          </cell>
          <cell r="D41" t="str">
            <v>Normal V</v>
          </cell>
          <cell r="E41">
            <v>72220.673904559881</v>
          </cell>
          <cell r="F41">
            <v>0</v>
          </cell>
          <cell r="G41">
            <v>1956681.7636010458</v>
          </cell>
          <cell r="H41">
            <v>0</v>
          </cell>
          <cell r="I41">
            <v>252087.58236373571</v>
          </cell>
          <cell r="L41">
            <v>61132.169836520057</v>
          </cell>
          <cell r="M41">
            <v>1367.8941508084399</v>
          </cell>
          <cell r="N41">
            <v>392651.25237746851</v>
          </cell>
          <cell r="O41">
            <v>9951.8019185623725</v>
          </cell>
          <cell r="P41">
            <v>0</v>
          </cell>
          <cell r="Q41">
            <v>41820.720340443346</v>
          </cell>
          <cell r="R41">
            <v>3517.1343983933225</v>
          </cell>
          <cell r="T41">
            <v>28706.125883595305</v>
          </cell>
          <cell r="U41">
            <v>48989.999900896473</v>
          </cell>
          <cell r="V41">
            <v>839.08845704959379</v>
          </cell>
          <cell r="W41">
            <v>123355.17162575586</v>
          </cell>
          <cell r="X41">
            <v>1742.0292076264739</v>
          </cell>
          <cell r="Z41">
            <v>10722.770736038327</v>
          </cell>
          <cell r="AG41">
            <v>95330.29946641362</v>
          </cell>
          <cell r="AH41">
            <v>46905.586784616484</v>
          </cell>
          <cell r="AI41">
            <v>352024.65163326089</v>
          </cell>
          <cell r="AJ41">
            <v>170655.51297494577</v>
          </cell>
          <cell r="AK41">
            <v>153488.28762915876</v>
          </cell>
          <cell r="AL41">
            <v>0</v>
          </cell>
          <cell r="AM41">
            <v>0</v>
          </cell>
        </row>
        <row r="42">
          <cell r="A42">
            <v>9</v>
          </cell>
          <cell r="B42" t="str">
            <v>RhodeIsland</v>
          </cell>
          <cell r="C42">
            <v>39448</v>
          </cell>
          <cell r="D42" t="str">
            <v>Normal V</v>
          </cell>
          <cell r="E42">
            <v>95205.150339184212</v>
          </cell>
          <cell r="F42">
            <v>0</v>
          </cell>
          <cell r="G42">
            <v>2935424.8457969767</v>
          </cell>
          <cell r="H42">
            <v>0</v>
          </cell>
          <cell r="I42">
            <v>454354.79196614586</v>
          </cell>
          <cell r="L42">
            <v>88280.501493928197</v>
          </cell>
          <cell r="M42">
            <v>2521.9998143486478</v>
          </cell>
          <cell r="N42">
            <v>635415.00457320327</v>
          </cell>
          <cell r="O42">
            <v>10598.41108897045</v>
          </cell>
          <cell r="P42">
            <v>0</v>
          </cell>
          <cell r="Q42">
            <v>54279.232420654094</v>
          </cell>
          <cell r="R42">
            <v>5475.2176719357685</v>
          </cell>
          <cell r="T42">
            <v>27645.710709304312</v>
          </cell>
          <cell r="U42">
            <v>80600.988016762378</v>
          </cell>
          <cell r="V42">
            <v>4005.7175522057523</v>
          </cell>
          <cell r="W42">
            <v>181716.25879451924</v>
          </cell>
          <cell r="X42">
            <v>2849.5049631354341</v>
          </cell>
          <cell r="Z42">
            <v>15064.930490461837</v>
          </cell>
          <cell r="AG42">
            <v>91089.368417824968</v>
          </cell>
          <cell r="AH42">
            <v>42956.191137236223</v>
          </cell>
          <cell r="AI42">
            <v>365589.44765457889</v>
          </cell>
          <cell r="AJ42">
            <v>186190.31809178047</v>
          </cell>
          <cell r="AK42">
            <v>167707.55370865695</v>
          </cell>
          <cell r="AL42">
            <v>0</v>
          </cell>
          <cell r="AM42">
            <v>0</v>
          </cell>
        </row>
        <row r="43">
          <cell r="A43">
            <v>9</v>
          </cell>
          <cell r="B43" t="str">
            <v>RhodeIsland</v>
          </cell>
          <cell r="C43">
            <v>39479</v>
          </cell>
          <cell r="D43" t="str">
            <v>Normal V</v>
          </cell>
          <cell r="E43">
            <v>93639.595194277164</v>
          </cell>
          <cell r="F43">
            <v>0</v>
          </cell>
          <cell r="G43">
            <v>2989533.016852343</v>
          </cell>
          <cell r="H43">
            <v>0</v>
          </cell>
          <cell r="I43">
            <v>434172.18808761524</v>
          </cell>
          <cell r="L43">
            <v>92805.27116198928</v>
          </cell>
          <cell r="M43">
            <v>2798.1529866945457</v>
          </cell>
          <cell r="N43">
            <v>662254.67809051136</v>
          </cell>
          <cell r="O43">
            <v>11009.266092530312</v>
          </cell>
          <cell r="P43">
            <v>0</v>
          </cell>
          <cell r="Q43">
            <v>48011.470549946171</v>
          </cell>
          <cell r="R43">
            <v>4596.2566085047456</v>
          </cell>
          <cell r="T43">
            <v>34934.417104311731</v>
          </cell>
          <cell r="U43">
            <v>78234.418208965246</v>
          </cell>
          <cell r="V43">
            <v>9187.9252310887623</v>
          </cell>
          <cell r="W43">
            <v>183579.39243792868</v>
          </cell>
          <cell r="X43">
            <v>2521.495500453756</v>
          </cell>
          <cell r="Z43">
            <v>16743.700335936901</v>
          </cell>
          <cell r="AG43">
            <v>109578.84352417637</v>
          </cell>
          <cell r="AH43">
            <v>52569.458769289115</v>
          </cell>
          <cell r="AI43">
            <v>371715.56026914791</v>
          </cell>
          <cell r="AJ43">
            <v>182500.7696590921</v>
          </cell>
          <cell r="AK43">
            <v>166613.31869814612</v>
          </cell>
          <cell r="AL43">
            <v>0</v>
          </cell>
          <cell r="AM43">
            <v>0</v>
          </cell>
        </row>
        <row r="44">
          <cell r="A44">
            <v>9</v>
          </cell>
          <cell r="B44" t="str">
            <v>RhodeIsland</v>
          </cell>
          <cell r="C44">
            <v>39508</v>
          </cell>
          <cell r="D44" t="str">
            <v>Normal V</v>
          </cell>
          <cell r="E44">
            <v>81733.445950881811</v>
          </cell>
          <cell r="F44">
            <v>0</v>
          </cell>
          <cell r="G44">
            <v>2583195.7353389123</v>
          </cell>
          <cell r="H44">
            <v>0</v>
          </cell>
          <cell r="I44">
            <v>390496.47376215435</v>
          </cell>
          <cell r="L44">
            <v>81991.010465897751</v>
          </cell>
          <cell r="M44">
            <v>2138.0117842153818</v>
          </cell>
          <cell r="N44">
            <v>600522.44171018025</v>
          </cell>
          <cell r="O44">
            <v>11732.284459975031</v>
          </cell>
          <cell r="P44">
            <v>0</v>
          </cell>
          <cell r="Q44">
            <v>48115.235461978533</v>
          </cell>
          <cell r="R44">
            <v>4512.941227667091</v>
          </cell>
          <cell r="T44">
            <v>30606.51322322277</v>
          </cell>
          <cell r="U44">
            <v>71567.994611297021</v>
          </cell>
          <cell r="V44">
            <v>8956.1458023129453</v>
          </cell>
          <cell r="W44">
            <v>171064.51892716312</v>
          </cell>
          <cell r="X44">
            <v>2250.8061202015811</v>
          </cell>
          <cell r="Z44">
            <v>16933.890595009569</v>
          </cell>
          <cell r="AG44">
            <v>70386.293864126623</v>
          </cell>
          <cell r="AH44">
            <v>49760.152800470671</v>
          </cell>
          <cell r="AI44">
            <v>322140.37320738478</v>
          </cell>
          <cell r="AJ44">
            <v>151523.40968217596</v>
          </cell>
          <cell r="AK44">
            <v>135624.91025484083</v>
          </cell>
          <cell r="AL44">
            <v>0</v>
          </cell>
          <cell r="AM44">
            <v>0</v>
          </cell>
        </row>
        <row r="45">
          <cell r="A45">
            <v>9</v>
          </cell>
          <cell r="B45" t="str">
            <v>RhodeIsland</v>
          </cell>
          <cell r="C45">
            <v>39539</v>
          </cell>
          <cell r="D45" t="str">
            <v>Normal V</v>
          </cell>
          <cell r="E45">
            <v>62449.041126114098</v>
          </cell>
          <cell r="F45">
            <v>0</v>
          </cell>
          <cell r="G45">
            <v>1910385.0658960056</v>
          </cell>
          <cell r="H45">
            <v>0</v>
          </cell>
          <cell r="I45">
            <v>257700.59054295841</v>
          </cell>
          <cell r="L45">
            <v>52413.771162103061</v>
          </cell>
          <cell r="M45">
            <v>1884.0095111071821</v>
          </cell>
          <cell r="N45">
            <v>401233.27939946105</v>
          </cell>
          <cell r="O45">
            <v>9271.0759215254784</v>
          </cell>
          <cell r="P45">
            <v>0</v>
          </cell>
          <cell r="Q45">
            <v>40104.75473732331</v>
          </cell>
          <cell r="R45">
            <v>4144.7164863518619</v>
          </cell>
          <cell r="T45">
            <v>25276.794871375561</v>
          </cell>
          <cell r="U45">
            <v>43228.147501742489</v>
          </cell>
          <cell r="V45">
            <v>5868.4163120978028</v>
          </cell>
          <cell r="W45">
            <v>141240.96138616468</v>
          </cell>
          <cell r="X45">
            <v>1778.4608116025852</v>
          </cell>
          <cell r="Z45">
            <v>12012.313006553681</v>
          </cell>
          <cell r="AG45">
            <v>52072.793778281484</v>
          </cell>
          <cell r="AH45">
            <v>36740.901783130546</v>
          </cell>
          <cell r="AI45">
            <v>278712.64547894837</v>
          </cell>
          <cell r="AJ45">
            <v>103283.00207212291</v>
          </cell>
          <cell r="AK45">
            <v>88440.613828198897</v>
          </cell>
          <cell r="AL45">
            <v>0</v>
          </cell>
          <cell r="AM45">
            <v>0</v>
          </cell>
        </row>
        <row r="46">
          <cell r="A46">
            <v>9</v>
          </cell>
          <cell r="B46" t="str">
            <v>RhodeIsland</v>
          </cell>
          <cell r="C46">
            <v>39569</v>
          </cell>
          <cell r="D46" t="str">
            <v>Normal V</v>
          </cell>
          <cell r="E46">
            <v>52806.825063870252</v>
          </cell>
          <cell r="F46">
            <v>0</v>
          </cell>
          <cell r="G46">
            <v>1142556.1740160487</v>
          </cell>
          <cell r="H46">
            <v>0</v>
          </cell>
          <cell r="I46">
            <v>133709.93634074621</v>
          </cell>
          <cell r="L46">
            <v>34161.085621792037</v>
          </cell>
          <cell r="M46">
            <v>1213.3923230186479</v>
          </cell>
          <cell r="N46">
            <v>240274.14712245783</v>
          </cell>
          <cell r="O46">
            <v>7615.0780652978774</v>
          </cell>
          <cell r="P46">
            <v>1943.084480168468</v>
          </cell>
          <cell r="Q46">
            <v>34065.057883795067</v>
          </cell>
          <cell r="R46">
            <v>5128.2327793285831</v>
          </cell>
          <cell r="T46">
            <v>21304.609023269652</v>
          </cell>
          <cell r="U46">
            <v>22857.329303078826</v>
          </cell>
          <cell r="V46">
            <v>6530.2886780989338</v>
          </cell>
          <cell r="W46">
            <v>67857.815909489625</v>
          </cell>
          <cell r="X46">
            <v>1187.1230856601301</v>
          </cell>
          <cell r="Z46">
            <v>7216.511927737557</v>
          </cell>
          <cell r="AG46">
            <v>31905.075932601121</v>
          </cell>
          <cell r="AH46">
            <v>34507.873099247692</v>
          </cell>
          <cell r="AI46">
            <v>257947.96287391693</v>
          </cell>
          <cell r="AJ46">
            <v>34906.285924868927</v>
          </cell>
          <cell r="AK46">
            <v>38679.39840094297</v>
          </cell>
          <cell r="AL46">
            <v>0</v>
          </cell>
          <cell r="AM46">
            <v>0</v>
          </cell>
        </row>
        <row r="47">
          <cell r="A47">
            <v>9</v>
          </cell>
          <cell r="B47" t="str">
            <v>RhodeIsland</v>
          </cell>
          <cell r="C47">
            <v>39600</v>
          </cell>
          <cell r="D47" t="str">
            <v>Normal V</v>
          </cell>
          <cell r="E47">
            <v>43373.75604337894</v>
          </cell>
          <cell r="F47">
            <v>0</v>
          </cell>
          <cell r="G47">
            <v>700589.1679156943</v>
          </cell>
          <cell r="H47">
            <v>0</v>
          </cell>
          <cell r="I47">
            <v>74568.876898441536</v>
          </cell>
          <cell r="L47">
            <v>24565.219369202576</v>
          </cell>
          <cell r="M47">
            <v>52.929317331551232</v>
          </cell>
          <cell r="N47">
            <v>160759.98821117988</v>
          </cell>
          <cell r="O47">
            <v>6574.5179006801118</v>
          </cell>
          <cell r="P47">
            <v>6915.8477139062261</v>
          </cell>
          <cell r="Q47">
            <v>26189.907232902293</v>
          </cell>
          <cell r="R47">
            <v>4637.6040292999232</v>
          </cell>
          <cell r="T47">
            <v>23942.553599657185</v>
          </cell>
          <cell r="U47">
            <v>16591.423058289525</v>
          </cell>
          <cell r="V47">
            <v>127.27109375274144</v>
          </cell>
          <cell r="W47">
            <v>43072.517285889851</v>
          </cell>
          <cell r="X47">
            <v>511.21735389875244</v>
          </cell>
          <cell r="Z47">
            <v>5417.0527471319465</v>
          </cell>
          <cell r="AG47">
            <v>28448.024532695388</v>
          </cell>
          <cell r="AH47">
            <v>30712.190547670947</v>
          </cell>
          <cell r="AI47">
            <v>252292.75097687097</v>
          </cell>
          <cell r="AJ47">
            <v>27218.957152367781</v>
          </cell>
          <cell r="AK47">
            <v>18572.563991910276</v>
          </cell>
          <cell r="AL47">
            <v>0</v>
          </cell>
          <cell r="AM47">
            <v>0</v>
          </cell>
        </row>
        <row r="48">
          <cell r="A48">
            <v>9</v>
          </cell>
          <cell r="B48" t="str">
            <v>RhodeIsland</v>
          </cell>
          <cell r="C48">
            <v>39630</v>
          </cell>
          <cell r="D48" t="str">
            <v>Normal V</v>
          </cell>
          <cell r="E48">
            <v>37382.462923922547</v>
          </cell>
          <cell r="F48">
            <v>0</v>
          </cell>
          <cell r="G48">
            <v>448584.41653729184</v>
          </cell>
          <cell r="H48">
            <v>0</v>
          </cell>
          <cell r="I48">
            <v>54318.716410755726</v>
          </cell>
          <cell r="L48">
            <v>19752.770352275911</v>
          </cell>
          <cell r="M48">
            <v>22.142625189960846</v>
          </cell>
          <cell r="N48">
            <v>123981.65362608104</v>
          </cell>
          <cell r="O48">
            <v>5456.5330815917659</v>
          </cell>
          <cell r="P48">
            <v>3092.2475130054095</v>
          </cell>
          <cell r="Q48">
            <v>25402.920700700142</v>
          </cell>
          <cell r="R48">
            <v>3127.9957421115282</v>
          </cell>
          <cell r="T48">
            <v>16464.741769067303</v>
          </cell>
          <cell r="U48">
            <v>7715.7797458574896</v>
          </cell>
          <cell r="V48">
            <v>31.277343928479659</v>
          </cell>
          <cell r="W48">
            <v>28425.01968774723</v>
          </cell>
          <cell r="X48">
            <v>475.06800966093027</v>
          </cell>
          <cell r="Z48">
            <v>2272.4159973871797</v>
          </cell>
          <cell r="AG48">
            <v>24750.017586057118</v>
          </cell>
          <cell r="AH48">
            <v>28499.292942296252</v>
          </cell>
          <cell r="AI48">
            <v>254093.80605127261</v>
          </cell>
          <cell r="AJ48">
            <v>19887.377881767909</v>
          </cell>
          <cell r="AK48">
            <v>15445.062136497438</v>
          </cell>
          <cell r="AL48">
            <v>0</v>
          </cell>
          <cell r="AM48">
            <v>0</v>
          </cell>
        </row>
        <row r="49">
          <cell r="A49">
            <v>9</v>
          </cell>
          <cell r="B49" t="str">
            <v>RhodeIsland</v>
          </cell>
          <cell r="C49">
            <v>39661</v>
          </cell>
          <cell r="D49" t="str">
            <v>Normal V</v>
          </cell>
          <cell r="E49">
            <v>34305.367862212974</v>
          </cell>
          <cell r="F49">
            <v>0</v>
          </cell>
          <cell r="G49">
            <v>376140.74687423086</v>
          </cell>
          <cell r="H49">
            <v>0</v>
          </cell>
          <cell r="I49">
            <v>47242.055443876365</v>
          </cell>
          <cell r="L49">
            <v>18562.175291569009</v>
          </cell>
          <cell r="M49">
            <v>58.636723444275169</v>
          </cell>
          <cell r="N49">
            <v>111097.8686968476</v>
          </cell>
          <cell r="O49">
            <v>5523.7520456319598</v>
          </cell>
          <cell r="P49">
            <v>4452.7349227001305</v>
          </cell>
          <cell r="Q49">
            <v>26447.925672570858</v>
          </cell>
          <cell r="R49">
            <v>4687.2074227900011</v>
          </cell>
          <cell r="T49">
            <v>21413.153705863966</v>
          </cell>
          <cell r="U49">
            <v>5839.3604729299359</v>
          </cell>
          <cell r="V49">
            <v>8.4736751592356683</v>
          </cell>
          <cell r="W49">
            <v>20602.80040735229</v>
          </cell>
          <cell r="X49">
            <v>485.99946815286631</v>
          </cell>
          <cell r="Z49">
            <v>2177.7304203821654</v>
          </cell>
          <cell r="AG49">
            <v>27125.0333053094</v>
          </cell>
          <cell r="AH49">
            <v>29614.513295566601</v>
          </cell>
          <cell r="AI49">
            <v>247849.35482784259</v>
          </cell>
          <cell r="AJ49">
            <v>19704.66310828026</v>
          </cell>
          <cell r="AK49">
            <v>15173.517307692307</v>
          </cell>
          <cell r="AL49">
            <v>0</v>
          </cell>
          <cell r="AM49">
            <v>0</v>
          </cell>
        </row>
        <row r="50">
          <cell r="A50">
            <v>9</v>
          </cell>
          <cell r="B50" t="str">
            <v>RhodeIsland</v>
          </cell>
          <cell r="C50">
            <v>39692</v>
          </cell>
          <cell r="D50" t="str">
            <v>Normal V</v>
          </cell>
          <cell r="E50">
            <v>35301.675397247425</v>
          </cell>
          <cell r="F50">
            <v>0</v>
          </cell>
          <cell r="G50">
            <v>385072.00436764432</v>
          </cell>
          <cell r="H50">
            <v>0</v>
          </cell>
          <cell r="I50">
            <v>47513.413742070952</v>
          </cell>
          <cell r="L50">
            <v>21447.928484714277</v>
          </cell>
          <cell r="M50">
            <v>141.91376007930381</v>
          </cell>
          <cell r="N50">
            <v>117620.4459283675</v>
          </cell>
          <cell r="O50">
            <v>5838.1016108569047</v>
          </cell>
          <cell r="P50">
            <v>738.57865870297337</v>
          </cell>
          <cell r="Q50">
            <v>29312.865351167558</v>
          </cell>
          <cell r="R50">
            <v>3709.6965681969368</v>
          </cell>
          <cell r="T50">
            <v>25369.226852441734</v>
          </cell>
          <cell r="U50">
            <v>6722.7480912913579</v>
          </cell>
          <cell r="V50">
            <v>23.43169627608339</v>
          </cell>
          <cell r="W50">
            <v>21353.758904029819</v>
          </cell>
          <cell r="X50">
            <v>479.71234658390023</v>
          </cell>
          <cell r="Z50">
            <v>2340.7549377462014</v>
          </cell>
          <cell r="AG50">
            <v>29136.957363376194</v>
          </cell>
          <cell r="AH50">
            <v>35072.694848194202</v>
          </cell>
          <cell r="AI50">
            <v>240764.9710688043</v>
          </cell>
          <cell r="AJ50">
            <v>22754.919790386739</v>
          </cell>
          <cell r="AK50">
            <v>17495.278289023525</v>
          </cell>
          <cell r="AL50">
            <v>0</v>
          </cell>
          <cell r="AM50">
            <v>0</v>
          </cell>
        </row>
        <row r="51">
          <cell r="A51">
            <v>9</v>
          </cell>
          <cell r="B51" t="str">
            <v>RhodeIsland</v>
          </cell>
          <cell r="C51">
            <v>39722</v>
          </cell>
          <cell r="D51" t="str">
            <v>Normal V</v>
          </cell>
          <cell r="E51">
            <v>35973.126714405924</v>
          </cell>
          <cell r="F51">
            <v>0</v>
          </cell>
          <cell r="G51">
            <v>483962.4572380578</v>
          </cell>
          <cell r="H51">
            <v>0</v>
          </cell>
          <cell r="I51">
            <v>48034.817384815491</v>
          </cell>
          <cell r="L51">
            <v>20395.585568105704</v>
          </cell>
          <cell r="M51">
            <v>254.50296932076625</v>
          </cell>
          <cell r="N51">
            <v>134558.84783183868</v>
          </cell>
          <cell r="O51">
            <v>5659.2238125738822</v>
          </cell>
          <cell r="P51">
            <v>668.68278052722985</v>
          </cell>
          <cell r="Q51">
            <v>25416.270084295349</v>
          </cell>
          <cell r="R51">
            <v>3387.4669743286304</v>
          </cell>
          <cell r="T51">
            <v>22302.318348761233</v>
          </cell>
          <cell r="U51">
            <v>10804.146960584962</v>
          </cell>
          <cell r="V51">
            <v>143.81015086357669</v>
          </cell>
          <cell r="W51">
            <v>33621.995074915387</v>
          </cell>
          <cell r="X51">
            <v>457.43010621672664</v>
          </cell>
          <cell r="Z51">
            <v>3252.2205131433752</v>
          </cell>
          <cell r="AG51">
            <v>41884.437918807984</v>
          </cell>
          <cell r="AH51">
            <v>32422.284559422696</v>
          </cell>
          <cell r="AI51">
            <v>233043.30399016623</v>
          </cell>
          <cell r="AJ51">
            <v>45450.677579698502</v>
          </cell>
          <cell r="AK51">
            <v>39151.134010205627</v>
          </cell>
          <cell r="AL51">
            <v>0</v>
          </cell>
          <cell r="AM51">
            <v>0</v>
          </cell>
        </row>
        <row r="52">
          <cell r="A52">
            <v>9</v>
          </cell>
          <cell r="B52" t="str">
            <v>RhodeIsland</v>
          </cell>
          <cell r="C52">
            <v>39753</v>
          </cell>
          <cell r="D52" t="str">
            <v>Normal V</v>
          </cell>
          <cell r="E52">
            <v>49223.141277057395</v>
          </cell>
          <cell r="F52">
            <v>0</v>
          </cell>
          <cell r="G52">
            <v>1059694.3862341556</v>
          </cell>
          <cell r="H52">
            <v>0</v>
          </cell>
          <cell r="I52">
            <v>120783.17041249687</v>
          </cell>
          <cell r="L52">
            <v>33539.212039697144</v>
          </cell>
          <cell r="M52">
            <v>358.60566966468815</v>
          </cell>
          <cell r="N52">
            <v>255917.63824448831</v>
          </cell>
          <cell r="O52">
            <v>7447.6036961089967</v>
          </cell>
          <cell r="P52">
            <v>169.70494967936642</v>
          </cell>
          <cell r="Q52">
            <v>34150.75997640624</v>
          </cell>
          <cell r="R52">
            <v>3680.8435600484063</v>
          </cell>
          <cell r="T52">
            <v>24258.316621104026</v>
          </cell>
          <cell r="U52">
            <v>24395.519840604291</v>
          </cell>
          <cell r="V52">
            <v>2105.1113707930208</v>
          </cell>
          <cell r="W52">
            <v>82566.007528887334</v>
          </cell>
          <cell r="X52">
            <v>1014.2223240533881</v>
          </cell>
          <cell r="Z52">
            <v>8750.0087871749856</v>
          </cell>
          <cell r="AG52">
            <v>60504.321775753211</v>
          </cell>
          <cell r="AH52">
            <v>43267.418911361201</v>
          </cell>
          <cell r="AI52">
            <v>261613.06907218631</v>
          </cell>
          <cell r="AJ52">
            <v>101559.43074174059</v>
          </cell>
          <cell r="AK52">
            <v>84374.585999031333</v>
          </cell>
          <cell r="AL52">
            <v>214911.5284113872</v>
          </cell>
          <cell r="AM52">
            <v>15859.639262990388</v>
          </cell>
        </row>
        <row r="53">
          <cell r="A53">
            <v>9</v>
          </cell>
          <cell r="B53" t="str">
            <v>RhodeIsland</v>
          </cell>
          <cell r="C53">
            <v>39783</v>
          </cell>
          <cell r="D53" t="str">
            <v>Normal V</v>
          </cell>
          <cell r="E53">
            <v>71035.578476147319</v>
          </cell>
          <cell r="F53">
            <v>2113.9444739232363</v>
          </cell>
          <cell r="G53">
            <v>1836541.2678280736</v>
          </cell>
          <cell r="H53">
            <v>157892.40564714296</v>
          </cell>
          <cell r="I53">
            <v>253981.68044526858</v>
          </cell>
          <cell r="L53">
            <v>63918.379475315924</v>
          </cell>
          <cell r="M53">
            <v>830.90040987187581</v>
          </cell>
          <cell r="N53">
            <v>390763.15452584962</v>
          </cell>
          <cell r="O53">
            <v>10667.693697442748</v>
          </cell>
          <cell r="P53">
            <v>822.96836162298632</v>
          </cell>
          <cell r="Q53">
            <v>38892.456928312808</v>
          </cell>
          <cell r="R53">
            <v>5341.0353635044112</v>
          </cell>
          <cell r="T53">
            <v>34345.550557603048</v>
          </cell>
          <cell r="U53">
            <v>51202.22611573201</v>
          </cell>
          <cell r="V53">
            <v>2951.6515007723706</v>
          </cell>
          <cell r="W53">
            <v>134870.8272744217</v>
          </cell>
          <cell r="X53">
            <v>1754.2217107140996</v>
          </cell>
          <cell r="Z53">
            <v>13872.415522068943</v>
          </cell>
          <cell r="AG53">
            <v>98256.03755745446</v>
          </cell>
          <cell r="AH53">
            <v>49139.186155312505</v>
          </cell>
          <cell r="AI53">
            <v>311406.42259865382</v>
          </cell>
          <cell r="AJ53">
            <v>143551.40209068969</v>
          </cell>
          <cell r="AK53">
            <v>123971.30923893592</v>
          </cell>
          <cell r="AL53">
            <v>83526.814379626041</v>
          </cell>
          <cell r="AM53">
            <v>19289.695009429743</v>
          </cell>
        </row>
        <row r="54">
          <cell r="A54">
            <v>9</v>
          </cell>
          <cell r="B54" t="str">
            <v>RhodeIsland</v>
          </cell>
          <cell r="C54">
            <v>39814</v>
          </cell>
          <cell r="D54" t="str">
            <v>Normal V</v>
          </cell>
          <cell r="E54">
            <v>92767.344552261551</v>
          </cell>
          <cell r="F54">
            <v>2864.607660877989</v>
          </cell>
          <cell r="G54">
            <v>2742001.3408006001</v>
          </cell>
          <cell r="H54">
            <v>203665.41032529483</v>
          </cell>
          <cell r="I54">
            <v>455373.10064092657</v>
          </cell>
          <cell r="L54">
            <v>92874.922647700761</v>
          </cell>
          <cell r="M54">
            <v>931.95228596706272</v>
          </cell>
          <cell r="N54">
            <v>625777.04700275231</v>
          </cell>
          <cell r="O54">
            <v>12623.464636327304</v>
          </cell>
          <cell r="P54">
            <v>3807.0194395972117</v>
          </cell>
          <cell r="Q54">
            <v>49958.980025067664</v>
          </cell>
          <cell r="R54">
            <v>10983.368984003482</v>
          </cell>
          <cell r="T54">
            <v>27728.855703918762</v>
          </cell>
          <cell r="U54">
            <v>91442.058533867414</v>
          </cell>
          <cell r="V54">
            <v>3999.7829182909145</v>
          </cell>
          <cell r="W54">
            <v>188932.14590161917</v>
          </cell>
          <cell r="X54">
            <v>2847.328025760813</v>
          </cell>
          <cell r="Z54">
            <v>17200.316779585799</v>
          </cell>
          <cell r="AG54">
            <v>91793.667658168968</v>
          </cell>
          <cell r="AH54">
            <v>44319.879744767532</v>
          </cell>
          <cell r="AI54">
            <v>299118.63899010996</v>
          </cell>
          <cell r="AJ54">
            <v>160078.26128622587</v>
          </cell>
          <cell r="AK54">
            <v>135456.10107237677</v>
          </cell>
          <cell r="AL54">
            <v>83141.128215144621</v>
          </cell>
          <cell r="AM54">
            <v>15906.753180507008</v>
          </cell>
        </row>
        <row r="55">
          <cell r="A55">
            <v>9</v>
          </cell>
          <cell r="B55" t="str">
            <v>RhodeIsland</v>
          </cell>
          <cell r="C55">
            <v>39845</v>
          </cell>
          <cell r="D55" t="str">
            <v>Normal V</v>
          </cell>
          <cell r="E55">
            <v>90502.220134124495</v>
          </cell>
          <cell r="F55">
            <v>2813.8622792626493</v>
          </cell>
          <cell r="G55">
            <v>2804924.3761928184</v>
          </cell>
          <cell r="H55">
            <v>204932.5931569798</v>
          </cell>
          <cell r="I55">
            <v>436876.7200650032</v>
          </cell>
          <cell r="L55">
            <v>101369.84633094045</v>
          </cell>
          <cell r="M55">
            <v>1541.5070675060692</v>
          </cell>
          <cell r="N55">
            <v>651148.62260587304</v>
          </cell>
          <cell r="O55">
            <v>12324.64513675838</v>
          </cell>
          <cell r="P55">
            <v>0</v>
          </cell>
          <cell r="Q55">
            <v>44129.810288704619</v>
          </cell>
          <cell r="R55">
            <v>13811.374366211799</v>
          </cell>
          <cell r="T55">
            <v>31810.624218680277</v>
          </cell>
          <cell r="U55">
            <v>92196.132576122327</v>
          </cell>
          <cell r="V55">
            <v>6144.0148574994282</v>
          </cell>
          <cell r="W55">
            <v>192658.15354626233</v>
          </cell>
          <cell r="X55">
            <v>5057.1508764195778</v>
          </cell>
          <cell r="Z55">
            <v>18891.15475105623</v>
          </cell>
          <cell r="AG55">
            <v>105800.26271299786</v>
          </cell>
          <cell r="AH55">
            <v>53173.705421809682</v>
          </cell>
          <cell r="AI55">
            <v>301217.78159741295</v>
          </cell>
          <cell r="AJ55">
            <v>152520.21303252975</v>
          </cell>
          <cell r="AK55">
            <v>131360.94048846851</v>
          </cell>
          <cell r="AL55">
            <v>0</v>
          </cell>
          <cell r="AM55">
            <v>15358.244450144695</v>
          </cell>
        </row>
        <row r="56">
          <cell r="A56">
            <v>9</v>
          </cell>
          <cell r="B56" t="str">
            <v>RhodeIsland</v>
          </cell>
          <cell r="C56">
            <v>39873</v>
          </cell>
          <cell r="D56" t="str">
            <v>Normal V</v>
          </cell>
          <cell r="E56">
            <v>79766.580392785152</v>
          </cell>
          <cell r="F56">
            <v>3243.6632636545087</v>
          </cell>
          <cell r="G56">
            <v>2432558.1102183624</v>
          </cell>
          <cell r="H56">
            <v>221702.78984995242</v>
          </cell>
          <cell r="I56">
            <v>397181.96438170958</v>
          </cell>
          <cell r="L56">
            <v>92111.330899706823</v>
          </cell>
          <cell r="M56">
            <v>1414.9750717352708</v>
          </cell>
          <cell r="N56">
            <v>594229.34142915951</v>
          </cell>
          <cell r="O56">
            <v>13350.96327851704</v>
          </cell>
          <cell r="P56">
            <v>0</v>
          </cell>
          <cell r="Q56">
            <v>44324.338122549918</v>
          </cell>
          <cell r="R56">
            <v>13784.984113601295</v>
          </cell>
          <cell r="T56">
            <v>25496.996139676488</v>
          </cell>
          <cell r="U56">
            <v>87960.377726295061</v>
          </cell>
          <cell r="V56">
            <v>3052.2927076571568</v>
          </cell>
          <cell r="W56">
            <v>178393.99227951019</v>
          </cell>
          <cell r="X56">
            <v>4598.7590903078062</v>
          </cell>
          <cell r="Z56">
            <v>17305.265759889455</v>
          </cell>
          <cell r="AG56">
            <v>71117.580034143524</v>
          </cell>
          <cell r="AH56">
            <v>52129.683886207371</v>
          </cell>
          <cell r="AI56">
            <v>298711.98242866585</v>
          </cell>
          <cell r="AJ56">
            <v>131562.24193961386</v>
          </cell>
          <cell r="AK56">
            <v>109543.19674429452</v>
          </cell>
          <cell r="AL56">
            <v>0</v>
          </cell>
          <cell r="AM56">
            <v>12901.570033232476</v>
          </cell>
        </row>
        <row r="57">
          <cell r="A57">
            <v>9</v>
          </cell>
          <cell r="B57" t="str">
            <v>RhodeIsland</v>
          </cell>
          <cell r="C57">
            <v>39904</v>
          </cell>
          <cell r="D57" t="str">
            <v>Normal V</v>
          </cell>
          <cell r="E57">
            <v>62151.794799121628</v>
          </cell>
          <cell r="F57">
            <v>2368.6949552833375</v>
          </cell>
          <cell r="G57">
            <v>1786335.707401556</v>
          </cell>
          <cell r="H57">
            <v>176421.76306674397</v>
          </cell>
          <cell r="I57">
            <v>261796.91854720825</v>
          </cell>
          <cell r="L57">
            <v>69573.984195085606</v>
          </cell>
          <cell r="M57">
            <v>2269.4477896953235</v>
          </cell>
          <cell r="N57">
            <v>399608.27998775797</v>
          </cell>
          <cell r="O57">
            <v>10779.604878396085</v>
          </cell>
          <cell r="P57">
            <v>2369.5534787414285</v>
          </cell>
          <cell r="Q57">
            <v>37251.680307565577</v>
          </cell>
          <cell r="R57">
            <v>10779.605377810285</v>
          </cell>
          <cell r="T57">
            <v>21514.925839931835</v>
          </cell>
          <cell r="U57">
            <v>70095.804277937015</v>
          </cell>
          <cell r="V57">
            <v>2652.9201607162863</v>
          </cell>
          <cell r="W57">
            <v>131982.9963792497</v>
          </cell>
          <cell r="X57">
            <v>1819.4376989393202</v>
          </cell>
          <cell r="Z57">
            <v>13797.097045770734</v>
          </cell>
          <cell r="AG57">
            <v>53160.476154851334</v>
          </cell>
          <cell r="AH57">
            <v>39073.657451900741</v>
          </cell>
          <cell r="AI57">
            <v>289035.33605224272</v>
          </cell>
          <cell r="AJ57">
            <v>90687.514014546949</v>
          </cell>
          <cell r="AK57">
            <v>74834.365546937523</v>
          </cell>
          <cell r="AL57">
            <v>0</v>
          </cell>
          <cell r="AM57">
            <v>16265.844409793612</v>
          </cell>
        </row>
        <row r="58">
          <cell r="A58">
            <v>9</v>
          </cell>
          <cell r="B58" t="str">
            <v>RhodeIsland</v>
          </cell>
          <cell r="C58">
            <v>39934</v>
          </cell>
          <cell r="D58" t="str">
            <v>Normal V</v>
          </cell>
          <cell r="E58">
            <v>51674.210076432144</v>
          </cell>
          <cell r="F58">
            <v>1665.3893767713043</v>
          </cell>
          <cell r="G58">
            <v>1019262.9465518637</v>
          </cell>
          <cell r="H58">
            <v>115124.66073980402</v>
          </cell>
          <cell r="I58">
            <v>131236.40795618467</v>
          </cell>
          <cell r="L58">
            <v>47383.47821794566</v>
          </cell>
          <cell r="M58">
            <v>5588.0977551728356</v>
          </cell>
          <cell r="N58">
            <v>233465.80436416346</v>
          </cell>
          <cell r="O58">
            <v>10543.954244258599</v>
          </cell>
          <cell r="P58">
            <v>1988.5747522794354</v>
          </cell>
          <cell r="Q58">
            <v>29120.49764246829</v>
          </cell>
          <cell r="R58">
            <v>13120.729351793867</v>
          </cell>
          <cell r="T58">
            <v>15857.003006678051</v>
          </cell>
          <cell r="U58">
            <v>38076.803980551587</v>
          </cell>
          <cell r="V58">
            <v>333.1662341440296</v>
          </cell>
          <cell r="W58">
            <v>57921.191951330868</v>
          </cell>
          <cell r="X58">
            <v>2348.4856637385942</v>
          </cell>
          <cell r="Z58">
            <v>7098.2505568869356</v>
          </cell>
          <cell r="AG58">
            <v>33154.62198740273</v>
          </cell>
          <cell r="AH58">
            <v>37847.34468949747</v>
          </cell>
          <cell r="AI58">
            <v>267501.59112850646</v>
          </cell>
          <cell r="AJ58">
            <v>30280.151645669433</v>
          </cell>
          <cell r="AK58">
            <v>34037.870592829815</v>
          </cell>
          <cell r="AL58">
            <v>61454.243887100034</v>
          </cell>
          <cell r="AM58">
            <v>13882.852032292611</v>
          </cell>
        </row>
        <row r="59">
          <cell r="A59">
            <v>9</v>
          </cell>
          <cell r="B59" t="str">
            <v>RhodeIsland</v>
          </cell>
          <cell r="C59">
            <v>39965</v>
          </cell>
          <cell r="D59" t="str">
            <v>Normal V</v>
          </cell>
          <cell r="E59">
            <v>40504.880292600421</v>
          </cell>
          <cell r="F59">
            <v>965.12339654511629</v>
          </cell>
          <cell r="G59">
            <v>589011.3146254489</v>
          </cell>
          <cell r="H59">
            <v>69812.446205930537</v>
          </cell>
          <cell r="I59">
            <v>69932.941295683748</v>
          </cell>
          <cell r="L59">
            <v>34217.003033299443</v>
          </cell>
          <cell r="M59">
            <v>776.68019997384965</v>
          </cell>
          <cell r="N59">
            <v>147465.94020558387</v>
          </cell>
          <cell r="O59">
            <v>9458.2258801344324</v>
          </cell>
          <cell r="P59">
            <v>13531.006396773051</v>
          </cell>
          <cell r="Q59">
            <v>21299.020942420542</v>
          </cell>
          <cell r="R59">
            <v>11341.966376005246</v>
          </cell>
          <cell r="T59">
            <v>19163.506339646563</v>
          </cell>
          <cell r="U59">
            <v>25913.791119565471</v>
          </cell>
          <cell r="V59">
            <v>112.29194611662402</v>
          </cell>
          <cell r="W59">
            <v>32333.329131490736</v>
          </cell>
          <cell r="X59">
            <v>995.17790577314577</v>
          </cell>
          <cell r="Z59">
            <v>4966.5993807256355</v>
          </cell>
          <cell r="AG59">
            <v>30077.859271547732</v>
          </cell>
          <cell r="AH59">
            <v>33684.338020026204</v>
          </cell>
          <cell r="AI59">
            <v>261636.9269389773</v>
          </cell>
          <cell r="AJ59">
            <v>24084.65299542846</v>
          </cell>
          <cell r="AK59">
            <v>16343.856312881044</v>
          </cell>
          <cell r="AL59">
            <v>269714.33086212038</v>
          </cell>
          <cell r="AM59">
            <v>13118.446229427993</v>
          </cell>
        </row>
        <row r="60">
          <cell r="A60">
            <v>9</v>
          </cell>
          <cell r="B60" t="str">
            <v>RhodeIsland</v>
          </cell>
          <cell r="C60">
            <v>39995</v>
          </cell>
          <cell r="D60" t="str">
            <v>Normal V</v>
          </cell>
          <cell r="E60">
            <v>36930.915798884314</v>
          </cell>
          <cell r="F60">
            <v>745.37811979249159</v>
          </cell>
          <cell r="G60">
            <v>407633.24057819933</v>
          </cell>
          <cell r="H60">
            <v>44780.130002571728</v>
          </cell>
          <cell r="I60">
            <v>54550.409432448454</v>
          </cell>
          <cell r="L60">
            <v>29767.221397487141</v>
          </cell>
          <cell r="M60">
            <v>148.95308818262549</v>
          </cell>
          <cell r="N60">
            <v>119778.42544221724</v>
          </cell>
          <cell r="O60">
            <v>8304.5274724505871</v>
          </cell>
          <cell r="P60">
            <v>12800.923037965251</v>
          </cell>
          <cell r="Q60">
            <v>21032.005456325707</v>
          </cell>
          <cell r="R60">
            <v>8093.0683486377638</v>
          </cell>
          <cell r="T60">
            <v>17039.70100544743</v>
          </cell>
          <cell r="U60">
            <v>13356.615247741165</v>
          </cell>
          <cell r="V60">
            <v>55.441294339913362</v>
          </cell>
          <cell r="W60">
            <v>22322.769576651281</v>
          </cell>
          <cell r="X60">
            <v>983.76282358130732</v>
          </cell>
          <cell r="Z60">
            <v>2323.7017655847239</v>
          </cell>
          <cell r="AG60">
            <v>26554.706368373783</v>
          </cell>
          <cell r="AH60">
            <v>30308.771859267443</v>
          </cell>
          <cell r="AI60">
            <v>258799.24690407395</v>
          </cell>
          <cell r="AJ60">
            <v>17597.316186291602</v>
          </cell>
          <cell r="AK60">
            <v>13591.654680117746</v>
          </cell>
          <cell r="AL60">
            <v>714331.60602650454</v>
          </cell>
          <cell r="AM60">
            <v>12276.716190125286</v>
          </cell>
        </row>
        <row r="61">
          <cell r="A61">
            <v>9</v>
          </cell>
          <cell r="B61" t="str">
            <v>RhodeIsland</v>
          </cell>
          <cell r="C61">
            <v>40026</v>
          </cell>
          <cell r="D61" t="str">
            <v>Normal V</v>
          </cell>
          <cell r="E61">
            <v>30380.112133097598</v>
          </cell>
          <cell r="F61">
            <v>587.38419533739284</v>
          </cell>
          <cell r="G61">
            <v>318305.88708098116</v>
          </cell>
          <cell r="H61">
            <v>36556.274303223079</v>
          </cell>
          <cell r="I61">
            <v>44092.11332926937</v>
          </cell>
          <cell r="L61">
            <v>24560.320754716417</v>
          </cell>
          <cell r="M61">
            <v>408.9979854550142</v>
          </cell>
          <cell r="N61">
            <v>94786.615240043102</v>
          </cell>
          <cell r="O61">
            <v>8668.9833328901277</v>
          </cell>
          <cell r="P61">
            <v>20705.563637439176</v>
          </cell>
          <cell r="Q61">
            <v>16813.127070863597</v>
          </cell>
          <cell r="R61">
            <v>6538.7636986666112</v>
          </cell>
          <cell r="T61">
            <v>13276.377310634165</v>
          </cell>
          <cell r="U61">
            <v>8522.0153464968153</v>
          </cell>
          <cell r="V61">
            <v>7.8806496815286629</v>
          </cell>
          <cell r="W61">
            <v>13144.209280101029</v>
          </cell>
          <cell r="X61">
            <v>903.97412738853518</v>
          </cell>
          <cell r="Z61">
            <v>2278.4885541401272</v>
          </cell>
          <cell r="AG61">
            <v>29108.064460788937</v>
          </cell>
          <cell r="AH61">
            <v>32527.416242671516</v>
          </cell>
          <cell r="AI61">
            <v>257028.96056220715</v>
          </cell>
          <cell r="AJ61">
            <v>17093.201732484078</v>
          </cell>
          <cell r="AK61">
            <v>13352.69523076923</v>
          </cell>
          <cell r="AL61">
            <v>107916.2330153142</v>
          </cell>
          <cell r="AM61">
            <v>9888.3890196149696</v>
          </cell>
        </row>
        <row r="62">
          <cell r="A62">
            <v>9</v>
          </cell>
          <cell r="B62" t="str">
            <v>RhodeIsland</v>
          </cell>
          <cell r="C62">
            <v>40057</v>
          </cell>
          <cell r="D62" t="str">
            <v>Normal V</v>
          </cell>
          <cell r="E62">
            <v>32878.692897987385</v>
          </cell>
          <cell r="F62">
            <v>675.82055517244612</v>
          </cell>
          <cell r="G62">
            <v>344596.90428891976</v>
          </cell>
          <cell r="H62">
            <v>40537.936137761993</v>
          </cell>
          <cell r="I62">
            <v>47025.484877784031</v>
          </cell>
          <cell r="L62">
            <v>30689.200598094852</v>
          </cell>
          <cell r="M62">
            <v>260.70859890152047</v>
          </cell>
          <cell r="N62">
            <v>106525.49963956748</v>
          </cell>
          <cell r="O62">
            <v>11082.632626364244</v>
          </cell>
          <cell r="P62">
            <v>2170.9388257365781</v>
          </cell>
          <cell r="Q62">
            <v>20104.158040225338</v>
          </cell>
          <cell r="R62">
            <v>5452.0423902738812</v>
          </cell>
          <cell r="T62">
            <v>16570.879126011707</v>
          </cell>
          <cell r="U62">
            <v>10559.89767038864</v>
          </cell>
          <cell r="V62">
            <v>24.264878904572303</v>
          </cell>
          <cell r="W62">
            <v>14167.435764520877</v>
          </cell>
          <cell r="X62">
            <v>938.9286624469114</v>
          </cell>
          <cell r="Z62">
            <v>2030.1243010128164</v>
          </cell>
          <cell r="AG62">
            <v>31758.534504039861</v>
          </cell>
          <cell r="AH62">
            <v>34070.617852531504</v>
          </cell>
          <cell r="AI62">
            <v>265844.65555513807</v>
          </cell>
          <cell r="AJ62">
            <v>20406.024844282303</v>
          </cell>
          <cell r="AK62">
            <v>15829.061309116521</v>
          </cell>
          <cell r="AL62">
            <v>304277.7066349652</v>
          </cell>
          <cell r="AM62">
            <v>11517.636533927993</v>
          </cell>
        </row>
        <row r="63">
          <cell r="A63">
            <v>9</v>
          </cell>
          <cell r="B63" t="str">
            <v>RhodeIsland</v>
          </cell>
          <cell r="C63">
            <v>40087</v>
          </cell>
          <cell r="D63" t="str">
            <v>Normal V</v>
          </cell>
          <cell r="E63">
            <v>35507.515284397385</v>
          </cell>
          <cell r="F63">
            <v>750.31883507586986</v>
          </cell>
          <cell r="G63">
            <v>464831.96961565915</v>
          </cell>
          <cell r="H63">
            <v>53147.895472245917</v>
          </cell>
          <cell r="I63">
            <v>50737.247361472204</v>
          </cell>
          <cell r="L63">
            <v>31999.089136927741</v>
          </cell>
          <cell r="M63">
            <v>694.70432614011486</v>
          </cell>
          <cell r="N63">
            <v>129206.12960027682</v>
          </cell>
          <cell r="O63">
            <v>11401.878873215195</v>
          </cell>
          <cell r="P63">
            <v>2781.3649209969826</v>
          </cell>
          <cell r="Q63">
            <v>19069.417325115159</v>
          </cell>
          <cell r="R63">
            <v>5283.7732373664185</v>
          </cell>
          <cell r="T63">
            <v>15460.964879650644</v>
          </cell>
          <cell r="U63">
            <v>17090.869120443684</v>
          </cell>
          <cell r="V63">
            <v>77.34354064395167</v>
          </cell>
          <cell r="W63">
            <v>23914.790574246606</v>
          </cell>
          <cell r="X63">
            <v>1427.3876604371062</v>
          </cell>
          <cell r="Z63">
            <v>3051.6627371066697</v>
          </cell>
          <cell r="AG63">
            <v>44165.273647059905</v>
          </cell>
          <cell r="AH63">
            <v>31952.396377402078</v>
          </cell>
          <cell r="AI63">
            <v>257318.64815580854</v>
          </cell>
          <cell r="AJ63">
            <v>42977.17131685777</v>
          </cell>
          <cell r="AK63">
            <v>35422.454580662234</v>
          </cell>
          <cell r="AL63">
            <v>257191.75864797214</v>
          </cell>
          <cell r="AM63">
            <v>13974.408147650194</v>
          </cell>
        </row>
        <row r="64">
          <cell r="A64">
            <v>9</v>
          </cell>
          <cell r="B64" t="str">
            <v>RhodeIsland</v>
          </cell>
          <cell r="C64">
            <v>40118</v>
          </cell>
          <cell r="D64" t="str">
            <v>Normal V</v>
          </cell>
          <cell r="E64">
            <v>44820.341384103849</v>
          </cell>
          <cell r="F64">
            <v>1373.6395826086123</v>
          </cell>
          <cell r="G64">
            <v>938141.15598908765</v>
          </cell>
          <cell r="H64">
            <v>114004.11170107863</v>
          </cell>
          <cell r="I64">
            <v>118483.48074196656</v>
          </cell>
          <cell r="L64">
            <v>54348.273790681909</v>
          </cell>
          <cell r="M64">
            <v>904.10333687020955</v>
          </cell>
          <cell r="N64">
            <v>223258.50270228568</v>
          </cell>
          <cell r="O64">
            <v>12964.810904134361</v>
          </cell>
          <cell r="P64">
            <v>814.95968714695755</v>
          </cell>
          <cell r="Q64">
            <v>23128.106171136045</v>
          </cell>
          <cell r="R64">
            <v>3535.240571122441</v>
          </cell>
          <cell r="T64">
            <v>16944.531863072665</v>
          </cell>
          <cell r="U64">
            <v>40052.222852070459</v>
          </cell>
          <cell r="V64">
            <v>345.54590297318435</v>
          </cell>
          <cell r="W64">
            <v>51511.99440845901</v>
          </cell>
          <cell r="X64">
            <v>3950.1247016461598</v>
          </cell>
          <cell r="Z64">
            <v>4757.0063577407227</v>
          </cell>
          <cell r="AG64">
            <v>64718.553143218611</v>
          </cell>
          <cell r="AH64">
            <v>45850.548398606647</v>
          </cell>
          <cell r="AI64">
            <v>294314.70270620956</v>
          </cell>
          <cell r="AJ64">
            <v>96587.990076060989</v>
          </cell>
          <cell r="AK64">
            <v>84374.585999031333</v>
          </cell>
          <cell r="AL64">
            <v>214911.5284113872</v>
          </cell>
          <cell r="AM64">
            <v>15859.639262990388</v>
          </cell>
        </row>
        <row r="65">
          <cell r="A65">
            <v>9</v>
          </cell>
          <cell r="B65" t="str">
            <v>RhodeIsland</v>
          </cell>
          <cell r="C65">
            <v>40148</v>
          </cell>
          <cell r="D65" t="str">
            <v>Normal V</v>
          </cell>
          <cell r="E65">
            <v>68009.890489367332</v>
          </cell>
          <cell r="F65">
            <v>2593.1499766981428</v>
          </cell>
          <cell r="G65">
            <v>1819462.3840907076</v>
          </cell>
          <cell r="H65">
            <v>214811.39603379904</v>
          </cell>
          <cell r="I65">
            <v>258987.82864232839</v>
          </cell>
          <cell r="L65">
            <v>102661.58633460771</v>
          </cell>
          <cell r="M65">
            <v>1764.8516690822617</v>
          </cell>
          <cell r="N65">
            <v>355853.14239320101</v>
          </cell>
          <cell r="O65">
            <v>16695.683714040533</v>
          </cell>
          <cell r="P65">
            <v>4140.0090362991214</v>
          </cell>
          <cell r="Q65">
            <v>27242.635703085984</v>
          </cell>
          <cell r="R65">
            <v>3582.4681643077497</v>
          </cell>
          <cell r="T65">
            <v>23923.118137158934</v>
          </cell>
          <cell r="U65">
            <v>75682.053326058434</v>
          </cell>
          <cell r="V65">
            <v>0</v>
          </cell>
          <cell r="W65">
            <v>86385.596265514381</v>
          </cell>
          <cell r="X65">
            <v>7086.5588006553571</v>
          </cell>
          <cell r="Z65">
            <v>7787.6005821520712</v>
          </cell>
          <cell r="AG65">
            <v>104107.51373953611</v>
          </cell>
          <cell r="AH65">
            <v>54350.918020269899</v>
          </cell>
          <cell r="AI65">
            <v>358794.35647236201</v>
          </cell>
          <cell r="AJ65">
            <v>140539.83421466124</v>
          </cell>
          <cell r="AK65">
            <v>123971.30923893592</v>
          </cell>
          <cell r="AL65">
            <v>83526.814379626041</v>
          </cell>
          <cell r="AM65">
            <v>19289.695009429743</v>
          </cell>
        </row>
        <row r="66">
          <cell r="A66">
            <v>9</v>
          </cell>
          <cell r="B66" t="str">
            <v>RhodeIsland</v>
          </cell>
          <cell r="C66">
            <v>40179</v>
          </cell>
          <cell r="D66" t="str">
            <v>Normal V</v>
          </cell>
          <cell r="E66">
            <v>86485.277217668496</v>
          </cell>
          <cell r="F66">
            <v>4607.4903052654245</v>
          </cell>
          <cell r="G66">
            <v>2670897.1983613675</v>
          </cell>
          <cell r="H66">
            <v>286932.86718773661</v>
          </cell>
          <cell r="I66">
            <v>457780.34235375572</v>
          </cell>
          <cell r="L66">
            <v>141232.28206252019</v>
          </cell>
          <cell r="M66">
            <v>3711.042386099728</v>
          </cell>
          <cell r="N66">
            <v>565300.40160269476</v>
          </cell>
          <cell r="O66">
            <v>19842.138053786781</v>
          </cell>
          <cell r="P66">
            <v>15159.585654528028</v>
          </cell>
          <cell r="Q66">
            <v>34431.422515258258</v>
          </cell>
          <cell r="R66">
            <v>10933.968523805564</v>
          </cell>
          <cell r="T66">
            <v>17566.269771270872</v>
          </cell>
          <cell r="U66">
            <v>118133.84331158345</v>
          </cell>
          <cell r="V66">
            <v>443.99634775482161</v>
          </cell>
          <cell r="W66">
            <v>122093.05675431964</v>
          </cell>
          <cell r="X66">
            <v>11371.970722920043</v>
          </cell>
          <cell r="Z66">
            <v>8588.4853380347922</v>
          </cell>
          <cell r="AG66">
            <v>99775.725715401059</v>
          </cell>
          <cell r="AH66">
            <v>50456.47847865842</v>
          </cell>
          <cell r="AI66">
            <v>352295.28592168511</v>
          </cell>
          <cell r="AJ66">
            <v>158942.95446859309</v>
          </cell>
          <cell r="AK66">
            <v>141906.3915996328</v>
          </cell>
          <cell r="AL66">
            <v>83141.128215144621</v>
          </cell>
          <cell r="AM66">
            <v>15906.753180507008</v>
          </cell>
        </row>
        <row r="67">
          <cell r="A67">
            <v>9</v>
          </cell>
          <cell r="B67" t="str">
            <v>RhodeIsland</v>
          </cell>
          <cell r="C67">
            <v>40210</v>
          </cell>
          <cell r="D67" t="str">
            <v>Normal V</v>
          </cell>
          <cell r="E67">
            <v>84017.765992032684</v>
          </cell>
          <cell r="F67">
            <v>5208.4039051449818</v>
          </cell>
          <cell r="G67">
            <v>2706164.2558283759</v>
          </cell>
          <cell r="H67">
            <v>323561.86773174326</v>
          </cell>
          <cell r="I67">
            <v>440475.33859939501</v>
          </cell>
          <cell r="L67">
            <v>155209.43276397107</v>
          </cell>
          <cell r="M67">
            <v>4204.1101841074615</v>
          </cell>
          <cell r="N67">
            <v>587419.18294657487</v>
          </cell>
          <cell r="O67">
            <v>20757.297072435165</v>
          </cell>
          <cell r="P67">
            <v>0</v>
          </cell>
          <cell r="Q67">
            <v>28854.106727229944</v>
          </cell>
          <cell r="R67">
            <v>9207.5829108078669</v>
          </cell>
          <cell r="T67">
            <v>22267.436953076194</v>
          </cell>
          <cell r="U67">
            <v>116668.94497612554</v>
          </cell>
          <cell r="V67">
            <v>1023.5502127215469</v>
          </cell>
          <cell r="W67">
            <v>128071.06583117259</v>
          </cell>
          <cell r="X67">
            <v>10110.621568325496</v>
          </cell>
          <cell r="Z67">
            <v>8392.7917588823275</v>
          </cell>
          <cell r="AG67">
            <v>115566.44080958229</v>
          </cell>
          <cell r="AH67">
            <v>59619.003048695704</v>
          </cell>
          <cell r="AI67">
            <v>346080.004388517</v>
          </cell>
          <cell r="AJ67">
            <v>149320.48828359557</v>
          </cell>
          <cell r="AK67">
            <v>137616.22336887175</v>
          </cell>
          <cell r="AL67">
            <v>0</v>
          </cell>
          <cell r="AM67">
            <v>15358.244450144695</v>
          </cell>
        </row>
        <row r="68">
          <cell r="A68">
            <v>9</v>
          </cell>
          <cell r="B68" t="str">
            <v>RhodeIsland</v>
          </cell>
          <cell r="C68">
            <v>40238</v>
          </cell>
          <cell r="D68" t="str">
            <v>Normal V</v>
          </cell>
          <cell r="E68">
            <v>75764.663705910003</v>
          </cell>
          <cell r="F68">
            <v>3795.4771838044167</v>
          </cell>
          <cell r="G68">
            <v>2429454.7522758967</v>
          </cell>
          <cell r="H68">
            <v>286199.07304998953</v>
          </cell>
          <cell r="I68">
            <v>406547.64334870607</v>
          </cell>
          <cell r="L68">
            <v>142030.448698972</v>
          </cell>
          <cell r="M68">
            <v>3539.5580216035146</v>
          </cell>
          <cell r="N68">
            <v>549324.46901772532</v>
          </cell>
          <cell r="O68">
            <v>24993.131017798049</v>
          </cell>
          <cell r="P68">
            <v>0</v>
          </cell>
          <cell r="Q68">
            <v>28448.772041745979</v>
          </cell>
          <cell r="R68">
            <v>11673.971936031401</v>
          </cell>
          <cell r="T68">
            <v>17273.938943114157</v>
          </cell>
          <cell r="U68">
            <v>113308.36131256142</v>
          </cell>
          <cell r="V68">
            <v>1028.5433875953718</v>
          </cell>
          <cell r="W68">
            <v>120892.73496182743</v>
          </cell>
          <cell r="X68">
            <v>9307.5533247931398</v>
          </cell>
          <cell r="Z68">
            <v>8752.3535628427708</v>
          </cell>
          <cell r="AG68">
            <v>78064.798649304066</v>
          </cell>
          <cell r="AH68">
            <v>59238.277143417465</v>
          </cell>
          <cell r="AI68">
            <v>316283.27551270503</v>
          </cell>
          <cell r="AJ68">
            <v>128840.26452017356</v>
          </cell>
          <cell r="AK68">
            <v>114759.53944640378</v>
          </cell>
          <cell r="AL68">
            <v>0</v>
          </cell>
          <cell r="AM68">
            <v>12901.570033232476</v>
          </cell>
        </row>
        <row r="69">
          <cell r="A69">
            <v>9</v>
          </cell>
          <cell r="B69" t="str">
            <v>RhodeIsland</v>
          </cell>
          <cell r="C69">
            <v>40269</v>
          </cell>
          <cell r="D69" t="str">
            <v>Normal V</v>
          </cell>
          <cell r="E69">
            <v>57644.508607053853</v>
          </cell>
          <cell r="F69">
            <v>2679.5914268165457</v>
          </cell>
          <cell r="G69">
            <v>1736145.8941514562</v>
          </cell>
          <cell r="H69">
            <v>230388.96038146899</v>
          </cell>
          <cell r="I69">
            <v>260987.45100985462</v>
          </cell>
          <cell r="L69">
            <v>106376.84117860575</v>
          </cell>
          <cell r="M69">
            <v>3187.9424095839945</v>
          </cell>
          <cell r="N69">
            <v>356917.72010051185</v>
          </cell>
          <cell r="O69">
            <v>20926.77108624408</v>
          </cell>
          <cell r="P69">
            <v>1181.1030130470842</v>
          </cell>
          <cell r="Q69">
            <v>22281.70273280434</v>
          </cell>
          <cell r="R69">
            <v>10746.180244855834</v>
          </cell>
          <cell r="T69">
            <v>11915.673828661646</v>
          </cell>
          <cell r="U69">
            <v>86984.119776270134</v>
          </cell>
          <cell r="V69">
            <v>0</v>
          </cell>
          <cell r="W69">
            <v>88388.328873566497</v>
          </cell>
          <cell r="X69">
            <v>7192.7545035616613</v>
          </cell>
          <cell r="Z69">
            <v>6053.973187517955</v>
          </cell>
          <cell r="AG69">
            <v>58191.007146486882</v>
          </cell>
          <cell r="AH69">
            <v>43155.979872248579</v>
          </cell>
          <cell r="AI69">
            <v>289035.33605224272</v>
          </cell>
          <cell r="AJ69">
            <v>88798.190805910548</v>
          </cell>
          <cell r="AK69">
            <v>74834.365546937523</v>
          </cell>
          <cell r="AL69">
            <v>0</v>
          </cell>
          <cell r="AM69">
            <v>16265.844409793612</v>
          </cell>
        </row>
        <row r="70">
          <cell r="A70">
            <v>9</v>
          </cell>
          <cell r="B70" t="str">
            <v>RhodeIsland</v>
          </cell>
          <cell r="C70">
            <v>40299</v>
          </cell>
          <cell r="D70" t="str">
            <v>Normal V</v>
          </cell>
          <cell r="E70">
            <v>47006.379424028899</v>
          </cell>
          <cell r="F70">
            <v>1849.2298897092267</v>
          </cell>
          <cell r="G70">
            <v>985185.17348161968</v>
          </cell>
          <cell r="H70">
            <v>129187.66452890266</v>
          </cell>
          <cell r="I70">
            <v>128197.11559820389</v>
          </cell>
          <cell r="L70">
            <v>68289.693767142802</v>
          </cell>
          <cell r="M70">
            <v>3652.3514739691741</v>
          </cell>
          <cell r="N70">
            <v>207291.08193736488</v>
          </cell>
          <cell r="O70">
            <v>17078.868767341297</v>
          </cell>
          <cell r="P70">
            <v>0</v>
          </cell>
          <cell r="Q70">
            <v>17290.54679130263</v>
          </cell>
          <cell r="R70">
            <v>12863.460148817514</v>
          </cell>
          <cell r="T70">
            <v>13602.821206709112</v>
          </cell>
          <cell r="U70">
            <v>42048.432325120513</v>
          </cell>
          <cell r="V70">
            <v>0</v>
          </cell>
          <cell r="W70">
            <v>37737.605273490452</v>
          </cell>
          <cell r="X70">
            <v>4560.4275997953964</v>
          </cell>
          <cell r="Z70">
            <v>3440.302242218163</v>
          </cell>
          <cell r="AG70">
            <v>35820.32023764617</v>
          </cell>
          <cell r="AH70">
            <v>41186.816279747247</v>
          </cell>
          <cell r="AI70">
            <v>267501.59112850646</v>
          </cell>
          <cell r="AJ70">
            <v>30280.151645669433</v>
          </cell>
          <cell r="AK70">
            <v>34037.870592829815</v>
          </cell>
          <cell r="AL70">
            <v>61454.243887100034</v>
          </cell>
          <cell r="AM70">
            <v>13882.852032292611</v>
          </cell>
        </row>
        <row r="71">
          <cell r="A71">
            <v>9</v>
          </cell>
          <cell r="B71" t="str">
            <v>RhodeIsland</v>
          </cell>
          <cell r="C71">
            <v>40330</v>
          </cell>
          <cell r="D71" t="str">
            <v>Normal V</v>
          </cell>
          <cell r="E71">
            <v>37341.458123970384</v>
          </cell>
          <cell r="F71">
            <v>1092.8089725221446</v>
          </cell>
          <cell r="G71">
            <v>584729.74695232941</v>
          </cell>
          <cell r="H71">
            <v>76012.984494915479</v>
          </cell>
          <cell r="I71">
            <v>69640.088097870219</v>
          </cell>
          <cell r="L71">
            <v>48908.734477458842</v>
          </cell>
          <cell r="M71">
            <v>205.79970589783272</v>
          </cell>
          <cell r="N71">
            <v>133647.44772550254</v>
          </cell>
          <cell r="O71">
            <v>15037.077843718487</v>
          </cell>
          <cell r="P71">
            <v>0</v>
          </cell>
          <cell r="Q71">
            <v>12882.306386430202</v>
          </cell>
          <cell r="R71">
            <v>11269.95389107823</v>
          </cell>
          <cell r="T71">
            <v>16926.074029797175</v>
          </cell>
          <cell r="U71">
            <v>27607.528008837806</v>
          </cell>
          <cell r="V71">
            <v>0</v>
          </cell>
          <cell r="W71">
            <v>22803.471625674436</v>
          </cell>
          <cell r="X71">
            <v>1976.7618248529102</v>
          </cell>
          <cell r="Z71">
            <v>2451.7114413798031</v>
          </cell>
          <cell r="AG71">
            <v>31855.860804841192</v>
          </cell>
          <cell r="AH71">
            <v>36656.485492381456</v>
          </cell>
          <cell r="AI71">
            <v>261636.9269389773</v>
          </cell>
          <cell r="AJ71">
            <v>23754.726242066426</v>
          </cell>
          <cell r="AK71">
            <v>16343.856312881044</v>
          </cell>
          <cell r="AL71">
            <v>269714.33086212038</v>
          </cell>
          <cell r="AM71">
            <v>13118.446229427993</v>
          </cell>
        </row>
        <row r="72">
          <cell r="A72">
            <v>9</v>
          </cell>
          <cell r="B72" t="str">
            <v>RhodeIsland</v>
          </cell>
          <cell r="C72">
            <v>40360</v>
          </cell>
          <cell r="D72" t="str">
            <v>Normal V</v>
          </cell>
          <cell r="E72">
            <v>34300.988314220536</v>
          </cell>
          <cell r="F72">
            <v>839.29161066438246</v>
          </cell>
          <cell r="G72">
            <v>412813.27011866635</v>
          </cell>
          <cell r="H72">
            <v>49243.270684946168</v>
          </cell>
          <cell r="I72">
            <v>55248.648084457142</v>
          </cell>
          <cell r="L72">
            <v>42347.167316633619</v>
          </cell>
          <cell r="M72">
            <v>69.380225595210646</v>
          </cell>
          <cell r="N72">
            <v>110367.75732292594</v>
          </cell>
          <cell r="O72">
            <v>13744.757187225272</v>
          </cell>
          <cell r="P72">
            <v>0</v>
          </cell>
          <cell r="Q72">
            <v>12797.759003986712</v>
          </cell>
          <cell r="R72">
            <v>8167.544437735658</v>
          </cell>
          <cell r="T72">
            <v>13757.206455931793</v>
          </cell>
          <cell r="U72">
            <v>14171.652251599664</v>
          </cell>
          <cell r="V72">
            <v>0</v>
          </cell>
          <cell r="W72">
            <v>16436.957942125326</v>
          </cell>
          <cell r="X72">
            <v>1985.6381038053908</v>
          </cell>
          <cell r="Z72">
            <v>1172.4425138062265</v>
          </cell>
          <cell r="AG72">
            <v>27779.316613517232</v>
          </cell>
          <cell r="AH72">
            <v>33475.359963967028</v>
          </cell>
          <cell r="AI72">
            <v>263504.6877568753</v>
          </cell>
          <cell r="AJ72">
            <v>17235.727497532185</v>
          </cell>
          <cell r="AK72">
            <v>13591.654680117746</v>
          </cell>
          <cell r="AL72">
            <v>714331.60602650454</v>
          </cell>
          <cell r="AM72">
            <v>12276.716190125286</v>
          </cell>
        </row>
        <row r="73">
          <cell r="A73">
            <v>9</v>
          </cell>
          <cell r="B73" t="str">
            <v>RhodeIsland</v>
          </cell>
          <cell r="C73">
            <v>40391</v>
          </cell>
          <cell r="D73" t="str">
            <v>Normal V</v>
          </cell>
          <cell r="E73">
            <v>29087.123471786024</v>
          </cell>
          <cell r="F73">
            <v>674.28058290062859</v>
          </cell>
          <cell r="G73">
            <v>331988.61515850981</v>
          </cell>
          <cell r="H73">
            <v>41473.233351937517</v>
          </cell>
          <cell r="I73">
            <v>45921.907030490089</v>
          </cell>
          <cell r="L73">
            <v>35984.061432256254</v>
          </cell>
          <cell r="M73">
            <v>169.89147088131361</v>
          </cell>
          <cell r="N73">
            <v>91445.349433666925</v>
          </cell>
          <cell r="O73">
            <v>12670.052563454801</v>
          </cell>
          <cell r="P73">
            <v>0</v>
          </cell>
          <cell r="Q73">
            <v>14873.150870379335</v>
          </cell>
          <cell r="R73">
            <v>11317.091016922983</v>
          </cell>
          <cell r="T73">
            <v>13787.007207197017</v>
          </cell>
          <cell r="U73">
            <v>10758.562360509555</v>
          </cell>
          <cell r="V73">
            <v>8.1837515923566873</v>
          </cell>
          <cell r="W73">
            <v>11631.129934477265</v>
          </cell>
          <cell r="X73">
            <v>2346.8559076433125</v>
          </cell>
          <cell r="Z73">
            <v>525.805050955414</v>
          </cell>
          <cell r="AG73">
            <v>30595.337827398591</v>
          </cell>
          <cell r="AH73">
            <v>35925.80301429391</v>
          </cell>
          <cell r="AI73">
            <v>257028.96056220715</v>
          </cell>
          <cell r="AJ73">
            <v>16974.498942675164</v>
          </cell>
          <cell r="AK73">
            <v>13352.69523076923</v>
          </cell>
          <cell r="AL73">
            <v>107916.2330153142</v>
          </cell>
          <cell r="AM73">
            <v>9888.3890196149696</v>
          </cell>
        </row>
        <row r="74">
          <cell r="A74">
            <v>9</v>
          </cell>
          <cell r="B74" t="str">
            <v>RhodeIsland</v>
          </cell>
          <cell r="C74">
            <v>40422</v>
          </cell>
          <cell r="D74" t="str">
            <v>Normal V</v>
          </cell>
          <cell r="E74">
            <v>30324.09707694568</v>
          </cell>
          <cell r="F74">
            <v>756.34469809790153</v>
          </cell>
          <cell r="G74">
            <v>349633.30387468287</v>
          </cell>
          <cell r="H74">
            <v>44163.864884292663</v>
          </cell>
          <cell r="I74">
            <v>47297.193132651017</v>
          </cell>
          <cell r="L74">
            <v>43587.581808306248</v>
          </cell>
          <cell r="M74">
            <v>209.56005473607928</v>
          </cell>
          <cell r="N74">
            <v>98707.253350792744</v>
          </cell>
          <cell r="O74">
            <v>14009.060504201438</v>
          </cell>
          <cell r="P74">
            <v>0</v>
          </cell>
          <cell r="Q74">
            <v>16953.480891574378</v>
          </cell>
          <cell r="R74">
            <v>10956.008993788466</v>
          </cell>
          <cell r="T74">
            <v>16649.788074230812</v>
          </cell>
          <cell r="U74">
            <v>13473.192683580168</v>
          </cell>
          <cell r="V74">
            <v>25.956365982105677</v>
          </cell>
          <cell r="W74">
            <v>12238.475077134097</v>
          </cell>
          <cell r="X74">
            <v>2355.1874005520808</v>
          </cell>
          <cell r="Z74">
            <v>507.3914063678809</v>
          </cell>
          <cell r="AG74">
            <v>31458.925687964016</v>
          </cell>
          <cell r="AH74">
            <v>35072.694848194202</v>
          </cell>
          <cell r="AI74">
            <v>285908.40314420511</v>
          </cell>
          <cell r="AJ74">
            <v>22314.501987992157</v>
          </cell>
          <cell r="AK74">
            <v>19161.495268930525</v>
          </cell>
          <cell r="AL74">
            <v>304277.7066349652</v>
          </cell>
          <cell r="AM74">
            <v>11517.636533927993</v>
          </cell>
        </row>
        <row r="75">
          <cell r="A75">
            <v>9</v>
          </cell>
          <cell r="B75" t="str">
            <v>RhodeIsland</v>
          </cell>
          <cell r="C75">
            <v>40452</v>
          </cell>
          <cell r="D75" t="str">
            <v>Normal V</v>
          </cell>
          <cell r="E75">
            <v>31372.500696631512</v>
          </cell>
          <cell r="F75">
            <v>783.1485729310167</v>
          </cell>
          <cell r="G75">
            <v>456401.57449484157</v>
          </cell>
          <cell r="H75">
            <v>54722.459386257549</v>
          </cell>
          <cell r="I75">
            <v>48880.430098661986</v>
          </cell>
          <cell r="L75">
            <v>43347.008926700844</v>
          </cell>
          <cell r="M75">
            <v>572.63168097172411</v>
          </cell>
          <cell r="N75">
            <v>113946.23210224006</v>
          </cell>
          <cell r="O75">
            <v>14501.761019720574</v>
          </cell>
          <cell r="P75">
            <v>0</v>
          </cell>
          <cell r="Q75">
            <v>15121.072075466855</v>
          </cell>
          <cell r="R75">
            <v>10162.400922985891</v>
          </cell>
          <cell r="T75">
            <v>14868.212232507489</v>
          </cell>
          <cell r="U75">
            <v>21551.336095819021</v>
          </cell>
          <cell r="V75">
            <v>77.167477304593035</v>
          </cell>
          <cell r="W75">
            <v>19889.978098878</v>
          </cell>
          <cell r="X75">
            <v>2288.4740453229924</v>
          </cell>
          <cell r="Z75">
            <v>746.0164006258791</v>
          </cell>
          <cell r="AG75">
            <v>43335.878836786476</v>
          </cell>
          <cell r="AH75">
            <v>32422.284559422696</v>
          </cell>
          <cell r="AI75">
            <v>276738.92348832235</v>
          </cell>
          <cell r="AJ75">
            <v>46687.430711118875</v>
          </cell>
          <cell r="AK75">
            <v>42879.813439749021</v>
          </cell>
          <cell r="AL75">
            <v>257191.75864797214</v>
          </cell>
          <cell r="AM75">
            <v>13974.408147650194</v>
          </cell>
        </row>
        <row r="76">
          <cell r="A76">
            <v>9</v>
          </cell>
          <cell r="B76" t="str">
            <v>RhodeIsland</v>
          </cell>
          <cell r="C76">
            <v>40483</v>
          </cell>
          <cell r="D76" t="str">
            <v>Normal V</v>
          </cell>
          <cell r="E76">
            <v>41487.836101268615</v>
          </cell>
          <cell r="F76">
            <v>1406.0712116827031</v>
          </cell>
          <cell r="G76">
            <v>970679.12284445309</v>
          </cell>
          <cell r="H76">
            <v>111064.37288117163</v>
          </cell>
          <cell r="I76">
            <v>120603.84256705859</v>
          </cell>
          <cell r="L76">
            <v>74454.927993188438</v>
          </cell>
          <cell r="M76">
            <v>605.71448159344072</v>
          </cell>
          <cell r="N76">
            <v>207341.36239146543</v>
          </cell>
          <cell r="O76">
            <v>18869.423130371095</v>
          </cell>
          <cell r="P76">
            <v>163.7974988993885</v>
          </cell>
          <cell r="Q76">
            <v>19861.69848514214</v>
          </cell>
          <cell r="R76">
            <v>12434.495254277448</v>
          </cell>
          <cell r="T76">
            <v>12771.208117554766</v>
          </cell>
          <cell r="U76">
            <v>45576.205778190699</v>
          </cell>
          <cell r="V76">
            <v>351.04345024685819</v>
          </cell>
          <cell r="W76">
            <v>46866.056858470598</v>
          </cell>
          <cell r="X76">
            <v>4991.7411892379287</v>
          </cell>
          <cell r="Z76">
            <v>1927.7999094486393</v>
          </cell>
          <cell r="AG76">
            <v>63514.487038228493</v>
          </cell>
          <cell r="AH76">
            <v>43267.418911361201</v>
          </cell>
          <cell r="AI76">
            <v>310665.51952322124</v>
          </cell>
          <cell r="AJ76">
            <v>109371.69464495141</v>
          </cell>
          <cell r="AK76">
            <v>96428.098284607244</v>
          </cell>
          <cell r="AL76">
            <v>214911.5284113872</v>
          </cell>
          <cell r="AM76">
            <v>15859.639262990388</v>
          </cell>
        </row>
        <row r="77">
          <cell r="A77">
            <v>9</v>
          </cell>
          <cell r="B77" t="str">
            <v>RhodeIsland</v>
          </cell>
          <cell r="C77">
            <v>40513</v>
          </cell>
          <cell r="D77" t="str">
            <v>Normal V</v>
          </cell>
          <cell r="E77">
            <v>61993.434390418341</v>
          </cell>
          <cell r="F77">
            <v>2593.9456274058061</v>
          </cell>
          <cell r="G77">
            <v>1847372.2337315611</v>
          </cell>
          <cell r="H77">
            <v>201190.88307332614</v>
          </cell>
          <cell r="I77">
            <v>258347.0884405119</v>
          </cell>
          <cell r="L77">
            <v>133105.1152609608</v>
          </cell>
          <cell r="M77">
            <v>1743.3945059323253</v>
          </cell>
          <cell r="N77">
            <v>323919.27876514767</v>
          </cell>
          <cell r="O77">
            <v>25328.069898362621</v>
          </cell>
          <cell r="P77">
            <v>0</v>
          </cell>
          <cell r="Q77">
            <v>22507.73162537361</v>
          </cell>
          <cell r="R77">
            <v>14155.649281459193</v>
          </cell>
          <cell r="T77">
            <v>15754.839705322502</v>
          </cell>
          <cell r="U77">
            <v>83980.609821930062</v>
          </cell>
          <cell r="V77">
            <v>1691.2784990068449</v>
          </cell>
          <cell r="W77">
            <v>77998.332943497444</v>
          </cell>
          <cell r="X77">
            <v>8774.4131875865405</v>
          </cell>
          <cell r="Z77">
            <v>3086.7675725575964</v>
          </cell>
          <cell r="AG77">
            <v>104595.13675470957</v>
          </cell>
          <cell r="AH77">
            <v>50628.252402443191</v>
          </cell>
          <cell r="AI77">
            <v>365564.06131146319</v>
          </cell>
          <cell r="AJ77">
            <v>156601.52955347966</v>
          </cell>
          <cell r="AK77">
            <v>141681.49627306964</v>
          </cell>
          <cell r="AL77">
            <v>83526.814379626041</v>
          </cell>
          <cell r="AM77">
            <v>19289.695009429743</v>
          </cell>
        </row>
        <row r="78">
          <cell r="A78">
            <v>9</v>
          </cell>
          <cell r="B78" t="str">
            <v>RhodeIsland</v>
          </cell>
          <cell r="C78">
            <v>40544</v>
          </cell>
          <cell r="D78" t="str">
            <v>Normal V</v>
          </cell>
          <cell r="E78">
            <v>78174.659721060016</v>
          </cell>
          <cell r="F78">
            <v>3309.1578517171256</v>
          </cell>
          <cell r="G78">
            <v>2645722.5220354279</v>
          </cell>
          <cell r="H78">
            <v>249095.50382898495</v>
          </cell>
          <cell r="I78">
            <v>444207.61299661122</v>
          </cell>
          <cell r="L78">
            <v>178041.9323696426</v>
          </cell>
          <cell r="M78">
            <v>2682.6812429636589</v>
          </cell>
          <cell r="N78">
            <v>500371.45187626372</v>
          </cell>
          <cell r="O78">
            <v>28049.930100132318</v>
          </cell>
          <cell r="P78">
            <v>7305.8244118207358</v>
          </cell>
          <cell r="Q78">
            <v>27655.761056432337</v>
          </cell>
          <cell r="R78">
            <v>21077.52968444446</v>
          </cell>
          <cell r="T78">
            <v>14512.58087815838</v>
          </cell>
          <cell r="U78">
            <v>123215.84612184898</v>
          </cell>
          <cell r="V78">
            <v>2562.8196960563678</v>
          </cell>
          <cell r="W78">
            <v>110357.81066328386</v>
          </cell>
          <cell r="X78">
            <v>13679.340280123783</v>
          </cell>
          <cell r="Z78">
            <v>4132.0693814589995</v>
          </cell>
          <cell r="AG78">
            <v>100480.02495574506</v>
          </cell>
          <cell r="AH78">
            <v>46365.412656064495</v>
          </cell>
          <cell r="AI78">
            <v>358942.366788132</v>
          </cell>
          <cell r="AJ78">
            <v>174837.24991545238</v>
          </cell>
          <cell r="AK78">
            <v>141906.3915996328</v>
          </cell>
          <cell r="AL78">
            <v>83141.128215144621</v>
          </cell>
          <cell r="AM78">
            <v>15906.753180507008</v>
          </cell>
        </row>
        <row r="79">
          <cell r="A79">
            <v>9</v>
          </cell>
          <cell r="B79" t="str">
            <v>RhodeIsland</v>
          </cell>
          <cell r="C79">
            <v>40575</v>
          </cell>
          <cell r="D79" t="str">
            <v>Normal V</v>
          </cell>
          <cell r="E79">
            <v>78609.775764220365</v>
          </cell>
          <cell r="F79">
            <v>3545.2082116700881</v>
          </cell>
          <cell r="G79">
            <v>2782924.8752823956</v>
          </cell>
          <cell r="H79">
            <v>260487.68742332855</v>
          </cell>
          <cell r="I79">
            <v>438621.51359150768</v>
          </cell>
          <cell r="L79">
            <v>199377.47217115204</v>
          </cell>
          <cell r="M79">
            <v>3186.2246959967729</v>
          </cell>
          <cell r="N79">
            <v>535220.26867528865</v>
          </cell>
          <cell r="O79">
            <v>28214.296593547308</v>
          </cell>
          <cell r="P79">
            <v>0</v>
          </cell>
          <cell r="Q79">
            <v>24608.540816496999</v>
          </cell>
          <cell r="R79">
            <v>18204.190108438466</v>
          </cell>
          <cell r="T79">
            <v>18867.709029213966</v>
          </cell>
          <cell r="U79">
            <v>126102.82160368838</v>
          </cell>
          <cell r="V79">
            <v>5063.8989218796896</v>
          </cell>
          <cell r="W79">
            <v>116387.64131333493</v>
          </cell>
          <cell r="X79">
            <v>12503.209001416781</v>
          </cell>
          <cell r="Z79">
            <v>6227.674281630827</v>
          </cell>
          <cell r="AG79">
            <v>116380.28898429766</v>
          </cell>
          <cell r="AH79">
            <v>54785.029828531187</v>
          </cell>
          <cell r="AI79">
            <v>346080.004388517</v>
          </cell>
          <cell r="AJ79">
            <v>167452.26186088932</v>
          </cell>
          <cell r="AK79">
            <v>137616.22336887175</v>
          </cell>
          <cell r="AL79">
            <v>0</v>
          </cell>
          <cell r="AM79">
            <v>15358.244450144695</v>
          </cell>
        </row>
        <row r="80">
          <cell r="A80">
            <v>9</v>
          </cell>
          <cell r="B80" t="str">
            <v>RhodeIsland</v>
          </cell>
          <cell r="C80">
            <v>40603</v>
          </cell>
          <cell r="D80" t="str">
            <v>Normal V</v>
          </cell>
          <cell r="E80">
            <v>70724.737223593344</v>
          </cell>
          <cell r="F80">
            <v>3147.7073995747851</v>
          </cell>
          <cell r="G80">
            <v>2481016.786925396</v>
          </cell>
          <cell r="H80">
            <v>264361.79373989557</v>
          </cell>
          <cell r="I80">
            <v>410074.33581038885</v>
          </cell>
          <cell r="L80">
            <v>182103.64071733839</v>
          </cell>
          <cell r="M80">
            <v>2624.98372448791</v>
          </cell>
          <cell r="N80">
            <v>499001.24501036742</v>
          </cell>
          <cell r="O80">
            <v>31774.699429519158</v>
          </cell>
          <cell r="P80">
            <v>0</v>
          </cell>
          <cell r="Q80">
            <v>25200.378242650186</v>
          </cell>
          <cell r="R80">
            <v>18469.491701989613</v>
          </cell>
          <cell r="T80">
            <v>17080.779881449944</v>
          </cell>
          <cell r="U80">
            <v>123608.82881235775</v>
          </cell>
          <cell r="V80">
            <v>5148.1191773774017</v>
          </cell>
          <cell r="W80">
            <v>111851.30165998192</v>
          </cell>
          <cell r="X80">
            <v>11618.640729332168</v>
          </cell>
          <cell r="Z80">
            <v>4374.6704730101837</v>
          </cell>
          <cell r="AG80">
            <v>78430.441734312524</v>
          </cell>
          <cell r="AH80">
            <v>53709.371276698505</v>
          </cell>
          <cell r="AI80">
            <v>316283.27551270503</v>
          </cell>
          <cell r="AJ80">
            <v>142450.151617375</v>
          </cell>
          <cell r="AK80">
            <v>130408.56755273158</v>
          </cell>
          <cell r="AL80">
            <v>0</v>
          </cell>
          <cell r="AM80">
            <v>12901.570033232476</v>
          </cell>
        </row>
        <row r="81">
          <cell r="A81">
            <v>9</v>
          </cell>
          <cell r="B81" t="str">
            <v>RhodeIsland</v>
          </cell>
          <cell r="C81">
            <v>40634</v>
          </cell>
          <cell r="D81" t="str">
            <v>Normal V</v>
          </cell>
          <cell r="E81">
            <v>54039.994863103209</v>
          </cell>
          <cell r="F81">
            <v>2260.0969805892842</v>
          </cell>
          <cell r="G81">
            <v>1793329.9210040413</v>
          </cell>
          <cell r="H81">
            <v>217853.1364312747</v>
          </cell>
          <cell r="I81">
            <v>266318.48230511264</v>
          </cell>
          <cell r="L81">
            <v>133258.96337875255</v>
          </cell>
          <cell r="M81">
            <v>2949.8023279168815</v>
          </cell>
          <cell r="N81">
            <v>326642.51188293233</v>
          </cell>
          <cell r="O81">
            <v>23496.108160890752</v>
          </cell>
          <cell r="P81">
            <v>1168.2449709143789</v>
          </cell>
          <cell r="Q81">
            <v>21059.616600543741</v>
          </cell>
          <cell r="R81">
            <v>14880.869191321361</v>
          </cell>
          <cell r="T81">
            <v>14143.145048265269</v>
          </cell>
          <cell r="U81">
            <v>96791.223254089986</v>
          </cell>
          <cell r="V81">
            <v>3320.4368608551972</v>
          </cell>
          <cell r="W81">
            <v>81414.176955097428</v>
          </cell>
          <cell r="X81">
            <v>9073.1029037287954</v>
          </cell>
          <cell r="Z81">
            <v>3062.1573456433994</v>
          </cell>
          <cell r="AG81">
            <v>58326.967443558111</v>
          </cell>
          <cell r="AH81">
            <v>39656.846369093291</v>
          </cell>
          <cell r="AI81">
            <v>283873.99076559552</v>
          </cell>
          <cell r="AJ81">
            <v>98874.581251971322</v>
          </cell>
          <cell r="AK81">
            <v>85039.051757883557</v>
          </cell>
          <cell r="AL81">
            <v>0</v>
          </cell>
          <cell r="AM81">
            <v>16265.844409793612</v>
          </cell>
        </row>
        <row r="82">
          <cell r="A82">
            <v>9</v>
          </cell>
          <cell r="B82" t="str">
            <v>RhodeIsland</v>
          </cell>
          <cell r="C82">
            <v>40664</v>
          </cell>
          <cell r="D82" t="str">
            <v>Normal V</v>
          </cell>
          <cell r="E82">
            <v>46158.972849456455</v>
          </cell>
          <cell r="F82">
            <v>1801.9166664334955</v>
          </cell>
          <cell r="G82">
            <v>1060418.4817447537</v>
          </cell>
          <cell r="H82">
            <v>134234.37767258965</v>
          </cell>
          <cell r="I82">
            <v>137189.41225860242</v>
          </cell>
          <cell r="L82">
            <v>88327.281810269982</v>
          </cell>
          <cell r="M82">
            <v>5040.2450340774603</v>
          </cell>
          <cell r="N82">
            <v>198021.61303845912</v>
          </cell>
          <cell r="O82">
            <v>19072.152530055995</v>
          </cell>
          <cell r="P82">
            <v>6053.4554959094576</v>
          </cell>
          <cell r="Q82">
            <v>18311.895369207483</v>
          </cell>
          <cell r="R82">
            <v>18639.15375563658</v>
          </cell>
          <cell r="T82">
            <v>12067.645670523369</v>
          </cell>
          <cell r="U82">
            <v>49210.592086229932</v>
          </cell>
          <cell r="V82">
            <v>1036.3908142394532</v>
          </cell>
          <cell r="W82">
            <v>38841.695843510824</v>
          </cell>
          <cell r="X82">
            <v>6038.5283688581112</v>
          </cell>
          <cell r="Z82">
            <v>2743.8731558314239</v>
          </cell>
          <cell r="AG82">
            <v>35653.714097005955</v>
          </cell>
          <cell r="AH82">
            <v>37847.34468949747</v>
          </cell>
          <cell r="AI82">
            <v>267501.59112850646</v>
          </cell>
          <cell r="AJ82">
            <v>32803.497616141882</v>
          </cell>
          <cell r="AK82">
            <v>38679.39840094297</v>
          </cell>
          <cell r="AL82">
            <v>61454.243887100034</v>
          </cell>
          <cell r="AM82">
            <v>13882.852032292611</v>
          </cell>
        </row>
        <row r="83">
          <cell r="A83">
            <v>9</v>
          </cell>
          <cell r="B83" t="str">
            <v>RhodeIsland</v>
          </cell>
          <cell r="C83">
            <v>40695</v>
          </cell>
          <cell r="D83" t="str">
            <v>Normal V</v>
          </cell>
          <cell r="E83">
            <v>35907.709866682206</v>
          </cell>
          <cell r="F83">
            <v>1058.7767050969057</v>
          </cell>
          <cell r="G83">
            <v>607260.05361245293</v>
          </cell>
          <cell r="H83">
            <v>80316.989888432712</v>
          </cell>
          <cell r="I83">
            <v>72131.093571453821</v>
          </cell>
          <cell r="L83">
            <v>60704.950185206733</v>
          </cell>
          <cell r="M83">
            <v>208.42973408822039</v>
          </cell>
          <cell r="N83">
            <v>125537.55399761446</v>
          </cell>
          <cell r="O83">
            <v>16752.169469982866</v>
          </cell>
          <cell r="P83">
            <v>6808.4587742492968</v>
          </cell>
          <cell r="Q83">
            <v>13668.219190470749</v>
          </cell>
          <cell r="R83">
            <v>15979.570405305169</v>
          </cell>
          <cell r="T83">
            <v>12856.786263847534</v>
          </cell>
          <cell r="U83">
            <v>31191.417714109572</v>
          </cell>
          <cell r="V83">
            <v>231.5149702713596</v>
          </cell>
          <cell r="W83">
            <v>22388.403355646537</v>
          </cell>
          <cell r="X83">
            <v>2506.5755217755113</v>
          </cell>
          <cell r="Z83">
            <v>1902.4197474223386</v>
          </cell>
          <cell r="AG83">
            <v>31929.944202061753</v>
          </cell>
          <cell r="AH83">
            <v>33684.338020026204</v>
          </cell>
          <cell r="AI83">
            <v>261636.9269389773</v>
          </cell>
          <cell r="AJ83">
            <v>25734.286762238629</v>
          </cell>
          <cell r="AK83">
            <v>18572.563991910276</v>
          </cell>
          <cell r="AL83">
            <v>269714.33086212038</v>
          </cell>
          <cell r="AM83">
            <v>13118.446229427993</v>
          </cell>
        </row>
        <row r="84">
          <cell r="A84">
            <v>9</v>
          </cell>
          <cell r="B84" t="str">
            <v>RhodeIsland</v>
          </cell>
          <cell r="C84">
            <v>40725</v>
          </cell>
          <cell r="D84" t="str">
            <v>Normal V</v>
          </cell>
          <cell r="E84">
            <v>32050.938654028141</v>
          </cell>
          <cell r="F84">
            <v>789.62099466430209</v>
          </cell>
          <cell r="G84">
            <v>411020.37683799607</v>
          </cell>
          <cell r="H84">
            <v>50078.476550646781</v>
          </cell>
          <cell r="I84">
            <v>55137.168765328082</v>
          </cell>
          <cell r="L84">
            <v>50123.018203529871</v>
          </cell>
          <cell r="M84">
            <v>56.498841258511206</v>
          </cell>
          <cell r="N84">
            <v>100558.80713188063</v>
          </cell>
          <cell r="O84">
            <v>14414.214187151656</v>
          </cell>
          <cell r="P84">
            <v>3156.0557950198072</v>
          </cell>
          <cell r="Q84">
            <v>13421.09117580221</v>
          </cell>
          <cell r="R84">
            <v>11173.895900987292</v>
          </cell>
          <cell r="T84">
            <v>10082.694245247883</v>
          </cell>
          <cell r="U84">
            <v>15316.373667070558</v>
          </cell>
          <cell r="V84">
            <v>57.232129023361793</v>
          </cell>
          <cell r="W84">
            <v>15273.589540865558</v>
          </cell>
          <cell r="X84">
            <v>2425.1506594286075</v>
          </cell>
          <cell r="Z84">
            <v>862.25347495010578</v>
          </cell>
          <cell r="AG84">
            <v>27779.316613517232</v>
          </cell>
          <cell r="AH84">
            <v>30761.14158851024</v>
          </cell>
          <cell r="AI84">
            <v>263504.6877568753</v>
          </cell>
          <cell r="AJ84">
            <v>18802.611815489658</v>
          </cell>
          <cell r="AK84">
            <v>15445.062136497438</v>
          </cell>
          <cell r="AL84">
            <v>714331.60602650454</v>
          </cell>
          <cell r="AM84">
            <v>12276.716190125286</v>
          </cell>
        </row>
        <row r="85">
          <cell r="A85">
            <v>9</v>
          </cell>
          <cell r="B85" t="str">
            <v>RhodeIsland</v>
          </cell>
          <cell r="C85">
            <v>40756</v>
          </cell>
          <cell r="D85" t="str">
            <v>Normal V</v>
          </cell>
          <cell r="E85">
            <v>28139.858412118752</v>
          </cell>
          <cell r="F85">
            <v>667.01727448526162</v>
          </cell>
          <cell r="G85">
            <v>338829.37400000001</v>
          </cell>
          <cell r="H85">
            <v>43298.518859623822</v>
          </cell>
          <cell r="I85">
            <v>46809.436199999996</v>
          </cell>
          <cell r="L85">
            <v>43965.388191815837</v>
          </cell>
          <cell r="M85">
            <v>171.80651161588557</v>
          </cell>
          <cell r="N85">
            <v>89674.770488935552</v>
          </cell>
          <cell r="O85">
            <v>13824.413653861948</v>
          </cell>
          <cell r="P85">
            <v>4348.8608576293655</v>
          </cell>
          <cell r="Q85">
            <v>12751.985266307172</v>
          </cell>
          <cell r="R85">
            <v>13733.590644691078</v>
          </cell>
          <cell r="T85">
            <v>12199.614267882063</v>
          </cell>
          <cell r="U85">
            <v>12108.202800000001</v>
          </cell>
          <cell r="V85">
            <v>8.2759999999999998</v>
          </cell>
          <cell r="W85">
            <v>11276.194799999997</v>
          </cell>
          <cell r="X85">
            <v>1423.9860000000001</v>
          </cell>
          <cell r="Z85">
            <v>1063.4639999999999</v>
          </cell>
          <cell r="AG85">
            <v>30524.515286131464</v>
          </cell>
          <cell r="AH85">
            <v>33012.900067189003</v>
          </cell>
          <cell r="AI85">
            <v>257028.96056220715</v>
          </cell>
          <cell r="AJ85">
            <v>18636.338000000003</v>
          </cell>
          <cell r="AK85">
            <v>15780.458000000001</v>
          </cell>
          <cell r="AL85">
            <v>107916.2330153142</v>
          </cell>
          <cell r="AM85">
            <v>9888.3890196149696</v>
          </cell>
        </row>
        <row r="86">
          <cell r="A86">
            <v>9</v>
          </cell>
          <cell r="B86" t="str">
            <v>RhodeIsland</v>
          </cell>
          <cell r="C86">
            <v>40787</v>
          </cell>
          <cell r="D86" t="str">
            <v>Normal V</v>
          </cell>
          <cell r="E86">
            <v>29200.282482195238</v>
          </cell>
          <cell r="F86">
            <v>714.55769820298985</v>
          </cell>
          <cell r="G86">
            <v>351185.84660698468</v>
          </cell>
          <cell r="H86">
            <v>45953.872280367039</v>
          </cell>
          <cell r="I86">
            <v>47559.89566364271</v>
          </cell>
          <cell r="L86">
            <v>52681.393840255034</v>
          </cell>
          <cell r="M86">
            <v>139.70670315738619</v>
          </cell>
          <cell r="N86">
            <v>96076.392009796589</v>
          </cell>
          <cell r="O86">
            <v>14727.473863391257</v>
          </cell>
          <cell r="P86">
            <v>0</v>
          </cell>
          <cell r="Q86">
            <v>14789.206735203181</v>
          </cell>
          <cell r="R86">
            <v>10956.008993788466</v>
          </cell>
          <cell r="T86">
            <v>12487.341055673109</v>
          </cell>
          <cell r="U86">
            <v>14770.867994681887</v>
          </cell>
          <cell r="V86">
            <v>24.69002810270354</v>
          </cell>
          <cell r="W86">
            <v>11889.39731727196</v>
          </cell>
          <cell r="X86">
            <v>1414.7092331422082</v>
          </cell>
          <cell r="Z86">
            <v>1273.6141363417396</v>
          </cell>
          <cell r="AG86">
            <v>32956.969768343253</v>
          </cell>
          <cell r="AH86">
            <v>32066.463861206124</v>
          </cell>
          <cell r="AI86">
            <v>270860.59245240485</v>
          </cell>
          <cell r="AJ86">
            <v>22754.919790386739</v>
          </cell>
          <cell r="AK86">
            <v>22493.929228744531</v>
          </cell>
          <cell r="AL86">
            <v>304277.7066349652</v>
          </cell>
          <cell r="AM86">
            <v>11517.636533927993</v>
          </cell>
        </row>
        <row r="87">
          <cell r="A87">
            <v>9</v>
          </cell>
          <cell r="B87" t="str">
            <v>RhodeIsland</v>
          </cell>
          <cell r="C87">
            <v>40817</v>
          </cell>
          <cell r="D87" t="str">
            <v>Normal V</v>
          </cell>
          <cell r="E87">
            <v>30233.231133653997</v>
          </cell>
          <cell r="F87">
            <v>747.25657769356633</v>
          </cell>
          <cell r="G87">
            <v>454358.12099549529</v>
          </cell>
          <cell r="H87">
            <v>56247.013193726554</v>
          </cell>
          <cell r="I87">
            <v>48964.783207529785</v>
          </cell>
          <cell r="L87">
            <v>52090.691339918747</v>
          </cell>
          <cell r="M87">
            <v>575.48532722241373</v>
          </cell>
          <cell r="N87">
            <v>112349.7815899601</v>
          </cell>
          <cell r="O87">
            <v>14218.564811491689</v>
          </cell>
          <cell r="P87">
            <v>0</v>
          </cell>
          <cell r="Q87">
            <v>13903.113382458127</v>
          </cell>
          <cell r="R87">
            <v>10213.044116954259</v>
          </cell>
          <cell r="T87">
            <v>11206.729735050289</v>
          </cell>
          <cell r="U87">
            <v>23600.921023956424</v>
          </cell>
          <cell r="V87">
            <v>24.992517599561214</v>
          </cell>
          <cell r="W87">
            <v>19405.947420769593</v>
          </cell>
          <cell r="X87">
            <v>1379.5385456601414</v>
          </cell>
          <cell r="Z87">
            <v>1845.837180426232</v>
          </cell>
          <cell r="AG87">
            <v>44787.319754764969</v>
          </cell>
          <cell r="AH87">
            <v>30072.843649319602</v>
          </cell>
          <cell r="AI87">
            <v>262173.716988937</v>
          </cell>
          <cell r="AJ87">
            <v>49779.313539669791</v>
          </cell>
          <cell r="AK87">
            <v>50337.172298835801</v>
          </cell>
          <cell r="AL87">
            <v>257191.75864797214</v>
          </cell>
          <cell r="AM87">
            <v>13974.408147650194</v>
          </cell>
        </row>
        <row r="88">
          <cell r="A88">
            <v>9</v>
          </cell>
          <cell r="B88" t="str">
            <v>RhodeIsland</v>
          </cell>
          <cell r="C88">
            <v>40848</v>
          </cell>
          <cell r="D88" t="str">
            <v>Normal V</v>
          </cell>
          <cell r="E88">
            <v>41562.216614659621</v>
          </cell>
          <cell r="F88">
            <v>1522.1636925117546</v>
          </cell>
          <cell r="G88">
            <v>1003907.7438188019</v>
          </cell>
          <cell r="H88">
            <v>133848.70967059812</v>
          </cell>
          <cell r="I88">
            <v>125641.97722453871</v>
          </cell>
          <cell r="L88">
            <v>89732.904499976474</v>
          </cell>
          <cell r="M88">
            <v>770.47733179737088</v>
          </cell>
          <cell r="N88">
            <v>215061.95371600607</v>
          </cell>
          <cell r="O88">
            <v>18825.232443883106</v>
          </cell>
          <cell r="P88">
            <v>0</v>
          </cell>
          <cell r="Q88">
            <v>18149.86531608786</v>
          </cell>
          <cell r="R88">
            <v>11164.837190843031</v>
          </cell>
          <cell r="T88">
            <v>11148.636594422809</v>
          </cell>
          <cell r="U88">
            <v>53528.559765808917</v>
          </cell>
          <cell r="V88">
            <v>732.25905954034977</v>
          </cell>
          <cell r="W88">
            <v>47338.181719208798</v>
          </cell>
          <cell r="X88">
            <v>3129.8997499746438</v>
          </cell>
          <cell r="Z88">
            <v>5032.1358110589899</v>
          </cell>
          <cell r="AG88">
            <v>64869.061406342371</v>
          </cell>
          <cell r="AH88">
            <v>40038.507052304398</v>
          </cell>
          <cell r="AI88">
            <v>299764.97497854679</v>
          </cell>
          <cell r="AJ88">
            <v>115763.54692939662</v>
          </cell>
          <cell r="AK88">
            <v>108481.61057018314</v>
          </cell>
          <cell r="AL88">
            <v>214911.5284113872</v>
          </cell>
          <cell r="AM88">
            <v>15859.639262990388</v>
          </cell>
        </row>
        <row r="89">
          <cell r="A89">
            <v>9</v>
          </cell>
          <cell r="B89" t="str">
            <v>RhodeIsland</v>
          </cell>
          <cell r="C89">
            <v>40878</v>
          </cell>
          <cell r="D89" t="str">
            <v>Normal V</v>
          </cell>
          <cell r="E89">
            <v>58966.22997122079</v>
          </cell>
          <cell r="F89">
            <v>2169.6897516289046</v>
          </cell>
          <cell r="G89">
            <v>1836528.9600245324</v>
          </cell>
          <cell r="H89">
            <v>206586.00799701872</v>
          </cell>
          <cell r="I89">
            <v>254961.61970904144</v>
          </cell>
          <cell r="L89">
            <v>150002.32872742217</v>
          </cell>
          <cell r="M89">
            <v>2454.586531915083</v>
          </cell>
          <cell r="N89">
            <v>319076.69189316069</v>
          </cell>
          <cell r="O89">
            <v>23927.096872857488</v>
          </cell>
          <cell r="P89">
            <v>810.38474753089179</v>
          </cell>
          <cell r="Q89">
            <v>20845.622213038328</v>
          </cell>
          <cell r="R89">
            <v>10518.736312222754</v>
          </cell>
          <cell r="T89">
            <v>13007.842013112424</v>
          </cell>
          <cell r="U89">
            <v>93737.307729168693</v>
          </cell>
          <cell r="V89">
            <v>2524.8512898128856</v>
          </cell>
          <cell r="W89">
            <v>76947.328320000772</v>
          </cell>
          <cell r="X89">
            <v>5233.3634334769413</v>
          </cell>
          <cell r="Z89">
            <v>7674.6449243304232</v>
          </cell>
          <cell r="AG89">
            <v>104595.13675470957</v>
          </cell>
          <cell r="AH89">
            <v>46161.053661051148</v>
          </cell>
          <cell r="AI89">
            <v>372333.76615056436</v>
          </cell>
          <cell r="AJ89">
            <v>160616.95338818425</v>
          </cell>
          <cell r="AK89">
            <v>159391.68330720332</v>
          </cell>
          <cell r="AL89">
            <v>83526.814379626041</v>
          </cell>
          <cell r="AM89">
            <v>19289.695009429743</v>
          </cell>
        </row>
        <row r="90">
          <cell r="A90">
            <v>9</v>
          </cell>
          <cell r="B90" t="str">
            <v>RhodeIsland</v>
          </cell>
          <cell r="C90">
            <v>40909</v>
          </cell>
          <cell r="D90" t="str">
            <v>Normal V</v>
          </cell>
          <cell r="E90">
            <v>75184.037717545914</v>
          </cell>
          <cell r="F90">
            <v>2936.4733803063123</v>
          </cell>
          <cell r="G90">
            <v>2649521.4667646047</v>
          </cell>
          <cell r="H90">
            <v>262510.14685138204</v>
          </cell>
          <cell r="I90">
            <v>442347.31219886593</v>
          </cell>
          <cell r="L90">
            <v>199499.18308363049</v>
          </cell>
          <cell r="M90">
            <v>4094.282563665965</v>
          </cell>
          <cell r="N90">
            <v>502177.78642437531</v>
          </cell>
          <cell r="O90">
            <v>25539.780105376158</v>
          </cell>
          <cell r="P90">
            <v>3658.6198812321027</v>
          </cell>
          <cell r="Q90">
            <v>27083.440445681168</v>
          </cell>
          <cell r="R90">
            <v>15832.847493432304</v>
          </cell>
          <cell r="T90">
            <v>16957.799583410586</v>
          </cell>
          <cell r="U90">
            <v>145793.59835305496</v>
          </cell>
          <cell r="V90">
            <v>2145.1002507150829</v>
          </cell>
          <cell r="W90">
            <v>107240.39895053633</v>
          </cell>
          <cell r="X90">
            <v>8240.0511145730543</v>
          </cell>
          <cell r="Z90">
            <v>8297.9053052977742</v>
          </cell>
          <cell r="AG90">
            <v>101184.32419608907</v>
          </cell>
          <cell r="AH90">
            <v>42956.191137236223</v>
          </cell>
          <cell r="AI90">
            <v>378883.60938747268</v>
          </cell>
          <cell r="AJ90">
            <v>180513.78400361643</v>
          </cell>
          <cell r="AK90">
            <v>174157.84423591298</v>
          </cell>
          <cell r="AL90">
            <v>83141.128215144621</v>
          </cell>
          <cell r="AM90">
            <v>15906.753180507008</v>
          </cell>
        </row>
        <row r="91">
          <cell r="A91">
            <v>9</v>
          </cell>
          <cell r="B91" t="str">
            <v>RhodeIsland</v>
          </cell>
          <cell r="C91">
            <v>40940</v>
          </cell>
          <cell r="D91" t="str">
            <v>Normal V</v>
          </cell>
          <cell r="E91">
            <v>76410.236317000963</v>
          </cell>
          <cell r="F91">
            <v>2909.851997270935</v>
          </cell>
          <cell r="G91">
            <v>2831839.9793989244</v>
          </cell>
          <cell r="H91">
            <v>246982.60181523411</v>
          </cell>
          <cell r="I91">
            <v>438462.74612968153</v>
          </cell>
          <cell r="L91">
            <v>223509.18328540449</v>
          </cell>
          <cell r="M91">
            <v>5717.406364944397</v>
          </cell>
          <cell r="N91">
            <v>541522.01416383625</v>
          </cell>
          <cell r="O91">
            <v>25819.223854420175</v>
          </cell>
          <cell r="P91">
            <v>0</v>
          </cell>
          <cell r="Q91">
            <v>24771.511285480425</v>
          </cell>
          <cell r="R91">
            <v>13743.560744119106</v>
          </cell>
          <cell r="T91">
            <v>15827.217287199353</v>
          </cell>
          <cell r="U91">
            <v>154996.14279917112</v>
          </cell>
          <cell r="V91">
            <v>3052.9223194754595</v>
          </cell>
          <cell r="W91">
            <v>116022.6076990518</v>
          </cell>
          <cell r="X91">
            <v>7540.3400045207545</v>
          </cell>
          <cell r="Z91">
            <v>8345.1792549819256</v>
          </cell>
          <cell r="AG91">
            <v>120536.727876594</v>
          </cell>
          <cell r="AH91">
            <v>52569.458769289115</v>
          </cell>
          <cell r="AI91">
            <v>378353.33813109697</v>
          </cell>
          <cell r="AJ91">
            <v>169386.94189915733</v>
          </cell>
          <cell r="AK91">
            <v>173021.52326345941</v>
          </cell>
          <cell r="AL91">
            <v>0</v>
          </cell>
          <cell r="AM91">
            <v>15906.753180507005</v>
          </cell>
        </row>
        <row r="92">
          <cell r="A92">
            <v>9</v>
          </cell>
          <cell r="B92" t="str">
            <v>RhodeIsland</v>
          </cell>
          <cell r="C92">
            <v>40969</v>
          </cell>
          <cell r="D92" t="str">
            <v>Normal V</v>
          </cell>
          <cell r="E92">
            <v>69753.139730678944</v>
          </cell>
          <cell r="F92">
            <v>3242.3393194652622</v>
          </cell>
          <cell r="G92">
            <v>2551073.4985166341</v>
          </cell>
          <cell r="H92">
            <v>254305.44283581956</v>
          </cell>
          <cell r="I92">
            <v>411686.31785722502</v>
          </cell>
          <cell r="L92">
            <v>210949.49280874486</v>
          </cell>
          <cell r="M92">
            <v>4243.5116536955875</v>
          </cell>
          <cell r="N92">
            <v>513327.53704276349</v>
          </cell>
          <cell r="O92">
            <v>28837.35062208739</v>
          </cell>
          <cell r="P92">
            <v>0</v>
          </cell>
          <cell r="Q92">
            <v>25729.626897180806</v>
          </cell>
          <cell r="R92">
            <v>14143.035649019512</v>
          </cell>
          <cell r="T92">
            <v>14532.91987759338</v>
          </cell>
          <cell r="U92">
            <v>152288.12362237435</v>
          </cell>
          <cell r="V92">
            <v>2077.9589961099691</v>
          </cell>
          <cell r="W92">
            <v>111177.11381552937</v>
          </cell>
          <cell r="X92">
            <v>7050.7220488786152</v>
          </cell>
          <cell r="Z92">
            <v>13260.897953342435</v>
          </cell>
          <cell r="AG92">
            <v>78247.620191808295</v>
          </cell>
          <cell r="AH92">
            <v>49760.152800470671</v>
          </cell>
          <cell r="AI92">
            <v>322140.37320738478</v>
          </cell>
          <cell r="AJ92">
            <v>142450.151617375</v>
          </cell>
          <cell r="AK92">
            <v>130408.56755273158</v>
          </cell>
          <cell r="AL92">
            <v>0</v>
          </cell>
          <cell r="AM92">
            <v>12901.570033232476</v>
          </cell>
        </row>
        <row r="93">
          <cell r="A93">
            <v>9</v>
          </cell>
          <cell r="B93" t="str">
            <v>RhodeIsland</v>
          </cell>
          <cell r="C93">
            <v>41000</v>
          </cell>
          <cell r="D93" t="str">
            <v>Frcst VO</v>
          </cell>
          <cell r="E93">
            <v>52542.378783156906</v>
          </cell>
          <cell r="F93">
            <v>2146.7773548215764</v>
          </cell>
          <cell r="G93">
            <v>1840612.2186899681</v>
          </cell>
          <cell r="H93">
            <v>188330.21562844439</v>
          </cell>
          <cell r="I93">
            <v>266013.83536519005</v>
          </cell>
          <cell r="J93">
            <v>0</v>
          </cell>
          <cell r="K93">
            <v>0</v>
          </cell>
          <cell r="L93">
            <v>149184.70261809276</v>
          </cell>
          <cell r="M93">
            <v>3865.2582227876378</v>
          </cell>
          <cell r="N93">
            <v>332305.52353138814</v>
          </cell>
          <cell r="O93">
            <v>22377.245867515005</v>
          </cell>
          <cell r="P93">
            <v>0</v>
          </cell>
          <cell r="Q93">
            <v>21059.616600543741</v>
          </cell>
          <cell r="R93">
            <v>12755.03073541831</v>
          </cell>
          <cell r="S93">
            <v>0</v>
          </cell>
          <cell r="T93">
            <v>11785.954206887725</v>
          </cell>
          <cell r="U93">
            <v>115621.58665414187</v>
          </cell>
          <cell r="V93">
            <v>1319.5293699473634</v>
          </cell>
          <cell r="W93">
            <v>80955.990098673909</v>
          </cell>
          <cell r="X93">
            <v>5417.48063009199</v>
          </cell>
          <cell r="Y93">
            <v>0</v>
          </cell>
          <cell r="Z93">
            <v>9136.5611419990273</v>
          </cell>
          <cell r="AA93">
            <v>0</v>
          </cell>
          <cell r="AB93">
            <v>0</v>
          </cell>
          <cell r="AC93">
            <v>0</v>
          </cell>
          <cell r="AD93">
            <v>0</v>
          </cell>
          <cell r="AE93">
            <v>0</v>
          </cell>
          <cell r="AF93">
            <v>0</v>
          </cell>
          <cell r="AG93">
            <v>58191.007146486882</v>
          </cell>
          <cell r="AH93">
            <v>36740.901783130546</v>
          </cell>
          <cell r="AI93">
            <v>283873.99076559552</v>
          </cell>
          <cell r="AJ93">
            <v>98874.581251971322</v>
          </cell>
          <cell r="AK93">
            <v>85039.051757883557</v>
          </cell>
          <cell r="AL93">
            <v>0</v>
          </cell>
          <cell r="AM93">
            <v>16265.844409793612</v>
          </cell>
          <cell r="AN93">
            <v>0</v>
          </cell>
          <cell r="AO93">
            <v>0</v>
          </cell>
          <cell r="AP93">
            <v>0</v>
          </cell>
          <cell r="AQ93">
            <v>0</v>
          </cell>
          <cell r="AR93">
            <v>0</v>
          </cell>
          <cell r="AS93">
            <v>0</v>
          </cell>
          <cell r="AT93">
            <v>0</v>
          </cell>
        </row>
        <row r="94">
          <cell r="A94">
            <v>9</v>
          </cell>
          <cell r="B94" t="str">
            <v>RhodeIsland</v>
          </cell>
          <cell r="C94">
            <v>41030</v>
          </cell>
          <cell r="D94" t="str">
            <v>Frcst VO</v>
          </cell>
          <cell r="E94">
            <v>45556.568354591313</v>
          </cell>
          <cell r="F94">
            <v>1612.3555683489524</v>
          </cell>
          <cell r="G94">
            <v>1104828.8060194312</v>
          </cell>
          <cell r="H94">
            <v>114170.20210557112</v>
          </cell>
          <cell r="I94">
            <v>139240.92360670684</v>
          </cell>
          <cell r="J94">
            <v>0</v>
          </cell>
          <cell r="K94">
            <v>0</v>
          </cell>
          <cell r="L94">
            <v>99314.528081340221</v>
          </cell>
          <cell r="M94">
            <v>20420.702907792092</v>
          </cell>
          <cell r="N94">
            <v>201892.1727898783</v>
          </cell>
          <cell r="O94">
            <v>19317.848536884416</v>
          </cell>
          <cell r="P94">
            <v>0</v>
          </cell>
          <cell r="Q94">
            <v>18126.256552882256</v>
          </cell>
          <cell r="R94">
            <v>16182.232867212435</v>
          </cell>
          <cell r="S94">
            <v>0</v>
          </cell>
          <cell r="T94">
            <v>10185.922070261942</v>
          </cell>
          <cell r="U94">
            <v>58256.127517545297</v>
          </cell>
          <cell r="V94">
            <v>691.97676014958324</v>
          </cell>
          <cell r="W94">
            <v>38393.00731141986</v>
          </cell>
          <cell r="X94">
            <v>3644.0109402355015</v>
          </cell>
          <cell r="Y94">
            <v>0</v>
          </cell>
          <cell r="Z94">
            <v>5512.9290935012641</v>
          </cell>
          <cell r="AA94">
            <v>0</v>
          </cell>
          <cell r="AB94">
            <v>0</v>
          </cell>
          <cell r="AC94">
            <v>0</v>
          </cell>
          <cell r="AD94">
            <v>0</v>
          </cell>
          <cell r="AE94">
            <v>0</v>
          </cell>
          <cell r="AF94">
            <v>0</v>
          </cell>
          <cell r="AG94">
            <v>35737.017167326063</v>
          </cell>
          <cell r="AH94">
            <v>35064.451697622659</v>
          </cell>
          <cell r="AI94">
            <v>262724.77700121165</v>
          </cell>
          <cell r="AJ94">
            <v>33013.776447014592</v>
          </cell>
          <cell r="AK94">
            <v>38679.39840094297</v>
          </cell>
          <cell r="AL94">
            <v>61454.243887100034</v>
          </cell>
          <cell r="AM94">
            <v>13882.852032292611</v>
          </cell>
          <cell r="AN94">
            <v>0</v>
          </cell>
          <cell r="AO94">
            <v>0</v>
          </cell>
          <cell r="AP94">
            <v>0</v>
          </cell>
          <cell r="AQ94">
            <v>0</v>
          </cell>
          <cell r="AR94">
            <v>0</v>
          </cell>
          <cell r="AS94">
            <v>0</v>
          </cell>
          <cell r="AT94">
            <v>0</v>
          </cell>
        </row>
        <row r="95">
          <cell r="A95">
            <v>9</v>
          </cell>
          <cell r="B95" t="str">
            <v>RhodeIsland</v>
          </cell>
          <cell r="C95">
            <v>41061</v>
          </cell>
          <cell r="D95" t="str">
            <v>Frcst VO</v>
          </cell>
          <cell r="E95">
            <v>35253.449194598703</v>
          </cell>
          <cell r="F95">
            <v>971.89244214657708</v>
          </cell>
          <cell r="G95">
            <v>627473.37363298447</v>
          </cell>
          <cell r="H95">
            <v>69017.628956400746</v>
          </cell>
          <cell r="I95">
            <v>73152.512811051463</v>
          </cell>
          <cell r="J95">
            <v>0</v>
          </cell>
          <cell r="K95">
            <v>0</v>
          </cell>
          <cell r="L95">
            <v>67785.351678677354</v>
          </cell>
          <cell r="M95">
            <v>1157.2124037705612</v>
          </cell>
          <cell r="N95">
            <v>128047.04145544714</v>
          </cell>
          <cell r="O95">
            <v>15757.704577443015</v>
          </cell>
          <cell r="P95">
            <v>0</v>
          </cell>
          <cell r="Q95">
            <v>13483.990253862739</v>
          </cell>
          <cell r="R95">
            <v>13826.397105987347</v>
          </cell>
          <cell r="S95">
            <v>0</v>
          </cell>
          <cell r="T95">
            <v>10815.382766643561</v>
          </cell>
          <cell r="U95">
            <v>37344.893506353204</v>
          </cell>
          <cell r="V95">
            <v>230.95679583386627</v>
          </cell>
          <cell r="W95">
            <v>22465.720855378844</v>
          </cell>
          <cell r="X95">
            <v>1517.32900148057</v>
          </cell>
          <cell r="Y95">
            <v>0</v>
          </cell>
          <cell r="Z95">
            <v>3812.762496011499</v>
          </cell>
          <cell r="AA95">
            <v>0</v>
          </cell>
          <cell r="AB95">
            <v>0</v>
          </cell>
          <cell r="AC95">
            <v>0</v>
          </cell>
          <cell r="AD95">
            <v>0</v>
          </cell>
          <cell r="AE95">
            <v>0</v>
          </cell>
          <cell r="AF95">
            <v>0</v>
          </cell>
          <cell r="AG95">
            <v>31781.77740762063</v>
          </cell>
          <cell r="AH95">
            <v>31207.548459730158</v>
          </cell>
          <cell r="AI95">
            <v>256964.83895792413</v>
          </cell>
          <cell r="AJ95">
            <v>25899.250138919648</v>
          </cell>
          <cell r="AK95">
            <v>18572.563991910276</v>
          </cell>
          <cell r="AL95">
            <v>269714.33086212038</v>
          </cell>
          <cell r="AM95">
            <v>13118.446229427993</v>
          </cell>
          <cell r="AN95">
            <v>0</v>
          </cell>
          <cell r="AO95">
            <v>0</v>
          </cell>
          <cell r="AP95">
            <v>0</v>
          </cell>
          <cell r="AQ95">
            <v>0</v>
          </cell>
          <cell r="AR95">
            <v>0</v>
          </cell>
          <cell r="AS95">
            <v>0</v>
          </cell>
          <cell r="AT95">
            <v>0</v>
          </cell>
        </row>
        <row r="96">
          <cell r="A96">
            <v>9</v>
          </cell>
          <cell r="B96" t="str">
            <v>RhodeIsland</v>
          </cell>
          <cell r="C96">
            <v>41091</v>
          </cell>
          <cell r="D96" t="str">
            <v>Frcst VO</v>
          </cell>
          <cell r="E96">
            <v>30339.046874714699</v>
          </cell>
          <cell r="F96">
            <v>725.30565463250844</v>
          </cell>
          <cell r="G96">
            <v>401028.36629887292</v>
          </cell>
          <cell r="H96">
            <v>42446.463945384312</v>
          </cell>
          <cell r="I96">
            <v>53315.887383490517</v>
          </cell>
          <cell r="J96">
            <v>0</v>
          </cell>
          <cell r="K96">
            <v>0</v>
          </cell>
          <cell r="L96">
            <v>54147.673648223012</v>
          </cell>
          <cell r="M96">
            <v>143.24169676458004</v>
          </cell>
          <cell r="N96">
            <v>99355.781520292949</v>
          </cell>
          <cell r="O96">
            <v>13097.207836459338</v>
          </cell>
          <cell r="P96">
            <v>0</v>
          </cell>
          <cell r="Q96">
            <v>12789.69458471665</v>
          </cell>
          <cell r="R96">
            <v>9339.3015728758492</v>
          </cell>
          <cell r="S96">
            <v>0</v>
          </cell>
          <cell r="T96">
            <v>8193.1691184168249</v>
          </cell>
          <cell r="U96">
            <v>17684.686655586014</v>
          </cell>
          <cell r="V96">
            <v>51.906933235848776</v>
          </cell>
          <cell r="W96">
            <v>14806.160967492093</v>
          </cell>
          <cell r="X96">
            <v>1419.1644622412939</v>
          </cell>
          <cell r="Y96">
            <v>0</v>
          </cell>
          <cell r="Z96">
            <v>1672.7629799556237</v>
          </cell>
          <cell r="AA96">
            <v>0</v>
          </cell>
          <cell r="AB96">
            <v>0</v>
          </cell>
          <cell r="AC96">
            <v>0</v>
          </cell>
          <cell r="AD96">
            <v>0</v>
          </cell>
          <cell r="AE96">
            <v>0</v>
          </cell>
          <cell r="AF96">
            <v>0</v>
          </cell>
          <cell r="AG96">
            <v>27650.410271923185</v>
          </cell>
          <cell r="AH96">
            <v>28499.292942296252</v>
          </cell>
          <cell r="AI96">
            <v>258799.24690407395</v>
          </cell>
          <cell r="AJ96">
            <v>18923.141378409462</v>
          </cell>
          <cell r="AK96">
            <v>15445.062136497438</v>
          </cell>
          <cell r="AL96">
            <v>714331.60602650454</v>
          </cell>
          <cell r="AM96">
            <v>12276.716190125286</v>
          </cell>
          <cell r="AN96">
            <v>0</v>
          </cell>
          <cell r="AO96">
            <v>0</v>
          </cell>
          <cell r="AP96">
            <v>0</v>
          </cell>
          <cell r="AQ96">
            <v>0</v>
          </cell>
          <cell r="AR96">
            <v>0</v>
          </cell>
          <cell r="AS96">
            <v>0</v>
          </cell>
          <cell r="AT96">
            <v>0</v>
          </cell>
        </row>
        <row r="97">
          <cell r="A97">
            <v>9</v>
          </cell>
          <cell r="B97" t="str">
            <v>RhodeIsland</v>
          </cell>
          <cell r="C97">
            <v>41122</v>
          </cell>
          <cell r="D97" t="str">
            <v>Frcst VO</v>
          </cell>
          <cell r="E97">
            <v>27876.920237754242</v>
          </cell>
          <cell r="F97">
            <v>646.68888665553186</v>
          </cell>
          <cell r="G97">
            <v>349207.40465278906</v>
          </cell>
          <cell r="H97">
            <v>39625.843226912861</v>
          </cell>
          <cell r="I97">
            <v>47985.806812539791</v>
          </cell>
          <cell r="J97">
            <v>0</v>
          </cell>
          <cell r="K97">
            <v>0</v>
          </cell>
          <cell r="L97">
            <v>49300.474305869211</v>
          </cell>
          <cell r="M97">
            <v>292.27169306205587</v>
          </cell>
          <cell r="N97">
            <v>92325.360327592571</v>
          </cell>
          <cell r="O97">
            <v>14110.587821855903</v>
          </cell>
          <cell r="P97">
            <v>0</v>
          </cell>
          <cell r="Q97">
            <v>14350.929687049837</v>
          </cell>
          <cell r="R97">
            <v>14017.884718546145</v>
          </cell>
          <cell r="S97">
            <v>0</v>
          </cell>
          <cell r="T97">
            <v>8894.3957526301201</v>
          </cell>
          <cell r="U97">
            <v>14508.215581528664</v>
          </cell>
          <cell r="V97">
            <v>16.894636942675159</v>
          </cell>
          <cell r="W97">
            <v>12005.723491143201</v>
          </cell>
          <cell r="X97">
            <v>1453.4634171974526</v>
          </cell>
          <cell r="Y97">
            <v>0</v>
          </cell>
          <cell r="Z97">
            <v>1628.2175732484077</v>
          </cell>
          <cell r="AA97">
            <v>0</v>
          </cell>
          <cell r="AB97">
            <v>0</v>
          </cell>
          <cell r="AC97">
            <v>0</v>
          </cell>
          <cell r="AD97">
            <v>0</v>
          </cell>
          <cell r="AE97">
            <v>0</v>
          </cell>
          <cell r="AF97">
            <v>0</v>
          </cell>
          <cell r="AG97">
            <v>30382.870203597213</v>
          </cell>
          <cell r="AH97">
            <v>30585.480944601572</v>
          </cell>
          <cell r="AI97">
            <v>252439.15769502486</v>
          </cell>
          <cell r="AJ97">
            <v>18636.338000000003</v>
          </cell>
          <cell r="AK97">
            <v>15173.517307692307</v>
          </cell>
          <cell r="AL97">
            <v>107916.2330153142</v>
          </cell>
          <cell r="AM97">
            <v>9888.3890196149696</v>
          </cell>
          <cell r="AN97">
            <v>0</v>
          </cell>
          <cell r="AO97">
            <v>0</v>
          </cell>
          <cell r="AP97">
            <v>0</v>
          </cell>
          <cell r="AQ97">
            <v>0</v>
          </cell>
          <cell r="AR97">
            <v>0</v>
          </cell>
          <cell r="AS97">
            <v>0</v>
          </cell>
          <cell r="AT97">
            <v>0</v>
          </cell>
        </row>
        <row r="98">
          <cell r="A98">
            <v>9</v>
          </cell>
          <cell r="B98" t="str">
            <v>RhodeIsland</v>
          </cell>
          <cell r="C98">
            <v>41153</v>
          </cell>
          <cell r="D98" t="str">
            <v>Frcst VO</v>
          </cell>
          <cell r="E98">
            <v>28411.682529528651</v>
          </cell>
          <cell r="F98">
            <v>715.84497545093745</v>
          </cell>
          <cell r="G98">
            <v>357269.98707344441</v>
          </cell>
          <cell r="H98">
            <v>42080.534085348991</v>
          </cell>
          <cell r="I98">
            <v>48169.926499099427</v>
          </cell>
          <cell r="J98">
            <v>0</v>
          </cell>
          <cell r="K98">
            <v>0</v>
          </cell>
          <cell r="L98">
            <v>58129.655796313906</v>
          </cell>
          <cell r="M98">
            <v>245.64543540943259</v>
          </cell>
          <cell r="N98">
            <v>97200.927798062097</v>
          </cell>
          <cell r="O98">
            <v>14797.272317720124</v>
          </cell>
          <cell r="P98">
            <v>0</v>
          </cell>
          <cell r="Q98">
            <v>15584.141555671276</v>
          </cell>
          <cell r="R98">
            <v>11007.933207029168</v>
          </cell>
          <cell r="S98">
            <v>0</v>
          </cell>
          <cell r="T98">
            <v>10455.435639031195</v>
          </cell>
          <cell r="U98">
            <v>17067.205263852786</v>
          </cell>
          <cell r="V98">
            <v>51.649033880097534</v>
          </cell>
          <cell r="W98">
            <v>12494.628984702013</v>
          </cell>
          <cell r="X98">
            <v>1420.1310285206921</v>
          </cell>
          <cell r="Y98">
            <v>0</v>
          </cell>
          <cell r="Z98">
            <v>1530.6286378084562</v>
          </cell>
          <cell r="AA98">
            <v>0</v>
          </cell>
          <cell r="AB98">
            <v>0</v>
          </cell>
          <cell r="AC98">
            <v>0</v>
          </cell>
          <cell r="AD98">
            <v>0</v>
          </cell>
          <cell r="AE98">
            <v>0</v>
          </cell>
          <cell r="AF98">
            <v>0</v>
          </cell>
          <cell r="AG98">
            <v>32133.045524134672</v>
          </cell>
          <cell r="AH98">
            <v>31565.425363374779</v>
          </cell>
          <cell r="AI98">
            <v>275876.52934967162</v>
          </cell>
          <cell r="AJ98">
            <v>23048.531658649794</v>
          </cell>
          <cell r="AK98">
            <v>20827.712248837528</v>
          </cell>
          <cell r="AL98">
            <v>304277.7066349652</v>
          </cell>
          <cell r="AM98">
            <v>11517.636533927993</v>
          </cell>
          <cell r="AN98">
            <v>0</v>
          </cell>
          <cell r="AO98">
            <v>0</v>
          </cell>
          <cell r="AP98">
            <v>0</v>
          </cell>
          <cell r="AQ98">
            <v>0</v>
          </cell>
          <cell r="AR98">
            <v>0</v>
          </cell>
          <cell r="AS98">
            <v>0</v>
          </cell>
          <cell r="AT98">
            <v>0</v>
          </cell>
        </row>
        <row r="99">
          <cell r="A99">
            <v>9</v>
          </cell>
          <cell r="B99" t="str">
            <v>RhodeIsland</v>
          </cell>
          <cell r="C99">
            <v>41183</v>
          </cell>
          <cell r="D99" t="str">
            <v>Frcst VO</v>
          </cell>
          <cell r="E99">
            <v>29151.469205033623</v>
          </cell>
          <cell r="F99">
            <v>750.15073980190084</v>
          </cell>
          <cell r="G99">
            <v>463465.91444716032</v>
          </cell>
          <cell r="H99">
            <v>52110.516581774624</v>
          </cell>
          <cell r="I99">
            <v>49158.504611230179</v>
          </cell>
          <cell r="J99">
            <v>0</v>
          </cell>
          <cell r="K99">
            <v>0</v>
          </cell>
          <cell r="L99">
            <v>56739.598948865489</v>
          </cell>
          <cell r="M99">
            <v>731.69603679720296</v>
          </cell>
          <cell r="N99">
            <v>111715.76248970887</v>
          </cell>
          <cell r="O99">
            <v>14501.761019720574</v>
          </cell>
          <cell r="P99">
            <v>0</v>
          </cell>
          <cell r="Q99">
            <v>13834.172324363291</v>
          </cell>
          <cell r="R99">
            <v>10162.400922985891</v>
          </cell>
          <cell r="S99">
            <v>0</v>
          </cell>
          <cell r="T99">
            <v>9292.6326453171805</v>
          </cell>
          <cell r="U99">
            <v>27475.569530499652</v>
          </cell>
          <cell r="V99">
            <v>51.210809892464269</v>
          </cell>
          <cell r="W99">
            <v>19997.93519326883</v>
          </cell>
          <cell r="X99">
            <v>1373.0314208799557</v>
          </cell>
          <cell r="Y99">
            <v>0</v>
          </cell>
          <cell r="Z99">
            <v>2233.3832684657127</v>
          </cell>
          <cell r="AA99">
            <v>0</v>
          </cell>
          <cell r="AB99">
            <v>0</v>
          </cell>
          <cell r="AC99">
            <v>0</v>
          </cell>
          <cell r="AD99">
            <v>0</v>
          </cell>
          <cell r="AE99">
            <v>0</v>
          </cell>
          <cell r="AF99">
            <v>0</v>
          </cell>
          <cell r="AG99">
            <v>44476.296700912433</v>
          </cell>
          <cell r="AH99">
            <v>29602.955467298983</v>
          </cell>
          <cell r="AI99">
            <v>267028.78582206543</v>
          </cell>
          <cell r="AJ99">
            <v>48542.560408249425</v>
          </cell>
          <cell r="AK99">
            <v>46608.492869292408</v>
          </cell>
          <cell r="AL99">
            <v>257191.75864797214</v>
          </cell>
          <cell r="AM99">
            <v>13974.408147650194</v>
          </cell>
          <cell r="AN99">
            <v>0</v>
          </cell>
          <cell r="AO99">
            <v>0</v>
          </cell>
          <cell r="AP99">
            <v>0</v>
          </cell>
          <cell r="AQ99">
            <v>0</v>
          </cell>
          <cell r="AR99">
            <v>0</v>
          </cell>
          <cell r="AS99">
            <v>0</v>
          </cell>
          <cell r="AT99">
            <v>0</v>
          </cell>
        </row>
        <row r="100">
          <cell r="A100">
            <v>9</v>
          </cell>
          <cell r="B100" t="str">
            <v>RhodeIsland</v>
          </cell>
          <cell r="C100">
            <v>41214</v>
          </cell>
          <cell r="D100" t="str">
            <v>Frcst VO</v>
          </cell>
          <cell r="E100">
            <v>38583.598665252284</v>
          </cell>
          <cell r="F100">
            <v>1466.9129198009578</v>
          </cell>
          <cell r="G100">
            <v>986263.09963640093</v>
          </cell>
          <cell r="H100">
            <v>116313.07690975312</v>
          </cell>
          <cell r="I100">
            <v>121222.67134169985</v>
          </cell>
          <cell r="J100">
            <v>0</v>
          </cell>
          <cell r="K100">
            <v>0</v>
          </cell>
          <cell r="L100">
            <v>92989.669758651071</v>
          </cell>
          <cell r="M100">
            <v>1350.0198410596665</v>
          </cell>
          <cell r="N100">
            <v>205656.83200435145</v>
          </cell>
          <cell r="O100">
            <v>18540.939027477045</v>
          </cell>
          <cell r="P100">
            <v>0</v>
          </cell>
          <cell r="Q100">
            <v>18290.497502780701</v>
          </cell>
          <cell r="R100">
            <v>10728.028224065134</v>
          </cell>
          <cell r="S100">
            <v>0</v>
          </cell>
          <cell r="T100">
            <v>10712.461453795939</v>
          </cell>
          <cell r="U100">
            <v>59590.395776159996</v>
          </cell>
          <cell r="V100">
            <v>708.15814903410057</v>
          </cell>
          <cell r="W100">
            <v>46480.508004943826</v>
          </cell>
          <cell r="X100">
            <v>3018.132209903933</v>
          </cell>
          <cell r="Y100">
            <v>0</v>
          </cell>
          <cell r="Z100">
            <v>5830.3801894366734</v>
          </cell>
          <cell r="AA100">
            <v>0</v>
          </cell>
          <cell r="AB100">
            <v>0</v>
          </cell>
          <cell r="AC100">
            <v>0</v>
          </cell>
          <cell r="AD100">
            <v>0</v>
          </cell>
          <cell r="AE100">
            <v>0</v>
          </cell>
          <cell r="AF100">
            <v>0</v>
          </cell>
          <cell r="AG100">
            <v>64568.044880094843</v>
          </cell>
          <cell r="AH100">
            <v>40684.289424115763</v>
          </cell>
          <cell r="AI100">
            <v>299764.97497854679</v>
          </cell>
          <cell r="AJ100">
            <v>111502.31207309982</v>
          </cell>
          <cell r="AK100">
            <v>100445.93571313254</v>
          </cell>
          <cell r="AL100">
            <v>214911.5284113872</v>
          </cell>
          <cell r="AM100">
            <v>15859.639262990388</v>
          </cell>
          <cell r="AN100">
            <v>0</v>
          </cell>
          <cell r="AO100">
            <v>0</v>
          </cell>
          <cell r="AP100">
            <v>0</v>
          </cell>
          <cell r="AQ100">
            <v>0</v>
          </cell>
          <cell r="AR100">
            <v>0</v>
          </cell>
          <cell r="AS100">
            <v>0</v>
          </cell>
          <cell r="AT100">
            <v>0</v>
          </cell>
        </row>
        <row r="101">
          <cell r="A101">
            <v>9</v>
          </cell>
          <cell r="B101" t="str">
            <v>RhodeIsland</v>
          </cell>
          <cell r="C101">
            <v>41244</v>
          </cell>
          <cell r="D101" t="str">
            <v>Frcst VO</v>
          </cell>
          <cell r="E101">
            <v>57002.778434359141</v>
          </cell>
          <cell r="F101">
            <v>2738.6048716928613</v>
          </cell>
          <cell r="G101">
            <v>1852653.8307014504</v>
          </cell>
          <cell r="H101">
            <v>211056.31384351724</v>
          </cell>
          <cell r="I101">
            <v>254705.78400764399</v>
          </cell>
          <cell r="J101">
            <v>0</v>
          </cell>
          <cell r="K101">
            <v>0</v>
          </cell>
          <cell r="L101">
            <v>159774.00828467536</v>
          </cell>
          <cell r="M101">
            <v>3282.9459619402555</v>
          </cell>
          <cell r="N101">
            <v>317553.42097899388</v>
          </cell>
          <cell r="O101">
            <v>24001.404627121014</v>
          </cell>
          <cell r="P101">
            <v>0</v>
          </cell>
          <cell r="Q101">
            <v>20910.360170221673</v>
          </cell>
          <cell r="R101">
            <v>10551.403195179968</v>
          </cell>
          <cell r="S101">
            <v>0</v>
          </cell>
          <cell r="T101">
            <v>13048.239037997866</v>
          </cell>
          <cell r="U101">
            <v>106251.03874610014</v>
          </cell>
          <cell r="V101">
            <v>839.08845704959379</v>
          </cell>
          <cell r="W101">
            <v>76152.937585288048</v>
          </cell>
          <cell r="X101">
            <v>5226.0876228794214</v>
          </cell>
          <cell r="Y101">
            <v>0</v>
          </cell>
          <cell r="Z101">
            <v>9190.9463451757074</v>
          </cell>
          <cell r="AA101">
            <v>0</v>
          </cell>
          <cell r="AB101">
            <v>0</v>
          </cell>
          <cell r="AC101">
            <v>0</v>
          </cell>
          <cell r="AD101">
            <v>0</v>
          </cell>
          <cell r="AE101">
            <v>0</v>
          </cell>
          <cell r="AF101">
            <v>0</v>
          </cell>
          <cell r="AG101">
            <v>104595.13675470957</v>
          </cell>
          <cell r="AH101">
            <v>46905.586784616484</v>
          </cell>
          <cell r="AI101">
            <v>372333.76615056436</v>
          </cell>
          <cell r="AJ101">
            <v>157605.3855121558</v>
          </cell>
          <cell r="AK101">
            <v>147584.8919511142</v>
          </cell>
          <cell r="AL101">
            <v>83526.814379626041</v>
          </cell>
          <cell r="AM101">
            <v>19289.695009429743</v>
          </cell>
          <cell r="AN101">
            <v>0</v>
          </cell>
          <cell r="AO101">
            <v>0</v>
          </cell>
          <cell r="AP101">
            <v>0</v>
          </cell>
          <cell r="AQ101">
            <v>0</v>
          </cell>
          <cell r="AR101">
            <v>0</v>
          </cell>
          <cell r="AS101">
            <v>0</v>
          </cell>
          <cell r="AT101">
            <v>0</v>
          </cell>
        </row>
        <row r="102">
          <cell r="A102">
            <v>9</v>
          </cell>
          <cell r="B102" t="str">
            <v>RhodeIsland</v>
          </cell>
          <cell r="C102">
            <v>41275</v>
          </cell>
          <cell r="D102" t="str">
            <v>Frcst VO</v>
          </cell>
          <cell r="E102">
            <v>75139.812061171251</v>
          </cell>
          <cell r="F102">
            <v>3819.2242479877541</v>
          </cell>
          <cell r="G102">
            <v>2794051.5876711686</v>
          </cell>
          <cell r="H102">
            <v>274852.13242631406</v>
          </cell>
          <cell r="I102">
            <v>461538.65590669785</v>
          </cell>
          <cell r="J102">
            <v>0</v>
          </cell>
          <cell r="K102">
            <v>0</v>
          </cell>
          <cell r="L102">
            <v>219524.18038156812</v>
          </cell>
          <cell r="M102">
            <v>4911.2627963631567</v>
          </cell>
          <cell r="N102">
            <v>514602.89609287865</v>
          </cell>
          <cell r="O102">
            <v>27158.428415486778</v>
          </cell>
          <cell r="P102">
            <v>0</v>
          </cell>
          <cell r="Q102">
            <v>27458.905812801484</v>
          </cell>
          <cell r="R102">
            <v>16425.653015807307</v>
          </cell>
          <cell r="S102">
            <v>0</v>
          </cell>
          <cell r="T102">
            <v>12566.232140592871</v>
          </cell>
          <cell r="U102">
            <v>167172.41959032195</v>
          </cell>
          <cell r="V102">
            <v>890.15945604572278</v>
          </cell>
          <cell r="W102">
            <v>112181.97609253484</v>
          </cell>
          <cell r="X102">
            <v>8548.5148894063022</v>
          </cell>
          <cell r="Y102">
            <v>0</v>
          </cell>
          <cell r="Z102">
            <v>12912.797563253003</v>
          </cell>
          <cell r="AA102">
            <v>0</v>
          </cell>
          <cell r="AB102">
            <v>0</v>
          </cell>
          <cell r="AC102">
            <v>0</v>
          </cell>
          <cell r="AD102">
            <v>0</v>
          </cell>
          <cell r="AE102">
            <v>0</v>
          </cell>
          <cell r="AF102">
            <v>0</v>
          </cell>
          <cell r="AG102">
            <v>100714.79136919306</v>
          </cell>
          <cell r="AH102">
            <v>42956.191137236223</v>
          </cell>
          <cell r="AI102">
            <v>365589.44765457889</v>
          </cell>
          <cell r="AJ102">
            <v>178243.17036835081</v>
          </cell>
          <cell r="AK102">
            <v>161257.26318140092</v>
          </cell>
          <cell r="AL102">
            <v>83141.128215144621</v>
          </cell>
          <cell r="AM102">
            <v>15906.753180507008</v>
          </cell>
          <cell r="AN102">
            <v>0</v>
          </cell>
          <cell r="AO102">
            <v>0</v>
          </cell>
          <cell r="AP102">
            <v>0</v>
          </cell>
          <cell r="AQ102">
            <v>0</v>
          </cell>
          <cell r="AR102">
            <v>0</v>
          </cell>
          <cell r="AS102">
            <v>0</v>
          </cell>
          <cell r="AT102">
            <v>0</v>
          </cell>
        </row>
        <row r="103">
          <cell r="A103">
            <v>9</v>
          </cell>
          <cell r="B103" t="str">
            <v>RhodeIsland</v>
          </cell>
          <cell r="C103">
            <v>41306</v>
          </cell>
          <cell r="D103" t="str">
            <v>Frcst VO</v>
          </cell>
          <cell r="E103">
            <v>74000.215826810163</v>
          </cell>
          <cell r="F103">
            <v>3756.6926139047118</v>
          </cell>
          <cell r="G103">
            <v>2848866.2865953092</v>
          </cell>
          <cell r="H103">
            <v>274603.74141833611</v>
          </cell>
          <cell r="I103">
            <v>443461.43163081794</v>
          </cell>
          <cell r="J103">
            <v>0</v>
          </cell>
          <cell r="K103">
            <v>0</v>
          </cell>
          <cell r="L103">
            <v>235372.64473436645</v>
          </cell>
          <cell r="M103">
            <v>4756.8600773807284</v>
          </cell>
          <cell r="N103">
            <v>535557.66782925231</v>
          </cell>
          <cell r="O103">
            <v>26551.75939963193</v>
          </cell>
          <cell r="P103">
            <v>0</v>
          </cell>
          <cell r="Q103">
            <v>24288.155689972769</v>
          </cell>
          <cell r="R103">
            <v>13788.769825514237</v>
          </cell>
          <cell r="S103">
            <v>0</v>
          </cell>
          <cell r="T103">
            <v>15879.280501959876</v>
          </cell>
          <cell r="U103">
            <v>166248.13869405113</v>
          </cell>
          <cell r="V103">
            <v>2041.7611624641695</v>
          </cell>
          <cell r="W103">
            <v>114500.54889169778</v>
          </cell>
          <cell r="X103">
            <v>7564.486501361268</v>
          </cell>
          <cell r="Y103">
            <v>0</v>
          </cell>
          <cell r="Z103">
            <v>12557.775251952677</v>
          </cell>
          <cell r="AA103">
            <v>0</v>
          </cell>
          <cell r="AB103">
            <v>0</v>
          </cell>
          <cell r="AC103">
            <v>0</v>
          </cell>
          <cell r="AD103">
            <v>0</v>
          </cell>
          <cell r="AE103">
            <v>0</v>
          </cell>
          <cell r="AF103">
            <v>0</v>
          </cell>
          <cell r="AG103">
            <v>116380.28898429766</v>
          </cell>
          <cell r="AH103">
            <v>50756.71881172742</v>
          </cell>
          <cell r="AI103">
            <v>352488.89335867477</v>
          </cell>
          <cell r="AJ103">
            <v>167452.26186088932</v>
          </cell>
          <cell r="AK103">
            <v>156382.07201008155</v>
          </cell>
          <cell r="AL103">
            <v>0</v>
          </cell>
          <cell r="AM103">
            <v>15358.244450144695</v>
          </cell>
          <cell r="AN103">
            <v>0</v>
          </cell>
          <cell r="AO103">
            <v>0</v>
          </cell>
          <cell r="AP103">
            <v>0</v>
          </cell>
          <cell r="AQ103">
            <v>0</v>
          </cell>
          <cell r="AR103">
            <v>0</v>
          </cell>
          <cell r="AS103">
            <v>0</v>
          </cell>
          <cell r="AT103">
            <v>0</v>
          </cell>
        </row>
        <row r="104">
          <cell r="A104">
            <v>9</v>
          </cell>
          <cell r="B104" t="str">
            <v>RhodeIsland</v>
          </cell>
          <cell r="C104">
            <v>41334</v>
          </cell>
          <cell r="D104" t="str">
            <v>Frcst VO</v>
          </cell>
          <cell r="E104">
            <v>63950.844347055063</v>
          </cell>
          <cell r="F104">
            <v>3073.0399562653351</v>
          </cell>
          <cell r="G104">
            <v>2450454.9825879042</v>
          </cell>
          <cell r="H104">
            <v>242937.72030043241</v>
          </cell>
          <cell r="I104">
            <v>397482.23366811278</v>
          </cell>
          <cell r="J104">
            <v>0</v>
          </cell>
          <cell r="K104">
            <v>0</v>
          </cell>
          <cell r="L104">
            <v>204860.12423500305</v>
          </cell>
          <cell r="M104">
            <v>3175.2125423430093</v>
          </cell>
          <cell r="N104">
            <v>481221.3278721043</v>
          </cell>
          <cell r="O104">
            <v>28014.892956006497</v>
          </cell>
          <cell r="P104">
            <v>0</v>
          </cell>
          <cell r="Q104">
            <v>24386.14954337231</v>
          </cell>
          <cell r="R104">
            <v>13404.55435721944</v>
          </cell>
          <cell r="S104">
            <v>0</v>
          </cell>
          <cell r="T104">
            <v>13774.080706769675</v>
          </cell>
          <cell r="U104">
            <v>154600.51976137402</v>
          </cell>
          <cell r="V104">
            <v>1987.7191074072878</v>
          </cell>
          <cell r="W104">
            <v>105380.25760722508</v>
          </cell>
          <cell r="X104">
            <v>6732.3343371380442</v>
          </cell>
          <cell r="Y104">
            <v>0</v>
          </cell>
          <cell r="Z104">
            <v>12671.734453852821</v>
          </cell>
          <cell r="AA104">
            <v>0</v>
          </cell>
          <cell r="AB104">
            <v>0</v>
          </cell>
          <cell r="AC104">
            <v>0</v>
          </cell>
          <cell r="AD104">
            <v>0</v>
          </cell>
          <cell r="AE104">
            <v>0</v>
          </cell>
          <cell r="AF104">
            <v>0</v>
          </cell>
          <cell r="AG104">
            <v>78430.441734312524</v>
          </cell>
          <cell r="AH104">
            <v>49760.152800470671</v>
          </cell>
          <cell r="AI104">
            <v>322140.37320738478</v>
          </cell>
          <cell r="AJ104">
            <v>142450.151617375</v>
          </cell>
          <cell r="AK104">
            <v>130408.56755273158</v>
          </cell>
          <cell r="AL104">
            <v>0</v>
          </cell>
          <cell r="AM104">
            <v>12901.570033232476</v>
          </cell>
          <cell r="AN104">
            <v>0</v>
          </cell>
          <cell r="AO104">
            <v>0</v>
          </cell>
          <cell r="AP104">
            <v>0</v>
          </cell>
          <cell r="AQ104">
            <v>0</v>
          </cell>
          <cell r="AR104">
            <v>0</v>
          </cell>
          <cell r="AS104">
            <v>0</v>
          </cell>
          <cell r="AT104">
            <v>0</v>
          </cell>
        </row>
        <row r="105">
          <cell r="A105">
            <v>9</v>
          </cell>
          <cell r="B105" t="str">
            <v>RhodeIsland</v>
          </cell>
          <cell r="C105">
            <v>41365</v>
          </cell>
          <cell r="D105" t="str">
            <v>Frcst VO</v>
          </cell>
          <cell r="E105">
            <v>50217.578119911515</v>
          </cell>
          <cell r="F105">
            <v>2133.2756104516293</v>
          </cell>
          <cell r="G105">
            <v>1821702.9705366287</v>
          </cell>
          <cell r="H105">
            <v>186583.71334565087</v>
          </cell>
          <cell r="I105">
            <v>265053.71498351771</v>
          </cell>
          <cell r="J105">
            <v>0</v>
          </cell>
          <cell r="K105">
            <v>0</v>
          </cell>
          <cell r="L105">
            <v>152169.01305126696</v>
          </cell>
          <cell r="M105">
            <v>2324.784571600509</v>
          </cell>
          <cell r="N105">
            <v>326839.11455148249</v>
          </cell>
          <cell r="O105">
            <v>22792.421183924875</v>
          </cell>
          <cell r="P105">
            <v>0</v>
          </cell>
          <cell r="Q105">
            <v>20927.166181672397</v>
          </cell>
          <cell r="R105">
            <v>12674.810416327629</v>
          </cell>
          <cell r="S105">
            <v>0</v>
          </cell>
          <cell r="T105">
            <v>11711.828708731198</v>
          </cell>
          <cell r="U105">
            <v>122337.3672803216</v>
          </cell>
          <cell r="V105">
            <v>1306.3321042169898</v>
          </cell>
          <cell r="W105">
            <v>80187.231158725874</v>
          </cell>
          <cell r="X105">
            <v>5368.4612842043125</v>
          </cell>
          <cell r="Y105">
            <v>0</v>
          </cell>
          <cell r="Z105">
            <v>9050.8197322283668</v>
          </cell>
          <cell r="AA105">
            <v>0</v>
          </cell>
          <cell r="AB105">
            <v>0</v>
          </cell>
          <cell r="AC105">
            <v>0</v>
          </cell>
          <cell r="AD105">
            <v>0</v>
          </cell>
          <cell r="AE105">
            <v>0</v>
          </cell>
          <cell r="AF105">
            <v>0</v>
          </cell>
          <cell r="AG105">
            <v>58326.967443558111</v>
          </cell>
          <cell r="AH105">
            <v>36740.901783130546</v>
          </cell>
          <cell r="AI105">
            <v>283873.99076559552</v>
          </cell>
          <cell r="AJ105">
            <v>98874.581251971322</v>
          </cell>
          <cell r="AK105">
            <v>85039.051757883557</v>
          </cell>
          <cell r="AL105">
            <v>0</v>
          </cell>
          <cell r="AM105">
            <v>16265.844409793612</v>
          </cell>
          <cell r="AN105">
            <v>0</v>
          </cell>
          <cell r="AO105">
            <v>0</v>
          </cell>
          <cell r="AP105">
            <v>0</v>
          </cell>
          <cell r="AQ105">
            <v>0</v>
          </cell>
          <cell r="AR105">
            <v>0</v>
          </cell>
          <cell r="AS105">
            <v>0</v>
          </cell>
          <cell r="AT105">
            <v>0</v>
          </cell>
        </row>
        <row r="106">
          <cell r="A106">
            <v>9</v>
          </cell>
          <cell r="B106" t="str">
            <v>RhodeIsland</v>
          </cell>
          <cell r="C106">
            <v>41395</v>
          </cell>
          <cell r="D106" t="str">
            <v>Frcst VO</v>
          </cell>
          <cell r="E106">
            <v>44896.58549390117</v>
          </cell>
          <cell r="F106">
            <v>1655.9327458718972</v>
          </cell>
          <cell r="G106">
            <v>1122509.8542934861</v>
          </cell>
          <cell r="H106">
            <v>116405.71917131011</v>
          </cell>
          <cell r="I106">
            <v>142574.04426922341</v>
          </cell>
          <cell r="J106">
            <v>0</v>
          </cell>
          <cell r="K106">
            <v>0</v>
          </cell>
          <cell r="L106">
            <v>105557.88796097277</v>
          </cell>
          <cell r="M106">
            <v>10486.30689859594</v>
          </cell>
          <cell r="N106">
            <v>207134.73583529642</v>
          </cell>
          <cell r="O106">
            <v>19839.952551394803</v>
          </cell>
          <cell r="P106">
            <v>0</v>
          </cell>
          <cell r="Q106">
            <v>18616.155378635834</v>
          </cell>
          <cell r="R106">
            <v>16619.590512272229</v>
          </cell>
          <cell r="S106">
            <v>0</v>
          </cell>
          <cell r="T106">
            <v>10461.217261350102</v>
          </cell>
          <cell r="U106">
            <v>64965.451752432433</v>
          </cell>
          <cell r="V106">
            <v>703.09834867013467</v>
          </cell>
          <cell r="W106">
            <v>39131.969934329973</v>
          </cell>
          <cell r="X106">
            <v>3717.60622227256</v>
          </cell>
          <cell r="Y106">
            <v>0</v>
          </cell>
          <cell r="Z106">
            <v>5617.9841270980296</v>
          </cell>
          <cell r="AA106">
            <v>0</v>
          </cell>
          <cell r="AB106">
            <v>0</v>
          </cell>
          <cell r="AC106">
            <v>0</v>
          </cell>
          <cell r="AD106">
            <v>0</v>
          </cell>
          <cell r="AE106">
            <v>0</v>
          </cell>
          <cell r="AF106">
            <v>0</v>
          </cell>
          <cell r="AG106">
            <v>35737.017167326063</v>
          </cell>
          <cell r="AH106">
            <v>35064.451697622659</v>
          </cell>
          <cell r="AI106">
            <v>262724.77700121165</v>
          </cell>
          <cell r="AJ106">
            <v>33013.776447014592</v>
          </cell>
          <cell r="AK106">
            <v>38679.39840094297</v>
          </cell>
          <cell r="AL106">
            <v>61454.243887100034</v>
          </cell>
          <cell r="AM106">
            <v>13882.852032292611</v>
          </cell>
          <cell r="AN106">
            <v>0</v>
          </cell>
          <cell r="AO106">
            <v>0</v>
          </cell>
          <cell r="AP106">
            <v>0</v>
          </cell>
          <cell r="AQ106">
            <v>0</v>
          </cell>
          <cell r="AR106">
            <v>0</v>
          </cell>
          <cell r="AS106">
            <v>0</v>
          </cell>
          <cell r="AT106">
            <v>0</v>
          </cell>
        </row>
        <row r="107">
          <cell r="A107">
            <v>9</v>
          </cell>
          <cell r="B107" t="str">
            <v>RhodeIsland</v>
          </cell>
          <cell r="C107">
            <v>41426</v>
          </cell>
          <cell r="D107" t="str">
            <v>Frcst VO</v>
          </cell>
          <cell r="E107">
            <v>33389.76164729015</v>
          </cell>
          <cell r="F107">
            <v>956.7066227380368</v>
          </cell>
          <cell r="G107">
            <v>610321.52637694438</v>
          </cell>
          <cell r="H107">
            <v>67158.190961646047</v>
          </cell>
          <cell r="I107">
            <v>71743.879577539497</v>
          </cell>
          <cell r="J107">
            <v>0</v>
          </cell>
          <cell r="K107">
            <v>0</v>
          </cell>
          <cell r="L107">
            <v>68860.956193574093</v>
          </cell>
          <cell r="M107">
            <v>621.34415997907968</v>
          </cell>
          <cell r="N107">
            <v>125916.2276850972</v>
          </cell>
          <cell r="O107">
            <v>15511.490443420469</v>
          </cell>
          <cell r="P107">
            <v>0</v>
          </cell>
          <cell r="Q107">
            <v>13273.302906146135</v>
          </cell>
          <cell r="R107">
            <v>13610.359651206294</v>
          </cell>
          <cell r="S107">
            <v>0</v>
          </cell>
          <cell r="T107">
            <v>10646.392410914757</v>
          </cell>
          <cell r="U107">
            <v>39568.808310033273</v>
          </cell>
          <cell r="V107">
            <v>221.75995981400197</v>
          </cell>
          <cell r="W107">
            <v>21841.17834871967</v>
          </cell>
          <cell r="X107">
            <v>1491.8945309582543</v>
          </cell>
          <cell r="Y107">
            <v>0</v>
          </cell>
          <cell r="Z107">
            <v>3696.1008121922105</v>
          </cell>
          <cell r="AA107">
            <v>0</v>
          </cell>
          <cell r="AB107">
            <v>0</v>
          </cell>
          <cell r="AC107">
            <v>0</v>
          </cell>
          <cell r="AD107">
            <v>0</v>
          </cell>
          <cell r="AE107">
            <v>0</v>
          </cell>
          <cell r="AF107">
            <v>0</v>
          </cell>
          <cell r="AG107">
            <v>31781.77740762063</v>
          </cell>
          <cell r="AH107">
            <v>31207.548459730158</v>
          </cell>
          <cell r="AI107">
            <v>256964.83895792413</v>
          </cell>
          <cell r="AJ107">
            <v>25899.250138919648</v>
          </cell>
          <cell r="AK107">
            <v>18572.563991910276</v>
          </cell>
          <cell r="AL107">
            <v>269714.33086212038</v>
          </cell>
          <cell r="AM107">
            <v>13118.446229427993</v>
          </cell>
          <cell r="AN107">
            <v>0</v>
          </cell>
          <cell r="AO107">
            <v>0</v>
          </cell>
          <cell r="AP107">
            <v>0</v>
          </cell>
          <cell r="AQ107">
            <v>0</v>
          </cell>
          <cell r="AR107">
            <v>0</v>
          </cell>
          <cell r="AS107">
            <v>0</v>
          </cell>
          <cell r="AT107">
            <v>0</v>
          </cell>
        </row>
        <row r="108">
          <cell r="A108">
            <v>9</v>
          </cell>
          <cell r="B108" t="str">
            <v>RhodeIsland</v>
          </cell>
          <cell r="C108">
            <v>41456</v>
          </cell>
          <cell r="D108" t="str">
            <v>Frcst VO</v>
          </cell>
          <cell r="E108">
            <v>29412.57424405486</v>
          </cell>
          <cell r="F108">
            <v>729.93280394435851</v>
          </cell>
          <cell r="G108">
            <v>403050.30695603456</v>
          </cell>
          <cell r="H108">
            <v>42521.240620906152</v>
          </cell>
          <cell r="I108">
            <v>53778.121489333142</v>
          </cell>
          <cell r="J108">
            <v>0</v>
          </cell>
          <cell r="K108">
            <v>0</v>
          </cell>
          <cell r="L108">
            <v>56030.225740077542</v>
          </cell>
          <cell r="M108">
            <v>99.799974963323521</v>
          </cell>
          <cell r="N108">
            <v>99920.814218474057</v>
          </cell>
          <cell r="O108">
            <v>13180.762591396879</v>
          </cell>
          <cell r="P108">
            <v>0</v>
          </cell>
          <cell r="Q108">
            <v>12871.287532625527</v>
          </cell>
          <cell r="R108">
            <v>9398.8824441541637</v>
          </cell>
          <cell r="S108">
            <v>0</v>
          </cell>
          <cell r="T108">
            <v>8245.4381399059293</v>
          </cell>
          <cell r="U108">
            <v>19161.072869223455</v>
          </cell>
          <cell r="V108">
            <v>50.565116696695831</v>
          </cell>
          <cell r="W108">
            <v>14755.804315306903</v>
          </cell>
          <cell r="X108">
            <v>1428.3389078904643</v>
          </cell>
          <cell r="Y108">
            <v>0</v>
          </cell>
          <cell r="Z108">
            <v>1679.6467473075793</v>
          </cell>
          <cell r="AA108">
            <v>0</v>
          </cell>
          <cell r="AB108">
            <v>0</v>
          </cell>
          <cell r="AC108">
            <v>0</v>
          </cell>
          <cell r="AD108">
            <v>0</v>
          </cell>
          <cell r="AE108">
            <v>0</v>
          </cell>
          <cell r="AF108">
            <v>0</v>
          </cell>
          <cell r="AG108">
            <v>27650.410271923185</v>
          </cell>
          <cell r="AH108">
            <v>28499.292942296252</v>
          </cell>
          <cell r="AI108">
            <v>258799.24690407395</v>
          </cell>
          <cell r="AJ108">
            <v>18923.141378409462</v>
          </cell>
          <cell r="AK108">
            <v>15445.062136497438</v>
          </cell>
          <cell r="AL108">
            <v>714331.60602650454</v>
          </cell>
          <cell r="AM108">
            <v>12276.716190125286</v>
          </cell>
          <cell r="AN108">
            <v>0</v>
          </cell>
          <cell r="AO108">
            <v>0</v>
          </cell>
          <cell r="AP108">
            <v>0</v>
          </cell>
          <cell r="AQ108">
            <v>0</v>
          </cell>
          <cell r="AR108">
            <v>0</v>
          </cell>
          <cell r="AS108">
            <v>0</v>
          </cell>
          <cell r="AT108">
            <v>0</v>
          </cell>
        </row>
        <row r="109">
          <cell r="A109">
            <v>9</v>
          </cell>
          <cell r="B109" t="str">
            <v>RhodeIsland</v>
          </cell>
          <cell r="C109">
            <v>41487</v>
          </cell>
          <cell r="D109" t="str">
            <v>Frcst VO</v>
          </cell>
          <cell r="E109">
            <v>26769.406219477034</v>
          </cell>
          <cell r="F109">
            <v>644.67113661916517</v>
          </cell>
          <cell r="G109">
            <v>350737.30332330137</v>
          </cell>
          <cell r="H109">
            <v>39502.555464839454</v>
          </cell>
          <cell r="I109">
            <v>48077.279906099699</v>
          </cell>
          <cell r="J109">
            <v>0</v>
          </cell>
          <cell r="K109">
            <v>0</v>
          </cell>
          <cell r="L109">
            <v>50438.811026235191</v>
          </cell>
          <cell r="M109">
            <v>291.35976890273588</v>
          </cell>
          <cell r="N109">
            <v>91973.950739424006</v>
          </cell>
          <cell r="O109">
            <v>14066.561026779911</v>
          </cell>
          <cell r="P109">
            <v>0</v>
          </cell>
          <cell r="Q109">
            <v>14306.152995358576</v>
          </cell>
          <cell r="R109">
            <v>13974.147168722289</v>
          </cell>
          <cell r="S109">
            <v>0</v>
          </cell>
          <cell r="T109">
            <v>8866.6441278169223</v>
          </cell>
          <cell r="U109">
            <v>15712.832545222931</v>
          </cell>
          <cell r="V109">
            <v>16.841923566878982</v>
          </cell>
          <cell r="W109">
            <v>11968.264135476606</v>
          </cell>
          <cell r="X109">
            <v>1448.9284299363057</v>
          </cell>
          <cell r="Y109">
            <v>0</v>
          </cell>
          <cell r="Z109">
            <v>1623.137331210191</v>
          </cell>
          <cell r="AA109">
            <v>0</v>
          </cell>
          <cell r="AB109">
            <v>0</v>
          </cell>
          <cell r="AC109">
            <v>0</v>
          </cell>
          <cell r="AD109">
            <v>0</v>
          </cell>
          <cell r="AE109">
            <v>0</v>
          </cell>
          <cell r="AF109">
            <v>0</v>
          </cell>
          <cell r="AG109">
            <v>30382.870203597213</v>
          </cell>
          <cell r="AH109">
            <v>30585.480944601572</v>
          </cell>
          <cell r="AI109">
            <v>252439.15769502486</v>
          </cell>
          <cell r="AJ109">
            <v>18636.338000000003</v>
          </cell>
          <cell r="AK109">
            <v>15173.517307692307</v>
          </cell>
          <cell r="AL109">
            <v>107916.2330153142</v>
          </cell>
          <cell r="AM109">
            <v>9888.3890196149696</v>
          </cell>
          <cell r="AN109">
            <v>0</v>
          </cell>
          <cell r="AO109">
            <v>0</v>
          </cell>
          <cell r="AP109">
            <v>0</v>
          </cell>
          <cell r="AQ109">
            <v>0</v>
          </cell>
          <cell r="AR109">
            <v>0</v>
          </cell>
          <cell r="AS109">
            <v>0</v>
          </cell>
          <cell r="AT109">
            <v>0</v>
          </cell>
        </row>
        <row r="110">
          <cell r="A110">
            <v>9</v>
          </cell>
          <cell r="B110" t="str">
            <v>RhodeIsland</v>
          </cell>
          <cell r="C110">
            <v>41518</v>
          </cell>
          <cell r="D110" t="str">
            <v>Frcst VO</v>
          </cell>
          <cell r="E110">
            <v>27323.277165450214</v>
          </cell>
          <cell r="F110">
            <v>714.71943303670639</v>
          </cell>
          <cell r="G110">
            <v>359655.49875116802</v>
          </cell>
          <cell r="H110">
            <v>42104.07102892096</v>
          </cell>
          <cell r="I110">
            <v>48349.572568850948</v>
          </cell>
          <cell r="J110">
            <v>0</v>
          </cell>
          <cell r="K110">
            <v>0</v>
          </cell>
          <cell r="L110">
            <v>59401.395793119002</v>
          </cell>
          <cell r="M110">
            <v>262.77771476581825</v>
          </cell>
          <cell r="N110">
            <v>97014.688888566889</v>
          </cell>
          <cell r="O110">
            <v>14774.006166277168</v>
          </cell>
          <cell r="P110">
            <v>0</v>
          </cell>
          <cell r="Q110">
            <v>15559.638188445375</v>
          </cell>
          <cell r="R110">
            <v>10990.625135948934</v>
          </cell>
          <cell r="S110">
            <v>0</v>
          </cell>
          <cell r="T110">
            <v>10438.996274818883</v>
          </cell>
          <cell r="U110">
            <v>18581.868884543022</v>
          </cell>
          <cell r="V110">
            <v>52.536725586354358</v>
          </cell>
          <cell r="W110">
            <v>12491.162727376801</v>
          </cell>
          <cell r="X110">
            <v>1417.2872487628551</v>
          </cell>
          <cell r="Y110">
            <v>0</v>
          </cell>
          <cell r="Z110">
            <v>1525.8643683960447</v>
          </cell>
          <cell r="AA110">
            <v>0</v>
          </cell>
          <cell r="AB110">
            <v>0</v>
          </cell>
          <cell r="AC110">
            <v>0</v>
          </cell>
          <cell r="AD110">
            <v>0</v>
          </cell>
          <cell r="AE110">
            <v>0</v>
          </cell>
          <cell r="AF110">
            <v>0</v>
          </cell>
          <cell r="AG110">
            <v>32133.045524134672</v>
          </cell>
          <cell r="AH110">
            <v>31565.425363374779</v>
          </cell>
          <cell r="AI110">
            <v>275876.52934967162</v>
          </cell>
          <cell r="AJ110">
            <v>23048.531658649794</v>
          </cell>
          <cell r="AK110">
            <v>20827.712248837528</v>
          </cell>
          <cell r="AL110">
            <v>304277.7066349652</v>
          </cell>
          <cell r="AM110">
            <v>11517.636533927993</v>
          </cell>
          <cell r="AN110">
            <v>0</v>
          </cell>
          <cell r="AO110">
            <v>0</v>
          </cell>
          <cell r="AP110">
            <v>0</v>
          </cell>
          <cell r="AQ110">
            <v>0</v>
          </cell>
          <cell r="AR110">
            <v>0</v>
          </cell>
          <cell r="AS110">
            <v>0</v>
          </cell>
          <cell r="AT110">
            <v>0</v>
          </cell>
        </row>
        <row r="111">
          <cell r="A111">
            <v>9</v>
          </cell>
          <cell r="B111" t="str">
            <v>RhodeIsland</v>
          </cell>
          <cell r="C111">
            <v>41548</v>
          </cell>
          <cell r="D111" t="str">
            <v>Frcst VO</v>
          </cell>
          <cell r="E111">
            <v>27842.808834171523</v>
          </cell>
          <cell r="F111">
            <v>743.92025192979202</v>
          </cell>
          <cell r="G111">
            <v>466238.86122759338</v>
          </cell>
          <cell r="H111">
            <v>52047.070238952809</v>
          </cell>
          <cell r="I111">
            <v>49086.559603355519</v>
          </cell>
          <cell r="J111">
            <v>0</v>
          </cell>
          <cell r="K111">
            <v>0</v>
          </cell>
          <cell r="L111">
            <v>57484.952574277988</v>
          </cell>
          <cell r="M111">
            <v>725.61882718925278</v>
          </cell>
          <cell r="N111">
            <v>110749.75374069133</v>
          </cell>
          <cell r="O111">
            <v>14381.314499623226</v>
          </cell>
          <cell r="P111">
            <v>0</v>
          </cell>
          <cell r="Q111">
            <v>13719.270560871902</v>
          </cell>
          <cell r="R111">
            <v>10077.995599705278</v>
          </cell>
          <cell r="S111">
            <v>0</v>
          </cell>
          <cell r="T111">
            <v>9215.45131105375</v>
          </cell>
          <cell r="U111">
            <v>29747.416164161561</v>
          </cell>
          <cell r="V111">
            <v>51.636689654645345</v>
          </cell>
          <cell r="W111">
            <v>20041.914126088894</v>
          </cell>
          <cell r="X111">
            <v>1361.8201817163263</v>
          </cell>
          <cell r="Y111">
            <v>0</v>
          </cell>
          <cell r="Z111">
            <v>2231.7940954953124</v>
          </cell>
          <cell r="AA111">
            <v>0</v>
          </cell>
          <cell r="AB111">
            <v>0</v>
          </cell>
          <cell r="AC111">
            <v>0</v>
          </cell>
          <cell r="AD111">
            <v>0</v>
          </cell>
          <cell r="AE111">
            <v>0</v>
          </cell>
          <cell r="AF111">
            <v>0</v>
          </cell>
          <cell r="AG111">
            <v>44476.296700912433</v>
          </cell>
          <cell r="AH111">
            <v>29602.955467298983</v>
          </cell>
          <cell r="AI111">
            <v>267028.78582206543</v>
          </cell>
          <cell r="AJ111">
            <v>48542.560408249425</v>
          </cell>
          <cell r="AK111">
            <v>46608.492869292408</v>
          </cell>
          <cell r="AL111">
            <v>257191.75864797214</v>
          </cell>
          <cell r="AM111">
            <v>13974.408147650194</v>
          </cell>
          <cell r="AN111">
            <v>0</v>
          </cell>
          <cell r="AO111">
            <v>0</v>
          </cell>
          <cell r="AP111">
            <v>0</v>
          </cell>
          <cell r="AQ111">
            <v>0</v>
          </cell>
          <cell r="AR111">
            <v>0</v>
          </cell>
          <cell r="AS111">
            <v>0</v>
          </cell>
          <cell r="AT111">
            <v>0</v>
          </cell>
        </row>
        <row r="112">
          <cell r="A112">
            <v>9</v>
          </cell>
          <cell r="B112" t="str">
            <v>RhodeIsland</v>
          </cell>
          <cell r="C112">
            <v>41579</v>
          </cell>
          <cell r="D112" t="str">
            <v>Frcst VO</v>
          </cell>
          <cell r="E112">
            <v>36853.751305757753</v>
          </cell>
          <cell r="F112">
            <v>1454.9673748514385</v>
          </cell>
          <cell r="G112">
            <v>984522.0911223978</v>
          </cell>
          <cell r="H112">
            <v>115257.11105574098</v>
          </cell>
          <cell r="I112">
            <v>120728.66991771387</v>
          </cell>
          <cell r="J112">
            <v>0</v>
          </cell>
          <cell r="K112">
            <v>0</v>
          </cell>
          <cell r="L112">
            <v>94055.527629094693</v>
          </cell>
          <cell r="M112">
            <v>1382.2205875050322</v>
          </cell>
          <cell r="N112">
            <v>203911.88451095088</v>
          </cell>
          <cell r="O112">
            <v>18389.95418197642</v>
          </cell>
          <cell r="P112">
            <v>0</v>
          </cell>
          <cell r="Q112">
            <v>18141.552083376951</v>
          </cell>
          <cell r="R112">
            <v>10640.666430709554</v>
          </cell>
          <cell r="S112">
            <v>0</v>
          </cell>
          <cell r="T112">
            <v>10625.226425670564</v>
          </cell>
          <cell r="U112">
            <v>63666.338998550738</v>
          </cell>
          <cell r="V112">
            <v>701.43612614066103</v>
          </cell>
          <cell r="W112">
            <v>46053.712131822111</v>
          </cell>
          <cell r="X112">
            <v>2991.3100644107626</v>
          </cell>
          <cell r="Y112">
            <v>0</v>
          </cell>
          <cell r="Z112">
            <v>5777.0058140201409</v>
          </cell>
          <cell r="AA112">
            <v>0</v>
          </cell>
          <cell r="AB112">
            <v>0</v>
          </cell>
          <cell r="AC112">
            <v>0</v>
          </cell>
          <cell r="AD112">
            <v>0</v>
          </cell>
          <cell r="AE112">
            <v>0</v>
          </cell>
          <cell r="AF112">
            <v>0</v>
          </cell>
          <cell r="AG112">
            <v>64568.044880094843</v>
          </cell>
          <cell r="AH112">
            <v>40684.289424115763</v>
          </cell>
          <cell r="AI112">
            <v>299764.97497854679</v>
          </cell>
          <cell r="AJ112">
            <v>111502.31207309982</v>
          </cell>
          <cell r="AK112">
            <v>100445.93571313254</v>
          </cell>
          <cell r="AL112">
            <v>214911.5284113872</v>
          </cell>
          <cell r="AM112">
            <v>15859.639262990388</v>
          </cell>
          <cell r="AN112">
            <v>0</v>
          </cell>
          <cell r="AO112">
            <v>0</v>
          </cell>
          <cell r="AP112">
            <v>0</v>
          </cell>
          <cell r="AQ112">
            <v>0</v>
          </cell>
          <cell r="AR112">
            <v>0</v>
          </cell>
          <cell r="AS112">
            <v>0</v>
          </cell>
          <cell r="AT112">
            <v>0</v>
          </cell>
        </row>
        <row r="113">
          <cell r="A113">
            <v>9</v>
          </cell>
          <cell r="B113" t="str">
            <v>RhodeIsland</v>
          </cell>
          <cell r="C113">
            <v>41609</v>
          </cell>
          <cell r="D113" t="str">
            <v>Frcst VO</v>
          </cell>
          <cell r="E113">
            <v>55654.781825827202</v>
          </cell>
          <cell r="F113">
            <v>2776.7588095337833</v>
          </cell>
          <cell r="G113">
            <v>1900859.0006215714</v>
          </cell>
          <cell r="H113">
            <v>215001.90487931314</v>
          </cell>
          <cell r="I113">
            <v>260739.33143058483</v>
          </cell>
          <cell r="J113">
            <v>0</v>
          </cell>
          <cell r="K113">
            <v>0</v>
          </cell>
          <cell r="L113">
            <v>164903.18708520764</v>
          </cell>
          <cell r="M113">
            <v>3328.6835991809094</v>
          </cell>
          <cell r="N113">
            <v>321866.70420517836</v>
          </cell>
          <cell r="O113">
            <v>24335.789521306913</v>
          </cell>
          <cell r="P113">
            <v>0</v>
          </cell>
          <cell r="Q113">
            <v>21201.680977546745</v>
          </cell>
          <cell r="R113">
            <v>10698.404168487428</v>
          </cell>
          <cell r="S113">
            <v>0</v>
          </cell>
          <cell r="T113">
            <v>13230.025649982355</v>
          </cell>
          <cell r="U113">
            <v>116693.27427857941</v>
          </cell>
          <cell r="V113">
            <v>855.59406956041778</v>
          </cell>
          <cell r="W113">
            <v>77589.108747796156</v>
          </cell>
          <cell r="X113">
            <v>5320.929990361582</v>
          </cell>
          <cell r="Y113">
            <v>0</v>
          </cell>
          <cell r="Z113">
            <v>9363.2206054525395</v>
          </cell>
          <cell r="AA113">
            <v>0</v>
          </cell>
          <cell r="AB113">
            <v>0</v>
          </cell>
          <cell r="AC113">
            <v>0</v>
          </cell>
          <cell r="AD113">
            <v>0</v>
          </cell>
          <cell r="AE113">
            <v>0</v>
          </cell>
          <cell r="AF113">
            <v>0</v>
          </cell>
          <cell r="AG113">
            <v>104595.13675470957</v>
          </cell>
          <cell r="AH113">
            <v>46905.586784616484</v>
          </cell>
          <cell r="AI113">
            <v>372333.76615056436</v>
          </cell>
          <cell r="AJ113">
            <v>157605.3855121558</v>
          </cell>
          <cell r="AK113">
            <v>147584.8919511142</v>
          </cell>
          <cell r="AL113">
            <v>83526.814379626041</v>
          </cell>
          <cell r="AM113">
            <v>19289.695009429743</v>
          </cell>
          <cell r="AN113">
            <v>0</v>
          </cell>
          <cell r="AO113">
            <v>0</v>
          </cell>
          <cell r="AP113">
            <v>0</v>
          </cell>
          <cell r="AQ113">
            <v>0</v>
          </cell>
          <cell r="AR113">
            <v>0</v>
          </cell>
          <cell r="AS113">
            <v>0</v>
          </cell>
          <cell r="AT113">
            <v>0</v>
          </cell>
        </row>
        <row r="114">
          <cell r="A114">
            <v>9</v>
          </cell>
          <cell r="B114" t="str">
            <v>RhodeIsland</v>
          </cell>
          <cell r="C114">
            <v>41640</v>
          </cell>
          <cell r="D114" t="str">
            <v>Frcst VO</v>
          </cell>
          <cell r="E114">
            <v>72455.035559920958</v>
          </cell>
          <cell r="F114">
            <v>3824.9674423456304</v>
          </cell>
          <cell r="G114">
            <v>2822725.130080624</v>
          </cell>
          <cell r="H114">
            <v>275682.96660687635</v>
          </cell>
          <cell r="I114">
            <v>465233.56264578574</v>
          </cell>
          <cell r="J114">
            <v>0</v>
          </cell>
          <cell r="K114">
            <v>0</v>
          </cell>
          <cell r="L114">
            <v>223390.82209612426</v>
          </cell>
          <cell r="M114">
            <v>5051.5845905449614</v>
          </cell>
          <cell r="N114">
            <v>515199.32479855948</v>
          </cell>
          <cell r="O114">
            <v>27199.26815746495</v>
          </cell>
          <cell r="P114">
            <v>0</v>
          </cell>
          <cell r="Q114">
            <v>27500.197400489909</v>
          </cell>
          <cell r="R114">
            <v>16450.353245906263</v>
          </cell>
          <cell r="S114">
            <v>0</v>
          </cell>
          <cell r="T114">
            <v>12585.128730277971</v>
          </cell>
          <cell r="U114">
            <v>180670.29322902457</v>
          </cell>
          <cell r="V114">
            <v>893.05353827778595</v>
          </cell>
          <cell r="W114">
            <v>112528.43708888638</v>
          </cell>
          <cell r="X114">
            <v>8573.9199635691693</v>
          </cell>
          <cell r="Y114">
            <v>0</v>
          </cell>
          <cell r="Z114">
            <v>12952.221781894204</v>
          </cell>
          <cell r="AA114">
            <v>0</v>
          </cell>
          <cell r="AB114">
            <v>0</v>
          </cell>
          <cell r="AC114">
            <v>0</v>
          </cell>
          <cell r="AD114">
            <v>0</v>
          </cell>
          <cell r="AE114">
            <v>0</v>
          </cell>
          <cell r="AF114">
            <v>0</v>
          </cell>
          <cell r="AG114">
            <v>100714.79136919306</v>
          </cell>
          <cell r="AH114">
            <v>42956.191137236223</v>
          </cell>
          <cell r="AI114">
            <v>365589.44765457889</v>
          </cell>
          <cell r="AJ114">
            <v>178243.17036835081</v>
          </cell>
          <cell r="AK114">
            <v>161257.26318140092</v>
          </cell>
          <cell r="AL114">
            <v>83141.128215144621</v>
          </cell>
          <cell r="AM114">
            <v>15906.753180507008</v>
          </cell>
          <cell r="AN114">
            <v>0</v>
          </cell>
          <cell r="AO114">
            <v>0</v>
          </cell>
          <cell r="AP114">
            <v>0</v>
          </cell>
          <cell r="AQ114">
            <v>0</v>
          </cell>
          <cell r="AR114">
            <v>0</v>
          </cell>
          <cell r="AS114">
            <v>0</v>
          </cell>
          <cell r="AT114">
            <v>0</v>
          </cell>
        </row>
        <row r="115">
          <cell r="A115">
            <v>9</v>
          </cell>
          <cell r="B115" t="str">
            <v>RhodeIsland</v>
          </cell>
          <cell r="C115">
            <v>41671</v>
          </cell>
          <cell r="D115" t="str">
            <v>Frcst VO</v>
          </cell>
          <cell r="E115">
            <v>71241.694095837811</v>
          </cell>
          <cell r="F115">
            <v>3756.6926139047118</v>
          </cell>
          <cell r="G115">
            <v>2867841.843422865</v>
          </cell>
          <cell r="H115">
            <v>274464.29430094571</v>
          </cell>
          <cell r="I115">
            <v>445367.8451107837</v>
          </cell>
          <cell r="J115">
            <v>0</v>
          </cell>
          <cell r="K115">
            <v>0</v>
          </cell>
          <cell r="L115">
            <v>238942.07824059681</v>
          </cell>
          <cell r="M115">
            <v>4896.767726715455</v>
          </cell>
          <cell r="N115">
            <v>535557.66782925231</v>
          </cell>
          <cell r="O115">
            <v>26551.75939963193</v>
          </cell>
          <cell r="P115">
            <v>0</v>
          </cell>
          <cell r="Q115">
            <v>24288.155689972769</v>
          </cell>
          <cell r="R115">
            <v>13788.769825514237</v>
          </cell>
          <cell r="S115">
            <v>0</v>
          </cell>
          <cell r="T115">
            <v>15879.280501959876</v>
          </cell>
          <cell r="U115">
            <v>177887.84273618588</v>
          </cell>
          <cell r="V115">
            <v>2040.5709952842801</v>
          </cell>
          <cell r="W115">
            <v>114439.98809472909</v>
          </cell>
          <cell r="X115">
            <v>7560.8547403280518</v>
          </cell>
          <cell r="Y115">
            <v>0</v>
          </cell>
          <cell r="Z115">
            <v>12551.307450574604</v>
          </cell>
          <cell r="AA115">
            <v>0</v>
          </cell>
          <cell r="AB115">
            <v>0</v>
          </cell>
          <cell r="AC115">
            <v>0</v>
          </cell>
          <cell r="AD115">
            <v>0</v>
          </cell>
          <cell r="AE115">
            <v>0</v>
          </cell>
          <cell r="AF115">
            <v>0</v>
          </cell>
          <cell r="AG115">
            <v>116380.28898429766</v>
          </cell>
          <cell r="AH115">
            <v>50756.71881172742</v>
          </cell>
          <cell r="AI115">
            <v>352488.89335867477</v>
          </cell>
          <cell r="AJ115">
            <v>167452.26186088932</v>
          </cell>
          <cell r="AK115">
            <v>156382.07201008155</v>
          </cell>
          <cell r="AL115">
            <v>0</v>
          </cell>
          <cell r="AM115">
            <v>15358.244450144695</v>
          </cell>
          <cell r="AN115">
            <v>0</v>
          </cell>
          <cell r="AO115">
            <v>0</v>
          </cell>
          <cell r="AP115">
            <v>0</v>
          </cell>
          <cell r="AQ115">
            <v>0</v>
          </cell>
          <cell r="AR115">
            <v>0</v>
          </cell>
          <cell r="AS115">
            <v>0</v>
          </cell>
          <cell r="AT115">
            <v>0</v>
          </cell>
        </row>
        <row r="116">
          <cell r="A116">
            <v>9</v>
          </cell>
          <cell r="B116" t="str">
            <v>RhodeIsland</v>
          </cell>
          <cell r="C116">
            <v>41699</v>
          </cell>
          <cell r="D116" t="str">
            <v>Frcst VO</v>
          </cell>
          <cell r="E116">
            <v>63308.060216934959</v>
          </cell>
          <cell r="F116">
            <v>3160.2547797319644</v>
          </cell>
          <cell r="G116">
            <v>2520090.6429352979</v>
          </cell>
          <cell r="H116">
            <v>248077.04470229158</v>
          </cell>
          <cell r="I116">
            <v>407763.54751894128</v>
          </cell>
          <cell r="J116">
            <v>0</v>
          </cell>
          <cell r="K116">
            <v>0</v>
          </cell>
          <cell r="L116">
            <v>213488.17630115349</v>
          </cell>
          <cell r="M116">
            <v>3265.3270886198557</v>
          </cell>
          <cell r="N116">
            <v>494878.69443942618</v>
          </cell>
          <cell r="O116">
            <v>28809.973390484141</v>
          </cell>
          <cell r="P116">
            <v>0</v>
          </cell>
          <cell r="Q116">
            <v>25078.243937758507</v>
          </cell>
          <cell r="R116">
            <v>13784.984113601295</v>
          </cell>
          <cell r="S116">
            <v>0</v>
          </cell>
          <cell r="T116">
            <v>14164.997855375826</v>
          </cell>
          <cell r="U116">
            <v>168868.04564236544</v>
          </cell>
          <cell r="V116">
            <v>2027.3565488631589</v>
          </cell>
          <cell r="W116">
            <v>107569.98381040653</v>
          </cell>
          <cell r="X116">
            <v>6877.6845573226328</v>
          </cell>
          <cell r="Y116">
            <v>0</v>
          </cell>
          <cell r="Z116">
            <v>12936.5111698366</v>
          </cell>
          <cell r="AA116">
            <v>0</v>
          </cell>
          <cell r="AB116">
            <v>0</v>
          </cell>
          <cell r="AC116">
            <v>0</v>
          </cell>
          <cell r="AD116">
            <v>0</v>
          </cell>
          <cell r="AE116">
            <v>0</v>
          </cell>
          <cell r="AF116">
            <v>0</v>
          </cell>
          <cell r="AG116">
            <v>78430.441734312524</v>
          </cell>
          <cell r="AH116">
            <v>49760.152800470671</v>
          </cell>
          <cell r="AI116">
            <v>322140.37320738478</v>
          </cell>
          <cell r="AJ116">
            <v>142450.151617375</v>
          </cell>
          <cell r="AK116">
            <v>130408.56755273158</v>
          </cell>
          <cell r="AL116">
            <v>0</v>
          </cell>
          <cell r="AM116">
            <v>12901.570033232476</v>
          </cell>
          <cell r="AN116">
            <v>0</v>
          </cell>
          <cell r="AO116">
            <v>0</v>
          </cell>
          <cell r="AP116">
            <v>0</v>
          </cell>
          <cell r="AQ116">
            <v>0</v>
          </cell>
          <cell r="AR116">
            <v>0</v>
          </cell>
          <cell r="AS116">
            <v>0</v>
          </cell>
          <cell r="AT116">
            <v>0</v>
          </cell>
        </row>
        <row r="117">
          <cell r="A117">
            <v>9</v>
          </cell>
          <cell r="B117" t="str">
            <v>RhodeIsland</v>
          </cell>
          <cell r="C117">
            <v>41730</v>
          </cell>
          <cell r="D117" t="str">
            <v>Frcst VO</v>
          </cell>
          <cell r="E117">
            <v>47030.089869068594</v>
          </cell>
          <cell r="F117">
            <v>2075.893196879354</v>
          </cell>
          <cell r="G117">
            <v>1763898.757605338</v>
          </cell>
          <cell r="H117">
            <v>179392.41096230707</v>
          </cell>
          <cell r="I117">
            <v>256005.0683667119</v>
          </cell>
          <cell r="J117">
            <v>0</v>
          </cell>
          <cell r="K117">
            <v>0</v>
          </cell>
          <cell r="L117">
            <v>149918.58102280836</v>
          </cell>
          <cell r="M117">
            <v>2262.2508093897359</v>
          </cell>
          <cell r="N117">
            <v>318047.55609044572</v>
          </cell>
          <cell r="O117">
            <v>22179.333905243348</v>
          </cell>
          <cell r="P117">
            <v>0</v>
          </cell>
          <cell r="Q117">
            <v>20364.251901469182</v>
          </cell>
          <cell r="R117">
            <v>12333.874060192233</v>
          </cell>
          <cell r="S117">
            <v>0</v>
          </cell>
          <cell r="T117">
            <v>11396.795341565959</v>
          </cell>
          <cell r="U117">
            <v>125669.42503253592</v>
          </cell>
          <cell r="V117">
            <v>1252.2598680656333</v>
          </cell>
          <cell r="W117">
            <v>77026.857059153277</v>
          </cell>
          <cell r="X117">
            <v>5166.2812673719491</v>
          </cell>
          <cell r="Y117">
            <v>0</v>
          </cell>
          <cell r="Z117">
            <v>8698.058203259965</v>
          </cell>
          <cell r="AA117">
            <v>0</v>
          </cell>
          <cell r="AB117">
            <v>0</v>
          </cell>
          <cell r="AC117">
            <v>0</v>
          </cell>
          <cell r="AD117">
            <v>0</v>
          </cell>
          <cell r="AE117">
            <v>0</v>
          </cell>
          <cell r="AF117">
            <v>0</v>
          </cell>
          <cell r="AG117">
            <v>58326.967443558111</v>
          </cell>
          <cell r="AH117">
            <v>36740.901783130546</v>
          </cell>
          <cell r="AI117">
            <v>283873.99076559552</v>
          </cell>
          <cell r="AJ117">
            <v>98874.581251971322</v>
          </cell>
          <cell r="AK117">
            <v>85039.051757883557</v>
          </cell>
          <cell r="AL117">
            <v>0</v>
          </cell>
          <cell r="AM117">
            <v>16265.844409793612</v>
          </cell>
          <cell r="AN117">
            <v>0</v>
          </cell>
          <cell r="AO117">
            <v>0</v>
          </cell>
          <cell r="AP117">
            <v>0</v>
          </cell>
          <cell r="AQ117">
            <v>0</v>
          </cell>
          <cell r="AR117">
            <v>0</v>
          </cell>
          <cell r="AS117">
            <v>0</v>
          </cell>
          <cell r="AT117">
            <v>0</v>
          </cell>
        </row>
        <row r="118">
          <cell r="A118">
            <v>9</v>
          </cell>
          <cell r="B118" t="str">
            <v>RhodeIsland</v>
          </cell>
          <cell r="C118">
            <v>41760</v>
          </cell>
          <cell r="D118" t="str">
            <v>Frcst VO</v>
          </cell>
          <cell r="E118">
            <v>43333.108167744242</v>
          </cell>
          <cell r="F118">
            <v>1661.0594726393026</v>
          </cell>
          <cell r="G118">
            <v>1127412.7469233866</v>
          </cell>
          <cell r="H118">
            <v>116081.34782878854</v>
          </cell>
          <cell r="I118">
            <v>142885.94316389738</v>
          </cell>
          <cell r="J118">
            <v>0</v>
          </cell>
          <cell r="K118">
            <v>0</v>
          </cell>
          <cell r="L118">
            <v>107012.12496412445</v>
          </cell>
          <cell r="M118">
            <v>11176.195510345673</v>
          </cell>
          <cell r="N118">
            <v>207776.01984717042</v>
          </cell>
          <cell r="O118">
            <v>19901.376553101909</v>
          </cell>
          <cell r="P118">
            <v>0</v>
          </cell>
          <cell r="Q118">
            <v>18673.79053460684</v>
          </cell>
          <cell r="R118">
            <v>16671.044352867499</v>
          </cell>
          <cell r="S118">
            <v>0</v>
          </cell>
          <cell r="T118">
            <v>10493.604930889886</v>
          </cell>
          <cell r="U118">
            <v>69217.144631867224</v>
          </cell>
          <cell r="V118">
            <v>699.16945766491017</v>
          </cell>
          <cell r="W118">
            <v>39012.546160977072</v>
          </cell>
          <cell r="X118">
            <v>3709.0670999116155</v>
          </cell>
          <cell r="Y118">
            <v>0</v>
          </cell>
          <cell r="Z118">
            <v>5599.9835483764127</v>
          </cell>
          <cell r="AA118">
            <v>0</v>
          </cell>
          <cell r="AB118">
            <v>0</v>
          </cell>
          <cell r="AC118">
            <v>0</v>
          </cell>
          <cell r="AD118">
            <v>0</v>
          </cell>
          <cell r="AE118">
            <v>0</v>
          </cell>
          <cell r="AF118">
            <v>0</v>
          </cell>
          <cell r="AG118">
            <v>35737.017167326063</v>
          </cell>
          <cell r="AH118">
            <v>35064.451697622659</v>
          </cell>
          <cell r="AI118">
            <v>262724.77700121165</v>
          </cell>
          <cell r="AJ118">
            <v>33013.776447014592</v>
          </cell>
          <cell r="AK118">
            <v>38679.39840094297</v>
          </cell>
          <cell r="AL118">
            <v>61454.243887100034</v>
          </cell>
          <cell r="AM118">
            <v>13882.852032292611</v>
          </cell>
          <cell r="AN118">
            <v>0</v>
          </cell>
          <cell r="AO118">
            <v>0</v>
          </cell>
          <cell r="AP118">
            <v>0</v>
          </cell>
          <cell r="AQ118">
            <v>0</v>
          </cell>
          <cell r="AR118">
            <v>0</v>
          </cell>
          <cell r="AS118">
            <v>0</v>
          </cell>
          <cell r="AT118">
            <v>0</v>
          </cell>
        </row>
        <row r="119">
          <cell r="A119">
            <v>9</v>
          </cell>
          <cell r="B119" t="str">
            <v>RhodeIsland</v>
          </cell>
          <cell r="C119">
            <v>41791</v>
          </cell>
          <cell r="D119" t="str">
            <v>Frcst VO</v>
          </cell>
          <cell r="E119">
            <v>31969.960432719123</v>
          </cell>
          <cell r="F119">
            <v>952.15087691547467</v>
          </cell>
          <cell r="G119">
            <v>606874.15744541714</v>
          </cell>
          <cell r="H119">
            <v>66289.514894285967</v>
          </cell>
          <cell r="I119">
            <v>71300.950932074469</v>
          </cell>
          <cell r="J119">
            <v>0</v>
          </cell>
          <cell r="K119">
            <v>0</v>
          </cell>
          <cell r="L119">
            <v>69200.773641574779</v>
          </cell>
          <cell r="M119">
            <v>618.38537826489357</v>
          </cell>
          <cell r="N119">
            <v>125316.62660088245</v>
          </cell>
          <cell r="O119">
            <v>15437.626203213704</v>
          </cell>
          <cell r="P119">
            <v>0</v>
          </cell>
          <cell r="Q119">
            <v>13210.096701831153</v>
          </cell>
          <cell r="R119">
            <v>13545.548414771982</v>
          </cell>
          <cell r="S119">
            <v>0</v>
          </cell>
          <cell r="T119">
            <v>10595.695304196115</v>
          </cell>
          <cell r="U119">
            <v>41376.344783640612</v>
          </cell>
          <cell r="V119">
            <v>216.77689003688519</v>
          </cell>
          <cell r="W119">
            <v>21544.959277773163</v>
          </cell>
          <cell r="X119">
            <v>1483.5771785459431</v>
          </cell>
          <cell r="Y119">
            <v>0</v>
          </cell>
          <cell r="Z119">
            <v>3638.3821783382155</v>
          </cell>
          <cell r="AA119">
            <v>0</v>
          </cell>
          <cell r="AB119">
            <v>0</v>
          </cell>
          <cell r="AC119">
            <v>0</v>
          </cell>
          <cell r="AD119">
            <v>0</v>
          </cell>
          <cell r="AE119">
            <v>0</v>
          </cell>
          <cell r="AF119">
            <v>0</v>
          </cell>
          <cell r="AG119">
            <v>31781.77740762063</v>
          </cell>
          <cell r="AH119">
            <v>31207.548459730158</v>
          </cell>
          <cell r="AI119">
            <v>256964.83895792413</v>
          </cell>
          <cell r="AJ119">
            <v>25899.250138919648</v>
          </cell>
          <cell r="AK119">
            <v>18572.563991910276</v>
          </cell>
          <cell r="AL119">
            <v>269714.33086212038</v>
          </cell>
          <cell r="AM119">
            <v>13118.446229427993</v>
          </cell>
          <cell r="AN119">
            <v>0</v>
          </cell>
          <cell r="AO119">
            <v>0</v>
          </cell>
          <cell r="AP119">
            <v>0</v>
          </cell>
          <cell r="AQ119">
            <v>0</v>
          </cell>
          <cell r="AR119">
            <v>0</v>
          </cell>
          <cell r="AS119">
            <v>0</v>
          </cell>
          <cell r="AT119">
            <v>0</v>
          </cell>
        </row>
        <row r="120">
          <cell r="A120">
            <v>9</v>
          </cell>
          <cell r="B120" t="str">
            <v>RhodeIsland</v>
          </cell>
          <cell r="C120">
            <v>41821</v>
          </cell>
          <cell r="D120" t="str">
            <v>Frcst VO</v>
          </cell>
          <cell r="E120">
            <v>27844.174671393186</v>
          </cell>
          <cell r="F120">
            <v>718.36493066473315</v>
          </cell>
          <cell r="G120">
            <v>397217.03531092493</v>
          </cell>
          <cell r="H120">
            <v>41676.108538018765</v>
          </cell>
          <cell r="I120">
            <v>52935.8347973286</v>
          </cell>
          <cell r="J120">
            <v>0</v>
          </cell>
          <cell r="K120">
            <v>0</v>
          </cell>
          <cell r="L120">
            <v>55630.251196205623</v>
          </cell>
          <cell r="M120">
            <v>109.13150986480701</v>
          </cell>
          <cell r="N120">
            <v>98337.283089813616</v>
          </cell>
          <cell r="O120">
            <v>12971.875704053031</v>
          </cell>
          <cell r="P120">
            <v>0</v>
          </cell>
          <cell r="Q120">
            <v>12667.30516285333</v>
          </cell>
          <cell r="R120">
            <v>9249.9302659583773</v>
          </cell>
          <cell r="S120">
            <v>0</v>
          </cell>
          <cell r="T120">
            <v>8114.7655861831718</v>
          </cell>
          <cell r="U120">
            <v>19871.823289212472</v>
          </cell>
          <cell r="V120">
            <v>48.302068955501049</v>
          </cell>
          <cell r="W120">
            <v>14395.42973211302</v>
          </cell>
          <cell r="X120">
            <v>1405.8083066942334</v>
          </cell>
          <cell r="Y120">
            <v>0</v>
          </cell>
          <cell r="Z120">
            <v>1649.7184942734677</v>
          </cell>
          <cell r="AA120">
            <v>0</v>
          </cell>
          <cell r="AB120">
            <v>0</v>
          </cell>
          <cell r="AC120">
            <v>0</v>
          </cell>
          <cell r="AD120">
            <v>0</v>
          </cell>
          <cell r="AE120">
            <v>0</v>
          </cell>
          <cell r="AF120">
            <v>0</v>
          </cell>
          <cell r="AG120">
            <v>27650.410271923185</v>
          </cell>
          <cell r="AH120">
            <v>28499.292942296252</v>
          </cell>
          <cell r="AI120">
            <v>258799.24690407395</v>
          </cell>
          <cell r="AJ120">
            <v>18923.141378409462</v>
          </cell>
          <cell r="AK120">
            <v>15445.062136497438</v>
          </cell>
          <cell r="AL120">
            <v>714331.60602650454</v>
          </cell>
          <cell r="AM120">
            <v>12276.716190125286</v>
          </cell>
          <cell r="AN120">
            <v>0</v>
          </cell>
          <cell r="AO120">
            <v>0</v>
          </cell>
          <cell r="AP120">
            <v>0</v>
          </cell>
          <cell r="AQ120">
            <v>0</v>
          </cell>
          <cell r="AR120">
            <v>0</v>
          </cell>
          <cell r="AS120">
            <v>0</v>
          </cell>
          <cell r="AT120">
            <v>0</v>
          </cell>
        </row>
        <row r="121">
          <cell r="A121">
            <v>9</v>
          </cell>
          <cell r="B121" t="str">
            <v>RhodeIsland</v>
          </cell>
          <cell r="C121">
            <v>41852</v>
          </cell>
          <cell r="D121" t="str">
            <v>Frcst VO</v>
          </cell>
          <cell r="E121">
            <v>25104.142490386897</v>
          </cell>
          <cell r="F121">
            <v>628.5291363282314</v>
          </cell>
          <cell r="G121">
            <v>344510.94753025688</v>
          </cell>
          <cell r="H121">
            <v>38482.78606007839</v>
          </cell>
          <cell r="I121">
            <v>47111.206570279071</v>
          </cell>
          <cell r="J121">
            <v>0</v>
          </cell>
          <cell r="K121">
            <v>0</v>
          </cell>
          <cell r="L121">
            <v>49566.841611951786</v>
          </cell>
          <cell r="M121">
            <v>284.06437562817598</v>
          </cell>
          <cell r="N121">
            <v>89671.003616058151</v>
          </cell>
          <cell r="O121">
            <v>13714.346666171963</v>
          </cell>
          <cell r="P121">
            <v>0</v>
          </cell>
          <cell r="Q121">
            <v>13947.93946182847</v>
          </cell>
          <cell r="R121">
            <v>13624.246770131433</v>
          </cell>
          <cell r="S121">
            <v>0</v>
          </cell>
          <cell r="T121">
            <v>8644.631129311334</v>
          </cell>
          <cell r="U121">
            <v>16276.859300318471</v>
          </cell>
          <cell r="V121">
            <v>16.420216560509555</v>
          </cell>
          <cell r="W121">
            <v>11668.58929014386</v>
          </cell>
          <cell r="X121">
            <v>1412.6485318471339</v>
          </cell>
          <cell r="Y121">
            <v>0</v>
          </cell>
          <cell r="Z121">
            <v>1582.4953949044589</v>
          </cell>
          <cell r="AA121">
            <v>0</v>
          </cell>
          <cell r="AB121">
            <v>0</v>
          </cell>
          <cell r="AC121">
            <v>0</v>
          </cell>
          <cell r="AD121">
            <v>0</v>
          </cell>
          <cell r="AE121">
            <v>0</v>
          </cell>
          <cell r="AF121">
            <v>0</v>
          </cell>
          <cell r="AG121">
            <v>30382.870203597213</v>
          </cell>
          <cell r="AH121">
            <v>30585.480944601572</v>
          </cell>
          <cell r="AI121">
            <v>252439.15769502486</v>
          </cell>
          <cell r="AJ121">
            <v>18636.338000000003</v>
          </cell>
          <cell r="AK121">
            <v>15173.517307692307</v>
          </cell>
          <cell r="AL121">
            <v>107916.2330153142</v>
          </cell>
          <cell r="AM121">
            <v>9888.3890196149696</v>
          </cell>
          <cell r="AN121">
            <v>0</v>
          </cell>
          <cell r="AO121">
            <v>0</v>
          </cell>
          <cell r="AP121">
            <v>0</v>
          </cell>
          <cell r="AQ121">
            <v>0</v>
          </cell>
          <cell r="AR121">
            <v>0</v>
          </cell>
          <cell r="AS121">
            <v>0</v>
          </cell>
          <cell r="AT121">
            <v>0</v>
          </cell>
        </row>
        <row r="122">
          <cell r="A122">
            <v>9</v>
          </cell>
          <cell r="B122" t="str">
            <v>RhodeIsland</v>
          </cell>
          <cell r="C122">
            <v>41883</v>
          </cell>
          <cell r="D122" t="str">
            <v>Frcst VO</v>
          </cell>
          <cell r="E122">
            <v>25451.842076819237</v>
          </cell>
          <cell r="F122">
            <v>692.2085847520857</v>
          </cell>
          <cell r="G122">
            <v>350113.24544667162</v>
          </cell>
          <cell r="H122">
            <v>40513.004884429152</v>
          </cell>
          <cell r="I122">
            <v>47024.351727802466</v>
          </cell>
          <cell r="J122">
            <v>0</v>
          </cell>
          <cell r="K122">
            <v>0</v>
          </cell>
          <cell r="L122">
            <v>57936.70271103613</v>
          </cell>
          <cell r="M122">
            <v>254.5012513086271</v>
          </cell>
          <cell r="N122">
            <v>93959.108136171097</v>
          </cell>
          <cell r="O122">
            <v>14308.683137418046</v>
          </cell>
          <cell r="P122">
            <v>0</v>
          </cell>
          <cell r="Q122">
            <v>15069.570843927413</v>
          </cell>
          <cell r="R122">
            <v>10644.463714344243</v>
          </cell>
          <cell r="S122">
            <v>0</v>
          </cell>
          <cell r="T122">
            <v>10110.208990572619</v>
          </cell>
          <cell r="U122">
            <v>18870.623690547145</v>
          </cell>
          <cell r="V122">
            <v>48.020151441403911</v>
          </cell>
          <cell r="W122">
            <v>12049.950699951614</v>
          </cell>
          <cell r="X122">
            <v>1374.4526249776761</v>
          </cell>
          <cell r="Y122">
            <v>0</v>
          </cell>
          <cell r="Z122">
            <v>1484.7694290221509</v>
          </cell>
          <cell r="AA122">
            <v>0</v>
          </cell>
          <cell r="AB122">
            <v>0</v>
          </cell>
          <cell r="AC122">
            <v>0</v>
          </cell>
          <cell r="AD122">
            <v>0</v>
          </cell>
          <cell r="AE122">
            <v>0</v>
          </cell>
          <cell r="AF122">
            <v>0</v>
          </cell>
          <cell r="AG122">
            <v>32133.045524134672</v>
          </cell>
          <cell r="AH122">
            <v>31565.425363374779</v>
          </cell>
          <cell r="AI122">
            <v>275876.52934967162</v>
          </cell>
          <cell r="AJ122">
            <v>23048.531658649794</v>
          </cell>
          <cell r="AK122">
            <v>20827.712248837528</v>
          </cell>
          <cell r="AL122">
            <v>304277.7066349652</v>
          </cell>
          <cell r="AM122">
            <v>11517.636533927993</v>
          </cell>
          <cell r="AN122">
            <v>0</v>
          </cell>
          <cell r="AO122">
            <v>0</v>
          </cell>
          <cell r="AP122">
            <v>0</v>
          </cell>
          <cell r="AQ122">
            <v>0</v>
          </cell>
          <cell r="AR122">
            <v>0</v>
          </cell>
          <cell r="AS122">
            <v>0</v>
          </cell>
          <cell r="AT122">
            <v>0</v>
          </cell>
        </row>
        <row r="123">
          <cell r="A123">
            <v>9</v>
          </cell>
          <cell r="B123" t="str">
            <v>RhodeIsland</v>
          </cell>
          <cell r="C123">
            <v>41913</v>
          </cell>
          <cell r="D123" t="str">
            <v>Frcst VO</v>
          </cell>
          <cell r="E123">
            <v>27942.40602554307</v>
          </cell>
          <cell r="F123">
            <v>776.31878886475772</v>
          </cell>
          <cell r="G123">
            <v>482140.00641344319</v>
          </cell>
          <cell r="H123">
            <v>53397.578152794355</v>
          </cell>
          <cell r="I123">
            <v>51250.105204159699</v>
          </cell>
          <cell r="J123">
            <v>0</v>
          </cell>
          <cell r="K123">
            <v>0</v>
          </cell>
          <cell r="L123">
            <v>60358.784136374823</v>
          </cell>
          <cell r="M123">
            <v>790.14293963540229</v>
          </cell>
          <cell r="N123">
            <v>115573.02609790736</v>
          </cell>
          <cell r="O123">
            <v>15007.636404129431</v>
          </cell>
          <cell r="P123">
            <v>0</v>
          </cell>
          <cell r="Q123">
            <v>14316.759731027127</v>
          </cell>
          <cell r="R123">
            <v>10516.903280764469</v>
          </cell>
          <cell r="S123">
            <v>0</v>
          </cell>
          <cell r="T123">
            <v>9616.7942492235943</v>
          </cell>
          <cell r="U123">
            <v>32030.862076972411</v>
          </cell>
          <cell r="V123">
            <v>51.774103011791027</v>
          </cell>
          <cell r="W123">
            <v>20393.677658037352</v>
          </cell>
          <cell r="X123">
            <v>1420.6510059909454</v>
          </cell>
          <cell r="Y123">
            <v>0</v>
          </cell>
          <cell r="Z123">
            <v>2286.9211280098116</v>
          </cell>
          <cell r="AA123">
            <v>0</v>
          </cell>
          <cell r="AB123">
            <v>0</v>
          </cell>
          <cell r="AC123">
            <v>0</v>
          </cell>
          <cell r="AD123">
            <v>0</v>
          </cell>
          <cell r="AE123">
            <v>0</v>
          </cell>
          <cell r="AF123">
            <v>0</v>
          </cell>
          <cell r="AG123">
            <v>44476.296700912433</v>
          </cell>
          <cell r="AH123">
            <v>29602.955467298983</v>
          </cell>
          <cell r="AI123">
            <v>267028.78582206543</v>
          </cell>
          <cell r="AJ123">
            <v>48542.560408249425</v>
          </cell>
          <cell r="AK123">
            <v>46608.492869292408</v>
          </cell>
          <cell r="AL123">
            <v>257191.75864797214</v>
          </cell>
          <cell r="AM123">
            <v>13974.408147650194</v>
          </cell>
          <cell r="AN123">
            <v>0</v>
          </cell>
          <cell r="AO123">
            <v>0</v>
          </cell>
          <cell r="AP123">
            <v>0</v>
          </cell>
          <cell r="AQ123">
            <v>0</v>
          </cell>
          <cell r="AR123">
            <v>0</v>
          </cell>
          <cell r="AS123">
            <v>0</v>
          </cell>
          <cell r="AT123">
            <v>0</v>
          </cell>
        </row>
        <row r="124">
          <cell r="A124">
            <v>9</v>
          </cell>
          <cell r="B124" t="str">
            <v>RhodeIsland</v>
          </cell>
          <cell r="C124">
            <v>41944</v>
          </cell>
          <cell r="D124" t="str">
            <v>Frcst VO</v>
          </cell>
          <cell r="E124">
            <v>36601.915526796081</v>
          </cell>
          <cell r="F124">
            <v>1502.7495546495154</v>
          </cell>
          <cell r="G124">
            <v>1020904.3784721552</v>
          </cell>
          <cell r="H124">
            <v>118636.19376893577</v>
          </cell>
          <cell r="I124">
            <v>124921.35915747662</v>
          </cell>
          <cell r="J124">
            <v>0</v>
          </cell>
          <cell r="K124">
            <v>0</v>
          </cell>
          <cell r="L124">
            <v>97743.507440486748</v>
          </cell>
          <cell r="M124">
            <v>1427.6137102473976</v>
          </cell>
          <cell r="N124">
            <v>210608.49812378996</v>
          </cell>
          <cell r="O124">
            <v>18993.893563978931</v>
          </cell>
          <cell r="P124">
            <v>0</v>
          </cell>
          <cell r="Q124">
            <v>18737.333760991958</v>
          </cell>
          <cell r="R124">
            <v>10990.113604131871</v>
          </cell>
          <cell r="S124">
            <v>0</v>
          </cell>
          <cell r="T124">
            <v>10974.16653817206</v>
          </cell>
          <cell r="U124">
            <v>69164.734544784616</v>
          </cell>
          <cell r="V124">
            <v>720.90643677652702</v>
          </cell>
          <cell r="W124">
            <v>47385.914552185852</v>
          </cell>
          <cell r="X124">
            <v>3081.1695460894489</v>
          </cell>
          <cell r="Y124">
            <v>0</v>
          </cell>
          <cell r="Z124">
            <v>5944.7221084528292</v>
          </cell>
          <cell r="AA124">
            <v>0</v>
          </cell>
          <cell r="AB124">
            <v>0</v>
          </cell>
          <cell r="AC124">
            <v>0</v>
          </cell>
          <cell r="AD124">
            <v>0</v>
          </cell>
          <cell r="AE124">
            <v>0</v>
          </cell>
          <cell r="AF124">
            <v>0</v>
          </cell>
          <cell r="AG124">
            <v>64568.044880094843</v>
          </cell>
          <cell r="AH124">
            <v>40684.289424115763</v>
          </cell>
          <cell r="AI124">
            <v>299764.97497854679</v>
          </cell>
          <cell r="AJ124">
            <v>111502.31207309982</v>
          </cell>
          <cell r="AK124">
            <v>100445.93571313254</v>
          </cell>
          <cell r="AL124">
            <v>214911.5284113872</v>
          </cell>
          <cell r="AM124">
            <v>15859.639262990388</v>
          </cell>
          <cell r="AN124">
            <v>0</v>
          </cell>
          <cell r="AO124">
            <v>0</v>
          </cell>
          <cell r="AP124">
            <v>0</v>
          </cell>
          <cell r="AQ124">
            <v>0</v>
          </cell>
          <cell r="AR124">
            <v>0</v>
          </cell>
          <cell r="AS124">
            <v>0</v>
          </cell>
          <cell r="AT124">
            <v>0</v>
          </cell>
        </row>
        <row r="125">
          <cell r="A125">
            <v>9</v>
          </cell>
          <cell r="B125" t="str">
            <v>RhodeIsland</v>
          </cell>
          <cell r="C125">
            <v>41974</v>
          </cell>
          <cell r="D125" t="str">
            <v>Frcst VO</v>
          </cell>
          <cell r="E125">
            <v>53839.423541468226</v>
          </cell>
          <cell r="F125">
            <v>2793.7161152408594</v>
          </cell>
          <cell r="G125">
            <v>1934247.6563153663</v>
          </cell>
          <cell r="H125">
            <v>217226.39831652568</v>
          </cell>
          <cell r="I125">
            <v>264709.30029102089</v>
          </cell>
          <cell r="J125">
            <v>0</v>
          </cell>
          <cell r="K125">
            <v>0</v>
          </cell>
          <cell r="L125">
            <v>166786.51587223334</v>
          </cell>
          <cell r="M125">
            <v>3442.03953345327</v>
          </cell>
          <cell r="N125">
            <v>323832.30239879776</v>
          </cell>
          <cell r="O125">
            <v>24484.405029833979</v>
          </cell>
          <cell r="P125">
            <v>0</v>
          </cell>
          <cell r="Q125">
            <v>21331.156891913444</v>
          </cell>
          <cell r="R125">
            <v>10763.737934401855</v>
          </cell>
          <cell r="S125">
            <v>0</v>
          </cell>
          <cell r="T125">
            <v>13310.81969975324</v>
          </cell>
          <cell r="U125">
            <v>124479.49639521513</v>
          </cell>
          <cell r="V125">
            <v>865.18583472118894</v>
          </cell>
          <cell r="W125">
            <v>78403.185543907588</v>
          </cell>
          <cell r="X125">
            <v>5373.4040356895339</v>
          </cell>
          <cell r="Y125">
            <v>0</v>
          </cell>
          <cell r="Z125">
            <v>9460.5060496837432</v>
          </cell>
          <cell r="AA125">
            <v>0</v>
          </cell>
          <cell r="AB125">
            <v>0</v>
          </cell>
          <cell r="AC125">
            <v>0</v>
          </cell>
          <cell r="AD125">
            <v>0</v>
          </cell>
          <cell r="AE125">
            <v>0</v>
          </cell>
          <cell r="AF125">
            <v>0</v>
          </cell>
          <cell r="AG125">
            <v>104595.13675470957</v>
          </cell>
          <cell r="AH125">
            <v>46905.586784616484</v>
          </cell>
          <cell r="AI125">
            <v>372333.76615056436</v>
          </cell>
          <cell r="AJ125">
            <v>157605.3855121558</v>
          </cell>
          <cell r="AK125">
            <v>147584.8919511142</v>
          </cell>
          <cell r="AL125">
            <v>83526.814379626041</v>
          </cell>
          <cell r="AM125">
            <v>19289.695009429743</v>
          </cell>
          <cell r="AN125">
            <v>0</v>
          </cell>
          <cell r="AO125">
            <v>0</v>
          </cell>
          <cell r="AP125">
            <v>0</v>
          </cell>
          <cell r="AQ125">
            <v>0</v>
          </cell>
          <cell r="AR125">
            <v>0</v>
          </cell>
          <cell r="AS125">
            <v>0</v>
          </cell>
          <cell r="AT125">
            <v>0</v>
          </cell>
        </row>
        <row r="126">
          <cell r="A126">
            <v>9</v>
          </cell>
          <cell r="B126" t="str">
            <v>RhodeIsland</v>
          </cell>
          <cell r="C126">
            <v>42005</v>
          </cell>
          <cell r="D126" t="str">
            <v>Frcst VO</v>
          </cell>
          <cell r="E126">
            <v>69343.495387739706</v>
          </cell>
          <cell r="F126">
            <v>3807.7378592720015</v>
          </cell>
          <cell r="G126">
            <v>2839092.912161571</v>
          </cell>
          <cell r="H126">
            <v>275302.25121095008</v>
          </cell>
          <cell r="I126">
            <v>466894.73284070747</v>
          </cell>
          <cell r="J126">
            <v>0</v>
          </cell>
          <cell r="K126">
            <v>0</v>
          </cell>
          <cell r="L126">
            <v>223362.50153424148</v>
          </cell>
          <cell r="M126">
            <v>5028.8297050019655</v>
          </cell>
          <cell r="N126">
            <v>512878.60711928672</v>
          </cell>
          <cell r="O126">
            <v>27076.748931530426</v>
          </cell>
          <cell r="P126">
            <v>0</v>
          </cell>
          <cell r="Q126">
            <v>27376.322637424637</v>
          </cell>
          <cell r="R126">
            <v>16376.252555609388</v>
          </cell>
          <cell r="S126">
            <v>0</v>
          </cell>
          <cell r="T126">
            <v>12528.438961222664</v>
          </cell>
          <cell r="U126">
            <v>190426.75998073901</v>
          </cell>
          <cell r="V126">
            <v>892.2388342701538</v>
          </cell>
          <cell r="W126">
            <v>112388.1778475927</v>
          </cell>
          <cell r="X126">
            <v>8561.1821902800348</v>
          </cell>
          <cell r="Y126">
            <v>0</v>
          </cell>
          <cell r="Z126">
            <v>12935.139845968606</v>
          </cell>
          <cell r="AA126">
            <v>0</v>
          </cell>
          <cell r="AB126">
            <v>0</v>
          </cell>
          <cell r="AC126">
            <v>0</v>
          </cell>
          <cell r="AD126">
            <v>0</v>
          </cell>
          <cell r="AE126">
            <v>0</v>
          </cell>
          <cell r="AF126">
            <v>0</v>
          </cell>
          <cell r="AG126">
            <v>100714.79136919306</v>
          </cell>
          <cell r="AH126">
            <v>42956.191137236223</v>
          </cell>
          <cell r="AI126">
            <v>365589.44765457889</v>
          </cell>
          <cell r="AJ126">
            <v>178243.17036835081</v>
          </cell>
          <cell r="AK126">
            <v>161257.26318140092</v>
          </cell>
          <cell r="AL126">
            <v>83141.128215144621</v>
          </cell>
          <cell r="AM126">
            <v>15906.753180507008</v>
          </cell>
          <cell r="AN126">
            <v>0</v>
          </cell>
          <cell r="AO126">
            <v>0</v>
          </cell>
          <cell r="AP126">
            <v>0</v>
          </cell>
          <cell r="AQ126">
            <v>0</v>
          </cell>
          <cell r="AR126">
            <v>0</v>
          </cell>
          <cell r="AS126">
            <v>0</v>
          </cell>
          <cell r="AT126">
            <v>0</v>
          </cell>
        </row>
        <row r="127">
          <cell r="A127">
            <v>9</v>
          </cell>
          <cell r="B127" t="str">
            <v>RhodeIsland</v>
          </cell>
          <cell r="C127">
            <v>42036</v>
          </cell>
          <cell r="D127" t="str">
            <v>Frcst VO</v>
          </cell>
          <cell r="E127">
            <v>68486.116358174928</v>
          </cell>
          <cell r="F127">
            <v>3756.6926139047118</v>
          </cell>
          <cell r="G127">
            <v>2888087.3568936428</v>
          </cell>
          <cell r="H127">
            <v>274444.21391604148</v>
          </cell>
          <cell r="I127">
            <v>447496.47381466301</v>
          </cell>
          <cell r="J127">
            <v>0</v>
          </cell>
          <cell r="K127">
            <v>0</v>
          </cell>
          <cell r="L127">
            <v>239781.94494794513</v>
          </cell>
          <cell r="M127">
            <v>4896.767726715455</v>
          </cell>
          <cell r="N127">
            <v>535557.66782925231</v>
          </cell>
          <cell r="O127">
            <v>26551.75939963193</v>
          </cell>
          <cell r="P127">
            <v>0</v>
          </cell>
          <cell r="Q127">
            <v>24288.155689972769</v>
          </cell>
          <cell r="R127">
            <v>13788.769825514237</v>
          </cell>
          <cell r="S127">
            <v>0</v>
          </cell>
          <cell r="T127">
            <v>15879.280501959876</v>
          </cell>
          <cell r="U127">
            <v>186670.06849903008</v>
          </cell>
          <cell r="V127">
            <v>2040.3996112103762</v>
          </cell>
          <cell r="W127">
            <v>114431.26733996561</v>
          </cell>
          <cell r="X127">
            <v>7560.3317667392685</v>
          </cell>
          <cell r="Y127">
            <v>0</v>
          </cell>
          <cell r="Z127">
            <v>12550.376087176162</v>
          </cell>
          <cell r="AA127">
            <v>0</v>
          </cell>
          <cell r="AB127">
            <v>0</v>
          </cell>
          <cell r="AC127">
            <v>0</v>
          </cell>
          <cell r="AD127">
            <v>0</v>
          </cell>
          <cell r="AE127">
            <v>0</v>
          </cell>
          <cell r="AF127">
            <v>0</v>
          </cell>
          <cell r="AG127">
            <v>116380.28898429766</v>
          </cell>
          <cell r="AH127">
            <v>50756.71881172742</v>
          </cell>
          <cell r="AI127">
            <v>352488.89335867477</v>
          </cell>
          <cell r="AJ127">
            <v>167452.26186088932</v>
          </cell>
          <cell r="AK127">
            <v>156382.07201008155</v>
          </cell>
          <cell r="AL127">
            <v>0</v>
          </cell>
          <cell r="AM127">
            <v>15358.244450144695</v>
          </cell>
          <cell r="AN127">
            <v>0</v>
          </cell>
          <cell r="AO127">
            <v>0</v>
          </cell>
          <cell r="AP127">
            <v>0</v>
          </cell>
          <cell r="AQ127">
            <v>0</v>
          </cell>
          <cell r="AR127">
            <v>0</v>
          </cell>
          <cell r="AS127">
            <v>0</v>
          </cell>
          <cell r="AT127">
            <v>0</v>
          </cell>
        </row>
        <row r="128">
          <cell r="A128">
            <v>9</v>
          </cell>
          <cell r="B128" t="str">
            <v>RhodeIsland</v>
          </cell>
          <cell r="C128">
            <v>42064</v>
          </cell>
          <cell r="D128" t="str">
            <v>Frcst VO</v>
          </cell>
          <cell r="E128">
            <v>59664.914894276466</v>
          </cell>
          <cell r="F128">
            <v>3098.6913749319915</v>
          </cell>
          <cell r="G128">
            <v>2484781.2481656238</v>
          </cell>
          <cell r="H128">
            <v>242869.43248866199</v>
          </cell>
          <cell r="I128">
            <v>401101.04524744762</v>
          </cell>
          <cell r="J128">
            <v>0</v>
          </cell>
          <cell r="K128">
            <v>0</v>
          </cell>
          <cell r="L128">
            <v>210249.04030963976</v>
          </cell>
          <cell r="M128">
            <v>3201.7168206597289</v>
          </cell>
          <cell r="N128">
            <v>485238.20039190486</v>
          </cell>
          <cell r="O128">
            <v>28248.740142617564</v>
          </cell>
          <cell r="P128">
            <v>0</v>
          </cell>
          <cell r="Q128">
            <v>24589.706718191781</v>
          </cell>
          <cell r="R128">
            <v>13516.445462037635</v>
          </cell>
          <cell r="S128">
            <v>0</v>
          </cell>
          <cell r="T128">
            <v>13889.056338712662</v>
          </cell>
          <cell r="U128">
            <v>173435.39064846578</v>
          </cell>
          <cell r="V128">
            <v>1984.2794976068076</v>
          </cell>
          <cell r="W128">
            <v>105303.36933621613</v>
          </cell>
          <cell r="X128">
            <v>6733.9386857218933</v>
          </cell>
          <cell r="Y128">
            <v>0</v>
          </cell>
          <cell r="Z128">
            <v>12664.240768782229</v>
          </cell>
          <cell r="AA128">
            <v>0</v>
          </cell>
          <cell r="AB128">
            <v>0</v>
          </cell>
          <cell r="AC128">
            <v>0</v>
          </cell>
          <cell r="AD128">
            <v>0</v>
          </cell>
          <cell r="AE128">
            <v>0</v>
          </cell>
          <cell r="AF128">
            <v>0</v>
          </cell>
          <cell r="AG128">
            <v>78430.441734312524</v>
          </cell>
          <cell r="AH128">
            <v>49760.152800470671</v>
          </cell>
          <cell r="AI128">
            <v>322140.37320738478</v>
          </cell>
          <cell r="AJ128">
            <v>142450.151617375</v>
          </cell>
          <cell r="AK128">
            <v>130408.56755273158</v>
          </cell>
          <cell r="AL128">
            <v>0</v>
          </cell>
          <cell r="AM128">
            <v>12901.570033232476</v>
          </cell>
          <cell r="AN128">
            <v>0</v>
          </cell>
          <cell r="AO128">
            <v>0</v>
          </cell>
          <cell r="AP128">
            <v>0</v>
          </cell>
          <cell r="AQ128">
            <v>0</v>
          </cell>
          <cell r="AR128">
            <v>0</v>
          </cell>
          <cell r="AS128">
            <v>0</v>
          </cell>
          <cell r="AT128">
            <v>0</v>
          </cell>
        </row>
        <row r="129">
          <cell r="A129">
            <v>9</v>
          </cell>
          <cell r="B129" t="str">
            <v>RhodeIsland</v>
          </cell>
          <cell r="C129">
            <v>42095</v>
          </cell>
          <cell r="D129" t="str">
            <v>Frcst VO</v>
          </cell>
          <cell r="E129">
            <v>47177.490991525345</v>
          </cell>
          <cell r="F129">
            <v>2167.0299713764966</v>
          </cell>
          <cell r="G129">
            <v>1847807.2512956969</v>
          </cell>
          <cell r="H129">
            <v>186591.52614934865</v>
          </cell>
          <cell r="I129">
            <v>267539.30501205224</v>
          </cell>
          <cell r="J129">
            <v>0</v>
          </cell>
          <cell r="K129">
            <v>0</v>
          </cell>
          <cell r="L129">
            <v>157049.97860913925</v>
          </cell>
          <cell r="M129">
            <v>2464.2460566332311</v>
          </cell>
          <cell r="N129">
            <v>332010.61952856294</v>
          </cell>
          <cell r="O129">
            <v>23153.060759619886</v>
          </cell>
          <cell r="P129">
            <v>0</v>
          </cell>
          <cell r="Q129">
            <v>21258.292228850754</v>
          </cell>
          <cell r="R129">
            <v>12875.361214054332</v>
          </cell>
          <cell r="S129">
            <v>0</v>
          </cell>
          <cell r="T129">
            <v>11897.142454122513</v>
          </cell>
          <cell r="U129">
            <v>137053.5761173373</v>
          </cell>
          <cell r="V129">
            <v>1301.3398928295796</v>
          </cell>
          <cell r="W129">
            <v>80095.982623462158</v>
          </cell>
          <cell r="X129">
            <v>5375.0983637873578</v>
          </cell>
          <cell r="Y129">
            <v>0</v>
          </cell>
          <cell r="Z129">
            <v>9045.8786362498395</v>
          </cell>
          <cell r="AA129">
            <v>0</v>
          </cell>
          <cell r="AB129">
            <v>0</v>
          </cell>
          <cell r="AC129">
            <v>0</v>
          </cell>
          <cell r="AD129">
            <v>0</v>
          </cell>
          <cell r="AE129">
            <v>0</v>
          </cell>
          <cell r="AF129">
            <v>0</v>
          </cell>
          <cell r="AG129">
            <v>58326.967443558111</v>
          </cell>
          <cell r="AH129">
            <v>36740.901783130546</v>
          </cell>
          <cell r="AI129">
            <v>283873.99076559552</v>
          </cell>
          <cell r="AJ129">
            <v>98874.581251971322</v>
          </cell>
          <cell r="AK129">
            <v>85039.051757883557</v>
          </cell>
          <cell r="AL129">
            <v>0</v>
          </cell>
          <cell r="AM129">
            <v>16265.844409793612</v>
          </cell>
          <cell r="AN129">
            <v>0</v>
          </cell>
          <cell r="AO129">
            <v>0</v>
          </cell>
          <cell r="AP129">
            <v>0</v>
          </cell>
          <cell r="AQ129">
            <v>0</v>
          </cell>
          <cell r="AR129">
            <v>0</v>
          </cell>
          <cell r="AS129">
            <v>0</v>
          </cell>
          <cell r="AT129">
            <v>0</v>
          </cell>
        </row>
        <row r="130">
          <cell r="A130">
            <v>9</v>
          </cell>
          <cell r="B130" t="str">
            <v>RhodeIsland</v>
          </cell>
          <cell r="C130">
            <v>42125</v>
          </cell>
          <cell r="D130" t="str">
            <v>Frcst VO</v>
          </cell>
          <cell r="E130">
            <v>39125.084821075237</v>
          </cell>
          <cell r="F130">
            <v>1561.0883006749</v>
          </cell>
          <cell r="G130">
            <v>1060324.6410760751</v>
          </cell>
          <cell r="H130">
            <v>108403.83548274169</v>
          </cell>
          <cell r="I130">
            <v>134099.08949148026</v>
          </cell>
          <cell r="J130">
            <v>0</v>
          </cell>
          <cell r="K130">
            <v>0</v>
          </cell>
          <cell r="L130">
            <v>100924.77296239731</v>
          </cell>
          <cell r="M130">
            <v>10503.554113889682</v>
          </cell>
          <cell r="N130">
            <v>195270.98161562774</v>
          </cell>
          <cell r="O130">
            <v>18703.60851981337</v>
          </cell>
          <cell r="P130">
            <v>0</v>
          </cell>
          <cell r="Q130">
            <v>17549.904993172167</v>
          </cell>
          <cell r="R130">
            <v>15667.694461259734</v>
          </cell>
          <cell r="S130">
            <v>0</v>
          </cell>
          <cell r="T130">
            <v>9862.0453748641048</v>
          </cell>
          <cell r="U130">
            <v>67369.792184232341</v>
          </cell>
          <cell r="V130">
            <v>650.92731129431661</v>
          </cell>
          <cell r="W130">
            <v>36421.7539716065</v>
          </cell>
          <cell r="X130">
            <v>3465.6008388759283</v>
          </cell>
          <cell r="Y130">
            <v>0</v>
          </cell>
          <cell r="Z130">
            <v>5227.2243066276787</v>
          </cell>
          <cell r="AA130">
            <v>0</v>
          </cell>
          <cell r="AB130">
            <v>0</v>
          </cell>
          <cell r="AC130">
            <v>0</v>
          </cell>
          <cell r="AD130">
            <v>0</v>
          </cell>
          <cell r="AE130">
            <v>0</v>
          </cell>
          <cell r="AF130">
            <v>0</v>
          </cell>
          <cell r="AG130">
            <v>35737.017167326063</v>
          </cell>
          <cell r="AH130">
            <v>35064.451697622659</v>
          </cell>
          <cell r="AI130">
            <v>262724.77700121165</v>
          </cell>
          <cell r="AJ130">
            <v>33013.776447014592</v>
          </cell>
          <cell r="AK130">
            <v>38679.39840094297</v>
          </cell>
          <cell r="AL130">
            <v>61454.243887100034</v>
          </cell>
          <cell r="AM130">
            <v>13882.852032292611</v>
          </cell>
          <cell r="AN130">
            <v>0</v>
          </cell>
          <cell r="AO130">
            <v>0</v>
          </cell>
          <cell r="AP130">
            <v>0</v>
          </cell>
          <cell r="AQ130">
            <v>0</v>
          </cell>
          <cell r="AR130">
            <v>0</v>
          </cell>
          <cell r="AS130">
            <v>0</v>
          </cell>
          <cell r="AT130">
            <v>0</v>
          </cell>
        </row>
        <row r="131">
          <cell r="A131">
            <v>9</v>
          </cell>
          <cell r="B131" t="str">
            <v>RhodeIsland</v>
          </cell>
          <cell r="C131">
            <v>42156</v>
          </cell>
          <cell r="D131" t="str">
            <v>Frcst VO</v>
          </cell>
          <cell r="E131">
            <v>31149.959395333302</v>
          </cell>
          <cell r="F131">
            <v>965.81811438316106</v>
          </cell>
          <cell r="G131">
            <v>623403.11897806707</v>
          </cell>
          <cell r="H131">
            <v>67598.832755537282</v>
          </cell>
          <cell r="I131">
            <v>72981.178728749641</v>
          </cell>
          <cell r="J131">
            <v>0</v>
          </cell>
          <cell r="K131">
            <v>0</v>
          </cell>
          <cell r="L131">
            <v>70378.807461310484</v>
          </cell>
          <cell r="M131">
            <v>679.53353369140621</v>
          </cell>
          <cell r="N131">
            <v>127115.42985352669</v>
          </cell>
          <cell r="O131">
            <v>15659.218923833996</v>
          </cell>
          <cell r="P131">
            <v>0</v>
          </cell>
          <cell r="Q131">
            <v>13399.715314776096</v>
          </cell>
          <cell r="R131">
            <v>13739.982124074926</v>
          </cell>
          <cell r="S131">
            <v>0</v>
          </cell>
          <cell r="T131">
            <v>10747.786624352038</v>
          </cell>
          <cell r="U131">
            <v>44349.47871812556</v>
          </cell>
          <cell r="V131">
            <v>222.44844822500497</v>
          </cell>
          <cell r="W131">
            <v>21979.514720330946</v>
          </cell>
          <cell r="X131">
            <v>1505.6633201392858</v>
          </cell>
          <cell r="Y131">
            <v>0</v>
          </cell>
          <cell r="Z131">
            <v>3716.7594692778489</v>
          </cell>
          <cell r="AA131">
            <v>0</v>
          </cell>
          <cell r="AB131">
            <v>0</v>
          </cell>
          <cell r="AC131">
            <v>0</v>
          </cell>
          <cell r="AD131">
            <v>0</v>
          </cell>
          <cell r="AE131">
            <v>0</v>
          </cell>
          <cell r="AF131">
            <v>0</v>
          </cell>
          <cell r="AG131">
            <v>31781.77740762063</v>
          </cell>
          <cell r="AH131">
            <v>31207.548459730158</v>
          </cell>
          <cell r="AI131">
            <v>256964.83895792413</v>
          </cell>
          <cell r="AJ131">
            <v>25899.250138919648</v>
          </cell>
          <cell r="AK131">
            <v>18572.563991910276</v>
          </cell>
          <cell r="AL131">
            <v>269714.33086212038</v>
          </cell>
          <cell r="AM131">
            <v>13118.446229427993</v>
          </cell>
          <cell r="AN131">
            <v>0</v>
          </cell>
          <cell r="AO131">
            <v>0</v>
          </cell>
          <cell r="AP131">
            <v>0</v>
          </cell>
          <cell r="AQ131">
            <v>0</v>
          </cell>
          <cell r="AR131">
            <v>0</v>
          </cell>
          <cell r="AS131">
            <v>0</v>
          </cell>
          <cell r="AT131">
            <v>0</v>
          </cell>
        </row>
        <row r="132">
          <cell r="A132">
            <v>9</v>
          </cell>
          <cell r="B132" t="str">
            <v>RhodeIsland</v>
          </cell>
          <cell r="C132">
            <v>42186</v>
          </cell>
          <cell r="D132" t="str">
            <v>Frcst VO</v>
          </cell>
          <cell r="E132">
            <v>27043.339976360417</v>
          </cell>
          <cell r="F132">
            <v>726.46244196047087</v>
          </cell>
          <cell r="G132">
            <v>407967.86259436025</v>
          </cell>
          <cell r="H132">
            <v>42380.374266891398</v>
          </cell>
          <cell r="I132">
            <v>54150.293482993067</v>
          </cell>
          <cell r="J132">
            <v>0</v>
          </cell>
          <cell r="K132">
            <v>0</v>
          </cell>
          <cell r="L132">
            <v>56405.368858435999</v>
          </cell>
          <cell r="M132">
            <v>110.36165570869373</v>
          </cell>
          <cell r="N132">
            <v>99445.754879875924</v>
          </cell>
          <cell r="O132">
            <v>13118.096525193723</v>
          </cell>
          <cell r="P132">
            <v>0</v>
          </cell>
          <cell r="Q132">
            <v>12810.092821693866</v>
          </cell>
          <cell r="R132">
            <v>9354.1967906954287</v>
          </cell>
          <cell r="S132">
            <v>0</v>
          </cell>
          <cell r="T132">
            <v>8206.2363737891028</v>
          </cell>
          <cell r="U132">
            <v>21204.228833715126</v>
          </cell>
          <cell r="V132">
            <v>50.847857455687887</v>
          </cell>
          <cell r="W132">
            <v>14730.934122686605</v>
          </cell>
          <cell r="X132">
            <v>1421.5103092170252</v>
          </cell>
          <cell r="Y132">
            <v>0</v>
          </cell>
          <cell r="Z132">
            <v>1672.8455634313736</v>
          </cell>
          <cell r="AA132">
            <v>0</v>
          </cell>
          <cell r="AB132">
            <v>0</v>
          </cell>
          <cell r="AC132">
            <v>0</v>
          </cell>
          <cell r="AD132">
            <v>0</v>
          </cell>
          <cell r="AE132">
            <v>0</v>
          </cell>
          <cell r="AF132">
            <v>0</v>
          </cell>
          <cell r="AG132">
            <v>27650.410271923185</v>
          </cell>
          <cell r="AH132">
            <v>28499.292942296252</v>
          </cell>
          <cell r="AI132">
            <v>258799.24690407395</v>
          </cell>
          <cell r="AJ132">
            <v>18923.141378409462</v>
          </cell>
          <cell r="AK132">
            <v>15445.062136497438</v>
          </cell>
          <cell r="AL132">
            <v>714331.60602650454</v>
          </cell>
          <cell r="AM132">
            <v>12276.716190125286</v>
          </cell>
          <cell r="AN132">
            <v>0</v>
          </cell>
          <cell r="AO132">
            <v>0</v>
          </cell>
          <cell r="AP132">
            <v>0</v>
          </cell>
          <cell r="AQ132">
            <v>0</v>
          </cell>
          <cell r="AR132">
            <v>0</v>
          </cell>
          <cell r="AS132">
            <v>0</v>
          </cell>
          <cell r="AT132">
            <v>0</v>
          </cell>
        </row>
        <row r="133">
          <cell r="A133">
            <v>9</v>
          </cell>
          <cell r="B133" t="str">
            <v>RhodeIsland</v>
          </cell>
          <cell r="C133">
            <v>42217</v>
          </cell>
          <cell r="D133" t="str">
            <v>Frcst VO</v>
          </cell>
          <cell r="E133">
            <v>23838.271781088133</v>
          </cell>
          <cell r="F133">
            <v>621.46701120094792</v>
          </cell>
          <cell r="G133">
            <v>343165.22286379483</v>
          </cell>
          <cell r="H133">
            <v>38061.876873743095</v>
          </cell>
          <cell r="I133">
            <v>46814.380467334304</v>
          </cell>
          <cell r="J133">
            <v>0</v>
          </cell>
          <cell r="K133">
            <v>0</v>
          </cell>
          <cell r="L133">
            <v>49095.817750017806</v>
          </cell>
          <cell r="M133">
            <v>308.95990517761163</v>
          </cell>
          <cell r="N133">
            <v>88663.464249585581</v>
          </cell>
          <cell r="O133">
            <v>13560.252883405987</v>
          </cell>
          <cell r="P133">
            <v>0</v>
          </cell>
          <cell r="Q133">
            <v>13791.221040909049</v>
          </cell>
          <cell r="R133">
            <v>13471.165345747933</v>
          </cell>
          <cell r="S133">
            <v>0</v>
          </cell>
          <cell r="T133">
            <v>8547.5004424651397</v>
          </cell>
          <cell r="U133">
            <v>16782.485464968155</v>
          </cell>
          <cell r="V133">
            <v>16.23571974522293</v>
          </cell>
          <cell r="W133">
            <v>11537.48154531078</v>
          </cell>
          <cell r="X133">
            <v>1396.7760764331213</v>
          </cell>
          <cell r="Y133">
            <v>0</v>
          </cell>
          <cell r="Z133">
            <v>1564.7145477707004</v>
          </cell>
          <cell r="AA133">
            <v>0</v>
          </cell>
          <cell r="AB133">
            <v>0</v>
          </cell>
          <cell r="AC133">
            <v>0</v>
          </cell>
          <cell r="AD133">
            <v>0</v>
          </cell>
          <cell r="AE133">
            <v>0</v>
          </cell>
          <cell r="AF133">
            <v>0</v>
          </cell>
          <cell r="AG133">
            <v>30382.870203597213</v>
          </cell>
          <cell r="AH133">
            <v>30585.480944601572</v>
          </cell>
          <cell r="AI133">
            <v>252439.15769502486</v>
          </cell>
          <cell r="AJ133">
            <v>18636.338000000003</v>
          </cell>
          <cell r="AK133">
            <v>15173.517307692307</v>
          </cell>
          <cell r="AL133">
            <v>107916.2330153142</v>
          </cell>
          <cell r="AM133">
            <v>9888.3890196149696</v>
          </cell>
          <cell r="AN133">
            <v>0</v>
          </cell>
          <cell r="AO133">
            <v>0</v>
          </cell>
          <cell r="AP133">
            <v>0</v>
          </cell>
          <cell r="AQ133">
            <v>0</v>
          </cell>
          <cell r="AR133">
            <v>0</v>
          </cell>
          <cell r="AS133">
            <v>0</v>
          </cell>
          <cell r="AT133">
            <v>0</v>
          </cell>
        </row>
        <row r="134">
          <cell r="A134">
            <v>9</v>
          </cell>
          <cell r="B134" t="str">
            <v>RhodeIsland</v>
          </cell>
          <cell r="C134">
            <v>42248</v>
          </cell>
          <cell r="D134" t="str">
            <v>Frcst VO</v>
          </cell>
          <cell r="E134">
            <v>25553.742832494452</v>
          </cell>
          <cell r="F134">
            <v>723.72377235055467</v>
          </cell>
          <cell r="G134">
            <v>368968.85950391495</v>
          </cell>
          <cell r="H134">
            <v>42425.276677099479</v>
          </cell>
          <cell r="I134">
            <v>49420.443752480045</v>
          </cell>
          <cell r="J134">
            <v>0</v>
          </cell>
          <cell r="K134">
            <v>0</v>
          </cell>
          <cell r="L134">
            <v>60680.649153535684</v>
          </cell>
          <cell r="M134">
            <v>283.82752015860763</v>
          </cell>
          <cell r="N134">
            <v>98236.921189525223</v>
          </cell>
          <cell r="O134">
            <v>14960.135377820818</v>
          </cell>
          <cell r="P134">
            <v>0</v>
          </cell>
          <cell r="Q134">
            <v>15755.665126252561</v>
          </cell>
          <cell r="R134">
            <v>11129.08970459081</v>
          </cell>
          <cell r="S134">
            <v>0</v>
          </cell>
          <cell r="T134">
            <v>10570.51118851739</v>
          </cell>
          <cell r="U134">
            <v>20634.524913505567</v>
          </cell>
          <cell r="V134">
            <v>50.938524976107459</v>
          </cell>
          <cell r="W134">
            <v>12610.791296954254</v>
          </cell>
          <cell r="X134">
            <v>1436.5677641009838</v>
          </cell>
          <cell r="Y134">
            <v>0</v>
          </cell>
          <cell r="Z134">
            <v>1550.5872969106572</v>
          </cell>
          <cell r="AA134">
            <v>0</v>
          </cell>
          <cell r="AB134">
            <v>0</v>
          </cell>
          <cell r="AC134">
            <v>0</v>
          </cell>
          <cell r="AD134">
            <v>0</v>
          </cell>
          <cell r="AE134">
            <v>0</v>
          </cell>
          <cell r="AF134">
            <v>0</v>
          </cell>
          <cell r="AG134">
            <v>32133.045524134672</v>
          </cell>
          <cell r="AH134">
            <v>31565.425363374779</v>
          </cell>
          <cell r="AI134">
            <v>275876.52934967162</v>
          </cell>
          <cell r="AJ134">
            <v>23048.531658649794</v>
          </cell>
          <cell r="AK134">
            <v>20827.712248837528</v>
          </cell>
          <cell r="AL134">
            <v>304277.7066349652</v>
          </cell>
          <cell r="AM134">
            <v>11517.636533927993</v>
          </cell>
          <cell r="AN134">
            <v>0</v>
          </cell>
          <cell r="AO134">
            <v>0</v>
          </cell>
          <cell r="AP134">
            <v>0</v>
          </cell>
          <cell r="AQ134">
            <v>0</v>
          </cell>
          <cell r="AR134">
            <v>0</v>
          </cell>
          <cell r="AS134">
            <v>0</v>
          </cell>
          <cell r="AT134">
            <v>0</v>
          </cell>
        </row>
        <row r="135">
          <cell r="A135">
            <v>9</v>
          </cell>
          <cell r="B135" t="str">
            <v>RhodeIsland</v>
          </cell>
          <cell r="C135">
            <v>42278</v>
          </cell>
          <cell r="D135" t="str">
            <v>Frcst VO</v>
          </cell>
          <cell r="E135">
            <v>25925.056153607413</v>
          </cell>
          <cell r="F135">
            <v>750.15073980190084</v>
          </cell>
          <cell r="G135">
            <v>471773.05145958834</v>
          </cell>
          <cell r="H135">
            <v>51877.984966448726</v>
          </cell>
          <cell r="I135">
            <v>49841.528169082849</v>
          </cell>
          <cell r="J135">
            <v>0</v>
          </cell>
          <cell r="K135">
            <v>0</v>
          </cell>
          <cell r="L135">
            <v>58477.568646398307</v>
          </cell>
          <cell r="M135">
            <v>763.50890796229874</v>
          </cell>
          <cell r="N135">
            <v>111677.30611707902</v>
          </cell>
          <cell r="O135">
            <v>14501.761019720574</v>
          </cell>
          <cell r="P135">
            <v>0</v>
          </cell>
          <cell r="Q135">
            <v>13834.172324363291</v>
          </cell>
          <cell r="R135">
            <v>10162.400922985891</v>
          </cell>
          <cell r="S135">
            <v>0</v>
          </cell>
          <cell r="T135">
            <v>9292.6326453171805</v>
          </cell>
          <cell r="U135">
            <v>32392.745871213581</v>
          </cell>
          <cell r="V135">
            <v>50.674930409608031</v>
          </cell>
          <cell r="W135">
            <v>19865.683938547376</v>
          </cell>
          <cell r="X135">
            <v>1372.9101227106114</v>
          </cell>
          <cell r="Y135">
            <v>0</v>
          </cell>
          <cell r="Z135">
            <v>2222.7058766579603</v>
          </cell>
          <cell r="AA135">
            <v>0</v>
          </cell>
          <cell r="AB135">
            <v>0</v>
          </cell>
          <cell r="AC135">
            <v>0</v>
          </cell>
          <cell r="AD135">
            <v>0</v>
          </cell>
          <cell r="AE135">
            <v>0</v>
          </cell>
          <cell r="AF135">
            <v>0</v>
          </cell>
          <cell r="AG135">
            <v>44476.296700912433</v>
          </cell>
          <cell r="AH135">
            <v>29602.955467298983</v>
          </cell>
          <cell r="AI135">
            <v>267028.78582206543</v>
          </cell>
          <cell r="AJ135">
            <v>48542.560408249425</v>
          </cell>
          <cell r="AK135">
            <v>46608.492869292408</v>
          </cell>
          <cell r="AL135">
            <v>257191.75864797214</v>
          </cell>
          <cell r="AM135">
            <v>13974.408147650194</v>
          </cell>
          <cell r="AN135">
            <v>0</v>
          </cell>
          <cell r="AO135">
            <v>0</v>
          </cell>
          <cell r="AP135">
            <v>0</v>
          </cell>
          <cell r="AQ135">
            <v>0</v>
          </cell>
          <cell r="AR135">
            <v>0</v>
          </cell>
          <cell r="AS135">
            <v>0</v>
          </cell>
          <cell r="AT135">
            <v>0</v>
          </cell>
        </row>
        <row r="136">
          <cell r="A136">
            <v>9</v>
          </cell>
          <cell r="B136" t="str">
            <v>RhodeIsland</v>
          </cell>
          <cell r="C136">
            <v>42309</v>
          </cell>
          <cell r="D136" t="str">
            <v>Frcst VO</v>
          </cell>
          <cell r="E136">
            <v>33910.721762256697</v>
          </cell>
          <cell r="F136">
            <v>1450.189156871631</v>
          </cell>
          <cell r="G136">
            <v>987961.46701151528</v>
          </cell>
          <cell r="H136">
            <v>113962.86990356403</v>
          </cell>
          <cell r="I136">
            <v>120648.09525721746</v>
          </cell>
          <cell r="J136">
            <v>0</v>
          </cell>
          <cell r="K136">
            <v>0</v>
          </cell>
          <cell r="L136">
            <v>94490.007927872502</v>
          </cell>
          <cell r="M136">
            <v>1377.6812752307956</v>
          </cell>
          <cell r="N136">
            <v>203242.22314966697</v>
          </cell>
          <cell r="O136">
            <v>18329.560243776166</v>
          </cell>
          <cell r="P136">
            <v>0</v>
          </cell>
          <cell r="Q136">
            <v>18081.973915615454</v>
          </cell>
          <cell r="R136">
            <v>10605.721713367322</v>
          </cell>
          <cell r="S136">
            <v>0</v>
          </cell>
          <cell r="T136">
            <v>10590.332414420416</v>
          </cell>
          <cell r="U136">
            <v>69213.05177068316</v>
          </cell>
          <cell r="V136">
            <v>691.09180594636871</v>
          </cell>
          <cell r="W136">
            <v>45495.995061485701</v>
          </cell>
          <cell r="X136">
            <v>2962.5935262346197</v>
          </cell>
          <cell r="Y136">
            <v>0</v>
          </cell>
          <cell r="Z136">
            <v>5708.4076292888676</v>
          </cell>
          <cell r="AA136">
            <v>0</v>
          </cell>
          <cell r="AB136">
            <v>0</v>
          </cell>
          <cell r="AC136">
            <v>0</v>
          </cell>
          <cell r="AD136">
            <v>0</v>
          </cell>
          <cell r="AE136">
            <v>0</v>
          </cell>
          <cell r="AF136">
            <v>0</v>
          </cell>
          <cell r="AG136">
            <v>64568.044880094843</v>
          </cell>
          <cell r="AH136">
            <v>40684.289424115763</v>
          </cell>
          <cell r="AI136">
            <v>299764.97497854679</v>
          </cell>
          <cell r="AJ136">
            <v>111502.31207309982</v>
          </cell>
          <cell r="AK136">
            <v>100445.93571313254</v>
          </cell>
          <cell r="AL136">
            <v>214911.5284113872</v>
          </cell>
          <cell r="AM136">
            <v>15859.639262990388</v>
          </cell>
          <cell r="AN136">
            <v>0</v>
          </cell>
          <cell r="AO136">
            <v>0</v>
          </cell>
          <cell r="AP136">
            <v>0</v>
          </cell>
          <cell r="AQ136">
            <v>0</v>
          </cell>
          <cell r="AR136">
            <v>0</v>
          </cell>
          <cell r="AS136">
            <v>0</v>
          </cell>
          <cell r="AT136">
            <v>0</v>
          </cell>
        </row>
        <row r="137">
          <cell r="A137">
            <v>9</v>
          </cell>
          <cell r="B137" t="str">
            <v>RhodeIsland</v>
          </cell>
          <cell r="C137">
            <v>42339</v>
          </cell>
          <cell r="D137" t="str">
            <v>Frcst VO</v>
          </cell>
          <cell r="E137">
            <v>51603.46141218517</v>
          </cell>
          <cell r="F137">
            <v>2789.4767888140905</v>
          </cell>
          <cell r="G137">
            <v>1924777.8625950671</v>
          </cell>
          <cell r="H137">
            <v>214600.60084091392</v>
          </cell>
          <cell r="I137">
            <v>262806.92691734037</v>
          </cell>
          <cell r="J137">
            <v>0</v>
          </cell>
          <cell r="K137">
            <v>0</v>
          </cell>
          <cell r="L137">
            <v>166825.07779373752</v>
          </cell>
          <cell r="M137">
            <v>3436.8164082128251</v>
          </cell>
          <cell r="N137">
            <v>323340.90285039291</v>
          </cell>
          <cell r="O137">
            <v>24447.251152702211</v>
          </cell>
          <cell r="P137">
            <v>0</v>
          </cell>
          <cell r="Q137">
            <v>21298.787913321768</v>
          </cell>
          <cell r="R137">
            <v>10747.40449292325</v>
          </cell>
          <cell r="S137">
            <v>0</v>
          </cell>
          <cell r="T137">
            <v>10632.496949848415</v>
          </cell>
          <cell r="U137">
            <v>127430.46585669667</v>
          </cell>
          <cell r="V137">
            <v>852.87266563740229</v>
          </cell>
          <cell r="W137">
            <v>77427.089986127714</v>
          </cell>
          <cell r="X137">
            <v>5314.9191004915174</v>
          </cell>
          <cell r="Y137">
            <v>0</v>
          </cell>
          <cell r="Z137">
            <v>9345.1206985824847</v>
          </cell>
          <cell r="AA137">
            <v>0</v>
          </cell>
          <cell r="AB137">
            <v>0</v>
          </cell>
          <cell r="AC137">
            <v>0</v>
          </cell>
          <cell r="AD137">
            <v>0</v>
          </cell>
          <cell r="AE137">
            <v>0</v>
          </cell>
          <cell r="AF137">
            <v>0</v>
          </cell>
          <cell r="AG137">
            <v>104595.13675470957</v>
          </cell>
          <cell r="AH137">
            <v>46905.586784616484</v>
          </cell>
          <cell r="AI137">
            <v>372333.76615056436</v>
          </cell>
          <cell r="AJ137">
            <v>157605.3855121558</v>
          </cell>
          <cell r="AK137">
            <v>147584.8919511142</v>
          </cell>
          <cell r="AL137">
            <v>83526.814379626041</v>
          </cell>
          <cell r="AM137">
            <v>19289.695009429743</v>
          </cell>
          <cell r="AN137">
            <v>0</v>
          </cell>
          <cell r="AO137">
            <v>0</v>
          </cell>
          <cell r="AP137">
            <v>0</v>
          </cell>
          <cell r="AQ137">
            <v>0</v>
          </cell>
          <cell r="AR137">
            <v>0</v>
          </cell>
          <cell r="AS137">
            <v>0</v>
          </cell>
          <cell r="AT137">
            <v>0</v>
          </cell>
        </row>
        <row r="138">
          <cell r="A138">
            <v>9</v>
          </cell>
          <cell r="B138" t="str">
            <v>RhodeIsland</v>
          </cell>
          <cell r="C138">
            <v>42370</v>
          </cell>
          <cell r="D138" t="str">
            <v>Frcst VO</v>
          </cell>
          <cell r="E138">
            <v>66658.718886489398</v>
          </cell>
          <cell r="F138">
            <v>3813.4810536298783</v>
          </cell>
          <cell r="G138">
            <v>2847749.3632277288</v>
          </cell>
          <cell r="H138">
            <v>274216.52421009826</v>
          </cell>
          <cell r="I138">
            <v>467180.90377788787</v>
          </cell>
          <cell r="J138">
            <v>0</v>
          </cell>
          <cell r="K138">
            <v>0</v>
          </cell>
          <cell r="L138">
            <v>224091.16599101678</v>
          </cell>
          <cell r="M138">
            <v>5168.9518949246212</v>
          </cell>
          <cell r="N138">
            <v>513652.17967904429</v>
          </cell>
          <cell r="O138">
            <v>27117.588673508599</v>
          </cell>
          <cell r="P138">
            <v>0</v>
          </cell>
          <cell r="Q138">
            <v>27417.614225113059</v>
          </cell>
          <cell r="R138">
            <v>16400.952785708345</v>
          </cell>
          <cell r="S138">
            <v>0</v>
          </cell>
          <cell r="T138">
            <v>10037.868440726214</v>
          </cell>
          <cell r="U138">
            <v>196558.83172851699</v>
          </cell>
          <cell r="V138">
            <v>887.99269550964323</v>
          </cell>
          <cell r="W138">
            <v>111918.63535812632</v>
          </cell>
          <cell r="X138">
            <v>8528.9780421900323</v>
          </cell>
          <cell r="Y138">
            <v>0</v>
          </cell>
          <cell r="Z138">
            <v>12882.728007052188</v>
          </cell>
          <cell r="AA138">
            <v>0</v>
          </cell>
          <cell r="AB138">
            <v>0</v>
          </cell>
          <cell r="AC138">
            <v>0</v>
          </cell>
          <cell r="AD138">
            <v>0</v>
          </cell>
          <cell r="AE138">
            <v>0</v>
          </cell>
          <cell r="AF138">
            <v>0</v>
          </cell>
          <cell r="AG138">
            <v>100714.79136919306</v>
          </cell>
          <cell r="AH138">
            <v>42956.191137236223</v>
          </cell>
          <cell r="AI138">
            <v>365589.44765457889</v>
          </cell>
          <cell r="AJ138">
            <v>178243.17036835081</v>
          </cell>
          <cell r="AK138">
            <v>161257.26318140092</v>
          </cell>
          <cell r="AL138">
            <v>83141.128215144621</v>
          </cell>
          <cell r="AM138">
            <v>15906.753180507008</v>
          </cell>
          <cell r="AN138">
            <v>0</v>
          </cell>
          <cell r="AO138">
            <v>0</v>
          </cell>
          <cell r="AP138">
            <v>0</v>
          </cell>
          <cell r="AQ138">
            <v>0</v>
          </cell>
          <cell r="AR138">
            <v>0</v>
          </cell>
          <cell r="AS138">
            <v>0</v>
          </cell>
          <cell r="AT138">
            <v>0</v>
          </cell>
        </row>
        <row r="139">
          <cell r="A139">
            <v>9</v>
          </cell>
          <cell r="B139" t="str">
            <v>RhodeIsland</v>
          </cell>
          <cell r="C139">
            <v>42401</v>
          </cell>
          <cell r="D139" t="str">
            <v>Frcst VO</v>
          </cell>
          <cell r="E139">
            <v>65838.293601857134</v>
          </cell>
          <cell r="F139">
            <v>3762.851126386523</v>
          </cell>
          <cell r="G139">
            <v>2917530.6180532333</v>
          </cell>
          <cell r="H139">
            <v>275287.31944293424</v>
          </cell>
          <cell r="I139">
            <v>451037.5048303284</v>
          </cell>
          <cell r="J139">
            <v>0</v>
          </cell>
          <cell r="K139">
            <v>0</v>
          </cell>
          <cell r="L139">
            <v>240595.65187260555</v>
          </cell>
          <cell r="M139">
            <v>4904.7952147920378</v>
          </cell>
          <cell r="N139">
            <v>536435.6312191363</v>
          </cell>
          <cell r="O139">
            <v>26595.286874057554</v>
          </cell>
          <cell r="P139">
            <v>0</v>
          </cell>
          <cell r="Q139">
            <v>24327.972338644853</v>
          </cell>
          <cell r="R139">
            <v>13811.374366211799</v>
          </cell>
          <cell r="S139">
            <v>0</v>
          </cell>
          <cell r="T139">
            <v>12724.249687472111</v>
          </cell>
          <cell r="U139">
            <v>194121.43785943577</v>
          </cell>
          <cell r="V139">
            <v>2047.1004254430939</v>
          </cell>
          <cell r="W139">
            <v>114789.62196719913</v>
          </cell>
          <cell r="X139">
            <v>7582.9661762441219</v>
          </cell>
          <cell r="Y139">
            <v>0</v>
          </cell>
          <cell r="Z139">
            <v>12589.187638323492</v>
          </cell>
          <cell r="AA139">
            <v>0</v>
          </cell>
          <cell r="AB139">
            <v>0</v>
          </cell>
          <cell r="AC139">
            <v>0</v>
          </cell>
          <cell r="AD139">
            <v>0</v>
          </cell>
          <cell r="AE139">
            <v>0</v>
          </cell>
          <cell r="AF139">
            <v>0</v>
          </cell>
          <cell r="AG139">
            <v>120536.727876594</v>
          </cell>
          <cell r="AH139">
            <v>52569.458769289115</v>
          </cell>
          <cell r="AI139">
            <v>365077.78240719886</v>
          </cell>
          <cell r="AJ139">
            <v>171572.57985914647</v>
          </cell>
          <cell r="AK139">
            <v>160205.11413283279</v>
          </cell>
          <cell r="AL139">
            <v>0</v>
          </cell>
          <cell r="AM139">
            <v>15906.753180507005</v>
          </cell>
          <cell r="AN139">
            <v>0</v>
          </cell>
          <cell r="AO139">
            <v>0</v>
          </cell>
          <cell r="AP139">
            <v>0</v>
          </cell>
          <cell r="AQ139">
            <v>0</v>
          </cell>
          <cell r="AR139">
            <v>0</v>
          </cell>
          <cell r="AS139">
            <v>0</v>
          </cell>
          <cell r="AT139">
            <v>0</v>
          </cell>
        </row>
        <row r="140">
          <cell r="A140">
            <v>9</v>
          </cell>
          <cell r="B140" t="str">
            <v>RhodeIsland</v>
          </cell>
          <cell r="C140">
            <v>42430</v>
          </cell>
          <cell r="D140" t="str">
            <v>Frcst VO</v>
          </cell>
          <cell r="E140">
            <v>59814.457666885944</v>
          </cell>
          <cell r="F140">
            <v>3237.2090357319312</v>
          </cell>
          <cell r="G140">
            <v>2596735.6845053295</v>
          </cell>
          <cell r="H140">
            <v>252045.55459624028</v>
          </cell>
          <cell r="I140">
            <v>418140.07995665382</v>
          </cell>
          <cell r="J140">
            <v>0</v>
          </cell>
          <cell r="K140">
            <v>0</v>
          </cell>
          <cell r="L140">
            <v>219839.75774521241</v>
          </cell>
          <cell r="M140">
            <v>3456.3345876890153</v>
          </cell>
          <cell r="N140">
            <v>506929.31199882779</v>
          </cell>
          <cell r="O140">
            <v>29511.51495031736</v>
          </cell>
          <cell r="P140">
            <v>0</v>
          </cell>
          <cell r="Q140">
            <v>25688.915462216908</v>
          </cell>
          <cell r="R140">
            <v>14120.657428055873</v>
          </cell>
          <cell r="S140">
            <v>0</v>
          </cell>
          <cell r="T140">
            <v>11607.939800963828</v>
          </cell>
          <cell r="U140">
            <v>186464.416710577</v>
          </cell>
          <cell r="V140">
            <v>2056.9200541206251</v>
          </cell>
          <cell r="W140">
            <v>109243.72988011541</v>
          </cell>
          <cell r="X140">
            <v>6991.1889472762814</v>
          </cell>
          <cell r="Y140">
            <v>0</v>
          </cell>
          <cell r="Z140">
            <v>13139.543068390589</v>
          </cell>
          <cell r="AA140">
            <v>0</v>
          </cell>
          <cell r="AB140">
            <v>0</v>
          </cell>
          <cell r="AC140">
            <v>0</v>
          </cell>
          <cell r="AD140">
            <v>0</v>
          </cell>
          <cell r="AE140">
            <v>0</v>
          </cell>
          <cell r="AF140">
            <v>0</v>
          </cell>
          <cell r="AG140">
            <v>78430.441734312524</v>
          </cell>
          <cell r="AH140">
            <v>49760.152800470671</v>
          </cell>
          <cell r="AI140">
            <v>322140.37320738478</v>
          </cell>
          <cell r="AJ140">
            <v>142450.151617375</v>
          </cell>
          <cell r="AK140">
            <v>130408.56755273158</v>
          </cell>
          <cell r="AL140">
            <v>0</v>
          </cell>
          <cell r="AM140">
            <v>12901.570033232476</v>
          </cell>
          <cell r="AN140">
            <v>0</v>
          </cell>
          <cell r="AO140">
            <v>0</v>
          </cell>
          <cell r="AP140">
            <v>0</v>
          </cell>
          <cell r="AQ140">
            <v>0</v>
          </cell>
          <cell r="AR140">
            <v>0</v>
          </cell>
          <cell r="AS140">
            <v>0</v>
          </cell>
          <cell r="AT140">
            <v>0</v>
          </cell>
        </row>
        <row r="141">
          <cell r="A141">
            <v>9</v>
          </cell>
          <cell r="B141" t="str">
            <v>RhodeIsland</v>
          </cell>
          <cell r="C141">
            <v>42461</v>
          </cell>
          <cell r="D141" t="str">
            <v>Frcst VO</v>
          </cell>
          <cell r="E141">
            <v>45612.649891576846</v>
          </cell>
          <cell r="F141">
            <v>2183.9071518389305</v>
          </cell>
          <cell r="G141">
            <v>1897213.7715420916</v>
          </cell>
          <cell r="H141">
            <v>190191.87171340274</v>
          </cell>
          <cell r="I141">
            <v>274099.66091000236</v>
          </cell>
          <cell r="J141">
            <v>0</v>
          </cell>
          <cell r="K141">
            <v>0</v>
          </cell>
          <cell r="L141">
            <v>158411.58094533076</v>
          </cell>
          <cell r="M141">
            <v>2483.4380041147979</v>
          </cell>
          <cell r="N141">
            <v>334596.37201710307</v>
          </cell>
          <cell r="O141">
            <v>23333.380547467394</v>
          </cell>
          <cell r="P141">
            <v>0</v>
          </cell>
          <cell r="Q141">
            <v>21423.855252439938</v>
          </cell>
          <cell r="R141">
            <v>12975.636612917682</v>
          </cell>
          <cell r="S141">
            <v>0</v>
          </cell>
          <cell r="T141">
            <v>9591.8394614545377</v>
          </cell>
          <cell r="U141">
            <v>144213.68249966609</v>
          </cell>
          <cell r="V141">
            <v>1330.1880299854372</v>
          </cell>
          <cell r="W141">
            <v>81711.538015903148</v>
          </cell>
          <cell r="X141">
            <v>5474.0629621496801</v>
          </cell>
          <cell r="Y141">
            <v>0</v>
          </cell>
          <cell r="Z141">
            <v>9224.3625663590465</v>
          </cell>
          <cell r="AA141">
            <v>0</v>
          </cell>
          <cell r="AB141">
            <v>0</v>
          </cell>
          <cell r="AC141">
            <v>0</v>
          </cell>
          <cell r="AD141">
            <v>0</v>
          </cell>
          <cell r="AE141">
            <v>0</v>
          </cell>
          <cell r="AF141">
            <v>0</v>
          </cell>
          <cell r="AG141">
            <v>58326.967443558111</v>
          </cell>
          <cell r="AH141">
            <v>36740.901783130546</v>
          </cell>
          <cell r="AI141">
            <v>283873.99076559552</v>
          </cell>
          <cell r="AJ141">
            <v>98874.581251971322</v>
          </cell>
          <cell r="AK141">
            <v>85039.051757883557</v>
          </cell>
          <cell r="AL141">
            <v>0</v>
          </cell>
          <cell r="AM141">
            <v>16265.844409793612</v>
          </cell>
          <cell r="AN141">
            <v>0</v>
          </cell>
          <cell r="AO141">
            <v>0</v>
          </cell>
          <cell r="AP141">
            <v>0</v>
          </cell>
          <cell r="AQ141">
            <v>0</v>
          </cell>
          <cell r="AR141">
            <v>0</v>
          </cell>
          <cell r="AS141">
            <v>0</v>
          </cell>
          <cell r="AT141">
            <v>0</v>
          </cell>
        </row>
        <row r="142">
          <cell r="A142">
            <v>9</v>
          </cell>
          <cell r="B142" t="str">
            <v>RhodeIsland</v>
          </cell>
          <cell r="C142">
            <v>42491</v>
          </cell>
          <cell r="D142" t="str">
            <v>Frcst VO</v>
          </cell>
          <cell r="E142">
            <v>37093.749940405934</v>
          </cell>
          <cell r="F142">
            <v>1543.1447569889815</v>
          </cell>
          <cell r="G142">
            <v>1066116.2910532865</v>
          </cell>
          <cell r="H142">
            <v>108189.10835239031</v>
          </cell>
          <cell r="I142">
            <v>134461.79882083429</v>
          </cell>
          <cell r="J142">
            <v>0</v>
          </cell>
          <cell r="K142">
            <v>0</v>
          </cell>
          <cell r="L142">
            <v>99852.001318696464</v>
          </cell>
          <cell r="M142">
            <v>10993.577936647214</v>
          </cell>
          <cell r="N142">
            <v>193026.48757406883</v>
          </cell>
          <cell r="O142">
            <v>18488.624513838502</v>
          </cell>
          <cell r="P142">
            <v>0</v>
          </cell>
          <cell r="Q142">
            <v>17348.181947273639</v>
          </cell>
          <cell r="R142">
            <v>15487.606019176288</v>
          </cell>
          <cell r="S142">
            <v>0</v>
          </cell>
          <cell r="T142">
            <v>7798.9508251798907</v>
          </cell>
          <cell r="U142">
            <v>69426.624180770916</v>
          </cell>
          <cell r="V142">
            <v>652.6409185631087</v>
          </cell>
          <cell r="W142">
            <v>36365.435301583158</v>
          </cell>
          <cell r="X142">
            <v>3455.9610521287655</v>
          </cell>
          <cell r="Y142">
            <v>0</v>
          </cell>
          <cell r="Z142">
            <v>5220.4465115191197</v>
          </cell>
          <cell r="AA142">
            <v>0</v>
          </cell>
          <cell r="AB142">
            <v>0</v>
          </cell>
          <cell r="AC142">
            <v>0</v>
          </cell>
          <cell r="AD142">
            <v>0</v>
          </cell>
          <cell r="AE142">
            <v>0</v>
          </cell>
          <cell r="AF142">
            <v>0</v>
          </cell>
          <cell r="AG142">
            <v>35737.017167326063</v>
          </cell>
          <cell r="AH142">
            <v>35064.451697622659</v>
          </cell>
          <cell r="AI142">
            <v>262724.77700121165</v>
          </cell>
          <cell r="AJ142">
            <v>33013.776447014592</v>
          </cell>
          <cell r="AK142">
            <v>38679.39840094297</v>
          </cell>
          <cell r="AL142">
            <v>61454.243887100034</v>
          </cell>
          <cell r="AM142">
            <v>13882.852032292611</v>
          </cell>
          <cell r="AN142">
            <v>0</v>
          </cell>
          <cell r="AO142">
            <v>0</v>
          </cell>
          <cell r="AP142">
            <v>0</v>
          </cell>
          <cell r="AQ142">
            <v>0</v>
          </cell>
          <cell r="AR142">
            <v>0</v>
          </cell>
          <cell r="AS142">
            <v>0</v>
          </cell>
          <cell r="AT142">
            <v>0</v>
          </cell>
        </row>
        <row r="143">
          <cell r="A143">
            <v>9</v>
          </cell>
          <cell r="B143" t="str">
            <v>RhodeIsland</v>
          </cell>
          <cell r="C143">
            <v>42522</v>
          </cell>
          <cell r="D143" t="str">
            <v>Frcst VO</v>
          </cell>
          <cell r="E143">
            <v>30481.631373324984</v>
          </cell>
          <cell r="F143">
            <v>985.55967961426336</v>
          </cell>
          <cell r="G143">
            <v>643432.39764339395</v>
          </cell>
          <cell r="H143">
            <v>69266.089508377016</v>
          </cell>
          <cell r="I143">
            <v>75075.632743804133</v>
          </cell>
          <cell r="J143">
            <v>0</v>
          </cell>
          <cell r="K143">
            <v>0</v>
          </cell>
          <cell r="L143">
            <v>71880.200334129448</v>
          </cell>
          <cell r="M143">
            <v>693.42337007189087</v>
          </cell>
          <cell r="N143">
            <v>129713.70121845728</v>
          </cell>
          <cell r="O143">
            <v>15979.297298063309</v>
          </cell>
          <cell r="P143">
            <v>0</v>
          </cell>
          <cell r="Q143">
            <v>13673.608866807685</v>
          </cell>
          <cell r="R143">
            <v>14020.830815290297</v>
          </cell>
          <cell r="S143">
            <v>0</v>
          </cell>
          <cell r="T143">
            <v>8773.9792694395892</v>
          </cell>
          <cell r="U143">
            <v>46933.250913519623</v>
          </cell>
          <cell r="V143">
            <v>229.03817469025611</v>
          </cell>
          <cell r="W143">
            <v>22528.76913323694</v>
          </cell>
          <cell r="X143">
            <v>1537.0704964226604</v>
          </cell>
          <cell r="Y143">
            <v>0</v>
          </cell>
          <cell r="Z143">
            <v>3813.6000476001036</v>
          </cell>
          <cell r="AA143">
            <v>0</v>
          </cell>
          <cell r="AB143">
            <v>0</v>
          </cell>
          <cell r="AC143">
            <v>0</v>
          </cell>
          <cell r="AD143">
            <v>0</v>
          </cell>
          <cell r="AE143">
            <v>0</v>
          </cell>
          <cell r="AF143">
            <v>0</v>
          </cell>
          <cell r="AG143">
            <v>31781.77740762063</v>
          </cell>
          <cell r="AH143">
            <v>31207.548459730158</v>
          </cell>
          <cell r="AI143">
            <v>256964.83895792413</v>
          </cell>
          <cell r="AJ143">
            <v>25899.250138919648</v>
          </cell>
          <cell r="AK143">
            <v>18572.563991910276</v>
          </cell>
          <cell r="AL143">
            <v>269714.33086212038</v>
          </cell>
          <cell r="AM143">
            <v>13118.446229427993</v>
          </cell>
          <cell r="AN143">
            <v>0</v>
          </cell>
          <cell r="AO143">
            <v>0</v>
          </cell>
          <cell r="AP143">
            <v>0</v>
          </cell>
          <cell r="AQ143">
            <v>0</v>
          </cell>
          <cell r="AR143">
            <v>0</v>
          </cell>
          <cell r="AS143">
            <v>0</v>
          </cell>
          <cell r="AT143">
            <v>0</v>
          </cell>
        </row>
        <row r="144">
          <cell r="A144">
            <v>9</v>
          </cell>
          <cell r="B144" t="str">
            <v>RhodeIsland</v>
          </cell>
          <cell r="C144">
            <v>42552</v>
          </cell>
          <cell r="D144" t="str">
            <v>Frcst VO</v>
          </cell>
          <cell r="E144">
            <v>26713.10707606914</v>
          </cell>
          <cell r="F144">
            <v>748.44140119175904</v>
          </cell>
          <cell r="G144">
            <v>424833.99021573487</v>
          </cell>
          <cell r="H144">
            <v>43764.125413491885</v>
          </cell>
          <cell r="I144">
            <v>56216.968378715697</v>
          </cell>
          <cell r="J144">
            <v>0</v>
          </cell>
          <cell r="K144">
            <v>0</v>
          </cell>
          <cell r="L144">
            <v>58162.742276736906</v>
          </cell>
          <cell r="M144">
            <v>125.07068529916772</v>
          </cell>
          <cell r="N144">
            <v>102454.46402433077</v>
          </cell>
          <cell r="O144">
            <v>13514.981611147037</v>
          </cell>
          <cell r="P144">
            <v>0</v>
          </cell>
          <cell r="Q144">
            <v>13197.659324261038</v>
          </cell>
          <cell r="R144">
            <v>9637.2059292674239</v>
          </cell>
          <cell r="S144">
            <v>0</v>
          </cell>
          <cell r="T144">
            <v>6763.6113806898711</v>
          </cell>
          <cell r="U144">
            <v>22630.361714643452</v>
          </cell>
          <cell r="V144">
            <v>53.252902013574335</v>
          </cell>
          <cell r="W144">
            <v>15251.634006148684</v>
          </cell>
          <cell r="X144">
            <v>1464.4552261888678</v>
          </cell>
          <cell r="Y144">
            <v>0</v>
          </cell>
          <cell r="Z144">
            <v>1725.4193321687437</v>
          </cell>
          <cell r="AA144">
            <v>0</v>
          </cell>
          <cell r="AB144">
            <v>0</v>
          </cell>
          <cell r="AC144">
            <v>0</v>
          </cell>
          <cell r="AD144">
            <v>0</v>
          </cell>
          <cell r="AE144">
            <v>0</v>
          </cell>
          <cell r="AF144">
            <v>0</v>
          </cell>
          <cell r="AG144">
            <v>27650.410271923185</v>
          </cell>
          <cell r="AH144">
            <v>28499.292942296252</v>
          </cell>
          <cell r="AI144">
            <v>258799.24690407395</v>
          </cell>
          <cell r="AJ144">
            <v>18923.141378409462</v>
          </cell>
          <cell r="AK144">
            <v>15445.062136497438</v>
          </cell>
          <cell r="AL144">
            <v>714331.60602650454</v>
          </cell>
          <cell r="AM144">
            <v>12276.716190125286</v>
          </cell>
          <cell r="AN144">
            <v>0</v>
          </cell>
          <cell r="AO144">
            <v>0</v>
          </cell>
          <cell r="AP144">
            <v>0</v>
          </cell>
          <cell r="AQ144">
            <v>0</v>
          </cell>
          <cell r="AR144">
            <v>0</v>
          </cell>
          <cell r="AS144">
            <v>0</v>
          </cell>
          <cell r="AT144">
            <v>0</v>
          </cell>
        </row>
        <row r="145">
          <cell r="A145">
            <v>9</v>
          </cell>
          <cell r="B145" t="str">
            <v>RhodeIsland</v>
          </cell>
          <cell r="C145">
            <v>42583</v>
          </cell>
          <cell r="D145" t="str">
            <v>Frcst VO</v>
          </cell>
          <cell r="E145">
            <v>22817.368676053902</v>
          </cell>
          <cell r="F145">
            <v>620.45813618276452</v>
          </cell>
          <cell r="G145">
            <v>345129.22199332633</v>
          </cell>
          <cell r="H145">
            <v>38006.36866587156</v>
          </cell>
          <cell r="I145">
            <v>46970.518936516535</v>
          </cell>
          <cell r="J145">
            <v>0</v>
          </cell>
          <cell r="K145">
            <v>0</v>
          </cell>
          <cell r="L145">
            <v>49059.000488862941</v>
          </cell>
          <cell r="M145">
            <v>308.45834688998565</v>
          </cell>
          <cell r="N145">
            <v>88519.530054375224</v>
          </cell>
          <cell r="O145">
            <v>13538.239485867989</v>
          </cell>
          <cell r="P145">
            <v>0</v>
          </cell>
          <cell r="Q145">
            <v>13768.832695063416</v>
          </cell>
          <cell r="R145">
            <v>13449.296570836006</v>
          </cell>
          <cell r="S145">
            <v>0</v>
          </cell>
          <cell r="T145">
            <v>6826.8997040468321</v>
          </cell>
          <cell r="U145">
            <v>17270.78705254777</v>
          </cell>
          <cell r="V145">
            <v>16.20936305732484</v>
          </cell>
          <cell r="W145">
            <v>11518.751867477486</v>
          </cell>
          <cell r="X145">
            <v>1394.5085828025478</v>
          </cell>
          <cell r="Y145">
            <v>0</v>
          </cell>
          <cell r="Z145">
            <v>1562.1744267515924</v>
          </cell>
          <cell r="AA145">
            <v>0</v>
          </cell>
          <cell r="AB145">
            <v>0</v>
          </cell>
          <cell r="AC145">
            <v>0</v>
          </cell>
          <cell r="AD145">
            <v>0</v>
          </cell>
          <cell r="AE145">
            <v>0</v>
          </cell>
          <cell r="AF145">
            <v>0</v>
          </cell>
          <cell r="AG145">
            <v>30382.870203597213</v>
          </cell>
          <cell r="AH145">
            <v>30585.480944601572</v>
          </cell>
          <cell r="AI145">
            <v>252439.15769502486</v>
          </cell>
          <cell r="AJ145">
            <v>18636.338000000003</v>
          </cell>
          <cell r="AK145">
            <v>15173.517307692307</v>
          </cell>
          <cell r="AL145">
            <v>107916.2330153142</v>
          </cell>
          <cell r="AM145">
            <v>9888.3890196149696</v>
          </cell>
          <cell r="AN145">
            <v>0</v>
          </cell>
          <cell r="AO145">
            <v>0</v>
          </cell>
          <cell r="AP145">
            <v>0</v>
          </cell>
          <cell r="AQ145">
            <v>0</v>
          </cell>
          <cell r="AR145">
            <v>0</v>
          </cell>
          <cell r="AS145">
            <v>0</v>
          </cell>
          <cell r="AT145">
            <v>0</v>
          </cell>
        </row>
        <row r="146">
          <cell r="A146">
            <v>9</v>
          </cell>
          <cell r="B146" t="str">
            <v>RhodeIsland</v>
          </cell>
          <cell r="C146">
            <v>42614</v>
          </cell>
          <cell r="D146" t="str">
            <v>Frcst VO</v>
          </cell>
          <cell r="E146">
            <v>23811.100830351577</v>
          </cell>
          <cell r="F146">
            <v>703.4640088943961</v>
          </cell>
          <cell r="G146">
            <v>361715.49348448648</v>
          </cell>
          <cell r="H146">
            <v>41381.260878357105</v>
          </cell>
          <cell r="I146">
            <v>48296.785631086954</v>
          </cell>
          <cell r="J146">
            <v>0</v>
          </cell>
          <cell r="K146">
            <v>0</v>
          </cell>
          <cell r="L146">
            <v>59033.571233892442</v>
          </cell>
          <cell r="M146">
            <v>275.88211523970415</v>
          </cell>
          <cell r="N146">
            <v>95486.898512369007</v>
          </cell>
          <cell r="O146">
            <v>14541.344651847608</v>
          </cell>
          <cell r="P146">
            <v>0</v>
          </cell>
          <cell r="Q146">
            <v>15314.604516186395</v>
          </cell>
          <cell r="R146">
            <v>10817.544425146589</v>
          </cell>
          <cell r="S146">
            <v>0</v>
          </cell>
          <cell r="T146">
            <v>8219.6821061566006</v>
          </cell>
          <cell r="U146">
            <v>20710.202638033057</v>
          </cell>
          <cell r="V146">
            <v>51.063948852606011</v>
          </cell>
          <cell r="W146">
            <v>12283.673715663344</v>
          </cell>
          <cell r="X146">
            <v>1395.3746909796484</v>
          </cell>
          <cell r="Y146">
            <v>0</v>
          </cell>
          <cell r="Z146">
            <v>1503.405521183603</v>
          </cell>
          <cell r="AA146">
            <v>0</v>
          </cell>
          <cell r="AB146">
            <v>0</v>
          </cell>
          <cell r="AC146">
            <v>0</v>
          </cell>
          <cell r="AD146">
            <v>0</v>
          </cell>
          <cell r="AE146">
            <v>0</v>
          </cell>
          <cell r="AF146">
            <v>0</v>
          </cell>
          <cell r="AG146">
            <v>32133.045524134672</v>
          </cell>
          <cell r="AH146">
            <v>31565.425363374779</v>
          </cell>
          <cell r="AI146">
            <v>275876.52934967162</v>
          </cell>
          <cell r="AJ146">
            <v>23048.531658649794</v>
          </cell>
          <cell r="AK146">
            <v>20827.712248837528</v>
          </cell>
          <cell r="AL146">
            <v>304277.7066349652</v>
          </cell>
          <cell r="AM146">
            <v>11517.636533927993</v>
          </cell>
          <cell r="AN146">
            <v>0</v>
          </cell>
          <cell r="AO146">
            <v>0</v>
          </cell>
          <cell r="AP146">
            <v>0</v>
          </cell>
          <cell r="AQ146">
            <v>0</v>
          </cell>
          <cell r="AR146">
            <v>0</v>
          </cell>
          <cell r="AS146">
            <v>0</v>
          </cell>
          <cell r="AT146">
            <v>0</v>
          </cell>
        </row>
        <row r="147">
          <cell r="A147">
            <v>9</v>
          </cell>
          <cell r="B147" t="str">
            <v>RhodeIsland</v>
          </cell>
          <cell r="C147">
            <v>42644</v>
          </cell>
          <cell r="D147" t="str">
            <v>Frcst VO</v>
          </cell>
          <cell r="E147">
            <v>25675.152748972498</v>
          </cell>
          <cell r="F147">
            <v>775.07269129033602</v>
          </cell>
          <cell r="G147">
            <v>493462.85785936617</v>
          </cell>
          <cell r="H147">
            <v>53880.011079789736</v>
          </cell>
          <cell r="I147">
            <v>51822.057128188098</v>
          </cell>
          <cell r="J147">
            <v>0</v>
          </cell>
          <cell r="K147">
            <v>0</v>
          </cell>
          <cell r="L147">
            <v>60420.345013388272</v>
          </cell>
          <cell r="M147">
            <v>788.8746524128735</v>
          </cell>
          <cell r="N147">
            <v>115387.51562262981</v>
          </cell>
          <cell r="O147">
            <v>14983.547100109961</v>
          </cell>
          <cell r="P147">
            <v>0</v>
          </cell>
          <cell r="Q147">
            <v>14293.779378328851</v>
          </cell>
          <cell r="R147">
            <v>10500.022216108347</v>
          </cell>
          <cell r="S147">
            <v>0</v>
          </cell>
          <cell r="T147">
            <v>7681.0863858967259</v>
          </cell>
          <cell r="U147">
            <v>34623.517524396964</v>
          </cell>
          <cell r="V147">
            <v>53.000310155772347</v>
          </cell>
          <cell r="W147">
            <v>20684.071847947289</v>
          </cell>
          <cell r="X147">
            <v>1418.6670345041655</v>
          </cell>
          <cell r="Y147">
            <v>0</v>
          </cell>
          <cell r="Z147">
            <v>2309.3383252405306</v>
          </cell>
          <cell r="AA147">
            <v>0</v>
          </cell>
          <cell r="AB147">
            <v>0</v>
          </cell>
          <cell r="AC147">
            <v>0</v>
          </cell>
          <cell r="AD147">
            <v>0</v>
          </cell>
          <cell r="AE147">
            <v>0</v>
          </cell>
          <cell r="AF147">
            <v>0</v>
          </cell>
          <cell r="AG147">
            <v>44476.296700912433</v>
          </cell>
          <cell r="AH147">
            <v>29602.955467298983</v>
          </cell>
          <cell r="AI147">
            <v>267028.78582206543</v>
          </cell>
          <cell r="AJ147">
            <v>48542.560408249425</v>
          </cell>
          <cell r="AK147">
            <v>46608.492869292408</v>
          </cell>
          <cell r="AL147">
            <v>257191.75864797214</v>
          </cell>
          <cell r="AM147">
            <v>13974.408147650194</v>
          </cell>
          <cell r="AN147">
            <v>0</v>
          </cell>
          <cell r="AO147">
            <v>0</v>
          </cell>
          <cell r="AP147">
            <v>0</v>
          </cell>
          <cell r="AQ147">
            <v>0</v>
          </cell>
          <cell r="AR147">
            <v>0</v>
          </cell>
          <cell r="AS147">
            <v>0</v>
          </cell>
          <cell r="AT147">
            <v>0</v>
          </cell>
        </row>
        <row r="148">
          <cell r="A148">
            <v>9</v>
          </cell>
          <cell r="B148" t="str">
            <v>RhodeIsland</v>
          </cell>
          <cell r="C148">
            <v>42675</v>
          </cell>
          <cell r="D148" t="str">
            <v>Frcst VO</v>
          </cell>
          <cell r="E148">
            <v>32820.971494645717</v>
          </cell>
          <cell r="F148">
            <v>1464.5238108110539</v>
          </cell>
          <cell r="G148">
            <v>1019404.0943043084</v>
          </cell>
          <cell r="H148">
            <v>116814.89236056831</v>
          </cell>
          <cell r="I148">
            <v>124100.17031053215</v>
          </cell>
          <cell r="J148">
            <v>0</v>
          </cell>
          <cell r="K148">
            <v>0</v>
          </cell>
          <cell r="L148">
            <v>95424.011301129896</v>
          </cell>
          <cell r="M148">
            <v>1434.7773124301773</v>
          </cell>
          <cell r="N148">
            <v>205251.20723351871</v>
          </cell>
          <cell r="O148">
            <v>18510.74205837692</v>
          </cell>
          <cell r="P148">
            <v>0</v>
          </cell>
          <cell r="Q148">
            <v>18260.708418899954</v>
          </cell>
          <cell r="R148">
            <v>10710.555865394017</v>
          </cell>
          <cell r="S148">
            <v>0</v>
          </cell>
          <cell r="T148">
            <v>8556.0115585366912</v>
          </cell>
          <cell r="U148">
            <v>72879.571307107035</v>
          </cell>
          <cell r="V148">
            <v>713.07447193666451</v>
          </cell>
          <cell r="W148">
            <v>46711.638940076962</v>
          </cell>
          <cell r="X148">
            <v>3027.4782242785882</v>
          </cell>
          <cell r="Y148">
            <v>0</v>
          </cell>
          <cell r="Z148">
            <v>5858.3453961583091</v>
          </cell>
          <cell r="AA148">
            <v>0</v>
          </cell>
          <cell r="AB148">
            <v>0</v>
          </cell>
          <cell r="AC148">
            <v>0</v>
          </cell>
          <cell r="AD148">
            <v>0</v>
          </cell>
          <cell r="AE148">
            <v>0</v>
          </cell>
          <cell r="AF148">
            <v>0</v>
          </cell>
          <cell r="AG148">
            <v>64568.044880094843</v>
          </cell>
          <cell r="AH148">
            <v>40684.289424115763</v>
          </cell>
          <cell r="AI148">
            <v>299764.97497854679</v>
          </cell>
          <cell r="AJ148">
            <v>111502.31207309982</v>
          </cell>
          <cell r="AK148">
            <v>100445.93571313254</v>
          </cell>
          <cell r="AL148">
            <v>214911.5284113872</v>
          </cell>
          <cell r="AM148">
            <v>15859.639262990388</v>
          </cell>
          <cell r="AN148">
            <v>0</v>
          </cell>
          <cell r="AO148">
            <v>0</v>
          </cell>
          <cell r="AP148">
            <v>0</v>
          </cell>
          <cell r="AQ148">
            <v>0</v>
          </cell>
          <cell r="AR148">
            <v>0</v>
          </cell>
          <cell r="AS148">
            <v>0</v>
          </cell>
          <cell r="AT148">
            <v>0</v>
          </cell>
        </row>
        <row r="149">
          <cell r="A149">
            <v>9</v>
          </cell>
          <cell r="B149" t="str">
            <v>RhodeIsland</v>
          </cell>
          <cell r="C149">
            <v>42705</v>
          </cell>
          <cell r="D149" t="str">
            <v>Frcst VO</v>
          </cell>
          <cell r="E149">
            <v>48399.337548215532</v>
          </cell>
          <cell r="F149">
            <v>2730.126218839323</v>
          </cell>
          <cell r="G149">
            <v>1910030.5594706009</v>
          </cell>
          <cell r="H149">
            <v>211472.96531997953</v>
          </cell>
          <cell r="I149">
            <v>260221.81688360311</v>
          </cell>
          <cell r="J149">
            <v>0</v>
          </cell>
          <cell r="K149">
            <v>0</v>
          </cell>
          <cell r="L149">
            <v>163275.60805344523</v>
          </cell>
          <cell r="M149">
            <v>3454.6032671397461</v>
          </cell>
          <cell r="N149">
            <v>316461.30917272496</v>
          </cell>
          <cell r="O149">
            <v>23927.096872857488</v>
          </cell>
          <cell r="P149">
            <v>0</v>
          </cell>
          <cell r="Q149">
            <v>20845.622213038328</v>
          </cell>
          <cell r="R149">
            <v>10518.736312222754</v>
          </cell>
          <cell r="S149">
            <v>0</v>
          </cell>
          <cell r="T149">
            <v>10406.27361048994</v>
          </cell>
          <cell r="U149">
            <v>128809.08953259914</v>
          </cell>
          <cell r="V149">
            <v>841.61709660429517</v>
          </cell>
          <cell r="W149">
            <v>76316.612514099135</v>
          </cell>
          <cell r="X149">
            <v>5233.3634334769413</v>
          </cell>
          <cell r="Y149">
            <v>0</v>
          </cell>
          <cell r="Z149">
            <v>9209.5739091965079</v>
          </cell>
          <cell r="AA149">
            <v>0</v>
          </cell>
          <cell r="AB149">
            <v>0</v>
          </cell>
          <cell r="AC149">
            <v>0</v>
          </cell>
          <cell r="AD149">
            <v>0</v>
          </cell>
          <cell r="AE149">
            <v>0</v>
          </cell>
          <cell r="AF149">
            <v>0</v>
          </cell>
          <cell r="AG149">
            <v>104595.13675470957</v>
          </cell>
          <cell r="AH149">
            <v>46905.586784616484</v>
          </cell>
          <cell r="AI149">
            <v>372333.76615056436</v>
          </cell>
          <cell r="AJ149">
            <v>157605.3855121558</v>
          </cell>
          <cell r="AK149">
            <v>147584.8919511142</v>
          </cell>
          <cell r="AL149">
            <v>83526.814379626041</v>
          </cell>
          <cell r="AM149">
            <v>19289.695009429743</v>
          </cell>
          <cell r="AN149">
            <v>0</v>
          </cell>
          <cell r="AO149">
            <v>0</v>
          </cell>
          <cell r="AP149">
            <v>0</v>
          </cell>
          <cell r="AQ149">
            <v>0</v>
          </cell>
          <cell r="AR149">
            <v>0</v>
          </cell>
          <cell r="AS149">
            <v>0</v>
          </cell>
          <cell r="AT149">
            <v>0</v>
          </cell>
        </row>
        <row r="150">
          <cell r="A150">
            <v>9</v>
          </cell>
          <cell r="B150" t="str">
            <v>RhodeIsland</v>
          </cell>
          <cell r="C150">
            <v>42736</v>
          </cell>
          <cell r="D150" t="str">
            <v>Frcst VO</v>
          </cell>
          <cell r="E150">
            <v>61657.009886065818</v>
          </cell>
          <cell r="F150">
            <v>3681.3875833987222</v>
          </cell>
          <cell r="G150">
            <v>2770767.0030392325</v>
          </cell>
          <cell r="H150">
            <v>264934.45531390392</v>
          </cell>
          <cell r="I150">
            <v>453564.28955747117</v>
          </cell>
          <cell r="J150">
            <v>0</v>
          </cell>
          <cell r="K150">
            <v>0</v>
          </cell>
          <cell r="L150">
            <v>216328.9719883159</v>
          </cell>
          <cell r="M150">
            <v>4989.9068744678952</v>
          </cell>
          <cell r="N150">
            <v>495860.01080461952</v>
          </cell>
          <cell r="O150">
            <v>26178.274608010561</v>
          </cell>
          <cell r="P150">
            <v>0</v>
          </cell>
          <cell r="Q150">
            <v>26467.907708279326</v>
          </cell>
          <cell r="R150">
            <v>15832.847493432304</v>
          </cell>
          <cell r="S150">
            <v>0</v>
          </cell>
          <cell r="T150">
            <v>9690.1711905203356</v>
          </cell>
          <cell r="U150">
            <v>194711.18727414578</v>
          </cell>
          <cell r="V150">
            <v>858.04010028603318</v>
          </cell>
          <cell r="W150">
            <v>108134.0689417908</v>
          </cell>
          <cell r="X150">
            <v>8240.0511145730543</v>
          </cell>
          <cell r="Y150">
            <v>0</v>
          </cell>
          <cell r="Z150">
            <v>12446.85795794666</v>
          </cell>
          <cell r="AA150">
            <v>0</v>
          </cell>
          <cell r="AB150">
            <v>0</v>
          </cell>
          <cell r="AC150">
            <v>0</v>
          </cell>
          <cell r="AD150">
            <v>0</v>
          </cell>
          <cell r="AE150">
            <v>0</v>
          </cell>
          <cell r="AF150">
            <v>0</v>
          </cell>
          <cell r="AG150">
            <v>100714.79136919306</v>
          </cell>
          <cell r="AH150">
            <v>42956.191137236223</v>
          </cell>
          <cell r="AI150">
            <v>365589.44765457889</v>
          </cell>
          <cell r="AJ150">
            <v>178243.17036835081</v>
          </cell>
          <cell r="AK150">
            <v>161257.26318140092</v>
          </cell>
          <cell r="AL150">
            <v>83141.128215144621</v>
          </cell>
          <cell r="AM150">
            <v>15906.753180507008</v>
          </cell>
          <cell r="AN150">
            <v>0</v>
          </cell>
          <cell r="AO150">
            <v>0</v>
          </cell>
          <cell r="AP150">
            <v>0</v>
          </cell>
          <cell r="AQ150">
            <v>0</v>
          </cell>
          <cell r="AR150">
            <v>0</v>
          </cell>
          <cell r="AS150">
            <v>0</v>
          </cell>
          <cell r="AT150">
            <v>0</v>
          </cell>
        </row>
        <row r="151">
          <cell r="A151">
            <v>9</v>
          </cell>
          <cell r="B151" t="str">
            <v>RhodeIsland</v>
          </cell>
          <cell r="C151">
            <v>42767</v>
          </cell>
          <cell r="D151" t="str">
            <v>Frcst VO</v>
          </cell>
          <cell r="E151">
            <v>62768.485601266038</v>
          </cell>
          <cell r="F151">
            <v>3744.37558894109</v>
          </cell>
          <cell r="G151">
            <v>2921366.6456667553</v>
          </cell>
          <cell r="H151">
            <v>273728.55479929375</v>
          </cell>
          <cell r="I151">
            <v>450605.8012245904</v>
          </cell>
          <cell r="J151">
            <v>0</v>
          </cell>
          <cell r="K151">
            <v>0</v>
          </cell>
          <cell r="L151">
            <v>239414.33115964677</v>
          </cell>
          <cell r="M151">
            <v>5020.1616862926412</v>
          </cell>
          <cell r="N151">
            <v>533801.74104948423</v>
          </cell>
          <cell r="O151">
            <v>26464.704450780679</v>
          </cell>
          <cell r="P151">
            <v>0</v>
          </cell>
          <cell r="Q151">
            <v>24208.522392628594</v>
          </cell>
          <cell r="R151">
            <v>13743.560744119106</v>
          </cell>
          <cell r="S151">
            <v>0</v>
          </cell>
          <cell r="T151">
            <v>12661.773829759482</v>
          </cell>
          <cell r="U151">
            <v>197888.15715869016</v>
          </cell>
          <cell r="V151">
            <v>2035.2815463169732</v>
          </cell>
          <cell r="W151">
            <v>114136.06123240056</v>
          </cell>
          <cell r="X151">
            <v>7540.3400045207545</v>
          </cell>
          <cell r="Y151">
            <v>0</v>
          </cell>
          <cell r="Z151">
            <v>12517.768882472888</v>
          </cell>
          <cell r="AA151">
            <v>0</v>
          </cell>
          <cell r="AB151">
            <v>0</v>
          </cell>
          <cell r="AC151">
            <v>0</v>
          </cell>
          <cell r="AD151">
            <v>0</v>
          </cell>
          <cell r="AE151">
            <v>0</v>
          </cell>
          <cell r="AF151">
            <v>0</v>
          </cell>
          <cell r="AG151">
            <v>116380.28898429766</v>
          </cell>
          <cell r="AH151">
            <v>50756.71881172742</v>
          </cell>
          <cell r="AI151">
            <v>352488.89335867477</v>
          </cell>
          <cell r="AJ151">
            <v>167452.26186088932</v>
          </cell>
          <cell r="AK151">
            <v>156382.07201008155</v>
          </cell>
          <cell r="AL151">
            <v>0</v>
          </cell>
          <cell r="AM151">
            <v>15358.244450144695</v>
          </cell>
          <cell r="AN151">
            <v>0</v>
          </cell>
          <cell r="AO151">
            <v>0</v>
          </cell>
          <cell r="AP151">
            <v>0</v>
          </cell>
          <cell r="AQ151">
            <v>0</v>
          </cell>
          <cell r="AR151">
            <v>0</v>
          </cell>
          <cell r="AS151">
            <v>0</v>
          </cell>
          <cell r="AT151">
            <v>0</v>
          </cell>
        </row>
        <row r="152">
          <cell r="A152">
            <v>9</v>
          </cell>
          <cell r="B152" t="str">
            <v>RhodeIsland</v>
          </cell>
          <cell r="C152">
            <v>42795</v>
          </cell>
          <cell r="D152" t="str">
            <v>Frcst VO</v>
          </cell>
          <cell r="E152">
            <v>56116.417759378674</v>
          </cell>
          <cell r="F152">
            <v>3170.5153471986264</v>
          </cell>
          <cell r="G152">
            <v>2597086.1202908726</v>
          </cell>
          <cell r="H152">
            <v>250266.38095562137</v>
          </cell>
          <cell r="I152">
            <v>417414.28016068955</v>
          </cell>
          <cell r="J152">
            <v>0</v>
          </cell>
          <cell r="K152">
            <v>0</v>
          </cell>
          <cell r="L152">
            <v>215310.570977086</v>
          </cell>
          <cell r="M152">
            <v>3385.1264266114285</v>
          </cell>
          <cell r="N152">
            <v>496485.44344734633</v>
          </cell>
          <cell r="O152">
            <v>28903.512265128571</v>
          </cell>
          <cell r="P152">
            <v>0</v>
          </cell>
          <cell r="Q152">
            <v>25159.666807686288</v>
          </cell>
          <cell r="R152">
            <v>13829.740555528571</v>
          </cell>
          <cell r="S152">
            <v>0</v>
          </cell>
          <cell r="T152">
            <v>11368.790486522417</v>
          </cell>
          <cell r="U152">
            <v>189048.70171581162</v>
          </cell>
          <cell r="V152">
            <v>2047.1638642499036</v>
          </cell>
          <cell r="W152">
            <v>108550.73997593934</v>
          </cell>
          <cell r="X152">
            <v>6936.0567701401833</v>
          </cell>
          <cell r="Y152">
            <v>0</v>
          </cell>
          <cell r="Z152">
            <v>13053.292963152018</v>
          </cell>
          <cell r="AA152">
            <v>0</v>
          </cell>
          <cell r="AB152">
            <v>0</v>
          </cell>
          <cell r="AC152">
            <v>0</v>
          </cell>
          <cell r="AD152">
            <v>0</v>
          </cell>
          <cell r="AE152">
            <v>0</v>
          </cell>
          <cell r="AF152">
            <v>0</v>
          </cell>
          <cell r="AG152">
            <v>78430.441734312524</v>
          </cell>
          <cell r="AH152">
            <v>49760.152800470671</v>
          </cell>
          <cell r="AI152">
            <v>322140.37320738478</v>
          </cell>
          <cell r="AJ152">
            <v>142450.151617375</v>
          </cell>
          <cell r="AK152">
            <v>130408.56755273158</v>
          </cell>
          <cell r="AL152">
            <v>0</v>
          </cell>
          <cell r="AM152">
            <v>12901.570033232476</v>
          </cell>
          <cell r="AN152">
            <v>0</v>
          </cell>
          <cell r="AO152">
            <v>0</v>
          </cell>
          <cell r="AP152">
            <v>0</v>
          </cell>
          <cell r="AQ152">
            <v>0</v>
          </cell>
          <cell r="AR152">
            <v>0</v>
          </cell>
          <cell r="AS152">
            <v>0</v>
          </cell>
          <cell r="AT152">
            <v>0</v>
          </cell>
        </row>
        <row r="153">
          <cell r="A153">
            <v>9</v>
          </cell>
          <cell r="B153" t="str">
            <v>RhodeIsland</v>
          </cell>
          <cell r="C153">
            <v>42826</v>
          </cell>
          <cell r="D153" t="str">
            <v>Frcst VO</v>
          </cell>
          <cell r="E153">
            <v>43410.334114555022</v>
          </cell>
          <cell r="F153">
            <v>2170.4054074689834</v>
          </cell>
          <cell r="G153">
            <v>1904441.9069998283</v>
          </cell>
          <cell r="H153">
            <v>189564.06739600963</v>
          </cell>
          <cell r="I153">
            <v>274539.30288546404</v>
          </cell>
          <cell r="J153">
            <v>0</v>
          </cell>
          <cell r="K153">
            <v>0</v>
          </cell>
          <cell r="L153">
            <v>157432.22032124834</v>
          </cell>
          <cell r="M153">
            <v>2570.9212980516086</v>
          </cell>
          <cell r="N153">
            <v>332527.77002627094</v>
          </cell>
          <cell r="O153">
            <v>23189.124717189388</v>
          </cell>
          <cell r="P153">
            <v>0</v>
          </cell>
          <cell r="Q153">
            <v>21291.404833568591</v>
          </cell>
          <cell r="R153">
            <v>12895.416293827002</v>
          </cell>
          <cell r="S153">
            <v>0</v>
          </cell>
          <cell r="T153">
            <v>9532.5390629293161</v>
          </cell>
          <cell r="U153">
            <v>147393.81486987742</v>
          </cell>
          <cell r="V153">
            <v>1326.7406137927162</v>
          </cell>
          <cell r="W153">
            <v>81459.500817119944</v>
          </cell>
          <cell r="X153">
            <v>5454.7950026461158</v>
          </cell>
          <cell r="Y153">
            <v>0</v>
          </cell>
          <cell r="Z153">
            <v>9194.9083332508508</v>
          </cell>
          <cell r="AA153">
            <v>0</v>
          </cell>
          <cell r="AB153">
            <v>0</v>
          </cell>
          <cell r="AC153">
            <v>0</v>
          </cell>
          <cell r="AD153">
            <v>0</v>
          </cell>
          <cell r="AE153">
            <v>0</v>
          </cell>
          <cell r="AF153">
            <v>0</v>
          </cell>
          <cell r="AG153">
            <v>58326.967443558111</v>
          </cell>
          <cell r="AH153">
            <v>36740.901783130546</v>
          </cell>
          <cell r="AI153">
            <v>283873.99076559552</v>
          </cell>
          <cell r="AJ153">
            <v>98874.581251971322</v>
          </cell>
          <cell r="AK153">
            <v>85039.051757883557</v>
          </cell>
          <cell r="AL153">
            <v>0</v>
          </cell>
          <cell r="AM153">
            <v>16265.844409793612</v>
          </cell>
          <cell r="AN153">
            <v>0</v>
          </cell>
          <cell r="AO153">
            <v>0</v>
          </cell>
          <cell r="AP153">
            <v>0</v>
          </cell>
          <cell r="AQ153">
            <v>0</v>
          </cell>
          <cell r="AR153">
            <v>0</v>
          </cell>
          <cell r="AS153">
            <v>0</v>
          </cell>
          <cell r="AT153">
            <v>0</v>
          </cell>
        </row>
        <row r="154">
          <cell r="A154">
            <v>9</v>
          </cell>
          <cell r="B154" t="str">
            <v>RhodeIsland</v>
          </cell>
          <cell r="C154">
            <v>42856</v>
          </cell>
          <cell r="D154" t="str">
            <v>Frcst VO</v>
          </cell>
          <cell r="E154">
            <v>36986.884852720577</v>
          </cell>
          <cell r="F154">
            <v>1607.2288415815474</v>
          </cell>
          <cell r="G154">
            <v>1122727.0197646287</v>
          </cell>
          <cell r="H154">
            <v>113112.36776160139</v>
          </cell>
          <cell r="I154">
            <v>141257.76193448191</v>
          </cell>
          <cell r="J154">
            <v>0</v>
          </cell>
          <cell r="K154">
            <v>0</v>
          </cell>
          <cell r="L154">
            <v>103998.67911432341</v>
          </cell>
          <cell r="M154">
            <v>11450.121870893361</v>
          </cell>
          <cell r="N154">
            <v>201042.53772249361</v>
          </cell>
          <cell r="O154">
            <v>19256.42453517731</v>
          </cell>
          <cell r="P154">
            <v>0</v>
          </cell>
          <cell r="Q154">
            <v>18068.621396911247</v>
          </cell>
          <cell r="R154">
            <v>16130.779026617163</v>
          </cell>
          <cell r="S154">
            <v>0</v>
          </cell>
          <cell r="T154">
            <v>8122.8275205777263</v>
          </cell>
          <cell r="U154">
            <v>74452.106571345721</v>
          </cell>
          <cell r="V154">
            <v>683.58121719493033</v>
          </cell>
          <cell r="W154">
            <v>38026.823882752324</v>
          </cell>
          <cell r="X154">
            <v>3612.0811999968032</v>
          </cell>
          <cell r="Y154">
            <v>0</v>
          </cell>
          <cell r="Z154">
            <v>5459.4865995383443</v>
          </cell>
          <cell r="AA154">
            <v>0</v>
          </cell>
          <cell r="AB154">
            <v>0</v>
          </cell>
          <cell r="AC154">
            <v>0</v>
          </cell>
          <cell r="AD154">
            <v>0</v>
          </cell>
          <cell r="AE154">
            <v>0</v>
          </cell>
          <cell r="AF154">
            <v>0</v>
          </cell>
          <cell r="AG154">
            <v>35737.017167326063</v>
          </cell>
          <cell r="AH154">
            <v>35064.451697622659</v>
          </cell>
          <cell r="AI154">
            <v>262724.77700121165</v>
          </cell>
          <cell r="AJ154">
            <v>33013.776447014592</v>
          </cell>
          <cell r="AK154">
            <v>38679.39840094297</v>
          </cell>
          <cell r="AL154">
            <v>61454.243887100034</v>
          </cell>
          <cell r="AM154">
            <v>13882.852032292611</v>
          </cell>
          <cell r="AN154">
            <v>0</v>
          </cell>
          <cell r="AO154">
            <v>0</v>
          </cell>
          <cell r="AP154">
            <v>0</v>
          </cell>
          <cell r="AQ154">
            <v>0</v>
          </cell>
          <cell r="AR154">
            <v>0</v>
          </cell>
          <cell r="AS154">
            <v>0</v>
          </cell>
          <cell r="AT154">
            <v>0</v>
          </cell>
        </row>
        <row r="155">
          <cell r="A155">
            <v>9</v>
          </cell>
          <cell r="B155" t="str">
            <v>RhodeIsland</v>
          </cell>
          <cell r="C155">
            <v>42887</v>
          </cell>
          <cell r="D155" t="str">
            <v>Frcst VO</v>
          </cell>
          <cell r="E155">
            <v>28592.159413402256</v>
          </cell>
          <cell r="F155">
            <v>965.81811438316106</v>
          </cell>
          <cell r="G155">
            <v>633576.07906082796</v>
          </cell>
          <cell r="H155">
            <v>67715.315273161861</v>
          </cell>
          <cell r="I155">
            <v>73792.792662059612</v>
          </cell>
          <cell r="J155">
            <v>0</v>
          </cell>
          <cell r="K155">
            <v>0</v>
          </cell>
          <cell r="L155">
            <v>70440.381221119154</v>
          </cell>
          <cell r="M155">
            <v>731.80534397536053</v>
          </cell>
          <cell r="N155">
            <v>127115.42985352669</v>
          </cell>
          <cell r="O155">
            <v>15659.218923833996</v>
          </cell>
          <cell r="P155">
            <v>0</v>
          </cell>
          <cell r="Q155">
            <v>13399.715314776096</v>
          </cell>
          <cell r="R155">
            <v>13739.982124074926</v>
          </cell>
          <cell r="S155">
            <v>0</v>
          </cell>
          <cell r="T155">
            <v>8598.2292994816307</v>
          </cell>
          <cell r="U155">
            <v>46751.045858641519</v>
          </cell>
          <cell r="V155">
            <v>223.28185267068488</v>
          </cell>
          <cell r="W155">
            <v>22020.30634186331</v>
          </cell>
          <cell r="X155">
            <v>1505.9207631926447</v>
          </cell>
          <cell r="Y155">
            <v>0</v>
          </cell>
          <cell r="Z155">
            <v>3725.273360803686</v>
          </cell>
          <cell r="AA155">
            <v>0</v>
          </cell>
          <cell r="AB155">
            <v>0</v>
          </cell>
          <cell r="AC155">
            <v>0</v>
          </cell>
          <cell r="AD155">
            <v>0</v>
          </cell>
          <cell r="AE155">
            <v>0</v>
          </cell>
          <cell r="AF155">
            <v>0</v>
          </cell>
          <cell r="AG155">
            <v>31781.77740762063</v>
          </cell>
          <cell r="AH155">
            <v>31207.548459730158</v>
          </cell>
          <cell r="AI155">
            <v>256964.83895792413</v>
          </cell>
          <cell r="AJ155">
            <v>25899.250138919648</v>
          </cell>
          <cell r="AK155">
            <v>18572.563991910276</v>
          </cell>
          <cell r="AL155">
            <v>269714.33086212038</v>
          </cell>
          <cell r="AM155">
            <v>13118.446229427993</v>
          </cell>
          <cell r="AN155">
            <v>0</v>
          </cell>
          <cell r="AO155">
            <v>0</v>
          </cell>
          <cell r="AP155">
            <v>0</v>
          </cell>
          <cell r="AQ155">
            <v>0</v>
          </cell>
          <cell r="AR155">
            <v>0</v>
          </cell>
          <cell r="AS155">
            <v>0</v>
          </cell>
          <cell r="AT155">
            <v>0</v>
          </cell>
        </row>
        <row r="156">
          <cell r="A156">
            <v>9</v>
          </cell>
          <cell r="B156" t="str">
            <v>RhodeIsland</v>
          </cell>
          <cell r="C156">
            <v>42917</v>
          </cell>
          <cell r="D156" t="str">
            <v>Frcst VO</v>
          </cell>
          <cell r="E156">
            <v>25051.019515547185</v>
          </cell>
          <cell r="F156">
            <v>733.40316592824615</v>
          </cell>
          <cell r="G156">
            <v>418742.02035012637</v>
          </cell>
          <cell r="H156">
            <v>42843.946015998023</v>
          </cell>
          <cell r="I156">
            <v>55295.497541593264</v>
          </cell>
          <cell r="J156">
            <v>0</v>
          </cell>
          <cell r="K156">
            <v>0</v>
          </cell>
          <cell r="L156">
            <v>56994.093668394438</v>
          </cell>
          <cell r="M156">
            <v>122.55767307522773</v>
          </cell>
          <cell r="N156">
            <v>100395.87355707221</v>
          </cell>
          <cell r="O156">
            <v>13243.428657600034</v>
          </cell>
          <cell r="P156">
            <v>0</v>
          </cell>
          <cell r="Q156">
            <v>12932.482243557186</v>
          </cell>
          <cell r="R156">
            <v>9443.5680976129006</v>
          </cell>
          <cell r="S156">
            <v>0</v>
          </cell>
          <cell r="T156">
            <v>6627.7119248182044</v>
          </cell>
          <cell r="U156">
            <v>22574.470219702165</v>
          </cell>
          <cell r="V156">
            <v>51.834353940279321</v>
          </cell>
          <cell r="W156">
            <v>14915.015851700195</v>
          </cell>
          <cell r="X156">
            <v>1435.0554750265283</v>
          </cell>
          <cell r="Y156">
            <v>0</v>
          </cell>
          <cell r="Z156">
            <v>1689.9617787238494</v>
          </cell>
          <cell r="AA156">
            <v>0</v>
          </cell>
          <cell r="AB156">
            <v>0</v>
          </cell>
          <cell r="AC156">
            <v>0</v>
          </cell>
          <cell r="AD156">
            <v>0</v>
          </cell>
          <cell r="AE156">
            <v>0</v>
          </cell>
          <cell r="AF156">
            <v>0</v>
          </cell>
          <cell r="AG156">
            <v>27650.410271923185</v>
          </cell>
          <cell r="AH156">
            <v>28499.292942296252</v>
          </cell>
          <cell r="AI156">
            <v>258799.24690407395</v>
          </cell>
          <cell r="AJ156">
            <v>18923.141378409462</v>
          </cell>
          <cell r="AK156">
            <v>15445.062136497438</v>
          </cell>
          <cell r="AL156">
            <v>714331.60602650454</v>
          </cell>
          <cell r="AM156">
            <v>12276.716190125286</v>
          </cell>
          <cell r="AN156">
            <v>0</v>
          </cell>
          <cell r="AO156">
            <v>0</v>
          </cell>
          <cell r="AP156">
            <v>0</v>
          </cell>
          <cell r="AQ156">
            <v>0</v>
          </cell>
          <cell r="AR156">
            <v>0</v>
          </cell>
          <cell r="AS156">
            <v>0</v>
          </cell>
          <cell r="AT156">
            <v>0</v>
          </cell>
        </row>
        <row r="157">
          <cell r="A157">
            <v>9</v>
          </cell>
          <cell r="B157" t="str">
            <v>RhodeIsland</v>
          </cell>
          <cell r="C157">
            <v>42948</v>
          </cell>
          <cell r="D157" t="str">
            <v>Frcst VO</v>
          </cell>
          <cell r="E157">
            <v>21906.172727794106</v>
          </cell>
          <cell r="F157">
            <v>622.47588621913133</v>
          </cell>
          <cell r="G157">
            <v>348780.87762937858</v>
          </cell>
          <cell r="H157">
            <v>38130.7720048841</v>
          </cell>
          <cell r="I157">
            <v>47358.718584014488</v>
          </cell>
          <cell r="J157">
            <v>0</v>
          </cell>
          <cell r="K157">
            <v>0</v>
          </cell>
          <cell r="L157">
            <v>49218.541953867367</v>
          </cell>
          <cell r="M157">
            <v>337.59432378025923</v>
          </cell>
          <cell r="N157">
            <v>88807.398444795952</v>
          </cell>
          <cell r="O157">
            <v>13582.266280943983</v>
          </cell>
          <cell r="P157">
            <v>0</v>
          </cell>
          <cell r="Q157">
            <v>13813.609386754679</v>
          </cell>
          <cell r="R157">
            <v>13493.034120659864</v>
          </cell>
          <cell r="S157">
            <v>0</v>
          </cell>
          <cell r="T157">
            <v>6849.1010038973909</v>
          </cell>
          <cell r="U157">
            <v>17671.767183121017</v>
          </cell>
          <cell r="V157">
            <v>16.26207643312102</v>
          </cell>
          <cell r="W157">
            <v>11556.211223144079</v>
          </cell>
          <cell r="X157">
            <v>1399.0435700636945</v>
          </cell>
          <cell r="Y157">
            <v>0</v>
          </cell>
          <cell r="Z157">
            <v>1567.2546687898089</v>
          </cell>
          <cell r="AA157">
            <v>0</v>
          </cell>
          <cell r="AB157">
            <v>0</v>
          </cell>
          <cell r="AC157">
            <v>0</v>
          </cell>
          <cell r="AD157">
            <v>0</v>
          </cell>
          <cell r="AE157">
            <v>0</v>
          </cell>
          <cell r="AF157">
            <v>0</v>
          </cell>
          <cell r="AG157">
            <v>30382.870203597213</v>
          </cell>
          <cell r="AH157">
            <v>30585.480944601572</v>
          </cell>
          <cell r="AI157">
            <v>252439.15769502486</v>
          </cell>
          <cell r="AJ157">
            <v>18636.338000000003</v>
          </cell>
          <cell r="AK157">
            <v>15173.517307692307</v>
          </cell>
          <cell r="AL157">
            <v>107916.2330153142</v>
          </cell>
          <cell r="AM157">
            <v>9888.3890196149696</v>
          </cell>
          <cell r="AN157">
            <v>0</v>
          </cell>
          <cell r="AO157">
            <v>0</v>
          </cell>
          <cell r="AP157">
            <v>0</v>
          </cell>
          <cell r="AQ157">
            <v>0</v>
          </cell>
          <cell r="AR157">
            <v>0</v>
          </cell>
          <cell r="AS157">
            <v>0</v>
          </cell>
          <cell r="AT157">
            <v>0</v>
          </cell>
        </row>
        <row r="158">
          <cell r="A158">
            <v>9</v>
          </cell>
          <cell r="B158" t="str">
            <v>RhodeIsland</v>
          </cell>
          <cell r="C158">
            <v>42979</v>
          </cell>
          <cell r="D158" t="str">
            <v>Frcst VO</v>
          </cell>
          <cell r="E158">
            <v>23221.253711283887</v>
          </cell>
          <cell r="F158">
            <v>716.9705178651684</v>
          </cell>
          <cell r="G158">
            <v>370931.04448635195</v>
          </cell>
          <cell r="H158">
            <v>42042.893302420503</v>
          </cell>
          <cell r="I158">
            <v>49449.510139111575</v>
          </cell>
          <cell r="J158">
            <v>0</v>
          </cell>
          <cell r="K158">
            <v>0</v>
          </cell>
          <cell r="L158">
            <v>60167.015801583177</v>
          </cell>
          <cell r="M158">
            <v>281.17905185230649</v>
          </cell>
          <cell r="N158">
            <v>97320.246963806479</v>
          </cell>
          <cell r="O158">
            <v>14820.538469163081</v>
          </cell>
          <cell r="P158">
            <v>0</v>
          </cell>
          <cell r="Q158">
            <v>15608.644922897174</v>
          </cell>
          <cell r="R158">
            <v>11025.241278109404</v>
          </cell>
          <cell r="S158">
            <v>0</v>
          </cell>
          <cell r="T158">
            <v>8377.5000025948066</v>
          </cell>
          <cell r="U158">
            <v>21394.219053191955</v>
          </cell>
          <cell r="V158">
            <v>50.609000774814866</v>
          </cell>
          <cell r="W158">
            <v>12495.551338609208</v>
          </cell>
          <cell r="X158">
            <v>1423.0708559664063</v>
          </cell>
          <cell r="Y158">
            <v>0</v>
          </cell>
          <cell r="Z158">
            <v>1535.7635986197517</v>
          </cell>
          <cell r="AA158">
            <v>0</v>
          </cell>
          <cell r="AB158">
            <v>0</v>
          </cell>
          <cell r="AC158">
            <v>0</v>
          </cell>
          <cell r="AD158">
            <v>0</v>
          </cell>
          <cell r="AE158">
            <v>0</v>
          </cell>
          <cell r="AF158">
            <v>0</v>
          </cell>
          <cell r="AG158">
            <v>32133.045524134672</v>
          </cell>
          <cell r="AH158">
            <v>31565.425363374779</v>
          </cell>
          <cell r="AI158">
            <v>275876.52934967162</v>
          </cell>
          <cell r="AJ158">
            <v>23048.531658649794</v>
          </cell>
          <cell r="AK158">
            <v>20827.712248837528</v>
          </cell>
          <cell r="AL158">
            <v>304277.7066349652</v>
          </cell>
          <cell r="AM158">
            <v>11517.636533927993</v>
          </cell>
          <cell r="AN158">
            <v>0</v>
          </cell>
          <cell r="AO158">
            <v>0</v>
          </cell>
          <cell r="AP158">
            <v>0</v>
          </cell>
          <cell r="AQ158">
            <v>0</v>
          </cell>
          <cell r="AR158">
            <v>0</v>
          </cell>
          <cell r="AS158">
            <v>0</v>
          </cell>
          <cell r="AT158">
            <v>0</v>
          </cell>
        </row>
        <row r="159">
          <cell r="A159">
            <v>9</v>
          </cell>
          <cell r="B159" t="str">
            <v>RhodeIsland</v>
          </cell>
          <cell r="C159">
            <v>43009</v>
          </cell>
          <cell r="D159" t="str">
            <v>Frcst VO</v>
          </cell>
          <cell r="E159">
            <v>23932.081654999838</v>
          </cell>
          <cell r="F159">
            <v>755.13513009958797</v>
          </cell>
          <cell r="G159">
            <v>481906.2313459111</v>
          </cell>
          <cell r="H159">
            <v>52231.978391098644</v>
          </cell>
          <cell r="I159">
            <v>50670.341194764347</v>
          </cell>
          <cell r="J159">
            <v>0</v>
          </cell>
          <cell r="K159">
            <v>0</v>
          </cell>
          <cell r="L159">
            <v>58866.123919796293</v>
          </cell>
          <cell r="M159">
            <v>800.60630922126415</v>
          </cell>
          <cell r="N159">
            <v>112419.34801818918</v>
          </cell>
          <cell r="O159">
            <v>14598.118235798451</v>
          </cell>
          <cell r="P159">
            <v>0</v>
          </cell>
          <cell r="Q159">
            <v>13926.093735156403</v>
          </cell>
          <cell r="R159">
            <v>10229.925181610382</v>
          </cell>
          <cell r="S159">
            <v>0</v>
          </cell>
          <cell r="T159">
            <v>7483.5021701823407</v>
          </cell>
          <cell r="U159">
            <v>34115.517817737775</v>
          </cell>
          <cell r="V159">
            <v>51.033048299457811</v>
          </cell>
          <cell r="W159">
            <v>20002.965030155719</v>
          </cell>
          <cell r="X159">
            <v>1382.0372947436522</v>
          </cell>
          <cell r="Y159">
            <v>0</v>
          </cell>
          <cell r="Z159">
            <v>2237.9012284160981</v>
          </cell>
          <cell r="AA159">
            <v>0</v>
          </cell>
          <cell r="AB159">
            <v>0</v>
          </cell>
          <cell r="AC159">
            <v>0</v>
          </cell>
          <cell r="AD159">
            <v>0</v>
          </cell>
          <cell r="AE159">
            <v>0</v>
          </cell>
          <cell r="AF159">
            <v>0</v>
          </cell>
          <cell r="AG159">
            <v>44476.296700912433</v>
          </cell>
          <cell r="AH159">
            <v>29602.955467298983</v>
          </cell>
          <cell r="AI159">
            <v>267028.78582206543</v>
          </cell>
          <cell r="AJ159">
            <v>48542.560408249425</v>
          </cell>
          <cell r="AK159">
            <v>46608.492869292408</v>
          </cell>
          <cell r="AL159">
            <v>257191.75864797214</v>
          </cell>
          <cell r="AM159">
            <v>13974.408147650194</v>
          </cell>
          <cell r="AN159">
            <v>0</v>
          </cell>
          <cell r="AO159">
            <v>0</v>
          </cell>
          <cell r="AP159">
            <v>0</v>
          </cell>
          <cell r="AQ159">
            <v>0</v>
          </cell>
          <cell r="AR159">
            <v>0</v>
          </cell>
          <cell r="AS159">
            <v>0</v>
          </cell>
          <cell r="AT159">
            <v>0</v>
          </cell>
        </row>
        <row r="160">
          <cell r="A160">
            <v>9</v>
          </cell>
          <cell r="B160" t="str">
            <v>RhodeIsland</v>
          </cell>
          <cell r="C160">
            <v>43040</v>
          </cell>
          <cell r="D160" t="str">
            <v>Frcst VO</v>
          </cell>
          <cell r="E160">
            <v>32881.317808331463</v>
          </cell>
          <cell r="F160">
            <v>1533.8079715182655</v>
          </cell>
          <cell r="G160">
            <v>1072372.3428720315</v>
          </cell>
          <cell r="H160">
            <v>122001.49642998041</v>
          </cell>
          <cell r="I160">
            <v>130274.20939180432</v>
          </cell>
          <cell r="J160">
            <v>0</v>
          </cell>
          <cell r="K160">
            <v>0</v>
          </cell>
          <cell r="L160">
            <v>99938.360938540616</v>
          </cell>
          <cell r="M160">
            <v>1502.6542162808707</v>
          </cell>
          <cell r="N160">
            <v>214961.29697213537</v>
          </cell>
          <cell r="O160">
            <v>19386.454162280559</v>
          </cell>
          <cell r="P160">
            <v>0</v>
          </cell>
          <cell r="Q160">
            <v>19124.591851441714</v>
          </cell>
          <cell r="R160">
            <v>11217.254266856376</v>
          </cell>
          <cell r="S160">
            <v>0</v>
          </cell>
          <cell r="T160">
            <v>8960.7820890384264</v>
          </cell>
          <cell r="U160">
            <v>77596.215911669744</v>
          </cell>
          <cell r="V160">
            <v>743.825910022058</v>
          </cell>
          <cell r="W160">
            <v>48770.696710308264</v>
          </cell>
          <cell r="X160">
            <v>3163.6943567780577</v>
          </cell>
          <cell r="Y160">
            <v>0</v>
          </cell>
          <cell r="Z160">
            <v>6117.0838469218952</v>
          </cell>
          <cell r="AA160">
            <v>0</v>
          </cell>
          <cell r="AB160">
            <v>0</v>
          </cell>
          <cell r="AC160">
            <v>0</v>
          </cell>
          <cell r="AD160">
            <v>0</v>
          </cell>
          <cell r="AE160">
            <v>0</v>
          </cell>
          <cell r="AF160">
            <v>0</v>
          </cell>
          <cell r="AG160">
            <v>64568.044880094843</v>
          </cell>
          <cell r="AH160">
            <v>40684.289424115763</v>
          </cell>
          <cell r="AI160">
            <v>299764.97497854679</v>
          </cell>
          <cell r="AJ160">
            <v>111502.31207309982</v>
          </cell>
          <cell r="AK160">
            <v>100445.93571313254</v>
          </cell>
          <cell r="AL160">
            <v>214911.5284113872</v>
          </cell>
          <cell r="AM160">
            <v>15859.639262990388</v>
          </cell>
          <cell r="AN160">
            <v>0</v>
          </cell>
          <cell r="AO160">
            <v>0</v>
          </cell>
          <cell r="AP160">
            <v>0</v>
          </cell>
          <cell r="AQ160">
            <v>0</v>
          </cell>
          <cell r="AR160">
            <v>0</v>
          </cell>
          <cell r="AS160">
            <v>0</v>
          </cell>
          <cell r="AT160">
            <v>0</v>
          </cell>
        </row>
        <row r="161">
          <cell r="A161">
            <v>9</v>
          </cell>
          <cell r="B161" t="str">
            <v>RhodeIsland</v>
          </cell>
          <cell r="C161">
            <v>43070</v>
          </cell>
          <cell r="D161" t="str">
            <v>Frcst VO</v>
          </cell>
          <cell r="E161">
            <v>46005.62451849856</v>
          </cell>
          <cell r="F161">
            <v>2713.168913132246</v>
          </cell>
          <cell r="G161">
            <v>1920752.7205755683</v>
          </cell>
          <cell r="H161">
            <v>211185.11344908515</v>
          </cell>
          <cell r="I161">
            <v>261102.52544921936</v>
          </cell>
          <cell r="J161">
            <v>0</v>
          </cell>
          <cell r="K161">
            <v>0</v>
          </cell>
          <cell r="L161">
            <v>162261.47384193316</v>
          </cell>
          <cell r="M161">
            <v>3433.1461039898099</v>
          </cell>
          <cell r="N161">
            <v>314495.71097910556</v>
          </cell>
          <cell r="O161">
            <v>23778.481364330422</v>
          </cell>
          <cell r="P161">
            <v>0</v>
          </cell>
          <cell r="Q161">
            <v>20716.146298671629</v>
          </cell>
          <cell r="R161">
            <v>10453.402546308327</v>
          </cell>
          <cell r="S161">
            <v>0</v>
          </cell>
          <cell r="T161">
            <v>10341.63837067323</v>
          </cell>
          <cell r="U161">
            <v>131216.12302680284</v>
          </cell>
          <cell r="V161">
            <v>841.30323762850139</v>
          </cell>
          <cell r="W161">
            <v>76225.453146255342</v>
          </cell>
          <cell r="X161">
            <v>5223.339792046806</v>
          </cell>
          <cell r="Y161">
            <v>0</v>
          </cell>
          <cell r="Z161">
            <v>9197.4991302209019</v>
          </cell>
          <cell r="AA161">
            <v>0</v>
          </cell>
          <cell r="AB161">
            <v>0</v>
          </cell>
          <cell r="AC161">
            <v>0</v>
          </cell>
          <cell r="AD161">
            <v>0</v>
          </cell>
          <cell r="AE161">
            <v>0</v>
          </cell>
          <cell r="AF161">
            <v>0</v>
          </cell>
          <cell r="AG161">
            <v>104595.13675470957</v>
          </cell>
          <cell r="AH161">
            <v>46905.586784616484</v>
          </cell>
          <cell r="AI161">
            <v>372333.76615056436</v>
          </cell>
          <cell r="AJ161">
            <v>157605.3855121558</v>
          </cell>
          <cell r="AK161">
            <v>147584.8919511142</v>
          </cell>
          <cell r="AL161">
            <v>83526.814379626041</v>
          </cell>
          <cell r="AM161">
            <v>19289.695009429743</v>
          </cell>
          <cell r="AN161">
            <v>0</v>
          </cell>
          <cell r="AO161">
            <v>0</v>
          </cell>
          <cell r="AP161">
            <v>0</v>
          </cell>
          <cell r="AQ161">
            <v>0</v>
          </cell>
          <cell r="AR161">
            <v>0</v>
          </cell>
          <cell r="AS161">
            <v>0</v>
          </cell>
          <cell r="AT161">
            <v>0</v>
          </cell>
        </row>
        <row r="162">
          <cell r="A162">
            <v>9</v>
          </cell>
          <cell r="B162" t="str">
            <v>RhodeIsland</v>
          </cell>
          <cell r="C162">
            <v>43101</v>
          </cell>
          <cell r="D162" t="str">
            <v>Frcst VO</v>
          </cell>
          <cell r="E162">
            <v>59240.226321028575</v>
          </cell>
          <cell r="F162">
            <v>3698.6171664723515</v>
          </cell>
          <cell r="G162">
            <v>2811890.4668030087</v>
          </cell>
          <cell r="H162">
            <v>266987.42054157611</v>
          </cell>
          <cell r="I162">
            <v>459312.23596214521</v>
          </cell>
          <cell r="J162">
            <v>0</v>
          </cell>
          <cell r="K162">
            <v>0</v>
          </cell>
          <cell r="L162">
            <v>217341.43207562467</v>
          </cell>
          <cell r="M162">
            <v>5141.8057156803461</v>
          </cell>
          <cell r="N162">
            <v>498180.72848389234</v>
          </cell>
          <cell r="O162">
            <v>26300.793833945088</v>
          </cell>
          <cell r="P162">
            <v>0</v>
          </cell>
          <cell r="Q162">
            <v>26591.782471344592</v>
          </cell>
          <cell r="R162">
            <v>15906.948183729181</v>
          </cell>
          <cell r="S162">
            <v>0</v>
          </cell>
          <cell r="T162">
            <v>9735.5230057645804</v>
          </cell>
          <cell r="U162">
            <v>199158.52351898563</v>
          </cell>
          <cell r="V162">
            <v>865.08483413526426</v>
          </cell>
          <cell r="W162">
            <v>108986.31259824221</v>
          </cell>
          <cell r="X162">
            <v>8303.0544432504594</v>
          </cell>
          <cell r="Y162">
            <v>0</v>
          </cell>
          <cell r="Z162">
            <v>12544.069259575899</v>
          </cell>
          <cell r="AA162">
            <v>0</v>
          </cell>
          <cell r="AB162">
            <v>0</v>
          </cell>
          <cell r="AC162">
            <v>0</v>
          </cell>
          <cell r="AD162">
            <v>0</v>
          </cell>
          <cell r="AE162">
            <v>0</v>
          </cell>
          <cell r="AF162">
            <v>0</v>
          </cell>
          <cell r="AG162">
            <v>100714.79136919306</v>
          </cell>
          <cell r="AH162">
            <v>42956.191137236223</v>
          </cell>
          <cell r="AI162">
            <v>365589.44765457889</v>
          </cell>
          <cell r="AJ162">
            <v>178243.17036835081</v>
          </cell>
          <cell r="AK162">
            <v>161257.26318140092</v>
          </cell>
          <cell r="AL162">
            <v>83141.128215144621</v>
          </cell>
          <cell r="AM162">
            <v>15906.753180507008</v>
          </cell>
          <cell r="AN162">
            <v>0</v>
          </cell>
          <cell r="AO162">
            <v>0</v>
          </cell>
          <cell r="AP162">
            <v>0</v>
          </cell>
          <cell r="AQ162">
            <v>0</v>
          </cell>
          <cell r="AR162">
            <v>0</v>
          </cell>
          <cell r="AS162">
            <v>0</v>
          </cell>
          <cell r="AT162">
            <v>0</v>
          </cell>
        </row>
        <row r="163">
          <cell r="A163">
            <v>9</v>
          </cell>
          <cell r="B163" t="str">
            <v>RhodeIsland</v>
          </cell>
          <cell r="C163">
            <v>43132</v>
          </cell>
          <cell r="D163" t="str">
            <v>Frcst VO</v>
          </cell>
          <cell r="E163">
            <v>59725.781643996212</v>
          </cell>
          <cell r="F163">
            <v>3725.900051495657</v>
          </cell>
          <cell r="G163">
            <v>2925119.1295260242</v>
          </cell>
          <cell r="H163">
            <v>272182.06150198349</v>
          </cell>
          <cell r="I163">
            <v>450170.65279177739</v>
          </cell>
          <cell r="J163">
            <v>0</v>
          </cell>
          <cell r="K163">
            <v>0</v>
          </cell>
          <cell r="L163">
            <v>238233.01044668799</v>
          </cell>
          <cell r="M163">
            <v>4995.3911516563285</v>
          </cell>
          <cell r="N163">
            <v>531167.85087983217</v>
          </cell>
          <cell r="O163">
            <v>26334.122027503799</v>
          </cell>
          <cell r="P163">
            <v>0</v>
          </cell>
          <cell r="Q163">
            <v>24089.072446612336</v>
          </cell>
          <cell r="R163">
            <v>13675.747122026412</v>
          </cell>
          <cell r="S163">
            <v>0</v>
          </cell>
          <cell r="T163">
            <v>12599.297972046854</v>
          </cell>
          <cell r="U163">
            <v>199670.00519345069</v>
          </cell>
          <cell r="V163">
            <v>2023.5674019026812</v>
          </cell>
          <cell r="W163">
            <v>113487.82984773516</v>
          </cell>
          <cell r="X163">
            <v>7498.033427768306</v>
          </cell>
          <cell r="Y163">
            <v>0</v>
          </cell>
          <cell r="Z163">
            <v>12446.919293143554</v>
          </cell>
          <cell r="AA163">
            <v>0</v>
          </cell>
          <cell r="AB163">
            <v>0</v>
          </cell>
          <cell r="AC163">
            <v>0</v>
          </cell>
          <cell r="AD163">
            <v>0</v>
          </cell>
          <cell r="AE163">
            <v>0</v>
          </cell>
          <cell r="AF163">
            <v>0</v>
          </cell>
          <cell r="AG163">
            <v>116380.28898429766</v>
          </cell>
          <cell r="AH163">
            <v>50756.71881172742</v>
          </cell>
          <cell r="AI163">
            <v>352488.89335867477</v>
          </cell>
          <cell r="AJ163">
            <v>167452.26186088932</v>
          </cell>
          <cell r="AK163">
            <v>156382.07201008155</v>
          </cell>
          <cell r="AL163">
            <v>0</v>
          </cell>
          <cell r="AM163">
            <v>15358.244450144695</v>
          </cell>
          <cell r="AN163">
            <v>0</v>
          </cell>
          <cell r="AO163">
            <v>0</v>
          </cell>
          <cell r="AP163">
            <v>0</v>
          </cell>
          <cell r="AQ163">
            <v>0</v>
          </cell>
          <cell r="AR163">
            <v>0</v>
          </cell>
          <cell r="AS163">
            <v>0</v>
          </cell>
          <cell r="AT163">
            <v>0</v>
          </cell>
        </row>
        <row r="164">
          <cell r="A164">
            <v>9</v>
          </cell>
          <cell r="B164" t="str">
            <v>RhodeIsland</v>
          </cell>
          <cell r="C164">
            <v>43160</v>
          </cell>
          <cell r="D164" t="str">
            <v>Frcst VO</v>
          </cell>
          <cell r="E164">
            <v>53477.061566905737</v>
          </cell>
          <cell r="F164">
            <v>3160.2547797319644</v>
          </cell>
          <cell r="G164">
            <v>2604282.9851282276</v>
          </cell>
          <cell r="H164">
            <v>249218.27991101469</v>
          </cell>
          <cell r="I164">
            <v>417622.77385916724</v>
          </cell>
          <cell r="J164">
            <v>0</v>
          </cell>
          <cell r="K164">
            <v>0</v>
          </cell>
          <cell r="L164">
            <v>214613.77301275887</v>
          </cell>
          <cell r="M164">
            <v>3483.0155611945129</v>
          </cell>
          <cell r="N164">
            <v>494878.69443942618</v>
          </cell>
          <cell r="O164">
            <v>28809.973390484141</v>
          </cell>
          <cell r="P164">
            <v>0</v>
          </cell>
          <cell r="Q164">
            <v>25078.243937758507</v>
          </cell>
          <cell r="R164">
            <v>13784.984113601295</v>
          </cell>
          <cell r="S164">
            <v>0</v>
          </cell>
          <cell r="T164">
            <v>11331.998284300662</v>
          </cell>
          <cell r="U164">
            <v>191026.6013917299</v>
          </cell>
          <cell r="V164">
            <v>2038.2626243392519</v>
          </cell>
          <cell r="W164">
            <v>108090.7569547633</v>
          </cell>
          <cell r="X164">
            <v>6907.4068896184781</v>
          </cell>
          <cell r="Y164">
            <v>0</v>
          </cell>
          <cell r="Z164">
            <v>12998.179106672313</v>
          </cell>
          <cell r="AA164">
            <v>0</v>
          </cell>
          <cell r="AB164">
            <v>0</v>
          </cell>
          <cell r="AC164">
            <v>0</v>
          </cell>
          <cell r="AD164">
            <v>0</v>
          </cell>
          <cell r="AE164">
            <v>0</v>
          </cell>
          <cell r="AF164">
            <v>0</v>
          </cell>
          <cell r="AG164">
            <v>78430.441734312524</v>
          </cell>
          <cell r="AH164">
            <v>49760.152800470671</v>
          </cell>
          <cell r="AI164">
            <v>322140.37320738478</v>
          </cell>
          <cell r="AJ164">
            <v>142450.151617375</v>
          </cell>
          <cell r="AK164">
            <v>130408.56755273158</v>
          </cell>
          <cell r="AL164">
            <v>0</v>
          </cell>
          <cell r="AM164">
            <v>12901.570033232476</v>
          </cell>
          <cell r="AN164">
            <v>0</v>
          </cell>
          <cell r="AO164">
            <v>0</v>
          </cell>
          <cell r="AP164">
            <v>0</v>
          </cell>
          <cell r="AQ164">
            <v>0</v>
          </cell>
          <cell r="AR164">
            <v>0</v>
          </cell>
          <cell r="AS164">
            <v>0</v>
          </cell>
          <cell r="AT164">
            <v>0</v>
          </cell>
        </row>
        <row r="165">
          <cell r="A165">
            <v>9</v>
          </cell>
          <cell r="B165" t="str">
            <v>RhodeIsland</v>
          </cell>
          <cell r="C165">
            <v>43191</v>
          </cell>
          <cell r="D165" t="str">
            <v>Frcst VO</v>
          </cell>
          <cell r="E165">
            <v>40651.179224819614</v>
          </cell>
          <cell r="F165">
            <v>2126.5247382666557</v>
          </cell>
          <cell r="G165">
            <v>1878827.1667561473</v>
          </cell>
          <cell r="H165">
            <v>185705.54605108578</v>
          </cell>
          <cell r="I165">
            <v>270231.82689152914</v>
          </cell>
          <cell r="J165">
            <v>0</v>
          </cell>
          <cell r="K165">
            <v>0</v>
          </cell>
          <cell r="L165">
            <v>154249.2982929805</v>
          </cell>
          <cell r="M165">
            <v>2518.9431069556977</v>
          </cell>
          <cell r="N165">
            <v>325804.81355606636</v>
          </cell>
          <cell r="O165">
            <v>22720.293268785874</v>
          </cell>
          <cell r="P165">
            <v>0</v>
          </cell>
          <cell r="Q165">
            <v>20860.940972236724</v>
          </cell>
          <cell r="R165">
            <v>12634.700256782289</v>
          </cell>
          <cell r="S165">
            <v>0</v>
          </cell>
          <cell r="T165">
            <v>9339.8127677223474</v>
          </cell>
          <cell r="U165">
            <v>146514.95150091473</v>
          </cell>
          <cell r="V165">
            <v>1299.690625333327</v>
          </cell>
          <cell r="W165">
            <v>79800.580938912724</v>
          </cell>
          <cell r="X165">
            <v>5343.8208678632764</v>
          </cell>
          <cell r="Y165">
            <v>0</v>
          </cell>
          <cell r="Z165">
            <v>9007.7016715862192</v>
          </cell>
          <cell r="AA165">
            <v>0</v>
          </cell>
          <cell r="AB165">
            <v>0</v>
          </cell>
          <cell r="AC165">
            <v>0</v>
          </cell>
          <cell r="AD165">
            <v>0</v>
          </cell>
          <cell r="AE165">
            <v>0</v>
          </cell>
          <cell r="AF165">
            <v>0</v>
          </cell>
          <cell r="AG165">
            <v>58326.967443558111</v>
          </cell>
          <cell r="AH165">
            <v>36740.901783130546</v>
          </cell>
          <cell r="AI165">
            <v>283873.99076559552</v>
          </cell>
          <cell r="AJ165">
            <v>98874.581251971322</v>
          </cell>
          <cell r="AK165">
            <v>85039.051757883557</v>
          </cell>
          <cell r="AL165">
            <v>0</v>
          </cell>
          <cell r="AM165">
            <v>16265.844409793612</v>
          </cell>
          <cell r="AN165">
            <v>0</v>
          </cell>
          <cell r="AO165">
            <v>0</v>
          </cell>
          <cell r="AP165">
            <v>0</v>
          </cell>
          <cell r="AQ165">
            <v>0</v>
          </cell>
          <cell r="AR165">
            <v>0</v>
          </cell>
          <cell r="AS165">
            <v>0</v>
          </cell>
          <cell r="AT165">
            <v>0</v>
          </cell>
        </row>
        <row r="166">
          <cell r="A166">
            <v>9</v>
          </cell>
          <cell r="B166" t="str">
            <v>RhodeIsland</v>
          </cell>
          <cell r="C166">
            <v>43221</v>
          </cell>
          <cell r="D166" t="str">
            <v>Frcst VO</v>
          </cell>
          <cell r="E166">
            <v>35057.76679893586</v>
          </cell>
          <cell r="F166">
            <v>1594.4120246630341</v>
          </cell>
          <cell r="G166">
            <v>1123646.6587248428</v>
          </cell>
          <cell r="H166">
            <v>112400.98863726032</v>
          </cell>
          <cell r="I166">
            <v>141039.47003146017</v>
          </cell>
          <cell r="J166">
            <v>0</v>
          </cell>
          <cell r="K166">
            <v>0</v>
          </cell>
          <cell r="L166">
            <v>103169.34355519802</v>
          </cell>
          <cell r="M166">
            <v>11989.858255379917</v>
          </cell>
          <cell r="N166">
            <v>199439.32769280861</v>
          </cell>
          <cell r="O166">
            <v>19102.864530909548</v>
          </cell>
          <cell r="P166">
            <v>0</v>
          </cell>
          <cell r="Q166">
            <v>17924.533506983727</v>
          </cell>
          <cell r="R166">
            <v>16002.14442512899</v>
          </cell>
          <cell r="S166">
            <v>0</v>
          </cell>
          <cell r="T166">
            <v>8058.0521814981594</v>
          </cell>
          <cell r="U166">
            <v>75090.842987440119</v>
          </cell>
          <cell r="V166">
            <v>679.8297934090574</v>
          </cell>
          <cell r="W166">
            <v>37790.554467204478</v>
          </cell>
          <cell r="X166">
            <v>3588.858177642036</v>
          </cell>
          <cell r="Y166">
            <v>0</v>
          </cell>
          <cell r="Z166">
            <v>5425.8034301156813</v>
          </cell>
          <cell r="AA166">
            <v>0</v>
          </cell>
          <cell r="AB166">
            <v>0</v>
          </cell>
          <cell r="AC166">
            <v>0</v>
          </cell>
          <cell r="AD166">
            <v>0</v>
          </cell>
          <cell r="AE166">
            <v>0</v>
          </cell>
          <cell r="AF166">
            <v>0</v>
          </cell>
          <cell r="AG166">
            <v>35737.017167326063</v>
          </cell>
          <cell r="AH166">
            <v>35064.451697622659</v>
          </cell>
          <cell r="AI166">
            <v>262724.77700121165</v>
          </cell>
          <cell r="AJ166">
            <v>33013.776447014592</v>
          </cell>
          <cell r="AK166">
            <v>38679.39840094297</v>
          </cell>
          <cell r="AL166">
            <v>61454.243887100034</v>
          </cell>
          <cell r="AM166">
            <v>13882.852032292611</v>
          </cell>
          <cell r="AN166">
            <v>0</v>
          </cell>
          <cell r="AO166">
            <v>0</v>
          </cell>
          <cell r="AP166">
            <v>0</v>
          </cell>
          <cell r="AQ166">
            <v>0</v>
          </cell>
          <cell r="AR166">
            <v>0</v>
          </cell>
          <cell r="AS166">
            <v>0</v>
          </cell>
          <cell r="AT166">
            <v>0</v>
          </cell>
        </row>
        <row r="167">
          <cell r="A167">
            <v>9</v>
          </cell>
          <cell r="B167" t="str">
            <v>RhodeIsland</v>
          </cell>
          <cell r="C167">
            <v>43252</v>
          </cell>
          <cell r="D167" t="str">
            <v>Frcst VO</v>
          </cell>
          <cell r="E167">
            <v>28215.112327894552</v>
          </cell>
          <cell r="F167">
            <v>997.70833514109552</v>
          </cell>
          <cell r="G167">
            <v>661826.18302447896</v>
          </cell>
          <cell r="H167">
            <v>70230.334973761652</v>
          </cell>
          <cell r="I167">
            <v>76838.03386837228</v>
          </cell>
          <cell r="J167">
            <v>0</v>
          </cell>
          <cell r="K167">
            <v>0</v>
          </cell>
          <cell r="L167">
            <v>72766.242865212713</v>
          </cell>
          <cell r="M167">
            <v>755.96872797454694</v>
          </cell>
          <cell r="N167">
            <v>131312.63744302993</v>
          </cell>
          <cell r="O167">
            <v>16176.268605281346</v>
          </cell>
          <cell r="P167">
            <v>0</v>
          </cell>
          <cell r="Q167">
            <v>13842.158744980969</v>
          </cell>
          <cell r="R167">
            <v>14193.660779115136</v>
          </cell>
          <cell r="S167">
            <v>0</v>
          </cell>
          <cell r="T167">
            <v>8882.1330971060252</v>
          </cell>
          <cell r="U167">
            <v>49285.809366523383</v>
          </cell>
          <cell r="V167">
            <v>232.65152237663023</v>
          </cell>
          <cell r="W167">
            <v>22845.144250423869</v>
          </cell>
          <cell r="X167">
            <v>1556.2614939660839</v>
          </cell>
          <cell r="Y167">
            <v>0</v>
          </cell>
          <cell r="Z167">
            <v>3868.6802092551579</v>
          </cell>
          <cell r="AA167">
            <v>0</v>
          </cell>
          <cell r="AB167">
            <v>0</v>
          </cell>
          <cell r="AC167">
            <v>0</v>
          </cell>
          <cell r="AD167">
            <v>0</v>
          </cell>
          <cell r="AE167">
            <v>0</v>
          </cell>
          <cell r="AF167">
            <v>0</v>
          </cell>
          <cell r="AG167">
            <v>31781.77740762063</v>
          </cell>
          <cell r="AH167">
            <v>31207.548459730158</v>
          </cell>
          <cell r="AI167">
            <v>256964.83895792413</v>
          </cell>
          <cell r="AJ167">
            <v>25899.250138919648</v>
          </cell>
          <cell r="AK167">
            <v>18572.563991910276</v>
          </cell>
          <cell r="AL167">
            <v>269714.33086212038</v>
          </cell>
          <cell r="AM167">
            <v>13118.446229427993</v>
          </cell>
          <cell r="AN167">
            <v>0</v>
          </cell>
          <cell r="AO167">
            <v>0</v>
          </cell>
          <cell r="AP167">
            <v>0</v>
          </cell>
          <cell r="AQ167">
            <v>0</v>
          </cell>
          <cell r="AR167">
            <v>0</v>
          </cell>
          <cell r="AS167">
            <v>0</v>
          </cell>
          <cell r="AT167">
            <v>0</v>
          </cell>
        </row>
        <row r="168">
          <cell r="A168">
            <v>9</v>
          </cell>
          <cell r="B168" t="str">
            <v>RhodeIsland</v>
          </cell>
          <cell r="C168">
            <v>43282</v>
          </cell>
          <cell r="D168" t="str">
            <v>Frcst VO</v>
          </cell>
          <cell r="E168">
            <v>23435.081879577247</v>
          </cell>
          <cell r="F168">
            <v>718.36493066473315</v>
          </cell>
          <cell r="G168">
            <v>411892.38977228728</v>
          </cell>
          <cell r="H168">
            <v>41880.259117878333</v>
          </cell>
          <cell r="I168">
            <v>54298.837891516239</v>
          </cell>
          <cell r="J168">
            <v>0</v>
          </cell>
          <cell r="K168">
            <v>0</v>
          </cell>
          <cell r="L168">
            <v>55825.445060051956</v>
          </cell>
          <cell r="M168">
            <v>130.95781183776842</v>
          </cell>
          <cell r="N168">
            <v>98337.283089813616</v>
          </cell>
          <cell r="O168">
            <v>12971.875704053031</v>
          </cell>
          <cell r="P168">
            <v>0</v>
          </cell>
          <cell r="Q168">
            <v>12667.30516285333</v>
          </cell>
          <cell r="R168">
            <v>9249.9302659583773</v>
          </cell>
          <cell r="S168">
            <v>0</v>
          </cell>
          <cell r="T168">
            <v>6491.8124689465376</v>
          </cell>
          <cell r="U168">
            <v>22342.150628103853</v>
          </cell>
          <cell r="V168">
            <v>50.044473706858867</v>
          </cell>
          <cell r="W168">
            <v>14546.254676348961</v>
          </cell>
          <cell r="X168">
            <v>1405.6825289559533</v>
          </cell>
          <cell r="Y168">
            <v>0</v>
          </cell>
          <cell r="Z168">
            <v>1653.663488750964</v>
          </cell>
          <cell r="AA168">
            <v>0</v>
          </cell>
          <cell r="AB168">
            <v>0</v>
          </cell>
          <cell r="AC168">
            <v>0</v>
          </cell>
          <cell r="AD168">
            <v>0</v>
          </cell>
          <cell r="AE168">
            <v>0</v>
          </cell>
          <cell r="AF168">
            <v>0</v>
          </cell>
          <cell r="AG168">
            <v>27650.410271923185</v>
          </cell>
          <cell r="AH168">
            <v>28499.292942296252</v>
          </cell>
          <cell r="AI168">
            <v>258799.24690407395</v>
          </cell>
          <cell r="AJ168">
            <v>18923.141378409462</v>
          </cell>
          <cell r="AK168">
            <v>15445.062136497438</v>
          </cell>
          <cell r="AL168">
            <v>714331.60602650454</v>
          </cell>
          <cell r="AM168">
            <v>12276.716190125286</v>
          </cell>
          <cell r="AN168">
            <v>0</v>
          </cell>
          <cell r="AO168">
            <v>0</v>
          </cell>
          <cell r="AP168">
            <v>0</v>
          </cell>
          <cell r="AQ168">
            <v>0</v>
          </cell>
          <cell r="AR168">
            <v>0</v>
          </cell>
          <cell r="AS168">
            <v>0</v>
          </cell>
          <cell r="AT168">
            <v>0</v>
          </cell>
        </row>
        <row r="169">
          <cell r="A169">
            <v>9</v>
          </cell>
          <cell r="B169" t="str">
            <v>RhodeIsland</v>
          </cell>
          <cell r="C169">
            <v>43313</v>
          </cell>
          <cell r="D169" t="str">
            <v>Frcst VO</v>
          </cell>
          <cell r="E169">
            <v>20581.701443152222</v>
          </cell>
          <cell r="F169">
            <v>612.38713603729775</v>
          </cell>
          <cell r="G169">
            <v>345618.18751209817</v>
          </cell>
          <cell r="H169">
            <v>37484.21261716068</v>
          </cell>
          <cell r="I169">
            <v>46820.270450232551</v>
          </cell>
          <cell r="J169">
            <v>0</v>
          </cell>
          <cell r="K169">
            <v>0</v>
          </cell>
          <cell r="L169">
            <v>48420.834628845208</v>
          </cell>
          <cell r="M169">
            <v>332.12277882433932</v>
          </cell>
          <cell r="N169">
            <v>87368.056492692282</v>
          </cell>
          <cell r="O169">
            <v>13362.132305564015</v>
          </cell>
          <cell r="P169">
            <v>0</v>
          </cell>
          <cell r="Q169">
            <v>13589.725928298363</v>
          </cell>
          <cell r="R169">
            <v>13274.346371540578</v>
          </cell>
          <cell r="S169">
            <v>0</v>
          </cell>
          <cell r="T169">
            <v>6738.0945046445968</v>
          </cell>
          <cell r="U169">
            <v>17639.772601273886</v>
          </cell>
          <cell r="V169">
            <v>15.998509554140128</v>
          </cell>
          <cell r="W169">
            <v>11368.914444811111</v>
          </cell>
          <cell r="X169">
            <v>1376.368633757962</v>
          </cell>
          <cell r="Y169">
            <v>0</v>
          </cell>
          <cell r="Z169">
            <v>1541.8534585987263</v>
          </cell>
          <cell r="AA169">
            <v>0</v>
          </cell>
          <cell r="AB169">
            <v>0</v>
          </cell>
          <cell r="AC169">
            <v>0</v>
          </cell>
          <cell r="AD169">
            <v>0</v>
          </cell>
          <cell r="AE169">
            <v>0</v>
          </cell>
          <cell r="AF169">
            <v>0</v>
          </cell>
          <cell r="AG169">
            <v>30382.870203597213</v>
          </cell>
          <cell r="AH169">
            <v>30585.480944601572</v>
          </cell>
          <cell r="AI169">
            <v>252439.15769502486</v>
          </cell>
          <cell r="AJ169">
            <v>18636.338000000003</v>
          </cell>
          <cell r="AK169">
            <v>15173.517307692307</v>
          </cell>
          <cell r="AL169">
            <v>107916.2330153142</v>
          </cell>
          <cell r="AM169">
            <v>9888.3890196149696</v>
          </cell>
          <cell r="AN169">
            <v>0</v>
          </cell>
          <cell r="AO169">
            <v>0</v>
          </cell>
          <cell r="AP169">
            <v>0</v>
          </cell>
          <cell r="AQ169">
            <v>0</v>
          </cell>
          <cell r="AR169">
            <v>0</v>
          </cell>
          <cell r="AS169">
            <v>0</v>
          </cell>
          <cell r="AT169">
            <v>0</v>
          </cell>
        </row>
        <row r="170">
          <cell r="A170">
            <v>9</v>
          </cell>
          <cell r="B170" t="str">
            <v>RhodeIsland</v>
          </cell>
          <cell r="C170">
            <v>43344</v>
          </cell>
          <cell r="D170" t="str">
            <v>Frcst VO</v>
          </cell>
          <cell r="E170">
            <v>22278.664697040826</v>
          </cell>
          <cell r="F170">
            <v>720.34714510786148</v>
          </cell>
          <cell r="G170">
            <v>375245.88232442463</v>
          </cell>
          <cell r="H170">
            <v>42200.588371288264</v>
          </cell>
          <cell r="I170">
            <v>49920.176359868623</v>
          </cell>
          <cell r="J170">
            <v>0</v>
          </cell>
          <cell r="K170">
            <v>0</v>
          </cell>
          <cell r="L170">
            <v>60450.376943505864</v>
          </cell>
          <cell r="M170">
            <v>300.15974138079815</v>
          </cell>
          <cell r="N170">
            <v>97778.584076665851</v>
          </cell>
          <cell r="O170">
            <v>14890.336923491948</v>
          </cell>
          <cell r="P170">
            <v>0</v>
          </cell>
          <cell r="Q170">
            <v>15682.155024574866</v>
          </cell>
          <cell r="R170">
            <v>11077.165491350108</v>
          </cell>
          <cell r="S170">
            <v>0</v>
          </cell>
          <cell r="T170">
            <v>8416.954476704359</v>
          </cell>
          <cell r="U170">
            <v>21768.395785455356</v>
          </cell>
          <cell r="V170">
            <v>50.411952052774836</v>
          </cell>
          <cell r="W170">
            <v>12547.129547163948</v>
          </cell>
          <cell r="X170">
            <v>1430.0474232924037</v>
          </cell>
          <cell r="Y170">
            <v>0</v>
          </cell>
          <cell r="Z170">
            <v>1544.0558398375538</v>
          </cell>
          <cell r="AA170">
            <v>0</v>
          </cell>
          <cell r="AB170">
            <v>0</v>
          </cell>
          <cell r="AC170">
            <v>0</v>
          </cell>
          <cell r="AD170">
            <v>0</v>
          </cell>
          <cell r="AE170">
            <v>0</v>
          </cell>
          <cell r="AF170">
            <v>0</v>
          </cell>
          <cell r="AG170">
            <v>32133.045524134672</v>
          </cell>
          <cell r="AH170">
            <v>31565.425363374779</v>
          </cell>
          <cell r="AI170">
            <v>275876.52934967162</v>
          </cell>
          <cell r="AJ170">
            <v>23048.531658649794</v>
          </cell>
          <cell r="AK170">
            <v>20827.712248837528</v>
          </cell>
          <cell r="AL170">
            <v>304277.7066349652</v>
          </cell>
          <cell r="AM170">
            <v>11517.636533927993</v>
          </cell>
          <cell r="AN170">
            <v>0</v>
          </cell>
          <cell r="AO170">
            <v>0</v>
          </cell>
          <cell r="AP170">
            <v>0</v>
          </cell>
          <cell r="AQ170">
            <v>0</v>
          </cell>
          <cell r="AR170">
            <v>0</v>
          </cell>
          <cell r="AS170">
            <v>0</v>
          </cell>
          <cell r="AT170">
            <v>0</v>
          </cell>
        </row>
        <row r="171">
          <cell r="A171">
            <v>9</v>
          </cell>
          <cell r="B171" t="str">
            <v>RhodeIsland</v>
          </cell>
          <cell r="C171">
            <v>43374</v>
          </cell>
          <cell r="D171" t="str">
            <v>Frcst VO</v>
          </cell>
          <cell r="E171">
            <v>23415.045459226789</v>
          </cell>
          <cell r="F171">
            <v>773.82659371591433</v>
          </cell>
          <cell r="G171">
            <v>495789.41089016636</v>
          </cell>
          <cell r="H171">
            <v>53347.717628523591</v>
          </cell>
          <cell r="I171">
            <v>52135.853410115007</v>
          </cell>
          <cell r="J171">
            <v>0</v>
          </cell>
          <cell r="K171">
            <v>0</v>
          </cell>
          <cell r="L171">
            <v>60323.206195038772</v>
          </cell>
          <cell r="M171">
            <v>820.42329707327576</v>
          </cell>
          <cell r="N171">
            <v>115202.00514735229</v>
          </cell>
          <cell r="O171">
            <v>14959.457796090494</v>
          </cell>
          <cell r="P171">
            <v>0</v>
          </cell>
          <cell r="Q171">
            <v>14270.799025630571</v>
          </cell>
          <cell r="R171">
            <v>10483.141151452222</v>
          </cell>
          <cell r="S171">
            <v>0</v>
          </cell>
          <cell r="T171">
            <v>7668.7373724145773</v>
          </cell>
          <cell r="U171">
            <v>35273.59544446272</v>
          </cell>
          <cell r="V171">
            <v>51.888035084931843</v>
          </cell>
          <cell r="W171">
            <v>20397.345216948772</v>
          </cell>
          <cell r="X171">
            <v>1416.1537395019734</v>
          </cell>
          <cell r="Y171">
            <v>0</v>
          </cell>
          <cell r="Z171">
            <v>2285.1612943996151</v>
          </cell>
          <cell r="AA171">
            <v>0</v>
          </cell>
          <cell r="AB171">
            <v>0</v>
          </cell>
          <cell r="AC171">
            <v>0</v>
          </cell>
          <cell r="AD171">
            <v>0</v>
          </cell>
          <cell r="AE171">
            <v>0</v>
          </cell>
          <cell r="AF171">
            <v>0</v>
          </cell>
          <cell r="AG171">
            <v>44476.296700912433</v>
          </cell>
          <cell r="AH171">
            <v>29602.955467298983</v>
          </cell>
          <cell r="AI171">
            <v>267028.78582206543</v>
          </cell>
          <cell r="AJ171">
            <v>48542.560408249425</v>
          </cell>
          <cell r="AK171">
            <v>46608.492869292408</v>
          </cell>
          <cell r="AL171">
            <v>257191.75864797214</v>
          </cell>
          <cell r="AM171">
            <v>13974.408147650194</v>
          </cell>
          <cell r="AN171">
            <v>0</v>
          </cell>
          <cell r="AO171">
            <v>0</v>
          </cell>
          <cell r="AP171">
            <v>0</v>
          </cell>
          <cell r="AQ171">
            <v>0</v>
          </cell>
          <cell r="AR171">
            <v>0</v>
          </cell>
          <cell r="AS171">
            <v>0</v>
          </cell>
          <cell r="AT171">
            <v>0</v>
          </cell>
        </row>
        <row r="172">
          <cell r="A172">
            <v>9</v>
          </cell>
          <cell r="B172" t="str">
            <v>RhodeIsland</v>
          </cell>
          <cell r="C172">
            <v>43405</v>
          </cell>
          <cell r="D172" t="str">
            <v>Frcst VO</v>
          </cell>
          <cell r="E172">
            <v>30019.970237632759</v>
          </cell>
          <cell r="F172">
            <v>1466.9129198009578</v>
          </cell>
          <cell r="G172">
            <v>1029735.2462167332</v>
          </cell>
          <cell r="H172">
            <v>116313.07690975312</v>
          </cell>
          <cell r="I172">
            <v>124844.41509348546</v>
          </cell>
          <cell r="J172">
            <v>0</v>
          </cell>
          <cell r="K172">
            <v>0</v>
          </cell>
          <cell r="L172">
            <v>95579.678530006131</v>
          </cell>
          <cell r="M172">
            <v>1480.6669224525376</v>
          </cell>
          <cell r="N172">
            <v>205586.03791416064</v>
          </cell>
          <cell r="O172">
            <v>18540.939027477045</v>
          </cell>
          <cell r="P172">
            <v>0</v>
          </cell>
          <cell r="Q172">
            <v>18290.497502780701</v>
          </cell>
          <cell r="R172">
            <v>10728.028224065134</v>
          </cell>
          <cell r="S172">
            <v>0</v>
          </cell>
          <cell r="T172">
            <v>8569.9691630367506</v>
          </cell>
          <cell r="U172">
            <v>74667.483864104099</v>
          </cell>
          <cell r="V172">
            <v>708.15814903410057</v>
          </cell>
          <cell r="W172">
            <v>46480.508004943826</v>
          </cell>
          <cell r="X172">
            <v>3018.132209903933</v>
          </cell>
          <cell r="Y172">
            <v>0</v>
          </cell>
          <cell r="Z172">
            <v>5830.3801894366734</v>
          </cell>
          <cell r="AA172">
            <v>0</v>
          </cell>
          <cell r="AB172">
            <v>0</v>
          </cell>
          <cell r="AC172">
            <v>0</v>
          </cell>
          <cell r="AD172">
            <v>0</v>
          </cell>
          <cell r="AE172">
            <v>0</v>
          </cell>
          <cell r="AF172">
            <v>0</v>
          </cell>
          <cell r="AG172">
            <v>64568.044880094843</v>
          </cell>
          <cell r="AH172">
            <v>40684.289424115763</v>
          </cell>
          <cell r="AI172">
            <v>299764.97497854679</v>
          </cell>
          <cell r="AJ172">
            <v>111502.31207309982</v>
          </cell>
          <cell r="AK172">
            <v>100445.93571313254</v>
          </cell>
          <cell r="AL172">
            <v>214911.5284113872</v>
          </cell>
          <cell r="AM172">
            <v>15859.639262990388</v>
          </cell>
          <cell r="AN172">
            <v>0</v>
          </cell>
          <cell r="AO172">
            <v>0</v>
          </cell>
          <cell r="AP172">
            <v>0</v>
          </cell>
          <cell r="AQ172">
            <v>0</v>
          </cell>
          <cell r="AR172">
            <v>0</v>
          </cell>
          <cell r="AS172">
            <v>0</v>
          </cell>
          <cell r="AT172">
            <v>0</v>
          </cell>
        </row>
        <row r="173">
          <cell r="A173">
            <v>9</v>
          </cell>
          <cell r="B173" t="str">
            <v>RhodeIsland</v>
          </cell>
          <cell r="C173">
            <v>43435</v>
          </cell>
          <cell r="D173" t="str">
            <v>Frcst VO</v>
          </cell>
          <cell r="E173">
            <v>44324.20844680092</v>
          </cell>
          <cell r="F173">
            <v>2738.6048716928613</v>
          </cell>
          <cell r="G173">
            <v>1933250.5035183162</v>
          </cell>
          <cell r="H173">
            <v>211056.31384351724</v>
          </cell>
          <cell r="I173">
            <v>262217.69238911913</v>
          </cell>
          <cell r="J173">
            <v>0</v>
          </cell>
          <cell r="K173">
            <v>0</v>
          </cell>
          <cell r="L173">
            <v>163782.67515920129</v>
          </cell>
          <cell r="M173">
            <v>3465.3318487147144</v>
          </cell>
          <cell r="N173">
            <v>317444.10826953471</v>
          </cell>
          <cell r="O173">
            <v>24001.404627121014</v>
          </cell>
          <cell r="P173">
            <v>0</v>
          </cell>
          <cell r="Q173">
            <v>20910.360170221673</v>
          </cell>
          <cell r="R173">
            <v>10551.403195179968</v>
          </cell>
          <cell r="S173">
            <v>0</v>
          </cell>
          <cell r="T173">
            <v>10438.591230398293</v>
          </cell>
          <cell r="U173">
            <v>132336.62310891514</v>
          </cell>
          <cell r="V173">
            <v>839.08845704959379</v>
          </cell>
          <cell r="W173">
            <v>76152.937585288048</v>
          </cell>
          <cell r="X173">
            <v>5226.0876228794214</v>
          </cell>
          <cell r="Y173">
            <v>0</v>
          </cell>
          <cell r="Z173">
            <v>9190.9463451757074</v>
          </cell>
          <cell r="AA173">
            <v>0</v>
          </cell>
          <cell r="AB173">
            <v>0</v>
          </cell>
          <cell r="AC173">
            <v>0</v>
          </cell>
          <cell r="AD173">
            <v>0</v>
          </cell>
          <cell r="AE173">
            <v>0</v>
          </cell>
          <cell r="AF173">
            <v>0</v>
          </cell>
          <cell r="AG173">
            <v>104595.13675470957</v>
          </cell>
          <cell r="AH173">
            <v>46905.586784616484</v>
          </cell>
          <cell r="AI173">
            <v>372333.76615056436</v>
          </cell>
          <cell r="AJ173">
            <v>157605.3855121558</v>
          </cell>
          <cell r="AK173">
            <v>147584.8919511142</v>
          </cell>
          <cell r="AL173">
            <v>83526.814379626041</v>
          </cell>
          <cell r="AM173">
            <v>19289.695009429743</v>
          </cell>
          <cell r="AN173">
            <v>0</v>
          </cell>
          <cell r="AO173">
            <v>0</v>
          </cell>
          <cell r="AP173">
            <v>0</v>
          </cell>
          <cell r="AQ173">
            <v>0</v>
          </cell>
          <cell r="AR173">
            <v>0</v>
          </cell>
          <cell r="AS173">
            <v>0</v>
          </cell>
          <cell r="AT173">
            <v>0</v>
          </cell>
        </row>
        <row r="174">
          <cell r="A174">
            <v>9</v>
          </cell>
          <cell r="B174" t="str">
            <v>RhodeIsland</v>
          </cell>
          <cell r="C174">
            <v>43466</v>
          </cell>
          <cell r="D174" t="str">
            <v>Frcst VO</v>
          </cell>
          <cell r="E174">
            <v>58378.404985562032</v>
          </cell>
          <cell r="F174">
            <v>3819.2242479877541</v>
          </cell>
          <cell r="G174">
            <v>2914699.9702602089</v>
          </cell>
          <cell r="H174">
            <v>274852.13242631406</v>
          </cell>
          <cell r="I174">
            <v>475020.7019321174</v>
          </cell>
          <cell r="J174">
            <v>0</v>
          </cell>
          <cell r="K174">
            <v>0</v>
          </cell>
          <cell r="L174">
            <v>224624.8315789951</v>
          </cell>
          <cell r="M174">
            <v>5309.4732933655741</v>
          </cell>
          <cell r="N174">
            <v>514425.75223880191</v>
          </cell>
          <cell r="O174">
            <v>27158.428415486778</v>
          </cell>
          <cell r="P174">
            <v>0</v>
          </cell>
          <cell r="Q174">
            <v>27458.905812801484</v>
          </cell>
          <cell r="R174">
            <v>16425.653015807307</v>
          </cell>
          <cell r="S174">
            <v>0</v>
          </cell>
          <cell r="T174">
            <v>10052.985712474296</v>
          </cell>
          <cell r="U174">
            <v>206975.3766356367</v>
          </cell>
          <cell r="V174">
            <v>890.15945604572278</v>
          </cell>
          <cell r="W174">
            <v>112181.97609253484</v>
          </cell>
          <cell r="X174">
            <v>8548.5148894063022</v>
          </cell>
          <cell r="Y174">
            <v>0</v>
          </cell>
          <cell r="Z174">
            <v>12912.797563253003</v>
          </cell>
          <cell r="AA174">
            <v>0</v>
          </cell>
          <cell r="AB174">
            <v>0</v>
          </cell>
          <cell r="AC174">
            <v>0</v>
          </cell>
          <cell r="AD174">
            <v>0</v>
          </cell>
          <cell r="AE174">
            <v>0</v>
          </cell>
          <cell r="AF174">
            <v>0</v>
          </cell>
          <cell r="AG174">
            <v>100714.79136919306</v>
          </cell>
          <cell r="AH174">
            <v>42956.191137236223</v>
          </cell>
          <cell r="AI174">
            <v>365589.44765457889</v>
          </cell>
          <cell r="AJ174">
            <v>178243.17036835081</v>
          </cell>
          <cell r="AK174">
            <v>161257.26318140092</v>
          </cell>
          <cell r="AL174">
            <v>83141.128215144621</v>
          </cell>
          <cell r="AM174">
            <v>15906.753180507008</v>
          </cell>
          <cell r="AN174">
            <v>0</v>
          </cell>
          <cell r="AO174">
            <v>0</v>
          </cell>
          <cell r="AP174">
            <v>0</v>
          </cell>
          <cell r="AQ174">
            <v>0</v>
          </cell>
          <cell r="AR174">
            <v>0</v>
          </cell>
          <cell r="AS174">
            <v>0</v>
          </cell>
          <cell r="AT174">
            <v>0</v>
          </cell>
        </row>
        <row r="175">
          <cell r="A175">
            <v>9</v>
          </cell>
          <cell r="B175" t="str">
            <v>RhodeIsland</v>
          </cell>
          <cell r="C175">
            <v>43497</v>
          </cell>
          <cell r="D175" t="str">
            <v>Frcst VO</v>
          </cell>
          <cell r="E175">
            <v>57463.805407523374</v>
          </cell>
          <cell r="F175">
            <v>3756.6926139047118</v>
          </cell>
          <cell r="G175">
            <v>2971628.8607560415</v>
          </cell>
          <cell r="H175">
            <v>274603.74141833611</v>
          </cell>
          <cell r="I175">
            <v>456348.78722999536</v>
          </cell>
          <cell r="J175">
            <v>0</v>
          </cell>
          <cell r="K175">
            <v>0</v>
          </cell>
          <cell r="L175">
            <v>240411.84497845639</v>
          </cell>
          <cell r="M175">
            <v>5176.5830253849099</v>
          </cell>
          <cell r="N175">
            <v>535557.66782925231</v>
          </cell>
          <cell r="O175">
            <v>26551.75939963193</v>
          </cell>
          <cell r="P175">
            <v>0</v>
          </cell>
          <cell r="Q175">
            <v>24288.155689972769</v>
          </cell>
          <cell r="R175">
            <v>13788.769825514237</v>
          </cell>
          <cell r="S175">
            <v>0</v>
          </cell>
          <cell r="T175">
            <v>12703.424401567901</v>
          </cell>
          <cell r="U175">
            <v>204387.41757092171</v>
          </cell>
          <cell r="V175">
            <v>2041.7611624641695</v>
          </cell>
          <cell r="W175">
            <v>114500.54889169778</v>
          </cell>
          <cell r="X175">
            <v>7564.486501361268</v>
          </cell>
          <cell r="Y175">
            <v>0</v>
          </cell>
          <cell r="Z175">
            <v>12557.775251952677</v>
          </cell>
          <cell r="AA175">
            <v>0</v>
          </cell>
          <cell r="AB175">
            <v>0</v>
          </cell>
          <cell r="AC175">
            <v>0</v>
          </cell>
          <cell r="AD175">
            <v>0</v>
          </cell>
          <cell r="AE175">
            <v>0</v>
          </cell>
          <cell r="AF175">
            <v>0</v>
          </cell>
          <cell r="AG175">
            <v>116380.28898429766</v>
          </cell>
          <cell r="AH175">
            <v>50756.71881172742</v>
          </cell>
          <cell r="AI175">
            <v>352488.89335867477</v>
          </cell>
          <cell r="AJ175">
            <v>167452.26186088932</v>
          </cell>
          <cell r="AK175">
            <v>156382.07201008155</v>
          </cell>
          <cell r="AL175">
            <v>0</v>
          </cell>
          <cell r="AM175">
            <v>15358.244450144695</v>
          </cell>
          <cell r="AN175">
            <v>0</v>
          </cell>
          <cell r="AO175">
            <v>0</v>
          </cell>
          <cell r="AP175">
            <v>0</v>
          </cell>
          <cell r="AQ175">
            <v>0</v>
          </cell>
          <cell r="AR175">
            <v>0</v>
          </cell>
          <cell r="AS175">
            <v>0</v>
          </cell>
          <cell r="AT175">
            <v>0</v>
          </cell>
        </row>
        <row r="176">
          <cell r="A176">
            <v>9</v>
          </cell>
          <cell r="B176" t="str">
            <v>RhodeIsland</v>
          </cell>
          <cell r="C176">
            <v>43525</v>
          </cell>
          <cell r="D176" t="str">
            <v>Frcst VO</v>
          </cell>
          <cell r="E176">
            <v>50439.54699639391</v>
          </cell>
          <cell r="F176">
            <v>3124.3427935986465</v>
          </cell>
          <cell r="G176">
            <v>2590678.1459644311</v>
          </cell>
          <cell r="H176">
            <v>246207.001072035</v>
          </cell>
          <cell r="I176">
            <v>414513.15733053436</v>
          </cell>
          <cell r="J176">
            <v>0</v>
          </cell>
          <cell r="K176">
            <v>0</v>
          </cell>
          <cell r="L176">
            <v>212360.44777759432</v>
          </cell>
          <cell r="M176">
            <v>3443.4358389082117</v>
          </cell>
          <cell r="N176">
            <v>489255.07291170541</v>
          </cell>
          <cell r="O176">
            <v>28482.587329228638</v>
          </cell>
          <cell r="P176">
            <v>0</v>
          </cell>
          <cell r="Q176">
            <v>24793.263893011248</v>
          </cell>
          <cell r="R176">
            <v>13628.336566855825</v>
          </cell>
          <cell r="S176">
            <v>0</v>
          </cell>
          <cell r="T176">
            <v>11203.225576524517</v>
          </cell>
          <cell r="U176">
            <v>191457.22125692209</v>
          </cell>
          <cell r="V176">
            <v>2013.3875402291146</v>
          </cell>
          <cell r="W176">
            <v>106780.65546376174</v>
          </cell>
          <cell r="X176">
            <v>6824.2451657810252</v>
          </cell>
          <cell r="Y176">
            <v>0</v>
          </cell>
          <cell r="Z176">
            <v>12840.786390807847</v>
          </cell>
          <cell r="AA176">
            <v>0</v>
          </cell>
          <cell r="AB176">
            <v>0</v>
          </cell>
          <cell r="AC176">
            <v>0</v>
          </cell>
          <cell r="AD176">
            <v>0</v>
          </cell>
          <cell r="AE176">
            <v>0</v>
          </cell>
          <cell r="AF176">
            <v>0</v>
          </cell>
          <cell r="AG176">
            <v>78430.441734312524</v>
          </cell>
          <cell r="AH176">
            <v>49760.152800470671</v>
          </cell>
          <cell r="AI176">
            <v>322140.37320738478</v>
          </cell>
          <cell r="AJ176">
            <v>142450.151617375</v>
          </cell>
          <cell r="AK176">
            <v>130408.56755273158</v>
          </cell>
          <cell r="AL176">
            <v>0</v>
          </cell>
          <cell r="AM176">
            <v>12901.570033232476</v>
          </cell>
          <cell r="AN176">
            <v>0</v>
          </cell>
          <cell r="AO176">
            <v>0</v>
          </cell>
          <cell r="AP176">
            <v>0</v>
          </cell>
          <cell r="AQ176">
            <v>0</v>
          </cell>
          <cell r="AR176">
            <v>0</v>
          </cell>
          <cell r="AS176">
            <v>0</v>
          </cell>
          <cell r="AT176">
            <v>0</v>
          </cell>
        </row>
      </sheetData>
      <sheetData sheetId="10">
        <row r="5">
          <cell r="A5" t="str">
            <v>BUID</v>
          </cell>
          <cell r="B5" t="str">
            <v>Buname</v>
          </cell>
          <cell r="C5" t="str">
            <v>Date</v>
          </cell>
          <cell r="D5" t="str">
            <v>_NAME_</v>
          </cell>
          <cell r="E5" t="str">
            <v>_1012</v>
          </cell>
          <cell r="F5" t="str">
            <v>_1101</v>
          </cell>
          <cell r="G5" t="str">
            <v>_1247</v>
          </cell>
          <cell r="H5" t="str">
            <v>_1301</v>
          </cell>
          <cell r="I5" t="str">
            <v>_2107</v>
          </cell>
          <cell r="J5" t="str">
            <v>_2121</v>
          </cell>
          <cell r="K5" t="str">
            <v>_2131</v>
          </cell>
          <cell r="L5" t="str">
            <v>_2221</v>
          </cell>
          <cell r="M5" t="str">
            <v>_2231</v>
          </cell>
          <cell r="N5" t="str">
            <v>_2237</v>
          </cell>
          <cell r="O5" t="str">
            <v>_2321</v>
          </cell>
          <cell r="P5" t="str">
            <v>_2331</v>
          </cell>
          <cell r="Q5" t="str">
            <v>_2367</v>
          </cell>
          <cell r="R5" t="str">
            <v>_2421</v>
          </cell>
          <cell r="S5" t="str">
            <v>_2431</v>
          </cell>
          <cell r="T5" t="str">
            <v>_2496</v>
          </cell>
          <cell r="U5" t="str">
            <v>_3321</v>
          </cell>
          <cell r="V5" t="str">
            <v>_3331</v>
          </cell>
          <cell r="W5" t="str">
            <v>_3367</v>
          </cell>
          <cell r="X5" t="str">
            <v>_3421</v>
          </cell>
          <cell r="Y5" t="str">
            <v>_3431</v>
          </cell>
          <cell r="Z5" t="str">
            <v>_3496</v>
          </cell>
          <cell r="AA5" t="str">
            <v>_8011</v>
          </cell>
          <cell r="AB5" t="str">
            <v>_02EN</v>
          </cell>
          <cell r="AC5" t="str">
            <v>_05_06_07EN</v>
          </cell>
          <cell r="AD5" t="str">
            <v>_11_12_13EN</v>
          </cell>
          <cell r="AE5" t="str">
            <v>_14_15_16EN</v>
          </cell>
          <cell r="AF5" t="str">
            <v>_17_18_19EN</v>
          </cell>
          <cell r="AG5" t="str">
            <v>_22EN</v>
          </cell>
          <cell r="AH5" t="str">
            <v>_23EN</v>
          </cell>
          <cell r="AI5" t="str">
            <v>_24EN</v>
          </cell>
          <cell r="AJ5" t="str">
            <v>_33EN</v>
          </cell>
          <cell r="AK5" t="str">
            <v>_34EN</v>
          </cell>
          <cell r="AL5" t="str">
            <v>_50EN</v>
          </cell>
          <cell r="AM5" t="str">
            <v>_51EN</v>
          </cell>
          <cell r="AN5" t="str">
            <v>_52_53_54EN</v>
          </cell>
          <cell r="AO5" t="str">
            <v>_55_56_57EN</v>
          </cell>
          <cell r="AP5" t="str">
            <v>_58EN</v>
          </cell>
          <cell r="AQ5" t="str">
            <v>_67EN</v>
          </cell>
          <cell r="AR5" t="str">
            <v>_70EN</v>
          </cell>
          <cell r="AS5" t="str">
            <v>_71_72_73EN</v>
          </cell>
          <cell r="AT5" t="str">
            <v>_74_75_76EN</v>
          </cell>
        </row>
        <row r="6">
          <cell r="A6">
            <v>9</v>
          </cell>
          <cell r="B6" t="str">
            <v>RhodeIsland</v>
          </cell>
          <cell r="C6">
            <v>38353</v>
          </cell>
          <cell r="D6" t="str">
            <v>Actual B</v>
          </cell>
        </row>
        <row r="7">
          <cell r="A7">
            <v>9</v>
          </cell>
          <cell r="B7" t="str">
            <v>RhodeIsland</v>
          </cell>
          <cell r="C7">
            <v>38384</v>
          </cell>
          <cell r="D7" t="str">
            <v>Actual B</v>
          </cell>
        </row>
        <row r="8">
          <cell r="A8">
            <v>9</v>
          </cell>
          <cell r="B8" t="str">
            <v>RhodeIsland</v>
          </cell>
          <cell r="C8">
            <v>38412</v>
          </cell>
          <cell r="D8" t="str">
            <v>Actual B</v>
          </cell>
        </row>
        <row r="9">
          <cell r="A9">
            <v>9</v>
          </cell>
          <cell r="B9" t="str">
            <v>RhodeIsland</v>
          </cell>
          <cell r="C9">
            <v>38443</v>
          </cell>
          <cell r="D9" t="str">
            <v>Actual B</v>
          </cell>
        </row>
        <row r="10">
          <cell r="A10">
            <v>9</v>
          </cell>
          <cell r="B10" t="str">
            <v>RhodeIsland</v>
          </cell>
          <cell r="C10">
            <v>38473</v>
          </cell>
          <cell r="D10" t="str">
            <v>Actual B</v>
          </cell>
        </row>
        <row r="11">
          <cell r="A11">
            <v>9</v>
          </cell>
          <cell r="B11" t="str">
            <v>RhodeIsland</v>
          </cell>
          <cell r="C11">
            <v>38504</v>
          </cell>
          <cell r="D11" t="str">
            <v>Actual B</v>
          </cell>
        </row>
        <row r="12">
          <cell r="A12">
            <v>9</v>
          </cell>
          <cell r="B12" t="str">
            <v>RhodeIsland</v>
          </cell>
          <cell r="C12">
            <v>38534</v>
          </cell>
          <cell r="D12" t="str">
            <v>Actual B</v>
          </cell>
          <cell r="E12">
            <v>20390.69266055046</v>
          </cell>
          <cell r="F12">
            <v>0</v>
          </cell>
          <cell r="G12">
            <v>203037.7189116173</v>
          </cell>
          <cell r="I12">
            <v>21742.096665219327</v>
          </cell>
          <cell r="L12">
            <v>8407.7293577981654</v>
          </cell>
          <cell r="M12">
            <v>62.36697247706423</v>
          </cell>
          <cell r="N12">
            <v>62469.500000000007</v>
          </cell>
          <cell r="O12">
            <v>2044.8807339449543</v>
          </cell>
          <cell r="P12">
            <v>0</v>
          </cell>
          <cell r="Q12">
            <v>14128.954128440369</v>
          </cell>
          <cell r="R12">
            <v>0</v>
          </cell>
          <cell r="T12">
            <v>10583.486238532112</v>
          </cell>
          <cell r="U12">
            <v>935.63248477588104</v>
          </cell>
          <cell r="V12">
            <v>29.33779574722972</v>
          </cell>
          <cell r="W12">
            <v>11706.123381776408</v>
          </cell>
          <cell r="X12">
            <v>18.61943695717282</v>
          </cell>
          <cell r="Z12">
            <v>777.06432065488684</v>
          </cell>
          <cell r="AC12">
            <v>0</v>
          </cell>
          <cell r="AD12">
            <v>0</v>
          </cell>
          <cell r="AE12">
            <v>0</v>
          </cell>
          <cell r="AF12">
            <v>0</v>
          </cell>
          <cell r="AG12">
            <v>25822</v>
          </cell>
          <cell r="AH12">
            <v>25506</v>
          </cell>
          <cell r="AI12">
            <v>215962</v>
          </cell>
          <cell r="AJ12">
            <v>16991</v>
          </cell>
          <cell r="AK12">
            <v>13830</v>
          </cell>
          <cell r="AL12">
            <v>0</v>
          </cell>
          <cell r="AM12">
            <v>0</v>
          </cell>
          <cell r="AN12">
            <v>0</v>
          </cell>
          <cell r="AO12">
            <v>0</v>
          </cell>
          <cell r="AS12">
            <v>0</v>
          </cell>
          <cell r="AT12">
            <v>0</v>
          </cell>
        </row>
        <row r="13">
          <cell r="A13">
            <v>9</v>
          </cell>
          <cell r="B13" t="str">
            <v>RhodeIsland</v>
          </cell>
          <cell r="C13">
            <v>38565</v>
          </cell>
          <cell r="D13" t="str">
            <v>Actual B</v>
          </cell>
          <cell r="E13">
            <v>16997.438095238096</v>
          </cell>
          <cell r="F13">
            <v>0</v>
          </cell>
          <cell r="G13">
            <v>182485.39523809523</v>
          </cell>
          <cell r="I13">
            <v>20769.584126984126</v>
          </cell>
          <cell r="L13">
            <v>7698.5380952380947</v>
          </cell>
          <cell r="M13">
            <v>47.93492063492063</v>
          </cell>
          <cell r="N13">
            <v>53683.788888888885</v>
          </cell>
          <cell r="O13">
            <v>2151.3761904761905</v>
          </cell>
          <cell r="P13">
            <v>0</v>
          </cell>
          <cell r="Q13">
            <v>14020.726984126983</v>
          </cell>
          <cell r="R13">
            <v>0</v>
          </cell>
          <cell r="T13">
            <v>12005.0873015873</v>
          </cell>
          <cell r="U13">
            <v>712.85396825396822</v>
          </cell>
          <cell r="V13">
            <v>18.509523809523809</v>
          </cell>
          <cell r="W13">
            <v>8704.2222222222226</v>
          </cell>
          <cell r="X13">
            <v>1.4238095238095236</v>
          </cell>
          <cell r="Z13">
            <v>688.64920634920645</v>
          </cell>
          <cell r="AC13">
            <v>0</v>
          </cell>
          <cell r="AD13">
            <v>0</v>
          </cell>
          <cell r="AE13">
            <v>0</v>
          </cell>
          <cell r="AF13">
            <v>0</v>
          </cell>
          <cell r="AG13">
            <v>24036</v>
          </cell>
          <cell r="AH13">
            <v>28744</v>
          </cell>
          <cell r="AI13">
            <v>203300</v>
          </cell>
          <cell r="AJ13">
            <v>16071</v>
          </cell>
          <cell r="AK13">
            <v>14255</v>
          </cell>
          <cell r="AL13">
            <v>0</v>
          </cell>
          <cell r="AM13">
            <v>0</v>
          </cell>
          <cell r="AN13">
            <v>0</v>
          </cell>
          <cell r="AO13">
            <v>0</v>
          </cell>
          <cell r="AS13">
            <v>0</v>
          </cell>
          <cell r="AT13">
            <v>0</v>
          </cell>
        </row>
        <row r="14">
          <cell r="A14">
            <v>9</v>
          </cell>
          <cell r="B14" t="str">
            <v>RhodeIsland</v>
          </cell>
          <cell r="C14">
            <v>38596</v>
          </cell>
          <cell r="D14" t="str">
            <v>Actual B</v>
          </cell>
          <cell r="E14">
            <v>18673.069841269844</v>
          </cell>
          <cell r="F14">
            <v>0</v>
          </cell>
          <cell r="G14">
            <v>224121.36169788547</v>
          </cell>
          <cell r="I14">
            <v>26956.511182798873</v>
          </cell>
          <cell r="L14">
            <v>7380.5095238095246</v>
          </cell>
          <cell r="M14">
            <v>64.680952380952391</v>
          </cell>
          <cell r="N14">
            <v>59240.87142857143</v>
          </cell>
          <cell r="O14">
            <v>2068.4142857142861</v>
          </cell>
          <cell r="P14">
            <v>0</v>
          </cell>
          <cell r="Q14">
            <v>13985.30634920635</v>
          </cell>
          <cell r="R14">
            <v>0</v>
          </cell>
          <cell r="T14">
            <v>14042.647619047621</v>
          </cell>
          <cell r="U14">
            <v>9.3286900688995651</v>
          </cell>
          <cell r="V14">
            <v>21.649603174603175</v>
          </cell>
          <cell r="W14">
            <v>12292.637263721959</v>
          </cell>
          <cell r="Z14">
            <v>766.68811649274539</v>
          </cell>
          <cell r="AC14">
            <v>0</v>
          </cell>
          <cell r="AD14">
            <v>0</v>
          </cell>
          <cell r="AE14">
            <v>0</v>
          </cell>
          <cell r="AF14">
            <v>0</v>
          </cell>
          <cell r="AG14">
            <v>27896</v>
          </cell>
          <cell r="AH14">
            <v>27790</v>
          </cell>
          <cell r="AI14">
            <v>218904</v>
          </cell>
          <cell r="AJ14">
            <v>15930</v>
          </cell>
          <cell r="AK14">
            <v>17568</v>
          </cell>
          <cell r="AL14">
            <v>0</v>
          </cell>
          <cell r="AM14">
            <v>0</v>
          </cell>
          <cell r="AN14">
            <v>0</v>
          </cell>
          <cell r="AO14">
            <v>0</v>
          </cell>
          <cell r="AS14">
            <v>0</v>
          </cell>
          <cell r="AT14">
            <v>0</v>
          </cell>
        </row>
        <row r="15">
          <cell r="A15">
            <v>9</v>
          </cell>
          <cell r="B15" t="str">
            <v>RhodeIsland</v>
          </cell>
          <cell r="C15">
            <v>38626</v>
          </cell>
          <cell r="D15" t="str">
            <v>Actual B</v>
          </cell>
          <cell r="E15">
            <v>17129.270764119603</v>
          </cell>
          <cell r="F15">
            <v>0</v>
          </cell>
          <cell r="G15">
            <v>243720.91094763274</v>
          </cell>
          <cell r="I15">
            <v>30913.608945201795</v>
          </cell>
          <cell r="L15">
            <v>7360.215946843854</v>
          </cell>
          <cell r="M15">
            <v>142.25249169435216</v>
          </cell>
          <cell r="N15">
            <v>62102.666112956809</v>
          </cell>
          <cell r="O15">
            <v>1745.7441860465117</v>
          </cell>
          <cell r="P15">
            <v>0</v>
          </cell>
          <cell r="Q15">
            <v>13984.860465116279</v>
          </cell>
          <cell r="R15">
            <v>0</v>
          </cell>
          <cell r="T15">
            <v>13825.951827242525</v>
          </cell>
          <cell r="U15">
            <v>2295.1182469158057</v>
          </cell>
          <cell r="V15">
            <v>963.3774362065501</v>
          </cell>
          <cell r="W15">
            <v>20658.228719805884</v>
          </cell>
          <cell r="X15">
            <v>2.9042763378206415</v>
          </cell>
          <cell r="Z15">
            <v>1823.1702980574883</v>
          </cell>
          <cell r="AC15">
            <v>0</v>
          </cell>
          <cell r="AD15">
            <v>0</v>
          </cell>
          <cell r="AE15">
            <v>0</v>
          </cell>
          <cell r="AF15">
            <v>0</v>
          </cell>
          <cell r="AG15">
            <v>47684</v>
          </cell>
          <cell r="AH15">
            <v>25521</v>
          </cell>
          <cell r="AI15">
            <v>245252</v>
          </cell>
          <cell r="AJ15">
            <v>42448</v>
          </cell>
          <cell r="AK15">
            <v>34564</v>
          </cell>
          <cell r="AL15">
            <v>0</v>
          </cell>
          <cell r="AM15">
            <v>0</v>
          </cell>
          <cell r="AN15">
            <v>0</v>
          </cell>
          <cell r="AO15">
            <v>0</v>
          </cell>
          <cell r="AS15">
            <v>0</v>
          </cell>
          <cell r="AT15">
            <v>0</v>
          </cell>
        </row>
        <row r="16">
          <cell r="A16">
            <v>9</v>
          </cell>
          <cell r="B16" t="str">
            <v>RhodeIsland</v>
          </cell>
          <cell r="C16">
            <v>38657</v>
          </cell>
          <cell r="D16" t="str">
            <v>Actual B</v>
          </cell>
          <cell r="E16">
            <v>19392.228384991842</v>
          </cell>
          <cell r="F16">
            <v>0</v>
          </cell>
          <cell r="G16">
            <v>472456.0105631082</v>
          </cell>
          <cell r="I16">
            <v>53244.601071962978</v>
          </cell>
          <cell r="L16">
            <v>9871.4518760195751</v>
          </cell>
          <cell r="M16">
            <v>707.71941272430661</v>
          </cell>
          <cell r="N16">
            <v>105148.07830342578</v>
          </cell>
          <cell r="O16">
            <v>1973.8923327895595</v>
          </cell>
          <cell r="P16">
            <v>269.8727569331158</v>
          </cell>
          <cell r="Q16">
            <v>15383.543230016312</v>
          </cell>
          <cell r="R16">
            <v>0</v>
          </cell>
          <cell r="T16">
            <v>14070.00326264274</v>
          </cell>
          <cell r="U16">
            <v>4484.2877861763827</v>
          </cell>
          <cell r="V16">
            <v>891.60261856270006</v>
          </cell>
          <cell r="W16">
            <v>42722.308586775849</v>
          </cell>
          <cell r="X16">
            <v>419.59060226942103</v>
          </cell>
          <cell r="Z16">
            <v>5978.6348966610467</v>
          </cell>
          <cell r="AC16">
            <v>0</v>
          </cell>
          <cell r="AD16">
            <v>0</v>
          </cell>
          <cell r="AE16">
            <v>0</v>
          </cell>
          <cell r="AF16">
            <v>0</v>
          </cell>
          <cell r="AG16">
            <v>57290</v>
          </cell>
          <cell r="AH16">
            <v>43263</v>
          </cell>
          <cell r="AI16">
            <v>246982</v>
          </cell>
          <cell r="AJ16">
            <v>109153</v>
          </cell>
          <cell r="AK16">
            <v>58653</v>
          </cell>
          <cell r="AL16">
            <v>0</v>
          </cell>
          <cell r="AM16">
            <v>0</v>
          </cell>
          <cell r="AN16">
            <v>0</v>
          </cell>
          <cell r="AO16">
            <v>0</v>
          </cell>
          <cell r="AS16">
            <v>0</v>
          </cell>
          <cell r="AT16">
            <v>0</v>
          </cell>
        </row>
        <row r="17">
          <cell r="A17">
            <v>9</v>
          </cell>
          <cell r="B17" t="str">
            <v>RhodeIsland</v>
          </cell>
          <cell r="C17">
            <v>38687</v>
          </cell>
          <cell r="D17" t="str">
            <v>Actual B</v>
          </cell>
          <cell r="E17">
            <v>27259.107413010588</v>
          </cell>
          <cell r="F17">
            <v>0</v>
          </cell>
          <cell r="G17">
            <v>1214010.3460723308</v>
          </cell>
          <cell r="I17">
            <v>158541.22338517036</v>
          </cell>
          <cell r="L17">
            <v>17420.355521936461</v>
          </cell>
          <cell r="M17">
            <v>2220.0680786686839</v>
          </cell>
          <cell r="N17">
            <v>217640.40090771558</v>
          </cell>
          <cell r="O17">
            <v>2551.2027231467473</v>
          </cell>
          <cell r="P17">
            <v>60.794251134644476</v>
          </cell>
          <cell r="Q17">
            <v>23952.072617246595</v>
          </cell>
          <cell r="R17">
            <v>0</v>
          </cell>
          <cell r="T17">
            <v>19846.089258698939</v>
          </cell>
          <cell r="U17">
            <v>11351.728288920051</v>
          </cell>
          <cell r="V17">
            <v>2765.6019495156229</v>
          </cell>
          <cell r="W17">
            <v>97437.236680736969</v>
          </cell>
          <cell r="X17">
            <v>1868.5194636830856</v>
          </cell>
          <cell r="Z17">
            <v>17080.353128968349</v>
          </cell>
          <cell r="AC17">
            <v>0</v>
          </cell>
          <cell r="AD17">
            <v>0</v>
          </cell>
          <cell r="AE17">
            <v>0</v>
          </cell>
          <cell r="AF17">
            <v>0</v>
          </cell>
          <cell r="AG17">
            <v>102967</v>
          </cell>
          <cell r="AH17">
            <v>38052</v>
          </cell>
          <cell r="AI17">
            <v>287655</v>
          </cell>
          <cell r="AJ17">
            <v>163661</v>
          </cell>
          <cell r="AK17">
            <v>95281</v>
          </cell>
          <cell r="AL17">
            <v>0</v>
          </cell>
          <cell r="AM17">
            <v>0</v>
          </cell>
          <cell r="AN17">
            <v>0</v>
          </cell>
          <cell r="AO17">
            <v>0</v>
          </cell>
          <cell r="AS17">
            <v>0</v>
          </cell>
          <cell r="AT17">
            <v>0</v>
          </cell>
        </row>
        <row r="18">
          <cell r="A18">
            <v>9</v>
          </cell>
          <cell r="B18" t="str">
            <v>RhodeIsland</v>
          </cell>
          <cell r="C18">
            <v>38718</v>
          </cell>
          <cell r="D18" t="str">
            <v>Actual B</v>
          </cell>
          <cell r="E18">
            <v>33524.792682926833</v>
          </cell>
          <cell r="F18">
            <v>0</v>
          </cell>
          <cell r="G18">
            <v>1286007.7968519898</v>
          </cell>
          <cell r="I18">
            <v>179094.95072847584</v>
          </cell>
          <cell r="L18">
            <v>22506.632621951219</v>
          </cell>
          <cell r="M18">
            <v>3262.3628048780488</v>
          </cell>
          <cell r="N18">
            <v>289757.92530487804</v>
          </cell>
          <cell r="O18">
            <v>3166.0060975609758</v>
          </cell>
          <cell r="P18">
            <v>452.41768292682929</v>
          </cell>
          <cell r="Q18">
            <v>25419.35823170732</v>
          </cell>
          <cell r="R18">
            <v>0</v>
          </cell>
          <cell r="T18">
            <v>15873.161585365855</v>
          </cell>
          <cell r="U18">
            <v>12533.262212535534</v>
          </cell>
          <cell r="V18">
            <v>2649.150508052634</v>
          </cell>
          <cell r="W18">
            <v>96626.88380710558</v>
          </cell>
          <cell r="X18">
            <v>1981.9308764754694</v>
          </cell>
          <cell r="Z18">
            <v>12728.720602211943</v>
          </cell>
          <cell r="AC18">
            <v>0</v>
          </cell>
          <cell r="AD18">
            <v>0</v>
          </cell>
          <cell r="AE18">
            <v>0</v>
          </cell>
          <cell r="AF18">
            <v>0</v>
          </cell>
          <cell r="AG18">
            <v>90411</v>
          </cell>
          <cell r="AH18">
            <v>37731</v>
          </cell>
          <cell r="AI18">
            <v>287743</v>
          </cell>
          <cell r="AJ18">
            <v>155859</v>
          </cell>
          <cell r="AK18">
            <v>90021</v>
          </cell>
          <cell r="AL18">
            <v>0</v>
          </cell>
          <cell r="AM18">
            <v>0</v>
          </cell>
          <cell r="AN18">
            <v>0</v>
          </cell>
          <cell r="AO18">
            <v>0</v>
          </cell>
          <cell r="AS18">
            <v>0</v>
          </cell>
          <cell r="AT18">
            <v>0</v>
          </cell>
        </row>
        <row r="19">
          <cell r="A19">
            <v>9</v>
          </cell>
          <cell r="B19" t="str">
            <v>RhodeIsland</v>
          </cell>
          <cell r="C19">
            <v>38749</v>
          </cell>
          <cell r="D19" t="str">
            <v>Actual B</v>
          </cell>
          <cell r="E19">
            <v>25591.838016528927</v>
          </cell>
          <cell r="F19">
            <v>0</v>
          </cell>
          <cell r="G19">
            <v>1074611.4792699348</v>
          </cell>
          <cell r="I19">
            <v>152262.08179148094</v>
          </cell>
          <cell r="L19">
            <v>17561.276033057853</v>
          </cell>
          <cell r="M19">
            <v>2882.0330578512398</v>
          </cell>
          <cell r="N19">
            <v>234760.16859504135</v>
          </cell>
          <cell r="O19">
            <v>2515.7884297520663</v>
          </cell>
          <cell r="P19">
            <v>298.53553719008266</v>
          </cell>
          <cell r="Q19">
            <v>19681.361983471077</v>
          </cell>
          <cell r="R19">
            <v>0</v>
          </cell>
          <cell r="T19">
            <v>21261.533884297522</v>
          </cell>
          <cell r="U19">
            <v>8568.8935866334341</v>
          </cell>
          <cell r="V19">
            <v>2058.2595593627093</v>
          </cell>
          <cell r="W19">
            <v>97112.445861636239</v>
          </cell>
          <cell r="X19">
            <v>1236.6774665022331</v>
          </cell>
          <cell r="Z19">
            <v>11213.588799524774</v>
          </cell>
          <cell r="AC19">
            <v>0</v>
          </cell>
          <cell r="AD19">
            <v>0</v>
          </cell>
          <cell r="AE19">
            <v>0</v>
          </cell>
          <cell r="AF19">
            <v>0</v>
          </cell>
          <cell r="AG19">
            <v>93121</v>
          </cell>
          <cell r="AH19">
            <v>43145</v>
          </cell>
          <cell r="AI19">
            <v>277432</v>
          </cell>
          <cell r="AJ19">
            <v>155825</v>
          </cell>
          <cell r="AK19">
            <v>91835</v>
          </cell>
          <cell r="AL19">
            <v>0</v>
          </cell>
          <cell r="AM19">
            <v>0</v>
          </cell>
          <cell r="AN19">
            <v>0</v>
          </cell>
          <cell r="AO19">
            <v>0</v>
          </cell>
          <cell r="AS19">
            <v>0</v>
          </cell>
          <cell r="AT19">
            <v>0</v>
          </cell>
        </row>
        <row r="20">
          <cell r="A20">
            <v>9</v>
          </cell>
          <cell r="B20" t="str">
            <v>RhodeIsland</v>
          </cell>
          <cell r="C20">
            <v>38777</v>
          </cell>
          <cell r="D20" t="str">
            <v>Actual B</v>
          </cell>
          <cell r="E20">
            <v>31749.563812600973</v>
          </cell>
          <cell r="F20">
            <v>0</v>
          </cell>
          <cell r="G20">
            <v>1240091.7767930257</v>
          </cell>
          <cell r="I20">
            <v>175583.43646512186</v>
          </cell>
          <cell r="L20">
            <v>24062.972536348952</v>
          </cell>
          <cell r="M20">
            <v>3785.1534733441035</v>
          </cell>
          <cell r="N20">
            <v>308890.59773828759</v>
          </cell>
          <cell r="O20">
            <v>3592.0032310177708</v>
          </cell>
          <cell r="P20">
            <v>926.33279483037165</v>
          </cell>
          <cell r="Q20">
            <v>28838.513731825529</v>
          </cell>
          <cell r="R20">
            <v>0</v>
          </cell>
          <cell r="T20">
            <v>20719.305331179323</v>
          </cell>
          <cell r="U20">
            <v>11656.125005634454</v>
          </cell>
          <cell r="V20">
            <v>2763.8447424659512</v>
          </cell>
          <cell r="W20">
            <v>110238.33816896434</v>
          </cell>
          <cell r="X20">
            <v>1702.0202094199756</v>
          </cell>
          <cell r="Z20">
            <v>15193.218856658468</v>
          </cell>
          <cell r="AC20">
            <v>0</v>
          </cell>
          <cell r="AD20">
            <v>0</v>
          </cell>
          <cell r="AE20">
            <v>0</v>
          </cell>
          <cell r="AF20">
            <v>0</v>
          </cell>
          <cell r="AG20">
            <v>86590</v>
          </cell>
          <cell r="AH20">
            <v>45983</v>
          </cell>
          <cell r="AI20">
            <v>288075</v>
          </cell>
          <cell r="AJ20">
            <v>144820</v>
          </cell>
          <cell r="AK20">
            <v>75994</v>
          </cell>
          <cell r="AL20">
            <v>0</v>
          </cell>
          <cell r="AM20">
            <v>0</v>
          </cell>
          <cell r="AN20">
            <v>0</v>
          </cell>
          <cell r="AO20">
            <v>0</v>
          </cell>
          <cell r="AS20">
            <v>0</v>
          </cell>
          <cell r="AT20">
            <v>0</v>
          </cell>
        </row>
        <row r="21">
          <cell r="A21">
            <v>9</v>
          </cell>
          <cell r="B21" t="str">
            <v>RhodeIsland</v>
          </cell>
          <cell r="C21">
            <v>38808</v>
          </cell>
          <cell r="D21" t="str">
            <v>Actual B</v>
          </cell>
          <cell r="E21">
            <v>29020.665610142631</v>
          </cell>
          <cell r="F21">
            <v>0</v>
          </cell>
          <cell r="G21">
            <v>799790.08858296042</v>
          </cell>
          <cell r="I21">
            <v>102284.37535672265</v>
          </cell>
          <cell r="L21">
            <v>18787.790808240887</v>
          </cell>
          <cell r="M21">
            <v>1605.2488114104597</v>
          </cell>
          <cell r="N21">
            <v>209885.57844690967</v>
          </cell>
          <cell r="O21">
            <v>3071.1759112519808</v>
          </cell>
          <cell r="P21">
            <v>713.02694136291598</v>
          </cell>
          <cell r="Q21">
            <v>24744.380348652932</v>
          </cell>
          <cell r="R21">
            <v>0</v>
          </cell>
          <cell r="T21">
            <v>15657.039619651347</v>
          </cell>
          <cell r="U21">
            <v>7205.2037528547153</v>
          </cell>
          <cell r="V21">
            <v>1285.6548801656945</v>
          </cell>
          <cell r="W21">
            <v>50302.221829785856</v>
          </cell>
          <cell r="X21">
            <v>992.8138375608072</v>
          </cell>
          <cell r="Z21">
            <v>6823.8627523745026</v>
          </cell>
          <cell r="AC21">
            <v>0</v>
          </cell>
          <cell r="AD21">
            <v>0</v>
          </cell>
          <cell r="AE21">
            <v>0</v>
          </cell>
          <cell r="AF21">
            <v>0</v>
          </cell>
          <cell r="AG21">
            <v>51254</v>
          </cell>
          <cell r="AH21">
            <v>31000</v>
          </cell>
          <cell r="AI21">
            <v>228877</v>
          </cell>
          <cell r="AJ21">
            <v>81846</v>
          </cell>
          <cell r="AK21">
            <v>48316</v>
          </cell>
          <cell r="AL21">
            <v>0</v>
          </cell>
          <cell r="AM21">
            <v>0</v>
          </cell>
          <cell r="AN21">
            <v>0</v>
          </cell>
          <cell r="AO21">
            <v>0</v>
          </cell>
          <cell r="AS21">
            <v>0</v>
          </cell>
          <cell r="AT21">
            <v>0</v>
          </cell>
        </row>
        <row r="22">
          <cell r="A22">
            <v>9</v>
          </cell>
          <cell r="B22" t="str">
            <v>RhodeIsland</v>
          </cell>
          <cell r="C22">
            <v>38838</v>
          </cell>
          <cell r="D22" t="str">
            <v>Actual B</v>
          </cell>
          <cell r="E22">
            <v>26986.772727272728</v>
          </cell>
          <cell r="F22">
            <v>0</v>
          </cell>
          <cell r="G22">
            <v>483938.88139830629</v>
          </cell>
          <cell r="I22">
            <v>53461.592161246102</v>
          </cell>
          <cell r="L22">
            <v>15144.181818181818</v>
          </cell>
          <cell r="M22">
            <v>-57.831168831168831</v>
          </cell>
          <cell r="N22">
            <v>131615.68181818182</v>
          </cell>
          <cell r="O22">
            <v>2628.4740259740261</v>
          </cell>
          <cell r="P22">
            <v>172.07142857142856</v>
          </cell>
          <cell r="Q22">
            <v>19103.246753246753</v>
          </cell>
          <cell r="R22">
            <v>0</v>
          </cell>
          <cell r="T22">
            <v>13149.480519480519</v>
          </cell>
          <cell r="U22">
            <v>4044.4980766403642</v>
          </cell>
          <cell r="V22">
            <v>164.39616581863757</v>
          </cell>
          <cell r="W22">
            <v>32346.672544417925</v>
          </cell>
          <cell r="X22">
            <v>435.963916191566</v>
          </cell>
          <cell r="Z22">
            <v>3557.4476406463941</v>
          </cell>
          <cell r="AC22">
            <v>0</v>
          </cell>
          <cell r="AD22">
            <v>0</v>
          </cell>
          <cell r="AE22">
            <v>0</v>
          </cell>
          <cell r="AF22">
            <v>0</v>
          </cell>
          <cell r="AG22">
            <v>41226</v>
          </cell>
          <cell r="AH22">
            <v>31110</v>
          </cell>
          <cell r="AI22">
            <v>233878</v>
          </cell>
          <cell r="AJ22">
            <v>55970</v>
          </cell>
          <cell r="AK22">
            <v>27169</v>
          </cell>
          <cell r="AL22">
            <v>0</v>
          </cell>
          <cell r="AM22">
            <v>0</v>
          </cell>
          <cell r="AN22">
            <v>0</v>
          </cell>
          <cell r="AO22">
            <v>0</v>
          </cell>
          <cell r="AS22">
            <v>0</v>
          </cell>
          <cell r="AT22">
            <v>0</v>
          </cell>
        </row>
        <row r="23">
          <cell r="A23">
            <v>9</v>
          </cell>
          <cell r="B23" t="str">
            <v>RhodeIsland</v>
          </cell>
          <cell r="C23">
            <v>38869</v>
          </cell>
          <cell r="D23" t="str">
            <v>Actual B</v>
          </cell>
          <cell r="E23">
            <v>23155.143750000003</v>
          </cell>
          <cell r="F23">
            <v>0</v>
          </cell>
          <cell r="G23">
            <v>257980.52795029481</v>
          </cell>
          <cell r="I23">
            <v>29360.886434048396</v>
          </cell>
          <cell r="L23">
            <v>10968.250000000002</v>
          </cell>
          <cell r="M23">
            <v>16.425000000000001</v>
          </cell>
          <cell r="N23">
            <v>81053.268750000003</v>
          </cell>
          <cell r="O23">
            <v>2172.6625000000004</v>
          </cell>
          <cell r="P23">
            <v>0</v>
          </cell>
          <cell r="Q23">
            <v>16944.212500000001</v>
          </cell>
          <cell r="R23">
            <v>700.80000000000007</v>
          </cell>
          <cell r="T23">
            <v>16286.756250000002</v>
          </cell>
          <cell r="U23">
            <v>1794.5981967241912</v>
          </cell>
          <cell r="V23">
            <v>119.05156419818168</v>
          </cell>
          <cell r="W23">
            <v>14488.367722396652</v>
          </cell>
          <cell r="X23">
            <v>149.18704907683997</v>
          </cell>
          <cell r="Z23">
            <v>1136.6488229591298</v>
          </cell>
          <cell r="AC23">
            <v>0</v>
          </cell>
          <cell r="AD23">
            <v>0</v>
          </cell>
          <cell r="AE23">
            <v>0</v>
          </cell>
          <cell r="AF23">
            <v>0</v>
          </cell>
          <cell r="AG23">
            <v>29763</v>
          </cell>
          <cell r="AH23">
            <v>27941</v>
          </cell>
          <cell r="AI23">
            <v>214392</v>
          </cell>
          <cell r="AJ23">
            <v>22697</v>
          </cell>
          <cell r="AK23">
            <v>13877</v>
          </cell>
          <cell r="AL23">
            <v>0</v>
          </cell>
          <cell r="AM23">
            <v>0</v>
          </cell>
          <cell r="AN23">
            <v>0</v>
          </cell>
          <cell r="AO23">
            <v>0</v>
          </cell>
          <cell r="AS23">
            <v>0</v>
          </cell>
          <cell r="AT23">
            <v>0</v>
          </cell>
        </row>
        <row r="24">
          <cell r="A24">
            <v>9</v>
          </cell>
          <cell r="B24" t="str">
            <v>RhodeIsland</v>
          </cell>
          <cell r="C24">
            <v>38899</v>
          </cell>
          <cell r="D24" t="str">
            <v>Actual B</v>
          </cell>
          <cell r="E24">
            <v>19744.72239747634</v>
          </cell>
          <cell r="F24">
            <v>0</v>
          </cell>
          <cell r="G24">
            <v>189995.75462126927</v>
          </cell>
          <cell r="I24">
            <v>22803.597394826273</v>
          </cell>
          <cell r="L24">
            <v>9154.4195583596211</v>
          </cell>
          <cell r="M24">
            <v>-17.37539432176656</v>
          </cell>
          <cell r="N24">
            <v>59186.867507886433</v>
          </cell>
          <cell r="O24">
            <v>2002.9968454258676</v>
          </cell>
          <cell r="P24">
            <v>0</v>
          </cell>
          <cell r="Q24">
            <v>12325.91167192429</v>
          </cell>
          <cell r="R24">
            <v>549.25552050473186</v>
          </cell>
          <cell r="T24">
            <v>11818.164037854889</v>
          </cell>
          <cell r="U24">
            <v>883.91165321258075</v>
          </cell>
          <cell r="V24">
            <v>1.578571428571383</v>
          </cell>
          <cell r="W24">
            <v>9339.6214606195699</v>
          </cell>
          <cell r="Z24">
            <v>631.09365091135078</v>
          </cell>
          <cell r="AC24">
            <v>0</v>
          </cell>
          <cell r="AD24">
            <v>0</v>
          </cell>
          <cell r="AE24">
            <v>0</v>
          </cell>
          <cell r="AF24">
            <v>0</v>
          </cell>
          <cell r="AG24">
            <v>23789</v>
          </cell>
          <cell r="AH24">
            <v>24658</v>
          </cell>
          <cell r="AI24">
            <v>255986</v>
          </cell>
          <cell r="AJ24">
            <v>17126</v>
          </cell>
          <cell r="AK24">
            <v>11900</v>
          </cell>
          <cell r="AL24">
            <v>0</v>
          </cell>
          <cell r="AM24">
            <v>0</v>
          </cell>
          <cell r="AN24">
            <v>0</v>
          </cell>
          <cell r="AO24">
            <v>0</v>
          </cell>
          <cell r="AS24">
            <v>0</v>
          </cell>
          <cell r="AT24">
            <v>0</v>
          </cell>
        </row>
        <row r="25">
          <cell r="A25">
            <v>9</v>
          </cell>
          <cell r="B25" t="str">
            <v>RhodeIsland</v>
          </cell>
          <cell r="C25">
            <v>38930</v>
          </cell>
          <cell r="D25" t="str">
            <v>Actual B</v>
          </cell>
          <cell r="E25">
            <v>15128.809135399675</v>
          </cell>
          <cell r="F25">
            <v>0</v>
          </cell>
          <cell r="G25">
            <v>172746.05872756935</v>
          </cell>
          <cell r="I25">
            <v>20823.504078303427</v>
          </cell>
          <cell r="L25">
            <v>6920.3833605220234</v>
          </cell>
          <cell r="M25">
            <v>0</v>
          </cell>
          <cell r="N25">
            <v>49485.406199021207</v>
          </cell>
          <cell r="O25">
            <v>1796.4323001631321</v>
          </cell>
          <cell r="P25">
            <v>0</v>
          </cell>
          <cell r="Q25">
            <v>9953.4274061990218</v>
          </cell>
          <cell r="R25">
            <v>550.71778140293645</v>
          </cell>
          <cell r="T25">
            <v>12042.513866231648</v>
          </cell>
          <cell r="U25">
            <v>866.12887438825453</v>
          </cell>
          <cell r="W25">
            <v>8784.6313213703088</v>
          </cell>
          <cell r="Z25">
            <v>459.69004893964114</v>
          </cell>
          <cell r="AC25">
            <v>0</v>
          </cell>
          <cell r="AD25">
            <v>0</v>
          </cell>
          <cell r="AE25">
            <v>0</v>
          </cell>
          <cell r="AF25">
            <v>0</v>
          </cell>
          <cell r="AG25">
            <v>20691</v>
          </cell>
          <cell r="AH25">
            <v>26463</v>
          </cell>
          <cell r="AI25">
            <v>198304</v>
          </cell>
          <cell r="AJ25">
            <v>16058</v>
          </cell>
          <cell r="AK25">
            <v>12451</v>
          </cell>
          <cell r="AL25">
            <v>0</v>
          </cell>
          <cell r="AM25">
            <v>0</v>
          </cell>
          <cell r="AN25">
            <v>0</v>
          </cell>
          <cell r="AO25">
            <v>0</v>
          </cell>
          <cell r="AS25">
            <v>0</v>
          </cell>
          <cell r="AT25">
            <v>0</v>
          </cell>
        </row>
        <row r="26">
          <cell r="A26">
            <v>9</v>
          </cell>
          <cell r="B26" t="str">
            <v>RhodeIsland</v>
          </cell>
          <cell r="C26">
            <v>38961</v>
          </cell>
          <cell r="D26" t="str">
            <v>Actual B</v>
          </cell>
          <cell r="E26">
            <v>16596.873015873018</v>
          </cell>
          <cell r="F26">
            <v>0</v>
          </cell>
          <cell r="G26">
            <v>210218.78207318866</v>
          </cell>
          <cell r="I26">
            <v>21745.753747207633</v>
          </cell>
          <cell r="L26">
            <v>8358.6412698412714</v>
          </cell>
          <cell r="M26">
            <v>159.26507936507937</v>
          </cell>
          <cell r="N26">
            <v>52830.746031746035</v>
          </cell>
          <cell r="O26">
            <v>1816.3904761904764</v>
          </cell>
          <cell r="P26">
            <v>0</v>
          </cell>
          <cell r="Q26">
            <v>16520.015873015873</v>
          </cell>
          <cell r="R26">
            <v>561.05714285714294</v>
          </cell>
          <cell r="T26">
            <v>13579.803174603176</v>
          </cell>
          <cell r="U26">
            <v>1307.6264788924593</v>
          </cell>
          <cell r="V26">
            <v>8.2493971114084239</v>
          </cell>
          <cell r="W26">
            <v>17437.562178965818</v>
          </cell>
          <cell r="X26">
            <v>4.6596094164691912</v>
          </cell>
          <cell r="Z26">
            <v>800.77791017741981</v>
          </cell>
          <cell r="AC26">
            <v>0</v>
          </cell>
          <cell r="AD26">
            <v>0</v>
          </cell>
          <cell r="AE26">
            <v>0</v>
          </cell>
          <cell r="AF26">
            <v>0</v>
          </cell>
          <cell r="AG26">
            <v>31123</v>
          </cell>
          <cell r="AH26">
            <v>36887</v>
          </cell>
          <cell r="AI26">
            <v>284059</v>
          </cell>
          <cell r="AJ26">
            <v>29023</v>
          </cell>
          <cell r="AK26">
            <v>17919</v>
          </cell>
          <cell r="AL26">
            <v>0</v>
          </cell>
          <cell r="AM26">
            <v>0</v>
          </cell>
          <cell r="AN26">
            <v>0</v>
          </cell>
          <cell r="AO26">
            <v>0</v>
          </cell>
          <cell r="AS26">
            <v>0</v>
          </cell>
          <cell r="AT26">
            <v>0</v>
          </cell>
        </row>
        <row r="27">
          <cell r="A27">
            <v>9</v>
          </cell>
          <cell r="B27" t="str">
            <v>RhodeIsland</v>
          </cell>
          <cell r="C27">
            <v>38991</v>
          </cell>
          <cell r="D27" t="str">
            <v>Actual B</v>
          </cell>
          <cell r="E27">
            <v>16917.164763458401</v>
          </cell>
          <cell r="F27">
            <v>0</v>
          </cell>
          <cell r="G27">
            <v>280836.23114110582</v>
          </cell>
          <cell r="I27">
            <v>33973.324468018589</v>
          </cell>
          <cell r="L27">
            <v>8611.3800978792806</v>
          </cell>
          <cell r="M27">
            <v>349.19086460032622</v>
          </cell>
          <cell r="N27">
            <v>64501.579119086455</v>
          </cell>
          <cell r="O27">
            <v>1760.9135399673735</v>
          </cell>
          <cell r="P27">
            <v>0</v>
          </cell>
          <cell r="Q27">
            <v>13300.880913539966</v>
          </cell>
          <cell r="R27">
            <v>532.97553017944529</v>
          </cell>
          <cell r="T27">
            <v>12590.531810766719</v>
          </cell>
          <cell r="U27">
            <v>2520.581150496218</v>
          </cell>
          <cell r="V27">
            <v>17.824489019253335</v>
          </cell>
          <cell r="W27">
            <v>24623.752649577778</v>
          </cell>
          <cell r="Z27">
            <v>1967.9021556978537</v>
          </cell>
          <cell r="AC27">
            <v>0</v>
          </cell>
          <cell r="AD27">
            <v>0</v>
          </cell>
          <cell r="AE27">
            <v>0</v>
          </cell>
          <cell r="AF27">
            <v>0</v>
          </cell>
          <cell r="AG27">
            <v>28892</v>
          </cell>
          <cell r="AH27">
            <v>25754</v>
          </cell>
          <cell r="AI27">
            <v>209565</v>
          </cell>
          <cell r="AJ27">
            <v>46743</v>
          </cell>
          <cell r="AK27">
            <v>23208</v>
          </cell>
          <cell r="AL27">
            <v>0</v>
          </cell>
          <cell r="AM27">
            <v>0</v>
          </cell>
          <cell r="AN27">
            <v>0</v>
          </cell>
          <cell r="AO27">
            <v>0</v>
          </cell>
          <cell r="AS27">
            <v>0</v>
          </cell>
          <cell r="AT27">
            <v>0</v>
          </cell>
        </row>
        <row r="28">
          <cell r="A28">
            <v>9</v>
          </cell>
          <cell r="B28" t="str">
            <v>RhodeIsland</v>
          </cell>
          <cell r="C28">
            <v>39022</v>
          </cell>
          <cell r="D28" t="str">
            <v>Actual B</v>
          </cell>
          <cell r="E28">
            <v>19247.074015748032</v>
          </cell>
          <cell r="F28">
            <v>0</v>
          </cell>
          <cell r="G28">
            <v>489684.96800103516</v>
          </cell>
          <cell r="I28">
            <v>49594.408559352225</v>
          </cell>
          <cell r="L28">
            <v>13250.677165354331</v>
          </cell>
          <cell r="M28">
            <v>339.56377952755906</v>
          </cell>
          <cell r="N28">
            <v>105195.15905511811</v>
          </cell>
          <cell r="O28">
            <v>2078.6645669291343</v>
          </cell>
          <cell r="P28">
            <v>0</v>
          </cell>
          <cell r="Q28">
            <v>14366.907086614174</v>
          </cell>
          <cell r="R28">
            <v>541.11653543307091</v>
          </cell>
          <cell r="T28">
            <v>13546.530708661419</v>
          </cell>
          <cell r="U28">
            <v>4323.9821822354543</v>
          </cell>
          <cell r="V28">
            <v>150.02505707651247</v>
          </cell>
          <cell r="W28">
            <v>39326.942479393547</v>
          </cell>
          <cell r="X28">
            <v>434.02293090778818</v>
          </cell>
          <cell r="Z28">
            <v>3910.1334023702134</v>
          </cell>
          <cell r="AC28">
            <v>0</v>
          </cell>
          <cell r="AD28">
            <v>0</v>
          </cell>
          <cell r="AE28">
            <v>0</v>
          </cell>
          <cell r="AF28">
            <v>0</v>
          </cell>
          <cell r="AG28">
            <v>64460</v>
          </cell>
          <cell r="AH28">
            <v>40428</v>
          </cell>
          <cell r="AI28">
            <v>350805</v>
          </cell>
          <cell r="AJ28">
            <v>111405</v>
          </cell>
          <cell r="AK28">
            <v>60527</v>
          </cell>
          <cell r="AL28">
            <v>0</v>
          </cell>
          <cell r="AM28">
            <v>0</v>
          </cell>
          <cell r="AN28">
            <v>0</v>
          </cell>
          <cell r="AO28">
            <v>0</v>
          </cell>
          <cell r="AS28">
            <v>0</v>
          </cell>
          <cell r="AT28">
            <v>0</v>
          </cell>
        </row>
        <row r="29">
          <cell r="A29">
            <v>9</v>
          </cell>
          <cell r="B29" t="str">
            <v>RhodeIsland</v>
          </cell>
          <cell r="C29">
            <v>39052</v>
          </cell>
          <cell r="D29" t="str">
            <v>Actual B</v>
          </cell>
          <cell r="E29">
            <v>24885.420312500002</v>
          </cell>
          <cell r="F29">
            <v>0</v>
          </cell>
          <cell r="G29">
            <v>874863.8972436348</v>
          </cell>
          <cell r="I29">
            <v>111005.98316589931</v>
          </cell>
          <cell r="L29">
            <v>18287.193750000002</v>
          </cell>
          <cell r="M29">
            <v>1402.3125000000002</v>
          </cell>
          <cell r="N29">
            <v>165985.75781250003</v>
          </cell>
          <cell r="O29">
            <v>3314.9109375000003</v>
          </cell>
          <cell r="P29">
            <v>0</v>
          </cell>
          <cell r="Q29">
            <v>16871.464062500003</v>
          </cell>
          <cell r="R29">
            <v>235.45000000000002</v>
          </cell>
          <cell r="T29">
            <v>17686.8828125</v>
          </cell>
          <cell r="U29">
            <v>13490.694397804877</v>
          </cell>
          <cell r="V29">
            <v>1000.8011584057693</v>
          </cell>
          <cell r="W29">
            <v>80902.167243628734</v>
          </cell>
          <cell r="X29">
            <v>1008.2274780064115</v>
          </cell>
          <cell r="Z29">
            <v>7922.7067323627698</v>
          </cell>
          <cell r="AC29">
            <v>0</v>
          </cell>
          <cell r="AD29">
            <v>0</v>
          </cell>
          <cell r="AE29">
            <v>0</v>
          </cell>
          <cell r="AF29">
            <v>0</v>
          </cell>
          <cell r="AG29">
            <v>82608</v>
          </cell>
          <cell r="AH29">
            <v>44612</v>
          </cell>
          <cell r="AI29">
            <v>354985</v>
          </cell>
          <cell r="AJ29">
            <v>149552</v>
          </cell>
          <cell r="AK29">
            <v>77239</v>
          </cell>
          <cell r="AL29">
            <v>0</v>
          </cell>
          <cell r="AM29">
            <v>0</v>
          </cell>
          <cell r="AN29">
            <v>0</v>
          </cell>
          <cell r="AO29">
            <v>0</v>
          </cell>
          <cell r="AS29">
            <v>0</v>
          </cell>
          <cell r="AT29">
            <v>0</v>
          </cell>
        </row>
        <row r="30">
          <cell r="A30">
            <v>9</v>
          </cell>
          <cell r="B30" t="str">
            <v>RhodeIsland</v>
          </cell>
          <cell r="C30">
            <v>39083</v>
          </cell>
          <cell r="D30" t="str">
            <v>Actual B</v>
          </cell>
          <cell r="E30">
            <v>27884.450310559008</v>
          </cell>
          <cell r="F30">
            <v>0</v>
          </cell>
          <cell r="G30">
            <v>988165.8901519418</v>
          </cell>
          <cell r="I30">
            <v>126074.96214228537</v>
          </cell>
          <cell r="L30">
            <v>25843.709627329194</v>
          </cell>
          <cell r="M30">
            <v>1515.829192546584</v>
          </cell>
          <cell r="N30">
            <v>210525.28726708074</v>
          </cell>
          <cell r="O30">
            <v>3340.5838509316773</v>
          </cell>
          <cell r="P30">
            <v>1104.3649068322982</v>
          </cell>
          <cell r="Q30">
            <v>17655.439440993789</v>
          </cell>
          <cell r="R30">
            <v>1555.0993788819876</v>
          </cell>
          <cell r="T30">
            <v>16585.545031055903</v>
          </cell>
          <cell r="U30">
            <v>19048.989902533729</v>
          </cell>
          <cell r="V30">
            <v>141.35829135070693</v>
          </cell>
          <cell r="W30">
            <v>79839.773518030837</v>
          </cell>
          <cell r="X30">
            <v>933.86239760791364</v>
          </cell>
          <cell r="Z30">
            <v>6282.6151055746432</v>
          </cell>
          <cell r="AC30">
            <v>0</v>
          </cell>
          <cell r="AD30">
            <v>0</v>
          </cell>
          <cell r="AE30">
            <v>0</v>
          </cell>
          <cell r="AF30">
            <v>0</v>
          </cell>
          <cell r="AG30">
            <v>79480</v>
          </cell>
          <cell r="AH30">
            <v>39160</v>
          </cell>
          <cell r="AI30">
            <v>291357</v>
          </cell>
          <cell r="AJ30">
            <v>150864</v>
          </cell>
          <cell r="AK30">
            <v>81746</v>
          </cell>
          <cell r="AL30">
            <v>0</v>
          </cell>
          <cell r="AM30">
            <v>0</v>
          </cell>
          <cell r="AN30">
            <v>0</v>
          </cell>
          <cell r="AO30">
            <v>0</v>
          </cell>
          <cell r="AS30">
            <v>0</v>
          </cell>
          <cell r="AT30">
            <v>0</v>
          </cell>
        </row>
        <row r="31">
          <cell r="A31">
            <v>9</v>
          </cell>
          <cell r="B31" t="str">
            <v>RhodeIsland</v>
          </cell>
          <cell r="C31">
            <v>39114</v>
          </cell>
          <cell r="D31" t="str">
            <v>Actual B</v>
          </cell>
          <cell r="E31">
            <v>27866.310743801656</v>
          </cell>
          <cell r="F31">
            <v>0</v>
          </cell>
          <cell r="G31">
            <v>1406566.9712128341</v>
          </cell>
          <cell r="I31">
            <v>205991.7463474235</v>
          </cell>
          <cell r="L31">
            <v>31266.39669421488</v>
          </cell>
          <cell r="M31">
            <v>2196.5157024793389</v>
          </cell>
          <cell r="N31">
            <v>283960.03636363638</v>
          </cell>
          <cell r="O31">
            <v>3131.7223140495871</v>
          </cell>
          <cell r="P31">
            <v>624.55537190082646</v>
          </cell>
          <cell r="Q31">
            <v>18343.061157024797</v>
          </cell>
          <cell r="R31">
            <v>670.0958677685951</v>
          </cell>
          <cell r="T31">
            <v>22259.950413223141</v>
          </cell>
          <cell r="U31">
            <v>21034.782262377914</v>
          </cell>
          <cell r="V31">
            <v>409.44723759190742</v>
          </cell>
          <cell r="W31">
            <v>108820.31687178768</v>
          </cell>
          <cell r="X31">
            <v>1441.2558033535249</v>
          </cell>
          <cell r="Z31">
            <v>8613.6054262950111</v>
          </cell>
          <cell r="AC31">
            <v>0</v>
          </cell>
          <cell r="AD31">
            <v>0</v>
          </cell>
          <cell r="AE31">
            <v>0</v>
          </cell>
          <cell r="AF31">
            <v>0</v>
          </cell>
          <cell r="AG31">
            <v>111998</v>
          </cell>
          <cell r="AH31">
            <v>47070</v>
          </cell>
          <cell r="AI31">
            <v>353590</v>
          </cell>
          <cell r="AJ31">
            <v>211573</v>
          </cell>
          <cell r="AK31">
            <v>117032</v>
          </cell>
          <cell r="AL31">
            <v>0</v>
          </cell>
          <cell r="AM31">
            <v>0</v>
          </cell>
          <cell r="AN31">
            <v>0</v>
          </cell>
          <cell r="AO31">
            <v>0</v>
          </cell>
          <cell r="AS31">
            <v>0</v>
          </cell>
          <cell r="AT31">
            <v>0</v>
          </cell>
        </row>
        <row r="32">
          <cell r="A32">
            <v>9</v>
          </cell>
          <cell r="B32" t="str">
            <v>RhodeIsland</v>
          </cell>
          <cell r="C32">
            <v>39142</v>
          </cell>
          <cell r="D32" t="str">
            <v>Actual B</v>
          </cell>
          <cell r="E32">
            <v>32305.371567043618</v>
          </cell>
          <cell r="F32">
            <v>0</v>
          </cell>
          <cell r="G32">
            <v>1327925.0528199484</v>
          </cell>
          <cell r="I32">
            <v>190682.224090573</v>
          </cell>
          <cell r="L32">
            <v>36938.578352180935</v>
          </cell>
          <cell r="M32">
            <v>2222.4474959612276</v>
          </cell>
          <cell r="N32">
            <v>310459.84652665589</v>
          </cell>
          <cell r="O32">
            <v>4978.0613893376412</v>
          </cell>
          <cell r="P32">
            <v>-290.06462035541193</v>
          </cell>
          <cell r="Q32">
            <v>20768.626817447497</v>
          </cell>
          <cell r="R32">
            <v>1021.2116316639741</v>
          </cell>
          <cell r="T32">
            <v>20957.859450726977</v>
          </cell>
          <cell r="U32">
            <v>20248.567317869354</v>
          </cell>
          <cell r="V32">
            <v>1733.8355613987244</v>
          </cell>
          <cell r="W32">
            <v>97701.207833471301</v>
          </cell>
          <cell r="X32">
            <v>1275.0553208637102</v>
          </cell>
          <cell r="Z32">
            <v>7893.7711958363716</v>
          </cell>
          <cell r="AC32">
            <v>0</v>
          </cell>
          <cell r="AD32">
            <v>0</v>
          </cell>
          <cell r="AE32">
            <v>0</v>
          </cell>
          <cell r="AF32">
            <v>0</v>
          </cell>
          <cell r="AG32">
            <v>95770</v>
          </cell>
          <cell r="AH32">
            <v>49324</v>
          </cell>
          <cell r="AI32">
            <v>375650</v>
          </cell>
          <cell r="AJ32">
            <v>185507</v>
          </cell>
          <cell r="AK32">
            <v>111368</v>
          </cell>
          <cell r="AL32">
            <v>0</v>
          </cell>
          <cell r="AM32">
            <v>0</v>
          </cell>
          <cell r="AN32">
            <v>0</v>
          </cell>
          <cell r="AO32">
            <v>0</v>
          </cell>
          <cell r="AS32">
            <v>0</v>
          </cell>
          <cell r="AT32">
            <v>0</v>
          </cell>
        </row>
        <row r="33">
          <cell r="A33">
            <v>9</v>
          </cell>
          <cell r="B33" t="str">
            <v>RhodeIsland</v>
          </cell>
          <cell r="C33">
            <v>39173</v>
          </cell>
          <cell r="D33" t="str">
            <v>Actual B</v>
          </cell>
          <cell r="E33">
            <v>26889.87931034483</v>
          </cell>
          <cell r="F33">
            <v>0</v>
          </cell>
          <cell r="G33">
            <v>924405.71847625833</v>
          </cell>
          <cell r="I33">
            <v>121053.65113312636</v>
          </cell>
          <cell r="L33">
            <v>26592.684952978059</v>
          </cell>
          <cell r="M33">
            <v>1632.3510971786836</v>
          </cell>
          <cell r="N33">
            <v>201455.63479623827</v>
          </cell>
          <cell r="O33">
            <v>3359.1833855799377</v>
          </cell>
          <cell r="P33">
            <v>0</v>
          </cell>
          <cell r="Q33">
            <v>17277.637931034486</v>
          </cell>
          <cell r="R33">
            <v>904.00313479623833</v>
          </cell>
          <cell r="T33">
            <v>17754.923197492164</v>
          </cell>
          <cell r="U33">
            <v>15307.048003150398</v>
          </cell>
          <cell r="V33">
            <v>730.90796476999083</v>
          </cell>
          <cell r="W33">
            <v>72263.247812520873</v>
          </cell>
          <cell r="X33">
            <v>637.03014052577464</v>
          </cell>
          <cell r="Z33">
            <v>4668.4885142929961</v>
          </cell>
          <cell r="AC33">
            <v>0</v>
          </cell>
          <cell r="AD33">
            <v>0</v>
          </cell>
          <cell r="AE33">
            <v>0</v>
          </cell>
          <cell r="AF33">
            <v>0</v>
          </cell>
          <cell r="AG33">
            <v>63273</v>
          </cell>
          <cell r="AH33">
            <v>47818</v>
          </cell>
          <cell r="AI33">
            <v>294038</v>
          </cell>
          <cell r="AJ33">
            <v>122070</v>
          </cell>
          <cell r="AK33">
            <v>62367</v>
          </cell>
          <cell r="AL33">
            <v>0</v>
          </cell>
          <cell r="AM33">
            <v>0</v>
          </cell>
          <cell r="AN33">
            <v>0</v>
          </cell>
          <cell r="AO33">
            <v>0</v>
          </cell>
          <cell r="AS33">
            <v>0</v>
          </cell>
          <cell r="AT33">
            <v>0</v>
          </cell>
        </row>
        <row r="34">
          <cell r="A34">
            <v>9</v>
          </cell>
          <cell r="B34" t="str">
            <v>RhodeIsland</v>
          </cell>
          <cell r="C34">
            <v>39203</v>
          </cell>
          <cell r="D34" t="str">
            <v>Actual B</v>
          </cell>
          <cell r="E34">
            <v>24389.587561374792</v>
          </cell>
          <cell r="F34">
            <v>0</v>
          </cell>
          <cell r="G34">
            <v>426025.13580940908</v>
          </cell>
          <cell r="I34">
            <v>49422.021646744986</v>
          </cell>
          <cell r="L34">
            <v>17764.572504091651</v>
          </cell>
          <cell r="M34">
            <v>1592.4288052373156</v>
          </cell>
          <cell r="N34">
            <v>124429.18494271685</v>
          </cell>
          <cell r="O34">
            <v>3018.0808510638294</v>
          </cell>
          <cell r="P34">
            <v>0</v>
          </cell>
          <cell r="Q34">
            <v>13906.733224222584</v>
          </cell>
          <cell r="R34">
            <v>852.35973813420617</v>
          </cell>
          <cell r="T34">
            <v>15157.446808510636</v>
          </cell>
          <cell r="U34">
            <v>6597.7864180240977</v>
          </cell>
          <cell r="V34">
            <v>400.75781306429093</v>
          </cell>
          <cell r="W34">
            <v>28059.349181358921</v>
          </cell>
          <cell r="X34">
            <v>248.34241895724338</v>
          </cell>
          <cell r="Z34">
            <v>1327.39939686548</v>
          </cell>
          <cell r="AC34">
            <v>0</v>
          </cell>
          <cell r="AD34">
            <v>0</v>
          </cell>
          <cell r="AE34">
            <v>0</v>
          </cell>
          <cell r="AF34">
            <v>0</v>
          </cell>
          <cell r="AG34">
            <v>23305</v>
          </cell>
          <cell r="AH34">
            <v>36315</v>
          </cell>
          <cell r="AI34">
            <v>269298</v>
          </cell>
          <cell r="AJ34">
            <v>29149</v>
          </cell>
          <cell r="AK34">
            <v>17613</v>
          </cell>
          <cell r="AL34">
            <v>0</v>
          </cell>
          <cell r="AM34">
            <v>0</v>
          </cell>
          <cell r="AN34">
            <v>0</v>
          </cell>
          <cell r="AO34">
            <v>0</v>
          </cell>
          <cell r="AS34">
            <v>0</v>
          </cell>
          <cell r="AT34">
            <v>0</v>
          </cell>
        </row>
        <row r="35">
          <cell r="A35">
            <v>9</v>
          </cell>
          <cell r="B35" t="str">
            <v>RhodeIsland</v>
          </cell>
          <cell r="C35">
            <v>39234</v>
          </cell>
          <cell r="D35" t="str">
            <v>Actual B</v>
          </cell>
          <cell r="E35">
            <v>19434.775384615386</v>
          </cell>
          <cell r="F35">
            <v>0</v>
          </cell>
          <cell r="G35">
            <v>216799.00529747023</v>
          </cell>
          <cell r="I35">
            <v>24883.729283230037</v>
          </cell>
          <cell r="L35">
            <v>11684.633846153847</v>
          </cell>
          <cell r="M35">
            <v>99.618461538461546</v>
          </cell>
          <cell r="N35">
            <v>70988.640000000014</v>
          </cell>
          <cell r="O35">
            <v>2432.3507692307694</v>
          </cell>
          <cell r="P35">
            <v>0</v>
          </cell>
          <cell r="Q35">
            <v>11892.609230769232</v>
          </cell>
          <cell r="R35">
            <v>608.63384615384621</v>
          </cell>
          <cell r="T35">
            <v>12599.113846153847</v>
          </cell>
          <cell r="U35">
            <v>3119.5851719135617</v>
          </cell>
          <cell r="V35">
            <v>-167.55578282748297</v>
          </cell>
          <cell r="W35">
            <v>11069.736982368457</v>
          </cell>
          <cell r="X35">
            <v>15.554522293329956</v>
          </cell>
          <cell r="Z35">
            <v>455.67043026320795</v>
          </cell>
          <cell r="AC35">
            <v>0</v>
          </cell>
          <cell r="AD35">
            <v>0</v>
          </cell>
          <cell r="AE35">
            <v>0</v>
          </cell>
          <cell r="AF35">
            <v>0</v>
          </cell>
          <cell r="AG35">
            <v>24738</v>
          </cell>
          <cell r="AH35">
            <v>40209</v>
          </cell>
          <cell r="AI35">
            <v>251036</v>
          </cell>
          <cell r="AJ35">
            <v>26271</v>
          </cell>
          <cell r="AK35">
            <v>15654</v>
          </cell>
          <cell r="AL35">
            <v>0</v>
          </cell>
          <cell r="AM35">
            <v>0</v>
          </cell>
          <cell r="AN35">
            <v>0</v>
          </cell>
          <cell r="AO35">
            <v>0</v>
          </cell>
          <cell r="AS35">
            <v>0</v>
          </cell>
          <cell r="AT35">
            <v>0</v>
          </cell>
        </row>
        <row r="36">
          <cell r="A36">
            <v>9</v>
          </cell>
          <cell r="B36" t="str">
            <v>RhodeIsland</v>
          </cell>
          <cell r="C36">
            <v>39264</v>
          </cell>
          <cell r="D36" t="str">
            <v>Actual B</v>
          </cell>
          <cell r="E36">
            <v>17960.718110236219</v>
          </cell>
          <cell r="F36">
            <v>0</v>
          </cell>
          <cell r="G36">
            <v>182815.54865887942</v>
          </cell>
          <cell r="I36">
            <v>22520.735794972246</v>
          </cell>
          <cell r="L36">
            <v>9270.8834645669285</v>
          </cell>
          <cell r="M36">
            <v>-46.615748031496061</v>
          </cell>
          <cell r="N36">
            <v>52071.203149606299</v>
          </cell>
          <cell r="O36">
            <v>1992.7055118110236</v>
          </cell>
          <cell r="P36">
            <v>0</v>
          </cell>
          <cell r="Q36">
            <v>11305.966929133858</v>
          </cell>
          <cell r="R36">
            <v>467.5700787401575</v>
          </cell>
          <cell r="T36">
            <v>9752.5795275590554</v>
          </cell>
          <cell r="U36">
            <v>1941.7532486102757</v>
          </cell>
          <cell r="V36">
            <v>-2.9349945085118181</v>
          </cell>
          <cell r="W36">
            <v>9698.3625195485656</v>
          </cell>
          <cell r="X36">
            <v>2.2576880834706214</v>
          </cell>
          <cell r="Z36">
            <v>235.33671165118204</v>
          </cell>
          <cell r="AC36">
            <v>0</v>
          </cell>
          <cell r="AD36">
            <v>0</v>
          </cell>
          <cell r="AE36">
            <v>0</v>
          </cell>
          <cell r="AF36">
            <v>0</v>
          </cell>
          <cell r="AG36">
            <v>21305</v>
          </cell>
          <cell r="AH36">
            <v>36950</v>
          </cell>
          <cell r="AI36">
            <v>270830</v>
          </cell>
          <cell r="AJ36">
            <v>21878</v>
          </cell>
          <cell r="AK36">
            <v>13882</v>
          </cell>
          <cell r="AL36">
            <v>0</v>
          </cell>
          <cell r="AM36">
            <v>0</v>
          </cell>
          <cell r="AN36">
            <v>0</v>
          </cell>
          <cell r="AO36">
            <v>0</v>
          </cell>
          <cell r="AS36">
            <v>0</v>
          </cell>
          <cell r="AT36">
            <v>0</v>
          </cell>
        </row>
        <row r="37">
          <cell r="A37">
            <v>9</v>
          </cell>
          <cell r="B37" t="str">
            <v>RhodeIsland</v>
          </cell>
          <cell r="C37">
            <v>39295</v>
          </cell>
          <cell r="D37" t="str">
            <v>Actual B</v>
          </cell>
          <cell r="E37">
            <v>14877.156507413507</v>
          </cell>
          <cell r="F37">
            <v>0</v>
          </cell>
          <cell r="G37">
            <v>161843.69028006587</v>
          </cell>
          <cell r="I37">
            <v>19925.021416803953</v>
          </cell>
          <cell r="L37">
            <v>7931.795716639208</v>
          </cell>
          <cell r="M37">
            <v>65.294892915980228</v>
          </cell>
          <cell r="N37">
            <v>46403.196046128498</v>
          </cell>
          <cell r="O37">
            <v>1734.0395387149915</v>
          </cell>
          <cell r="P37">
            <v>0</v>
          </cell>
          <cell r="Q37">
            <v>9474.7710049423385</v>
          </cell>
          <cell r="R37">
            <v>391.33113673805599</v>
          </cell>
          <cell r="T37">
            <v>7596.5568369027997</v>
          </cell>
          <cell r="U37">
            <v>1769.535420098847</v>
          </cell>
          <cell r="V37">
            <v>-5.6968698517298195</v>
          </cell>
          <cell r="W37">
            <v>8559.3278418451391</v>
          </cell>
          <cell r="X37">
            <v>2.1911037891268537</v>
          </cell>
          <cell r="Z37">
            <v>198.51400329489289</v>
          </cell>
          <cell r="AC37">
            <v>0</v>
          </cell>
          <cell r="AD37">
            <v>0</v>
          </cell>
          <cell r="AE37">
            <v>0</v>
          </cell>
          <cell r="AF37">
            <v>0</v>
          </cell>
          <cell r="AG37">
            <v>22117</v>
          </cell>
          <cell r="AH37">
            <v>37660</v>
          </cell>
          <cell r="AI37">
            <v>255962</v>
          </cell>
          <cell r="AJ37">
            <v>19819</v>
          </cell>
          <cell r="AK37">
            <v>13850</v>
          </cell>
          <cell r="AL37">
            <v>0</v>
          </cell>
          <cell r="AM37">
            <v>0</v>
          </cell>
          <cell r="AN37">
            <v>0</v>
          </cell>
          <cell r="AO37">
            <v>0</v>
          </cell>
          <cell r="AS37">
            <v>0</v>
          </cell>
          <cell r="AT37">
            <v>0</v>
          </cell>
        </row>
        <row r="38">
          <cell r="A38">
            <v>9</v>
          </cell>
          <cell r="B38" t="str">
            <v>RhodeIsland</v>
          </cell>
          <cell r="C38">
            <v>39326</v>
          </cell>
          <cell r="D38" t="str">
            <v>Actual B</v>
          </cell>
          <cell r="E38">
            <v>15093.876404494384</v>
          </cell>
          <cell r="F38">
            <v>0</v>
          </cell>
          <cell r="G38">
            <v>190291.91420635468</v>
          </cell>
          <cell r="I38">
            <v>19450.926548467498</v>
          </cell>
          <cell r="L38">
            <v>7927.6324237560193</v>
          </cell>
          <cell r="M38">
            <v>106.31460674157304</v>
          </cell>
          <cell r="N38">
            <v>46673.3113964687</v>
          </cell>
          <cell r="O38">
            <v>1984.8057784911718</v>
          </cell>
          <cell r="P38">
            <v>0</v>
          </cell>
          <cell r="Q38">
            <v>13173.818619582666</v>
          </cell>
          <cell r="R38">
            <v>705.83306581059389</v>
          </cell>
          <cell r="T38">
            <v>9549.9293739967907</v>
          </cell>
          <cell r="U38">
            <v>2390.2429310804882</v>
          </cell>
          <cell r="V38">
            <v>17.430155524561926</v>
          </cell>
          <cell r="W38">
            <v>8591.4851679175863</v>
          </cell>
          <cell r="X38">
            <v>0.63108665942788678</v>
          </cell>
          <cell r="Z38">
            <v>1179.6294761181259</v>
          </cell>
          <cell r="AC38">
            <v>0</v>
          </cell>
          <cell r="AD38">
            <v>0</v>
          </cell>
          <cell r="AE38">
            <v>0</v>
          </cell>
          <cell r="AF38">
            <v>0</v>
          </cell>
          <cell r="AG38">
            <v>24209</v>
          </cell>
          <cell r="AH38">
            <v>27671</v>
          </cell>
          <cell r="AI38">
            <v>291276</v>
          </cell>
          <cell r="AJ38">
            <v>22253</v>
          </cell>
          <cell r="AK38">
            <v>14594</v>
          </cell>
          <cell r="AL38">
            <v>0</v>
          </cell>
          <cell r="AM38">
            <v>0</v>
          </cell>
          <cell r="AN38">
            <v>0</v>
          </cell>
          <cell r="AO38">
            <v>0</v>
          </cell>
          <cell r="AS38">
            <v>0</v>
          </cell>
          <cell r="AT38">
            <v>0</v>
          </cell>
        </row>
        <row r="39">
          <cell r="A39">
            <v>9</v>
          </cell>
          <cell r="B39" t="str">
            <v>RhodeIsland</v>
          </cell>
          <cell r="C39">
            <v>39356</v>
          </cell>
          <cell r="D39" t="str">
            <v>Actual B</v>
          </cell>
          <cell r="E39">
            <v>13887.491749174917</v>
          </cell>
          <cell r="F39">
            <v>0</v>
          </cell>
          <cell r="G39">
            <v>196983.42813273694</v>
          </cell>
          <cell r="I39">
            <v>17263.015472164865</v>
          </cell>
          <cell r="L39">
            <v>7198.1353135313529</v>
          </cell>
          <cell r="M39">
            <v>141.15511551155114</v>
          </cell>
          <cell r="N39">
            <v>49896.782178217822</v>
          </cell>
          <cell r="O39">
            <v>1750.4785478547853</v>
          </cell>
          <cell r="P39">
            <v>0</v>
          </cell>
          <cell r="Q39">
            <v>11311.02310231023</v>
          </cell>
          <cell r="R39">
            <v>765.49504950495043</v>
          </cell>
          <cell r="T39">
            <v>8645.7508250825085</v>
          </cell>
          <cell r="U39">
            <v>2695.7787363598404</v>
          </cell>
          <cell r="V39">
            <v>13.929861080190571</v>
          </cell>
          <cell r="W39">
            <v>9253.3165781523512</v>
          </cell>
          <cell r="X39">
            <v>2.8730798343648427</v>
          </cell>
          <cell r="Z39">
            <v>1780.1221185296329</v>
          </cell>
          <cell r="AC39">
            <v>0</v>
          </cell>
          <cell r="AD39">
            <v>0</v>
          </cell>
          <cell r="AE39">
            <v>0</v>
          </cell>
          <cell r="AF39">
            <v>0</v>
          </cell>
          <cell r="AG39">
            <v>29374</v>
          </cell>
          <cell r="AH39">
            <v>28309</v>
          </cell>
          <cell r="AI39">
            <v>362296.42599999998</v>
          </cell>
          <cell r="AJ39">
            <v>36245</v>
          </cell>
          <cell r="AK39">
            <v>25696.95</v>
          </cell>
          <cell r="AL39">
            <v>0</v>
          </cell>
          <cell r="AM39">
            <v>0</v>
          </cell>
          <cell r="AN39">
            <v>0</v>
          </cell>
          <cell r="AO39">
            <v>0</v>
          </cell>
          <cell r="AS39">
            <v>0</v>
          </cell>
          <cell r="AT39">
            <v>0</v>
          </cell>
        </row>
        <row r="40">
          <cell r="A40">
            <v>9</v>
          </cell>
          <cell r="B40" t="str">
            <v>RhodeIsland</v>
          </cell>
          <cell r="C40">
            <v>39387</v>
          </cell>
          <cell r="D40" t="str">
            <v>Actual B</v>
          </cell>
          <cell r="E40">
            <v>18421.915492957745</v>
          </cell>
          <cell r="F40">
            <v>0</v>
          </cell>
          <cell r="G40">
            <v>491016.68254849187</v>
          </cell>
          <cell r="I40">
            <v>68493.412501138111</v>
          </cell>
          <cell r="L40">
            <v>11177.802816901407</v>
          </cell>
          <cell r="M40">
            <v>276.84507042253517</v>
          </cell>
          <cell r="N40">
            <v>84928.084507042237</v>
          </cell>
          <cell r="O40">
            <v>2478.788732394366</v>
          </cell>
          <cell r="P40">
            <v>0</v>
          </cell>
          <cell r="Q40">
            <v>14599.915492957745</v>
          </cell>
          <cell r="R40">
            <v>807.83098591549287</v>
          </cell>
          <cell r="T40">
            <v>7494.9577464788727</v>
          </cell>
          <cell r="U40">
            <v>8204.8476967605202</v>
          </cell>
          <cell r="V40">
            <v>63.481806877774574</v>
          </cell>
          <cell r="W40">
            <v>50307.697733280991</v>
          </cell>
          <cell r="X40">
            <v>249.48176736840341</v>
          </cell>
          <cell r="Z40">
            <v>4109.7310994761265</v>
          </cell>
          <cell r="AC40">
            <v>0</v>
          </cell>
          <cell r="AD40">
            <v>0</v>
          </cell>
          <cell r="AE40">
            <v>0</v>
          </cell>
          <cell r="AF40">
            <v>0</v>
          </cell>
          <cell r="AG40">
            <v>69527</v>
          </cell>
          <cell r="AH40">
            <v>33674</v>
          </cell>
          <cell r="AI40">
            <v>244012.93299999999</v>
          </cell>
          <cell r="AJ40">
            <v>114183</v>
          </cell>
          <cell r="AK40">
            <v>60952.794999999998</v>
          </cell>
          <cell r="AL40">
            <v>0</v>
          </cell>
          <cell r="AM40">
            <v>0</v>
          </cell>
          <cell r="AN40">
            <v>0</v>
          </cell>
          <cell r="AO40">
            <v>0</v>
          </cell>
          <cell r="AS40">
            <v>0</v>
          </cell>
          <cell r="AT40">
            <v>0</v>
          </cell>
        </row>
        <row r="41">
          <cell r="A41">
            <v>9</v>
          </cell>
          <cell r="B41" t="str">
            <v>RhodeIsland</v>
          </cell>
          <cell r="C41">
            <v>39417</v>
          </cell>
          <cell r="D41" t="str">
            <v>Actual B</v>
          </cell>
          <cell r="E41">
            <v>25115.758513931887</v>
          </cell>
          <cell r="F41">
            <v>0</v>
          </cell>
          <cell r="G41">
            <v>1028132.2139283993</v>
          </cell>
          <cell r="I41">
            <v>135215.675594186</v>
          </cell>
          <cell r="L41">
            <v>24516.068111455108</v>
          </cell>
          <cell r="M41">
            <v>751.02167182662538</v>
          </cell>
          <cell r="N41">
            <v>173350.01097832818</v>
          </cell>
          <cell r="O41">
            <v>3299.5046439628481</v>
          </cell>
          <cell r="P41">
            <v>0</v>
          </cell>
          <cell r="Q41">
            <v>19417.894736842103</v>
          </cell>
          <cell r="R41">
            <v>1023.4984520123838</v>
          </cell>
          <cell r="T41">
            <v>10156.501547987617</v>
          </cell>
          <cell r="U41">
            <v>23795.360823118692</v>
          </cell>
          <cell r="V41">
            <v>406.27083618749276</v>
          </cell>
          <cell r="W41">
            <v>56181.27660395229</v>
          </cell>
          <cell r="X41">
            <v>974.09368108924525</v>
          </cell>
          <cell r="Z41">
            <v>7280.1658755185172</v>
          </cell>
          <cell r="AC41">
            <v>0</v>
          </cell>
          <cell r="AD41">
            <v>0</v>
          </cell>
          <cell r="AE41">
            <v>0</v>
          </cell>
          <cell r="AF41">
            <v>0</v>
          </cell>
          <cell r="AG41">
            <v>101429</v>
          </cell>
          <cell r="AH41">
            <v>44855.327291645692</v>
          </cell>
          <cell r="AI41">
            <v>391583.3922</v>
          </cell>
          <cell r="AJ41">
            <v>188282</v>
          </cell>
          <cell r="AK41">
            <v>110834.485</v>
          </cell>
          <cell r="AL41">
            <v>0</v>
          </cell>
          <cell r="AM41">
            <v>0</v>
          </cell>
          <cell r="AN41">
            <v>0</v>
          </cell>
          <cell r="AO41">
            <v>0</v>
          </cell>
          <cell r="AS41">
            <v>0</v>
          </cell>
          <cell r="AT41">
            <v>0</v>
          </cell>
        </row>
        <row r="42">
          <cell r="A42">
            <v>9</v>
          </cell>
          <cell r="B42" t="str">
            <v>RhodeIsland</v>
          </cell>
          <cell r="C42">
            <v>39448</v>
          </cell>
          <cell r="D42" t="str">
            <v>Actual B</v>
          </cell>
          <cell r="E42">
            <v>32382.428571428572</v>
          </cell>
          <cell r="F42">
            <v>0</v>
          </cell>
          <cell r="G42">
            <v>1289049.9628978891</v>
          </cell>
          <cell r="I42">
            <v>187756.07304071702</v>
          </cell>
          <cell r="L42">
            <v>37698.857142857145</v>
          </cell>
          <cell r="M42">
            <v>951.42857142857144</v>
          </cell>
          <cell r="N42">
            <v>267058.31699999998</v>
          </cell>
          <cell r="O42">
            <v>3960.4285714285716</v>
          </cell>
          <cell r="P42">
            <v>0</v>
          </cell>
          <cell r="Q42">
            <v>26098.714285714286</v>
          </cell>
          <cell r="R42">
            <v>1351.2857142857144</v>
          </cell>
          <cell r="T42">
            <v>11517.428571428572</v>
          </cell>
          <cell r="U42">
            <v>33401.350164692674</v>
          </cell>
          <cell r="V42">
            <v>421.08243069363186</v>
          </cell>
          <cell r="W42">
            <v>85641.893706003262</v>
          </cell>
          <cell r="X42">
            <v>1125.212582446715</v>
          </cell>
          <cell r="Z42">
            <v>10393.727163626269</v>
          </cell>
          <cell r="AC42">
            <v>0</v>
          </cell>
          <cell r="AD42">
            <v>0</v>
          </cell>
          <cell r="AE42">
            <v>0</v>
          </cell>
          <cell r="AF42">
            <v>0</v>
          </cell>
          <cell r="AG42">
            <v>88576</v>
          </cell>
          <cell r="AH42">
            <v>39373.59044070755</v>
          </cell>
          <cell r="AI42">
            <v>403020.74600000004</v>
          </cell>
          <cell r="AJ42">
            <v>152932.08499999999</v>
          </cell>
          <cell r="AK42">
            <v>81646.657000000007</v>
          </cell>
          <cell r="AL42">
            <v>0</v>
          </cell>
          <cell r="AM42">
            <v>0</v>
          </cell>
          <cell r="AN42">
            <v>0</v>
          </cell>
          <cell r="AO42">
            <v>0</v>
          </cell>
          <cell r="AS42">
            <v>0</v>
          </cell>
          <cell r="AT42">
            <v>0</v>
          </cell>
        </row>
        <row r="43">
          <cell r="A43">
            <v>9</v>
          </cell>
          <cell r="B43" t="str">
            <v>RhodeIsland</v>
          </cell>
          <cell r="C43">
            <v>39479</v>
          </cell>
          <cell r="D43" t="str">
            <v>Actual B</v>
          </cell>
          <cell r="E43">
            <v>34082.631147540982</v>
          </cell>
          <cell r="F43">
            <v>0</v>
          </cell>
          <cell r="G43">
            <v>1244902.6895087811</v>
          </cell>
          <cell r="I43">
            <v>160418.12552621358</v>
          </cell>
          <cell r="L43">
            <v>42838.327868852459</v>
          </cell>
          <cell r="M43">
            <v>1574.3114754098362</v>
          </cell>
          <cell r="N43">
            <v>271494.35704426235</v>
          </cell>
          <cell r="O43">
            <v>4212.5163934426228</v>
          </cell>
          <cell r="P43">
            <v>0</v>
          </cell>
          <cell r="Q43">
            <v>24509.680327868853</v>
          </cell>
          <cell r="R43">
            <v>1322.2377049180329</v>
          </cell>
          <cell r="T43">
            <v>13812.22131147541</v>
          </cell>
          <cell r="U43">
            <v>34175.670831784744</v>
          </cell>
          <cell r="V43">
            <v>2694.5394431305426</v>
          </cell>
          <cell r="W43">
            <v>82650.719485675363</v>
          </cell>
          <cell r="X43">
            <v>869.38484480860461</v>
          </cell>
          <cell r="Z43">
            <v>10817.882751794476</v>
          </cell>
          <cell r="AC43">
            <v>0</v>
          </cell>
          <cell r="AD43">
            <v>0</v>
          </cell>
          <cell r="AE43">
            <v>0</v>
          </cell>
          <cell r="AF43">
            <v>0</v>
          </cell>
          <cell r="AG43">
            <v>132255</v>
          </cell>
          <cell r="AH43">
            <v>47326.73396435404</v>
          </cell>
          <cell r="AI43">
            <v>237992.489</v>
          </cell>
          <cell r="AJ43">
            <v>171958.609</v>
          </cell>
          <cell r="AK43">
            <v>92830.622999999992</v>
          </cell>
          <cell r="AL43">
            <v>0</v>
          </cell>
          <cell r="AM43">
            <v>0</v>
          </cell>
          <cell r="AN43">
            <v>0</v>
          </cell>
          <cell r="AO43">
            <v>0</v>
          </cell>
          <cell r="AS43">
            <v>0</v>
          </cell>
          <cell r="AT43">
            <v>0</v>
          </cell>
        </row>
        <row r="44">
          <cell r="A44">
            <v>9</v>
          </cell>
          <cell r="B44" t="str">
            <v>RhodeIsland</v>
          </cell>
          <cell r="C44">
            <v>39508</v>
          </cell>
          <cell r="D44" t="str">
            <v>Actual B</v>
          </cell>
          <cell r="E44">
            <v>34726.545454545456</v>
          </cell>
          <cell r="F44">
            <v>0</v>
          </cell>
          <cell r="G44">
            <v>959111.1503128194</v>
          </cell>
          <cell r="I44">
            <v>134780.85781736023</v>
          </cell>
          <cell r="L44">
            <v>37748.137450764531</v>
          </cell>
          <cell r="M44">
            <v>973.81818181818187</v>
          </cell>
          <cell r="N44">
            <v>359654.81527933886</v>
          </cell>
          <cell r="O44">
            <v>3988.5289256198348</v>
          </cell>
          <cell r="P44">
            <v>0</v>
          </cell>
          <cell r="Q44">
            <v>24088.89256198347</v>
          </cell>
          <cell r="R44">
            <v>1402.2809917355373</v>
          </cell>
          <cell r="T44">
            <v>11800.561983471074</v>
          </cell>
          <cell r="U44">
            <v>28859.859017148116</v>
          </cell>
          <cell r="V44">
            <v>2129.1427968079493</v>
          </cell>
          <cell r="W44">
            <v>59477.345178665135</v>
          </cell>
          <cell r="X44">
            <v>588.93364500808536</v>
          </cell>
          <cell r="Z44">
            <v>11194.574689258328</v>
          </cell>
          <cell r="AC44">
            <v>0</v>
          </cell>
          <cell r="AD44">
            <v>0</v>
          </cell>
          <cell r="AE44">
            <v>0</v>
          </cell>
          <cell r="AF44">
            <v>0</v>
          </cell>
          <cell r="AG44">
            <v>56829</v>
          </cell>
          <cell r="AH44">
            <v>49593.027959587824</v>
          </cell>
          <cell r="AI44">
            <v>193862.342</v>
          </cell>
          <cell r="AJ44">
            <v>173391.32399999999</v>
          </cell>
          <cell r="AK44">
            <v>80145.78</v>
          </cell>
          <cell r="AL44">
            <v>0</v>
          </cell>
          <cell r="AM44">
            <v>0</v>
          </cell>
          <cell r="AN44">
            <v>0</v>
          </cell>
          <cell r="AO44">
            <v>0</v>
          </cell>
          <cell r="AS44">
            <v>0</v>
          </cell>
          <cell r="AT44">
            <v>0</v>
          </cell>
        </row>
        <row r="45">
          <cell r="A45">
            <v>9</v>
          </cell>
          <cell r="B45" t="str">
            <v>RhodeIsland</v>
          </cell>
          <cell r="C45">
            <v>39539</v>
          </cell>
          <cell r="D45" t="str">
            <v>Actual B</v>
          </cell>
          <cell r="E45">
            <v>23949.290322580644</v>
          </cell>
          <cell r="F45">
            <v>0</v>
          </cell>
          <cell r="G45">
            <v>585505.90335617261</v>
          </cell>
          <cell r="I45">
            <v>73043.305451520791</v>
          </cell>
          <cell r="L45">
            <v>25407.829854790234</v>
          </cell>
          <cell r="M45">
            <v>1165.5483870967741</v>
          </cell>
          <cell r="N45">
            <v>74707.569212903225</v>
          </cell>
          <cell r="O45">
            <v>3284.9032258064517</v>
          </cell>
          <cell r="P45">
            <v>0</v>
          </cell>
          <cell r="Q45">
            <v>16672.916129032259</v>
          </cell>
          <cell r="R45">
            <v>996.38709677419354</v>
          </cell>
          <cell r="T45">
            <v>8464.645161290322</v>
          </cell>
          <cell r="U45">
            <v>15398.352400757271</v>
          </cell>
          <cell r="V45">
            <v>1312.8118770187466</v>
          </cell>
          <cell r="W45">
            <v>35611.220300329587</v>
          </cell>
          <cell r="X45">
            <v>399.37031344911748</v>
          </cell>
          <cell r="Z45">
            <v>6839.5125888864804</v>
          </cell>
          <cell r="AC45">
            <v>0</v>
          </cell>
          <cell r="AD45">
            <v>0</v>
          </cell>
          <cell r="AE45">
            <v>0</v>
          </cell>
          <cell r="AF45">
            <v>0</v>
          </cell>
          <cell r="AG45">
            <v>84372.993999999992</v>
          </cell>
          <cell r="AH45">
            <v>48078.813781760815</v>
          </cell>
          <cell r="AI45">
            <v>499979.75400000002</v>
          </cell>
          <cell r="AJ45">
            <v>91127.214999999997</v>
          </cell>
          <cell r="AK45">
            <v>73212.194000000003</v>
          </cell>
          <cell r="AL45">
            <v>0</v>
          </cell>
          <cell r="AM45">
            <v>0</v>
          </cell>
          <cell r="AN45">
            <v>0</v>
          </cell>
          <cell r="AO45">
            <v>0</v>
          </cell>
          <cell r="AS45">
            <v>0</v>
          </cell>
          <cell r="AT45">
            <v>0</v>
          </cell>
        </row>
        <row r="46">
          <cell r="A46">
            <v>9</v>
          </cell>
          <cell r="B46" t="str">
            <v>RhodeIsland</v>
          </cell>
          <cell r="C46">
            <v>39569</v>
          </cell>
          <cell r="D46" t="str">
            <v>Actual B</v>
          </cell>
          <cell r="E46">
            <v>21205.05685618729</v>
          </cell>
          <cell r="F46">
            <v>0</v>
          </cell>
          <cell r="G46">
            <v>432838.52299480716</v>
          </cell>
          <cell r="I46">
            <v>46654.781311188293</v>
          </cell>
          <cell r="L46">
            <v>15810.743988042206</v>
          </cell>
          <cell r="M46">
            <v>650.35451505016715</v>
          </cell>
          <cell r="N46">
            <v>72634.30222140468</v>
          </cell>
          <cell r="O46">
            <v>2699.117056856187</v>
          </cell>
          <cell r="P46">
            <v>134.15384615384613</v>
          </cell>
          <cell r="Q46">
            <v>13776.341068227424</v>
          </cell>
          <cell r="R46">
            <v>835.90969899665549</v>
          </cell>
          <cell r="T46">
            <v>7616.8762541806018</v>
          </cell>
          <cell r="U46">
            <v>6314.2322105676121</v>
          </cell>
          <cell r="V46">
            <v>846.2405966920627</v>
          </cell>
          <cell r="W46">
            <v>29485.945666221287</v>
          </cell>
          <cell r="X46">
            <v>241.72117391430373</v>
          </cell>
          <cell r="Z46">
            <v>4361.5412692584541</v>
          </cell>
          <cell r="AC46">
            <v>0</v>
          </cell>
          <cell r="AD46">
            <v>0</v>
          </cell>
          <cell r="AE46">
            <v>0</v>
          </cell>
          <cell r="AF46">
            <v>0</v>
          </cell>
          <cell r="AG46">
            <v>11720</v>
          </cell>
          <cell r="AH46">
            <v>28420</v>
          </cell>
          <cell r="AI46">
            <v>305634.49</v>
          </cell>
          <cell r="AJ46">
            <v>18590.106</v>
          </cell>
          <cell r="AK46">
            <v>28399.087914271517</v>
          </cell>
          <cell r="AL46">
            <v>0</v>
          </cell>
          <cell r="AM46">
            <v>0</v>
          </cell>
          <cell r="AN46">
            <v>0</v>
          </cell>
          <cell r="AO46">
            <v>0</v>
          </cell>
          <cell r="AS46">
            <v>0</v>
          </cell>
          <cell r="AT46">
            <v>0</v>
          </cell>
        </row>
        <row r="47">
          <cell r="A47">
            <v>9</v>
          </cell>
          <cell r="B47" t="str">
            <v>RhodeIsland</v>
          </cell>
          <cell r="C47">
            <v>39600</v>
          </cell>
          <cell r="D47" t="str">
            <v>Actual B</v>
          </cell>
          <cell r="E47">
            <v>16057.770186335405</v>
          </cell>
          <cell r="F47">
            <v>0</v>
          </cell>
          <cell r="G47">
            <v>165224.82185823505</v>
          </cell>
          <cell r="I47">
            <v>22513.457319264686</v>
          </cell>
          <cell r="L47">
            <v>10093.198628986882</v>
          </cell>
          <cell r="M47">
            <v>29.645962732919259</v>
          </cell>
          <cell r="N47">
            <v>52098.157628571433</v>
          </cell>
          <cell r="O47">
            <v>2205.1770186335407</v>
          </cell>
          <cell r="P47">
            <v>162.01863354037269</v>
          </cell>
          <cell r="Q47">
            <v>9163.0155279503124</v>
          </cell>
          <cell r="R47">
            <v>738.04658385093171</v>
          </cell>
          <cell r="T47">
            <v>6452.4782608695659</v>
          </cell>
          <cell r="U47">
            <v>1801.4166045919524</v>
          </cell>
          <cell r="V47">
            <v>12.49569708319016</v>
          </cell>
          <cell r="W47">
            <v>7940.0560917197363</v>
          </cell>
          <cell r="X47">
            <v>17.847139487750852</v>
          </cell>
          <cell r="Z47">
            <v>2135.3247441556778</v>
          </cell>
          <cell r="AC47">
            <v>0</v>
          </cell>
          <cell r="AD47">
            <v>0</v>
          </cell>
          <cell r="AE47">
            <v>0</v>
          </cell>
          <cell r="AF47">
            <v>0</v>
          </cell>
          <cell r="AG47">
            <v>24959</v>
          </cell>
          <cell r="AH47">
            <v>27134</v>
          </cell>
          <cell r="AI47">
            <v>145006.33499999999</v>
          </cell>
          <cell r="AJ47">
            <v>27075.977999999999</v>
          </cell>
          <cell r="AK47">
            <v>36185.67314889199</v>
          </cell>
          <cell r="AL47">
            <v>0</v>
          </cell>
          <cell r="AM47">
            <v>0</v>
          </cell>
          <cell r="AN47">
            <v>0</v>
          </cell>
          <cell r="AO47">
            <v>0</v>
          </cell>
          <cell r="AS47">
            <v>0</v>
          </cell>
          <cell r="AT47">
            <v>0</v>
          </cell>
        </row>
        <row r="48">
          <cell r="A48">
            <v>9</v>
          </cell>
          <cell r="B48" t="str">
            <v>RhodeIsland</v>
          </cell>
          <cell r="C48">
            <v>39630</v>
          </cell>
          <cell r="D48" t="str">
            <v>Actual B</v>
          </cell>
          <cell r="E48">
            <v>10479.403174603176</v>
          </cell>
          <cell r="F48">
            <v>0</v>
          </cell>
          <cell r="G48">
            <v>150263.92968486718</v>
          </cell>
          <cell r="I48">
            <v>22417.086256537197</v>
          </cell>
          <cell r="L48">
            <v>7938.2118156257502</v>
          </cell>
          <cell r="M48">
            <v>32.038095238095238</v>
          </cell>
          <cell r="N48">
            <v>47219.365079365081</v>
          </cell>
          <cell r="O48">
            <v>1642.4126984126985</v>
          </cell>
          <cell r="P48">
            <v>171.97460317460317</v>
          </cell>
          <cell r="Q48">
            <v>9911.9238095238106</v>
          </cell>
          <cell r="R48">
            <v>265.87936507936507</v>
          </cell>
          <cell r="T48">
            <v>5893.9563174603181</v>
          </cell>
          <cell r="U48">
            <v>1267.3666172189924</v>
          </cell>
          <cell r="W48">
            <v>6444.028463790396</v>
          </cell>
          <cell r="Z48">
            <v>1908.4321826829382</v>
          </cell>
          <cell r="AC48">
            <v>0</v>
          </cell>
          <cell r="AD48">
            <v>0</v>
          </cell>
          <cell r="AE48">
            <v>0</v>
          </cell>
          <cell r="AF48">
            <v>0</v>
          </cell>
          <cell r="AG48">
            <v>27555.277313657934</v>
          </cell>
          <cell r="AH48">
            <v>37781</v>
          </cell>
          <cell r="AI48">
            <v>177293.90899999999</v>
          </cell>
          <cell r="AJ48">
            <v>26594.586016419078</v>
          </cell>
          <cell r="AK48">
            <v>20150.724139344915</v>
          </cell>
          <cell r="AL48">
            <v>0</v>
          </cell>
          <cell r="AM48">
            <v>0</v>
          </cell>
          <cell r="AN48">
            <v>0</v>
          </cell>
          <cell r="AO48">
            <v>0</v>
          </cell>
          <cell r="AS48">
            <v>0</v>
          </cell>
          <cell r="AT48">
            <v>0</v>
          </cell>
        </row>
        <row r="49">
          <cell r="A49">
            <v>9</v>
          </cell>
          <cell r="B49" t="str">
            <v>RhodeIsland</v>
          </cell>
          <cell r="C49">
            <v>39661</v>
          </cell>
          <cell r="D49" t="str">
            <v>Actual B</v>
          </cell>
          <cell r="E49">
            <v>13939.191290824263</v>
          </cell>
          <cell r="F49">
            <v>0</v>
          </cell>
          <cell r="G49">
            <v>152732.45723172626</v>
          </cell>
          <cell r="I49">
            <v>23047.177293934677</v>
          </cell>
          <cell r="L49">
            <v>7242.4758016434398</v>
          </cell>
          <cell r="M49">
            <v>33.623639191290827</v>
          </cell>
          <cell r="N49">
            <v>44560.093312597208</v>
          </cell>
          <cell r="O49">
            <v>1847.8382581648525</v>
          </cell>
          <cell r="P49">
            <v>166.2908242612753</v>
          </cell>
          <cell r="Q49">
            <v>10703.281493001556</v>
          </cell>
          <cell r="R49">
            <v>1238.592534992224</v>
          </cell>
          <cell r="T49">
            <v>7681.5396578538111</v>
          </cell>
          <cell r="U49">
            <v>1190.7153965785378</v>
          </cell>
          <cell r="W49">
            <v>6105.690107309485</v>
          </cell>
          <cell r="Z49">
            <v>2087.5894245723175</v>
          </cell>
          <cell r="AC49">
            <v>0</v>
          </cell>
          <cell r="AD49">
            <v>0</v>
          </cell>
          <cell r="AE49">
            <v>0</v>
          </cell>
          <cell r="AF49">
            <v>0</v>
          </cell>
          <cell r="AG49">
            <v>28605.494876609839</v>
          </cell>
          <cell r="AH49">
            <v>30927.828000000001</v>
          </cell>
          <cell r="AI49">
            <v>262205.495</v>
          </cell>
          <cell r="AJ49">
            <v>24071.762254886627</v>
          </cell>
          <cell r="AK49">
            <v>22823.784315604993</v>
          </cell>
          <cell r="AL49">
            <v>0</v>
          </cell>
          <cell r="AM49">
            <v>0</v>
          </cell>
          <cell r="AN49">
            <v>0</v>
          </cell>
          <cell r="AO49">
            <v>0</v>
          </cell>
          <cell r="AS49">
            <v>0</v>
          </cell>
          <cell r="AT49">
            <v>0</v>
          </cell>
        </row>
        <row r="50">
          <cell r="A50">
            <v>9</v>
          </cell>
          <cell r="B50" t="str">
            <v>RhodeIsland</v>
          </cell>
          <cell r="C50">
            <v>39692</v>
          </cell>
          <cell r="D50" t="str">
            <v>Actual B</v>
          </cell>
          <cell r="E50">
            <v>11878.161741835147</v>
          </cell>
          <cell r="F50">
            <v>0</v>
          </cell>
          <cell r="G50">
            <v>120656.92035511672</v>
          </cell>
          <cell r="I50">
            <v>-22761.906509849974</v>
          </cell>
          <cell r="L50">
            <v>8038.0328649564435</v>
          </cell>
          <cell r="M50">
            <v>70.696734059097977</v>
          </cell>
          <cell r="N50">
            <v>33264.479004665627</v>
          </cell>
          <cell r="O50">
            <v>1755.203732503888</v>
          </cell>
          <cell r="P50">
            <v>168.7838258164852</v>
          </cell>
          <cell r="Q50">
            <v>11301.945456920683</v>
          </cell>
          <cell r="R50">
            <v>539.2939346811819</v>
          </cell>
          <cell r="T50">
            <v>9400.6480709175739</v>
          </cell>
          <cell r="U50">
            <v>3211.4466081274154</v>
          </cell>
          <cell r="V50">
            <v>151.22085597451056</v>
          </cell>
          <cell r="W50">
            <v>6583.4735684123416</v>
          </cell>
          <cell r="Z50">
            <v>-1231.3628790002485</v>
          </cell>
          <cell r="AC50">
            <v>0</v>
          </cell>
          <cell r="AD50">
            <v>0</v>
          </cell>
          <cell r="AE50">
            <v>0</v>
          </cell>
          <cell r="AF50">
            <v>0</v>
          </cell>
          <cell r="AG50">
            <v>31311.022609732227</v>
          </cell>
          <cell r="AH50">
            <v>23117.31</v>
          </cell>
          <cell r="AI50">
            <v>288502.32900000003</v>
          </cell>
          <cell r="AJ50">
            <v>27021.329728694294</v>
          </cell>
          <cell r="AK50">
            <v>38629.197481886578</v>
          </cell>
          <cell r="AL50">
            <v>0</v>
          </cell>
          <cell r="AM50">
            <v>0</v>
          </cell>
          <cell r="AN50">
            <v>0</v>
          </cell>
          <cell r="AO50">
            <v>0</v>
          </cell>
          <cell r="AS50">
            <v>0</v>
          </cell>
          <cell r="AT50">
            <v>0</v>
          </cell>
        </row>
        <row r="51">
          <cell r="A51">
            <v>9</v>
          </cell>
          <cell r="B51" t="str">
            <v>RhodeIsland</v>
          </cell>
          <cell r="C51">
            <v>39722</v>
          </cell>
          <cell r="D51" t="str">
            <v>Actual B</v>
          </cell>
          <cell r="E51">
            <v>13024.219269102989</v>
          </cell>
          <cell r="F51">
            <v>0</v>
          </cell>
          <cell r="G51">
            <v>205126.51655432189</v>
          </cell>
          <cell r="I51">
            <v>16108.664119316954</v>
          </cell>
          <cell r="L51">
            <v>7426.8139845461337</v>
          </cell>
          <cell r="M51">
            <v>610.66445182724249</v>
          </cell>
          <cell r="N51">
            <v>76274.219269102978</v>
          </cell>
          <cell r="O51">
            <v>1893.0232558139533</v>
          </cell>
          <cell r="P51">
            <v>209.40199335548169</v>
          </cell>
          <cell r="Q51">
            <v>7993.377966777407</v>
          </cell>
          <cell r="R51">
            <v>633.68770764119597</v>
          </cell>
          <cell r="T51">
            <v>11862.110784053155</v>
          </cell>
          <cell r="U51">
            <v>4753.4348207052417</v>
          </cell>
          <cell r="V51">
            <v>9.7548708797353143</v>
          </cell>
          <cell r="W51">
            <v>7574.5470716994987</v>
          </cell>
          <cell r="X51">
            <v>192.88396063226389</v>
          </cell>
          <cell r="Z51">
            <v>1267.4953841364249</v>
          </cell>
          <cell r="AC51">
            <v>0</v>
          </cell>
          <cell r="AD51">
            <v>0</v>
          </cell>
          <cell r="AE51">
            <v>0</v>
          </cell>
          <cell r="AF51">
            <v>0</v>
          </cell>
          <cell r="AG51">
            <v>30573.731</v>
          </cell>
          <cell r="AH51">
            <v>20079.462683010144</v>
          </cell>
          <cell r="AI51">
            <v>392647.43599999999</v>
          </cell>
          <cell r="AJ51">
            <v>55842.857000000004</v>
          </cell>
          <cell r="AK51">
            <v>10795.869000000001</v>
          </cell>
          <cell r="AL51">
            <v>0</v>
          </cell>
          <cell r="AM51">
            <v>0</v>
          </cell>
          <cell r="AN51">
            <v>0</v>
          </cell>
          <cell r="AO51">
            <v>0</v>
          </cell>
          <cell r="AS51">
            <v>0</v>
          </cell>
          <cell r="AT51">
            <v>0</v>
          </cell>
        </row>
        <row r="52">
          <cell r="A52">
            <v>9</v>
          </cell>
          <cell r="B52" t="str">
            <v>RhodeIsland</v>
          </cell>
          <cell r="C52">
            <v>39753</v>
          </cell>
          <cell r="D52" t="str">
            <v>Actual B</v>
          </cell>
          <cell r="E52">
            <v>18018.86888607595</v>
          </cell>
          <cell r="F52">
            <v>0</v>
          </cell>
          <cell r="G52">
            <v>373428.8244913313</v>
          </cell>
          <cell r="I52">
            <v>46911.665400960075</v>
          </cell>
          <cell r="L52">
            <v>11210.160126859886</v>
          </cell>
          <cell r="M52">
            <v>161.89923417721519</v>
          </cell>
          <cell r="N52">
            <v>103896.83521518987</v>
          </cell>
          <cell r="O52">
            <v>2519.5358037974684</v>
          </cell>
          <cell r="P52">
            <v>128.67259493670886</v>
          </cell>
          <cell r="Q52">
            <v>11241.442563291139</v>
          </cell>
          <cell r="R52">
            <v>562.95191139240501</v>
          </cell>
          <cell r="T52">
            <v>11586.331341772151</v>
          </cell>
          <cell r="U52">
            <v>8812.5554674785108</v>
          </cell>
          <cell r="V52">
            <v>950.39103527170698</v>
          </cell>
          <cell r="W52">
            <v>31350.395547567619</v>
          </cell>
          <cell r="X52">
            <v>368.73262723484999</v>
          </cell>
          <cell r="Z52">
            <v>6536.7405508989441</v>
          </cell>
          <cell r="AC52">
            <v>0</v>
          </cell>
          <cell r="AD52">
            <v>0</v>
          </cell>
          <cell r="AE52">
            <v>0</v>
          </cell>
          <cell r="AF52">
            <v>0</v>
          </cell>
          <cell r="AG52">
            <v>38019.991999999998</v>
          </cell>
          <cell r="AH52">
            <v>14985.053111288413</v>
          </cell>
          <cell r="AI52">
            <v>-101307.79699999996</v>
          </cell>
          <cell r="AJ52">
            <v>60928.469000000005</v>
          </cell>
          <cell r="AK52">
            <v>15469.243000000004</v>
          </cell>
          <cell r="AL52">
            <v>-61341.05</v>
          </cell>
          <cell r="AM52">
            <v>13985.79</v>
          </cell>
          <cell r="AN52">
            <v>0</v>
          </cell>
          <cell r="AO52">
            <v>0</v>
          </cell>
          <cell r="AS52">
            <v>0</v>
          </cell>
          <cell r="AT52">
            <v>0</v>
          </cell>
        </row>
        <row r="53">
          <cell r="A53">
            <v>9</v>
          </cell>
          <cell r="B53" t="str">
            <v>RhodeIsland</v>
          </cell>
          <cell r="C53">
            <v>39783</v>
          </cell>
          <cell r="D53" t="str">
            <v>Actual B</v>
          </cell>
          <cell r="E53">
            <v>28865.706577981648</v>
          </cell>
          <cell r="F53">
            <v>532.38800917431195</v>
          </cell>
          <cell r="G53">
            <v>774132.86841116997</v>
          </cell>
          <cell r="H53">
            <v>64035.722466563078</v>
          </cell>
          <cell r="I53">
            <v>99263.616755058465</v>
          </cell>
          <cell r="L53">
            <v>25085.279059319037</v>
          </cell>
          <cell r="M53">
            <v>285.60637614678893</v>
          </cell>
          <cell r="N53">
            <v>90843.050845871549</v>
          </cell>
          <cell r="O53">
            <v>3672.8296513761466</v>
          </cell>
          <cell r="P53">
            <v>63.977302752293568</v>
          </cell>
          <cell r="Q53">
            <v>15500.639121100918</v>
          </cell>
          <cell r="R53">
            <v>942.4831743119264</v>
          </cell>
          <cell r="T53">
            <v>13122.630394495412</v>
          </cell>
          <cell r="U53">
            <v>22264.198558564018</v>
          </cell>
          <cell r="V53">
            <v>1833.7875539653207</v>
          </cell>
          <cell r="W53">
            <v>55851.483684147053</v>
          </cell>
          <cell r="X53">
            <v>669.83385043727208</v>
          </cell>
          <cell r="Z53">
            <v>11429.123158933182</v>
          </cell>
          <cell r="AC53">
            <v>0</v>
          </cell>
          <cell r="AD53">
            <v>0</v>
          </cell>
          <cell r="AE53">
            <v>0</v>
          </cell>
          <cell r="AF53">
            <v>0</v>
          </cell>
          <cell r="AG53">
            <v>95544.923999999999</v>
          </cell>
          <cell r="AH53">
            <v>21709.597241592146</v>
          </cell>
          <cell r="AI53">
            <v>328789.17739999999</v>
          </cell>
          <cell r="AJ53">
            <v>150122.07499999998</v>
          </cell>
          <cell r="AK53">
            <v>48480</v>
          </cell>
          <cell r="AL53">
            <v>954.80000000000007</v>
          </cell>
          <cell r="AM53">
            <v>7877.6</v>
          </cell>
          <cell r="AN53">
            <v>0</v>
          </cell>
          <cell r="AO53">
            <v>0</v>
          </cell>
          <cell r="AS53">
            <v>0</v>
          </cell>
          <cell r="AT53">
            <v>0</v>
          </cell>
        </row>
        <row r="54">
          <cell r="A54">
            <v>9</v>
          </cell>
          <cell r="B54" t="str">
            <v>RhodeIsland</v>
          </cell>
          <cell r="C54">
            <v>39814</v>
          </cell>
          <cell r="D54" t="str">
            <v>Actual B</v>
          </cell>
          <cell r="E54">
            <v>43044.570193403299</v>
          </cell>
          <cell r="F54">
            <v>817.70007796101947</v>
          </cell>
          <cell r="G54">
            <v>1329049.3707948383</v>
          </cell>
          <cell r="H54">
            <v>104834.90966202527</v>
          </cell>
          <cell r="I54">
            <v>218530.80171064558</v>
          </cell>
          <cell r="L54">
            <v>33545.462338830584</v>
          </cell>
          <cell r="M54">
            <v>1139.7925997001498</v>
          </cell>
          <cell r="N54">
            <v>273320.76353973016</v>
          </cell>
          <cell r="O54">
            <v>4729.2064227886058</v>
          </cell>
          <cell r="P54">
            <v>0.83823688155922038</v>
          </cell>
          <cell r="Q54">
            <v>21160.493790854569</v>
          </cell>
          <cell r="R54">
            <v>3250.3474137931034</v>
          </cell>
          <cell r="T54">
            <v>9367.9014114872662</v>
          </cell>
          <cell r="U54">
            <v>43612.646516260189</v>
          </cell>
          <cell r="V54">
            <v>3950.6070540164651</v>
          </cell>
          <cell r="W54">
            <v>89510.894595450809</v>
          </cell>
          <cell r="X54">
            <v>1027.7474895698851</v>
          </cell>
          <cell r="Z54">
            <v>18319.82399241918</v>
          </cell>
          <cell r="AC54">
            <v>0</v>
          </cell>
          <cell r="AD54">
            <v>0</v>
          </cell>
          <cell r="AE54">
            <v>0</v>
          </cell>
          <cell r="AF54">
            <v>0</v>
          </cell>
          <cell r="AG54">
            <v>109268.08199999999</v>
          </cell>
          <cell r="AH54">
            <v>28564.428600202729</v>
          </cell>
          <cell r="AI54">
            <v>382061.0469999999</v>
          </cell>
          <cell r="AJ54">
            <v>158390.321</v>
          </cell>
          <cell r="AK54">
            <v>84580.75</v>
          </cell>
          <cell r="AL54">
            <v>-1164.72</v>
          </cell>
          <cell r="AM54">
            <v>0</v>
          </cell>
          <cell r="AN54">
            <v>0</v>
          </cell>
          <cell r="AO54">
            <v>0</v>
          </cell>
          <cell r="AS54">
            <v>0</v>
          </cell>
          <cell r="AT54">
            <v>0</v>
          </cell>
        </row>
        <row r="55">
          <cell r="A55">
            <v>9</v>
          </cell>
          <cell r="B55" t="str">
            <v>RhodeIsland</v>
          </cell>
          <cell r="C55">
            <v>39845</v>
          </cell>
          <cell r="D55" t="str">
            <v>Actual B</v>
          </cell>
          <cell r="E55">
            <v>41713.303135842885</v>
          </cell>
          <cell r="F55">
            <v>943.52324058919817</v>
          </cell>
          <cell r="G55">
            <v>1126187.4437389562</v>
          </cell>
          <cell r="H55">
            <v>86713.688056400977</v>
          </cell>
          <cell r="I55">
            <v>159003.34468367446</v>
          </cell>
          <cell r="L55">
            <v>42760.863078353628</v>
          </cell>
          <cell r="M55">
            <v>624.43553518821602</v>
          </cell>
          <cell r="N55">
            <v>262272.76097414078</v>
          </cell>
          <cell r="O55">
            <v>4439.7077905073647</v>
          </cell>
          <cell r="P55">
            <v>-0.8178592471358429</v>
          </cell>
          <cell r="Q55">
            <v>19853.944030769231</v>
          </cell>
          <cell r="R55">
            <v>1396.3720654664485</v>
          </cell>
          <cell r="T55">
            <v>16311.607203381662</v>
          </cell>
          <cell r="U55">
            <v>35631.588448916751</v>
          </cell>
          <cell r="V55">
            <v>-609.00363549141832</v>
          </cell>
          <cell r="W55">
            <v>65680.529602900031</v>
          </cell>
          <cell r="X55">
            <v>950.32804904202624</v>
          </cell>
          <cell r="Z55">
            <v>9383.086469534941</v>
          </cell>
          <cell r="AC55">
            <v>0</v>
          </cell>
          <cell r="AD55">
            <v>0</v>
          </cell>
          <cell r="AE55">
            <v>0</v>
          </cell>
          <cell r="AF55">
            <v>0</v>
          </cell>
          <cell r="AG55">
            <v>81458.104641094818</v>
          </cell>
          <cell r="AH55">
            <v>23486.981363906565</v>
          </cell>
          <cell r="AI55">
            <v>365979.74200000009</v>
          </cell>
          <cell r="AJ55">
            <v>150533.065</v>
          </cell>
          <cell r="AK55">
            <v>83383.172999999995</v>
          </cell>
          <cell r="AL55">
            <v>0</v>
          </cell>
          <cell r="AM55">
            <v>0</v>
          </cell>
          <cell r="AN55">
            <v>0</v>
          </cell>
          <cell r="AO55">
            <v>0</v>
          </cell>
          <cell r="AS55">
            <v>0</v>
          </cell>
          <cell r="AT55">
            <v>0</v>
          </cell>
        </row>
        <row r="56">
          <cell r="A56">
            <v>9</v>
          </cell>
          <cell r="B56" t="str">
            <v>RhodeIsland</v>
          </cell>
          <cell r="C56">
            <v>39873</v>
          </cell>
          <cell r="D56" t="str">
            <v>Actual B</v>
          </cell>
          <cell r="E56">
            <v>39907.317272727276</v>
          </cell>
          <cell r="F56">
            <v>1162.9845454545455</v>
          </cell>
          <cell r="G56">
            <v>1099081.9819560261</v>
          </cell>
          <cell r="H56">
            <v>97689.811735439755</v>
          </cell>
          <cell r="I56">
            <v>181259.08161124063</v>
          </cell>
          <cell r="L56">
            <v>41718.679632985164</v>
          </cell>
          <cell r="M56">
            <v>1882.8568181818182</v>
          </cell>
          <cell r="N56">
            <v>239348.71827272733</v>
          </cell>
          <cell r="O56">
            <v>4469.8531818181818</v>
          </cell>
          <cell r="P56">
            <v>0</v>
          </cell>
          <cell r="Q56">
            <v>19023.480454545457</v>
          </cell>
          <cell r="R56">
            <v>3359.877727272728</v>
          </cell>
          <cell r="T56">
            <v>6919.2463636363645</v>
          </cell>
          <cell r="U56">
            <v>33556.040408201188</v>
          </cell>
          <cell r="V56">
            <v>3039.5506103662656</v>
          </cell>
          <cell r="W56">
            <v>68384.863925172103</v>
          </cell>
          <cell r="X56">
            <v>993.16514513576203</v>
          </cell>
          <cell r="Z56">
            <v>9985.161524185396</v>
          </cell>
          <cell r="AC56">
            <v>0</v>
          </cell>
          <cell r="AD56">
            <v>0</v>
          </cell>
          <cell r="AE56">
            <v>0</v>
          </cell>
          <cell r="AF56">
            <v>0</v>
          </cell>
          <cell r="AG56">
            <v>34385.422899767698</v>
          </cell>
          <cell r="AH56">
            <v>47522.5</v>
          </cell>
          <cell r="AI56">
            <v>307566.18400000001</v>
          </cell>
          <cell r="AJ56">
            <v>163488.80799999999</v>
          </cell>
          <cell r="AK56">
            <v>99624.426999999996</v>
          </cell>
          <cell r="AL56">
            <v>10100.6</v>
          </cell>
          <cell r="AM56">
            <v>8184.83</v>
          </cell>
          <cell r="AN56">
            <v>0</v>
          </cell>
          <cell r="AO56">
            <v>0</v>
          </cell>
          <cell r="AS56">
            <v>0</v>
          </cell>
          <cell r="AT56">
            <v>0</v>
          </cell>
        </row>
        <row r="57">
          <cell r="A57">
            <v>9</v>
          </cell>
          <cell r="B57" t="str">
            <v>RhodeIsland</v>
          </cell>
          <cell r="C57">
            <v>39904</v>
          </cell>
          <cell r="D57" t="str">
            <v>Actual B</v>
          </cell>
          <cell r="E57">
            <v>35779.588860465119</v>
          </cell>
          <cell r="F57">
            <v>987.23381395348838</v>
          </cell>
          <cell r="G57">
            <v>705271.07364688313</v>
          </cell>
          <cell r="H57">
            <v>67368.754423928505</v>
          </cell>
          <cell r="I57">
            <v>103422.10093411704</v>
          </cell>
          <cell r="L57">
            <v>30304.62029724081</v>
          </cell>
          <cell r="M57">
            <v>1838.2089069767442</v>
          </cell>
          <cell r="N57">
            <v>173158.99271162789</v>
          </cell>
          <cell r="O57">
            <v>4896.532418604651</v>
          </cell>
          <cell r="P57">
            <v>0</v>
          </cell>
          <cell r="Q57">
            <v>16653.862237209305</v>
          </cell>
          <cell r="R57">
            <v>3433.1806976744188</v>
          </cell>
          <cell r="T57">
            <v>9241.2251737868592</v>
          </cell>
          <cell r="U57">
            <v>29994.296108795697</v>
          </cell>
          <cell r="V57">
            <v>-2813.7562366527709</v>
          </cell>
          <cell r="W57">
            <v>63580.510424258973</v>
          </cell>
          <cell r="X57">
            <v>183.77310781257322</v>
          </cell>
          <cell r="Z57">
            <v>9290.4625473581382</v>
          </cell>
          <cell r="AC57">
            <v>0</v>
          </cell>
          <cell r="AD57">
            <v>0</v>
          </cell>
          <cell r="AE57">
            <v>0</v>
          </cell>
          <cell r="AF57">
            <v>0</v>
          </cell>
          <cell r="AG57">
            <v>51693.654459137455</v>
          </cell>
          <cell r="AH57">
            <v>34711.813000000002</v>
          </cell>
          <cell r="AI57">
            <v>280396.43800000002</v>
          </cell>
          <cell r="AJ57">
            <v>89694.710732366671</v>
          </cell>
          <cell r="AK57">
            <v>90420.312000000005</v>
          </cell>
          <cell r="AL57">
            <v>84435.08</v>
          </cell>
          <cell r="AM57">
            <v>11616.26</v>
          </cell>
          <cell r="AN57">
            <v>0</v>
          </cell>
          <cell r="AO57">
            <v>0</v>
          </cell>
          <cell r="AS57">
            <v>0</v>
          </cell>
          <cell r="AT57">
            <v>0</v>
          </cell>
        </row>
        <row r="58">
          <cell r="A58">
            <v>9</v>
          </cell>
          <cell r="B58" t="str">
            <v>RhodeIsland</v>
          </cell>
          <cell r="C58">
            <v>39934</v>
          </cell>
          <cell r="D58" t="str">
            <v>Actual B</v>
          </cell>
          <cell r="E58">
            <v>23238.150986928104</v>
          </cell>
          <cell r="F58">
            <v>799.94431699346399</v>
          </cell>
          <cell r="G58">
            <v>348792.25979830808</v>
          </cell>
          <cell r="H58">
            <v>38475.690091089265</v>
          </cell>
          <cell r="I58">
            <v>52367.433772114477</v>
          </cell>
          <cell r="L58">
            <v>20373.028643790847</v>
          </cell>
          <cell r="M58">
            <v>4494.5648856209145</v>
          </cell>
          <cell r="N58">
            <v>101732.82271781046</v>
          </cell>
          <cell r="O58">
            <v>4041.9962205882348</v>
          </cell>
          <cell r="P58">
            <v>350.72997712418294</v>
          </cell>
          <cell r="Q58">
            <v>11973.933358986926</v>
          </cell>
          <cell r="R58">
            <v>4279.1770179738551</v>
          </cell>
          <cell r="T58">
            <v>13972.699172593757</v>
          </cell>
          <cell r="U58">
            <v>10443.13224144231</v>
          </cell>
          <cell r="V58">
            <v>4361.0224970239669</v>
          </cell>
          <cell r="W58">
            <v>11462.483110637959</v>
          </cell>
          <cell r="X58">
            <v>838.20321924448535</v>
          </cell>
          <cell r="Z58">
            <v>4405.0736839076862</v>
          </cell>
          <cell r="AC58">
            <v>0</v>
          </cell>
          <cell r="AD58">
            <v>0</v>
          </cell>
          <cell r="AE58">
            <v>0</v>
          </cell>
          <cell r="AF58">
            <v>0</v>
          </cell>
          <cell r="AG58">
            <v>32170.827000000001</v>
          </cell>
          <cell r="AH58">
            <v>32388.33</v>
          </cell>
          <cell r="AI58">
            <v>209310.58800000002</v>
          </cell>
          <cell r="AJ58">
            <v>16901.199609732383</v>
          </cell>
          <cell r="AK58">
            <v>17171.960999999999</v>
          </cell>
          <cell r="AL58">
            <v>50210.98</v>
          </cell>
          <cell r="AM58">
            <v>11616.26</v>
          </cell>
          <cell r="AN58">
            <v>0</v>
          </cell>
          <cell r="AO58">
            <v>0</v>
          </cell>
          <cell r="AS58">
            <v>0</v>
          </cell>
          <cell r="AT58">
            <v>0</v>
          </cell>
        </row>
        <row r="59">
          <cell r="A59">
            <v>9</v>
          </cell>
          <cell r="B59" t="str">
            <v>RhodeIsland</v>
          </cell>
          <cell r="C59">
            <v>39965</v>
          </cell>
          <cell r="D59" t="str">
            <v>Actual B</v>
          </cell>
          <cell r="E59">
            <v>16553.440147619047</v>
          </cell>
          <cell r="F59">
            <v>215.8372904761905</v>
          </cell>
          <cell r="G59">
            <v>192799.04223210303</v>
          </cell>
          <cell r="H59">
            <v>21678.121751271508</v>
          </cell>
          <cell r="I59">
            <v>27582.346309583128</v>
          </cell>
          <cell r="L59">
            <v>11005.219561904763</v>
          </cell>
          <cell r="M59">
            <v>3968.3239476190479</v>
          </cell>
          <cell r="N59">
            <v>66603.904380952386</v>
          </cell>
          <cell r="O59">
            <v>3582.0058857142867</v>
          </cell>
          <cell r="P59">
            <v>4351.0061476190476</v>
          </cell>
          <cell r="Q59">
            <v>9247.4387085714297</v>
          </cell>
          <cell r="R59">
            <v>4012.3547904761908</v>
          </cell>
          <cell r="T59">
            <v>9766.7595286189044</v>
          </cell>
          <cell r="U59">
            <v>7057.4387921129064</v>
          </cell>
          <cell r="V59">
            <v>-1057.0339864021025</v>
          </cell>
          <cell r="W59">
            <v>14826.324503241862</v>
          </cell>
          <cell r="X59">
            <v>217.56553669321141</v>
          </cell>
          <cell r="Z59">
            <v>9122.5895422830436</v>
          </cell>
          <cell r="AC59">
            <v>0</v>
          </cell>
          <cell r="AD59">
            <v>0</v>
          </cell>
          <cell r="AE59">
            <v>0</v>
          </cell>
          <cell r="AF59">
            <v>0</v>
          </cell>
          <cell r="AG59">
            <v>32019.672999999995</v>
          </cell>
          <cell r="AH59">
            <v>28826.923999999999</v>
          </cell>
          <cell r="AI59">
            <v>384105.56400000001</v>
          </cell>
          <cell r="AJ59">
            <v>27463.726657900948</v>
          </cell>
          <cell r="AK59">
            <v>17245.648999999998</v>
          </cell>
          <cell r="AL59">
            <v>-16167.36</v>
          </cell>
          <cell r="AM59">
            <v>14028.800000000001</v>
          </cell>
          <cell r="AN59">
            <v>0</v>
          </cell>
          <cell r="AO59">
            <v>0</v>
          </cell>
          <cell r="AS59">
            <v>0</v>
          </cell>
          <cell r="AT59">
            <v>0</v>
          </cell>
        </row>
        <row r="60">
          <cell r="A60">
            <v>9</v>
          </cell>
          <cell r="B60" t="str">
            <v>RhodeIsland</v>
          </cell>
          <cell r="C60">
            <v>39995</v>
          </cell>
          <cell r="D60" t="str">
            <v>Actual B</v>
          </cell>
          <cell r="E60">
            <v>19796.218139570552</v>
          </cell>
          <cell r="F60">
            <v>352.9832576687117</v>
          </cell>
          <cell r="G60">
            <v>184824.11673295498</v>
          </cell>
          <cell r="H60">
            <v>19840.119623680424</v>
          </cell>
          <cell r="I60">
            <v>31806.175627276294</v>
          </cell>
          <cell r="L60">
            <v>12392.600262269938</v>
          </cell>
          <cell r="M60">
            <v>1097.844078220859</v>
          </cell>
          <cell r="N60">
            <v>56285.913029294476</v>
          </cell>
          <cell r="O60">
            <v>3485.8717806748473</v>
          </cell>
          <cell r="P60">
            <v>352.60308742331284</v>
          </cell>
          <cell r="Q60">
            <v>10141.808286042946</v>
          </cell>
          <cell r="R60">
            <v>3568.7681549079757</v>
          </cell>
          <cell r="T60">
            <v>12534.009464210665</v>
          </cell>
          <cell r="U60">
            <v>5131.6170205533226</v>
          </cell>
          <cell r="V60">
            <v>617.40541112398319</v>
          </cell>
          <cell r="W60">
            <v>11366.951809162174</v>
          </cell>
          <cell r="X60">
            <v>468.79689580209936</v>
          </cell>
          <cell r="Z60">
            <v>4444.9480857405752</v>
          </cell>
          <cell r="AC60">
            <v>0</v>
          </cell>
          <cell r="AD60">
            <v>0</v>
          </cell>
          <cell r="AE60">
            <v>0</v>
          </cell>
          <cell r="AF60">
            <v>0</v>
          </cell>
          <cell r="AG60">
            <v>28578.823999999997</v>
          </cell>
          <cell r="AH60">
            <v>30543.416999999998</v>
          </cell>
          <cell r="AI60">
            <v>273245.46100000001</v>
          </cell>
          <cell r="AJ60">
            <v>31058.623</v>
          </cell>
          <cell r="AK60">
            <v>11103.924000000001</v>
          </cell>
          <cell r="AL60">
            <v>110986.92</v>
          </cell>
          <cell r="AM60">
            <v>9839.6200000000008</v>
          </cell>
          <cell r="AN60">
            <v>0</v>
          </cell>
          <cell r="AO60">
            <v>0</v>
          </cell>
          <cell r="AS60">
            <v>0</v>
          </cell>
          <cell r="AT60">
            <v>0</v>
          </cell>
        </row>
        <row r="61">
          <cell r="A61">
            <v>9</v>
          </cell>
          <cell r="B61" t="str">
            <v>RhodeIsland</v>
          </cell>
          <cell r="C61">
            <v>40026</v>
          </cell>
          <cell r="D61" t="str">
            <v>Actual B</v>
          </cell>
          <cell r="E61">
            <v>14477.052387959866</v>
          </cell>
          <cell r="F61">
            <v>246.60009531772579</v>
          </cell>
          <cell r="G61">
            <v>151864.20091973245</v>
          </cell>
          <cell r="H61">
            <v>16541.417351170567</v>
          </cell>
          <cell r="I61">
            <v>30508.596341710989</v>
          </cell>
          <cell r="L61">
            <v>8696.815535117059</v>
          </cell>
          <cell r="M61">
            <v>1007.7227859531774</v>
          </cell>
          <cell r="N61">
            <v>52675.899879264216</v>
          </cell>
          <cell r="O61">
            <v>2998.7241337792643</v>
          </cell>
          <cell r="P61">
            <v>4749.2804933110374</v>
          </cell>
          <cell r="Q61">
            <v>9861.7129456521761</v>
          </cell>
          <cell r="R61">
            <v>2154.5074983277595</v>
          </cell>
          <cell r="T61">
            <v>9093.2413443143832</v>
          </cell>
          <cell r="U61">
            <v>3687.6951488294312</v>
          </cell>
          <cell r="V61">
            <v>224.08981772575248</v>
          </cell>
          <cell r="W61">
            <v>9959.8911143812711</v>
          </cell>
          <cell r="X61">
            <v>596.16608026755841</v>
          </cell>
          <cell r="Z61">
            <v>1943.5190936454844</v>
          </cell>
          <cell r="AC61">
            <v>0</v>
          </cell>
          <cell r="AD61">
            <v>0</v>
          </cell>
          <cell r="AE61">
            <v>0</v>
          </cell>
          <cell r="AF61">
            <v>0</v>
          </cell>
          <cell r="AG61">
            <v>32284.95791629401</v>
          </cell>
          <cell r="AH61">
            <v>30509.438999999998</v>
          </cell>
          <cell r="AI61">
            <v>261154.88199999998</v>
          </cell>
          <cell r="AJ61">
            <v>18215.507000000001</v>
          </cell>
          <cell r="AK61">
            <v>11736.99</v>
          </cell>
          <cell r="AL61">
            <v>835110.54</v>
          </cell>
          <cell r="AM61">
            <v>10512.380000000001</v>
          </cell>
          <cell r="AN61">
            <v>0</v>
          </cell>
          <cell r="AO61">
            <v>0</v>
          </cell>
          <cell r="AS61">
            <v>0</v>
          </cell>
          <cell r="AT61">
            <v>0</v>
          </cell>
        </row>
        <row r="62">
          <cell r="A62">
            <v>9</v>
          </cell>
          <cell r="B62" t="str">
            <v>RhodeIsland</v>
          </cell>
          <cell r="C62">
            <v>40057</v>
          </cell>
          <cell r="D62" t="str">
            <v>Actual B</v>
          </cell>
          <cell r="E62">
            <v>12770.804882539685</v>
          </cell>
          <cell r="F62">
            <v>198.013626984127</v>
          </cell>
          <cell r="G62">
            <v>121981.73113088802</v>
          </cell>
          <cell r="H62">
            <v>13002.186694491271</v>
          </cell>
          <cell r="I62">
            <v>-23103.60729827877</v>
          </cell>
          <cell r="L62">
            <v>8054.7864428571447</v>
          </cell>
          <cell r="M62">
            <v>-160.512753968254</v>
          </cell>
          <cell r="N62">
            <v>36866.700280634926</v>
          </cell>
          <cell r="O62">
            <v>3552.0532873015877</v>
          </cell>
          <cell r="P62">
            <v>549.32055079365091</v>
          </cell>
          <cell r="Q62">
            <v>12374.752340476192</v>
          </cell>
          <cell r="R62">
            <v>2878.5979857142861</v>
          </cell>
          <cell r="T62">
            <v>7380.7486525396835</v>
          </cell>
          <cell r="U62">
            <v>3109.3426247849748</v>
          </cell>
          <cell r="V62">
            <v>-184.28282974716066</v>
          </cell>
          <cell r="W62">
            <v>-13024.164707983377</v>
          </cell>
          <cell r="X62">
            <v>-311.39747846780216</v>
          </cell>
          <cell r="Z62">
            <v>1436.1102325001609</v>
          </cell>
          <cell r="AC62">
            <v>0</v>
          </cell>
          <cell r="AD62">
            <v>0</v>
          </cell>
          <cell r="AE62">
            <v>0</v>
          </cell>
          <cell r="AF62">
            <v>0</v>
          </cell>
          <cell r="AG62">
            <v>32213.02508370599</v>
          </cell>
          <cell r="AH62">
            <v>39400.115000000005</v>
          </cell>
          <cell r="AI62">
            <v>243212.10099999997</v>
          </cell>
          <cell r="AJ62">
            <v>35636.616999999998</v>
          </cell>
          <cell r="AK62">
            <v>14575.314000000002</v>
          </cell>
          <cell r="AL62">
            <v>20253.57</v>
          </cell>
          <cell r="AM62">
            <v>8925.18</v>
          </cell>
          <cell r="AN62">
            <v>0</v>
          </cell>
          <cell r="AO62">
            <v>0</v>
          </cell>
          <cell r="AS62">
            <v>0</v>
          </cell>
          <cell r="AT62">
            <v>0</v>
          </cell>
        </row>
        <row r="63">
          <cell r="A63">
            <v>9</v>
          </cell>
          <cell r="B63" t="str">
            <v>RhodeIsland</v>
          </cell>
          <cell r="C63">
            <v>40087</v>
          </cell>
          <cell r="D63" t="str">
            <v>Actual B</v>
          </cell>
          <cell r="E63">
            <v>16262.655706070287</v>
          </cell>
          <cell r="F63">
            <v>323.11050319488817</v>
          </cell>
          <cell r="G63">
            <v>254279.15991955288</v>
          </cell>
          <cell r="H63">
            <v>27504.776791790697</v>
          </cell>
          <cell r="I63">
            <v>21248.711356282449</v>
          </cell>
          <cell r="L63">
            <v>12189.165349840257</v>
          </cell>
          <cell r="M63">
            <v>465.41936581469639</v>
          </cell>
          <cell r="N63">
            <v>63250.746713738008</v>
          </cell>
          <cell r="O63">
            <v>4543.1003881789129</v>
          </cell>
          <cell r="P63">
            <v>-2591.4563674121405</v>
          </cell>
          <cell r="Q63">
            <v>5999.0452271565482</v>
          </cell>
          <cell r="R63">
            <v>3188.1043274760382</v>
          </cell>
          <cell r="T63">
            <v>5864.2431493610229</v>
          </cell>
          <cell r="U63">
            <v>7608.5650750092445</v>
          </cell>
          <cell r="V63">
            <v>-249.75551625053174</v>
          </cell>
          <cell r="W63">
            <v>16524.793150390527</v>
          </cell>
          <cell r="X63">
            <v>-152.32818045377252</v>
          </cell>
          <cell r="Z63">
            <v>2391.0965415476835</v>
          </cell>
          <cell r="AC63">
            <v>0</v>
          </cell>
          <cell r="AD63">
            <v>0</v>
          </cell>
          <cell r="AE63">
            <v>0</v>
          </cell>
          <cell r="AF63">
            <v>0</v>
          </cell>
          <cell r="AG63">
            <v>53987.775999999998</v>
          </cell>
          <cell r="AH63">
            <v>53959.724999999999</v>
          </cell>
          <cell r="AI63">
            <v>271682.21500000003</v>
          </cell>
          <cell r="AJ63">
            <v>63413.006999999998</v>
          </cell>
          <cell r="AK63">
            <v>31612.760999999999</v>
          </cell>
          <cell r="AL63">
            <v>229973.55000000002</v>
          </cell>
          <cell r="AM63">
            <v>11473.92</v>
          </cell>
          <cell r="AN63">
            <v>0</v>
          </cell>
          <cell r="AO63">
            <v>0</v>
          </cell>
          <cell r="AS63">
            <v>0</v>
          </cell>
          <cell r="AT63">
            <v>0</v>
          </cell>
        </row>
        <row r="64">
          <cell r="A64">
            <v>9</v>
          </cell>
          <cell r="B64" t="str">
            <v>RhodeIsland</v>
          </cell>
          <cell r="C64">
            <v>40118</v>
          </cell>
          <cell r="D64" t="str">
            <v>Actual B</v>
          </cell>
          <cell r="E64">
            <v>19519.606919275124</v>
          </cell>
          <cell r="F64">
            <v>444.93024711696876</v>
          </cell>
          <cell r="G64">
            <v>377867.83209145768</v>
          </cell>
          <cell r="H64">
            <v>42235.695506362405</v>
          </cell>
          <cell r="I64">
            <v>47417.047895861491</v>
          </cell>
          <cell r="L64">
            <v>20105.074036243823</v>
          </cell>
          <cell r="M64">
            <v>915.1155518945634</v>
          </cell>
          <cell r="N64">
            <v>112802.83251070841</v>
          </cell>
          <cell r="O64">
            <v>3991.9395057660627</v>
          </cell>
          <cell r="P64">
            <v>900.57402306425001</v>
          </cell>
          <cell r="Q64">
            <v>9548.8825370675459</v>
          </cell>
          <cell r="R64">
            <v>1537.7557825370677</v>
          </cell>
          <cell r="T64">
            <v>6180.9021021416811</v>
          </cell>
          <cell r="U64">
            <v>15140.871840427759</v>
          </cell>
          <cell r="V64">
            <v>3006.2217550558116</v>
          </cell>
          <cell r="W64">
            <v>19556.477094562015</v>
          </cell>
          <cell r="X64">
            <v>343.3842554121174</v>
          </cell>
          <cell r="Z64">
            <v>6064.7884925859908</v>
          </cell>
          <cell r="AC64">
            <v>0</v>
          </cell>
          <cell r="AD64">
            <v>0</v>
          </cell>
          <cell r="AE64">
            <v>0</v>
          </cell>
          <cell r="AF64">
            <v>0</v>
          </cell>
          <cell r="AG64">
            <v>55472.335000000006</v>
          </cell>
          <cell r="AH64">
            <v>39697.273999999998</v>
          </cell>
          <cell r="AI64">
            <v>236624.64599999995</v>
          </cell>
          <cell r="AJ64">
            <v>78308.116999999998</v>
          </cell>
          <cell r="AK64">
            <v>34777.908000000003</v>
          </cell>
          <cell r="AL64">
            <v>-26104.65</v>
          </cell>
          <cell r="AM64">
            <v>10252.24</v>
          </cell>
          <cell r="AN64">
            <v>0</v>
          </cell>
          <cell r="AO64">
            <v>0</v>
          </cell>
          <cell r="AS64">
            <v>0</v>
          </cell>
          <cell r="AT64">
            <v>0</v>
          </cell>
        </row>
        <row r="65">
          <cell r="A65">
            <v>9</v>
          </cell>
          <cell r="B65" t="str">
            <v>RhodeIsland</v>
          </cell>
          <cell r="C65">
            <v>40148</v>
          </cell>
          <cell r="D65" t="str">
            <v>Actual B</v>
          </cell>
          <cell r="E65">
            <v>28276.258905775077</v>
          </cell>
          <cell r="F65">
            <v>751.63124316109418</v>
          </cell>
          <cell r="G65">
            <v>821320.72689575457</v>
          </cell>
          <cell r="H65">
            <v>87929.026110718027</v>
          </cell>
          <cell r="I65">
            <v>113072.61725449844</v>
          </cell>
          <cell r="L65">
            <v>33944.403237082064</v>
          </cell>
          <cell r="M65">
            <v>984.43232826747737</v>
          </cell>
          <cell r="N65">
            <v>105087.28090030396</v>
          </cell>
          <cell r="O65">
            <v>7039.2382796352586</v>
          </cell>
          <cell r="P65">
            <v>1106.9270425531915</v>
          </cell>
          <cell r="Q65">
            <v>10837.052702735564</v>
          </cell>
          <cell r="R65">
            <v>1357.0360851063831</v>
          </cell>
          <cell r="T65">
            <v>9118.3477477203651</v>
          </cell>
          <cell r="U65">
            <v>35042.485687315835</v>
          </cell>
          <cell r="V65">
            <v>-174.89815588442491</v>
          </cell>
          <cell r="W65">
            <v>37663.28921440534</v>
          </cell>
          <cell r="X65">
            <v>4524.8565049779918</v>
          </cell>
          <cell r="Z65">
            <v>1027.6991231483312</v>
          </cell>
          <cell r="AC65">
            <v>0</v>
          </cell>
          <cell r="AD65">
            <v>0</v>
          </cell>
          <cell r="AE65">
            <v>0</v>
          </cell>
          <cell r="AF65">
            <v>0</v>
          </cell>
          <cell r="AG65">
            <v>92444.876000000004</v>
          </cell>
          <cell r="AH65">
            <v>57657.29</v>
          </cell>
          <cell r="AI65">
            <v>314116.14699999994</v>
          </cell>
          <cell r="AJ65">
            <v>141165.03899999999</v>
          </cell>
          <cell r="AK65">
            <v>71391.243000000002</v>
          </cell>
          <cell r="AL65">
            <v>10971.08</v>
          </cell>
          <cell r="AM65">
            <v>10252.24</v>
          </cell>
          <cell r="AN65">
            <v>0</v>
          </cell>
          <cell r="AO65">
            <v>0</v>
          </cell>
          <cell r="AS65">
            <v>0</v>
          </cell>
          <cell r="AT65">
            <v>0</v>
          </cell>
        </row>
        <row r="66">
          <cell r="A66">
            <v>9</v>
          </cell>
          <cell r="B66" t="str">
            <v>RhodeIsland</v>
          </cell>
          <cell r="C66">
            <v>40179</v>
          </cell>
          <cell r="D66" t="str">
            <v>Actual B</v>
          </cell>
          <cell r="E66">
            <v>45107.349496987939</v>
          </cell>
          <cell r="F66">
            <v>1665.0248313253007</v>
          </cell>
          <cell r="G66">
            <v>1343266.9532437925</v>
          </cell>
          <cell r="H66">
            <v>147793.42811554592</v>
          </cell>
          <cell r="I66">
            <v>269970.21313108585</v>
          </cell>
          <cell r="L66">
            <v>69903.83331325301</v>
          </cell>
          <cell r="M66">
            <v>2712.5359156626505</v>
          </cell>
          <cell r="N66">
            <v>266069.4307210843</v>
          </cell>
          <cell r="O66">
            <v>9330.0668313252991</v>
          </cell>
          <cell r="P66">
            <v>2392.9084518072286</v>
          </cell>
          <cell r="Q66">
            <v>19715.297904216863</v>
          </cell>
          <cell r="R66">
            <v>1874.7627560240962</v>
          </cell>
          <cell r="T66">
            <v>14185.743289156624</v>
          </cell>
          <cell r="U66">
            <v>60522.33657288408</v>
          </cell>
          <cell r="V66">
            <v>188.18089959941082</v>
          </cell>
          <cell r="W66">
            <v>57296.919189315609</v>
          </cell>
          <cell r="X66">
            <v>5498.3214506702761</v>
          </cell>
          <cell r="Z66">
            <v>5628.6096258333309</v>
          </cell>
          <cell r="AC66">
            <v>0</v>
          </cell>
          <cell r="AD66">
            <v>0</v>
          </cell>
          <cell r="AE66">
            <v>0</v>
          </cell>
          <cell r="AF66">
            <v>0</v>
          </cell>
          <cell r="AG66">
            <v>130656.51699999999</v>
          </cell>
          <cell r="AH66">
            <v>74587.042000000001</v>
          </cell>
          <cell r="AI66">
            <v>460566.94100000005</v>
          </cell>
          <cell r="AJ66">
            <v>208718.22400000002</v>
          </cell>
          <cell r="AK66">
            <v>98246.553</v>
          </cell>
          <cell r="AL66">
            <v>42352.61</v>
          </cell>
          <cell r="AM66">
            <v>14783.67</v>
          </cell>
          <cell r="AN66">
            <v>0</v>
          </cell>
          <cell r="AO66">
            <v>0</v>
          </cell>
          <cell r="AS66">
            <v>0</v>
          </cell>
          <cell r="AT66">
            <v>0</v>
          </cell>
        </row>
        <row r="67">
          <cell r="A67">
            <v>9</v>
          </cell>
          <cell r="B67" t="str">
            <v>RhodeIsland</v>
          </cell>
          <cell r="C67">
            <v>40210</v>
          </cell>
          <cell r="D67" t="str">
            <v>Actual B</v>
          </cell>
          <cell r="E67">
            <v>35397.268094926345</v>
          </cell>
          <cell r="F67">
            <v>1648.8730490998362</v>
          </cell>
          <cell r="G67">
            <v>1142529.899077408</v>
          </cell>
          <cell r="H67">
            <v>129325.89393623562</v>
          </cell>
          <cell r="I67">
            <v>146798.11387325975</v>
          </cell>
          <cell r="L67">
            <v>64037.976574468077</v>
          </cell>
          <cell r="M67">
            <v>2498.1261407528636</v>
          </cell>
          <cell r="N67">
            <v>236554.14021407525</v>
          </cell>
          <cell r="O67">
            <v>9329.8217872340429</v>
          </cell>
          <cell r="P67">
            <v>1561.0149689034367</v>
          </cell>
          <cell r="Q67">
            <v>12895.259028150571</v>
          </cell>
          <cell r="R67">
            <v>3988.05390671031</v>
          </cell>
          <cell r="T67">
            <v>8963.014436988542</v>
          </cell>
          <cell r="U67">
            <v>49676.817662947476</v>
          </cell>
          <cell r="V67">
            <v>18.708336843373477</v>
          </cell>
          <cell r="W67">
            <v>52443.473835209748</v>
          </cell>
          <cell r="X67">
            <v>3830.3471735099283</v>
          </cell>
          <cell r="Z67">
            <v>5072.4492508836311</v>
          </cell>
          <cell r="AC67">
            <v>0</v>
          </cell>
          <cell r="AD67">
            <v>0</v>
          </cell>
          <cell r="AE67">
            <v>0</v>
          </cell>
          <cell r="AF67">
            <v>0</v>
          </cell>
          <cell r="AG67">
            <v>101848.086</v>
          </cell>
          <cell r="AH67">
            <v>60808.937000000005</v>
          </cell>
          <cell r="AI67">
            <v>310587.07500000007</v>
          </cell>
          <cell r="AJ67">
            <v>159342.448</v>
          </cell>
          <cell r="AK67">
            <v>101582.178</v>
          </cell>
          <cell r="AL67">
            <v>-2746.09</v>
          </cell>
          <cell r="AM67">
            <v>31963.61</v>
          </cell>
          <cell r="AN67">
            <v>0</v>
          </cell>
          <cell r="AO67">
            <v>0</v>
          </cell>
          <cell r="AS67">
            <v>0</v>
          </cell>
          <cell r="AT67">
            <v>0</v>
          </cell>
        </row>
        <row r="68">
          <cell r="A68">
            <v>9</v>
          </cell>
          <cell r="B68" t="str">
            <v>RhodeIsland</v>
          </cell>
          <cell r="C68">
            <v>40238</v>
          </cell>
          <cell r="D68" t="str">
            <v>Actual B</v>
          </cell>
          <cell r="E68">
            <v>35851.792741214056</v>
          </cell>
          <cell r="F68">
            <v>1765.3265686900959</v>
          </cell>
          <cell r="G68">
            <v>901079.1111740988</v>
          </cell>
          <cell r="H68">
            <v>115944.37286216233</v>
          </cell>
          <cell r="I68">
            <v>142422.01489610822</v>
          </cell>
          <cell r="L68">
            <v>64164.696442492022</v>
          </cell>
          <cell r="M68">
            <v>2275.3842683706071</v>
          </cell>
          <cell r="N68">
            <v>218891.259143131</v>
          </cell>
          <cell r="O68">
            <v>11565.043448881792</v>
          </cell>
          <cell r="P68">
            <v>2423.1810191693294</v>
          </cell>
          <cell r="Q68">
            <v>14397.505316293929</v>
          </cell>
          <cell r="R68">
            <v>3530.5552220447285</v>
          </cell>
          <cell r="T68">
            <v>8020.3401773162941</v>
          </cell>
          <cell r="U68">
            <v>45284.68981527874</v>
          </cell>
          <cell r="V68">
            <v>49.340680390281982</v>
          </cell>
          <cell r="W68">
            <v>51193.421265273886</v>
          </cell>
          <cell r="X68">
            <v>3022.3825507266979</v>
          </cell>
          <cell r="Z68">
            <v>6016.2976281624897</v>
          </cell>
          <cell r="AC68">
            <v>0</v>
          </cell>
          <cell r="AD68">
            <v>0</v>
          </cell>
          <cell r="AE68">
            <v>0</v>
          </cell>
          <cell r="AF68">
            <v>0</v>
          </cell>
          <cell r="AG68">
            <v>73432.335000000006</v>
          </cell>
          <cell r="AH68">
            <v>50648.440999999999</v>
          </cell>
          <cell r="AI68">
            <v>293522.76799999998</v>
          </cell>
          <cell r="AJ68">
            <v>104912.26000000001</v>
          </cell>
          <cell r="AK68">
            <v>59774.093000000008</v>
          </cell>
          <cell r="AL68">
            <v>70499.91</v>
          </cell>
          <cell r="AM68">
            <v>-5766.06</v>
          </cell>
          <cell r="AN68">
            <v>0</v>
          </cell>
          <cell r="AO68">
            <v>0</v>
          </cell>
          <cell r="AS68">
            <v>0</v>
          </cell>
          <cell r="AT68">
            <v>0</v>
          </cell>
        </row>
        <row r="69">
          <cell r="A69">
            <v>9</v>
          </cell>
          <cell r="B69" t="str">
            <v>RhodeIsland</v>
          </cell>
          <cell r="C69">
            <v>40269</v>
          </cell>
          <cell r="D69" t="str">
            <v>Actual B</v>
          </cell>
          <cell r="E69">
            <v>26336.786880248826</v>
          </cell>
          <cell r="F69">
            <v>1032.2782706065318</v>
          </cell>
          <cell r="G69">
            <v>476168.01794868533</v>
          </cell>
          <cell r="H69">
            <v>61069.496482860995</v>
          </cell>
          <cell r="I69">
            <v>67763.092611856919</v>
          </cell>
          <cell r="L69">
            <v>43140.041987558317</v>
          </cell>
          <cell r="M69">
            <v>3169.9343110419904</v>
          </cell>
          <cell r="N69">
            <v>135825.32559191287</v>
          </cell>
          <cell r="O69">
            <v>8805.8357667185046</v>
          </cell>
          <cell r="P69">
            <v>1069.0212908242613</v>
          </cell>
          <cell r="Q69">
            <v>12387.118594712285</v>
          </cell>
          <cell r="R69">
            <v>3649.2825194401239</v>
          </cell>
          <cell r="T69">
            <v>6660.6624155520976</v>
          </cell>
          <cell r="U69">
            <v>22523.777231919496</v>
          </cell>
          <cell r="V69">
            <v>39.146130554787348</v>
          </cell>
          <cell r="W69">
            <v>34820.851580814422</v>
          </cell>
          <cell r="X69">
            <v>2339.7553915639701</v>
          </cell>
          <cell r="Z69">
            <v>2480.4542731020338</v>
          </cell>
          <cell r="AC69">
            <v>0</v>
          </cell>
          <cell r="AD69">
            <v>0</v>
          </cell>
          <cell r="AE69">
            <v>0</v>
          </cell>
          <cell r="AF69">
            <v>0</v>
          </cell>
          <cell r="AG69">
            <v>49786.406999999999</v>
          </cell>
          <cell r="AH69">
            <v>41269.616999999998</v>
          </cell>
          <cell r="AI69">
            <v>251582.511</v>
          </cell>
          <cell r="AJ69">
            <v>60990.177000000003</v>
          </cell>
          <cell r="AK69">
            <v>36254.561000000002</v>
          </cell>
          <cell r="AL69">
            <v>86307.78</v>
          </cell>
          <cell r="AM69">
            <v>11110.62</v>
          </cell>
          <cell r="AN69">
            <v>0</v>
          </cell>
          <cell r="AO69">
            <v>0</v>
          </cell>
          <cell r="AS69">
            <v>0</v>
          </cell>
          <cell r="AT69">
            <v>0</v>
          </cell>
        </row>
        <row r="70">
          <cell r="A70">
            <v>9</v>
          </cell>
          <cell r="B70" t="str">
            <v>RhodeIsland</v>
          </cell>
          <cell r="C70">
            <v>40299</v>
          </cell>
          <cell r="D70" t="str">
            <v>Actual B</v>
          </cell>
          <cell r="E70">
            <v>20588.95348</v>
          </cell>
          <cell r="F70">
            <v>688.66044999999997</v>
          </cell>
          <cell r="G70">
            <v>268632.82433030877</v>
          </cell>
          <cell r="H70">
            <v>37511.349690307739</v>
          </cell>
          <cell r="I70">
            <v>37213.460799120083</v>
          </cell>
          <cell r="L70">
            <v>28366.95622</v>
          </cell>
          <cell r="M70">
            <v>2096.8631700000001</v>
          </cell>
          <cell r="N70">
            <v>88770.215718000007</v>
          </cell>
          <cell r="O70">
            <v>6791.5277299999989</v>
          </cell>
          <cell r="P70">
            <v>872.34537999999998</v>
          </cell>
          <cell r="Q70">
            <v>11761.967139999999</v>
          </cell>
          <cell r="R70">
            <v>4443.5468499999997</v>
          </cell>
          <cell r="T70">
            <v>2519.5029149999996</v>
          </cell>
          <cell r="U70">
            <v>8848.0289262713686</v>
          </cell>
          <cell r="V70">
            <v>-1088.0111337804406</v>
          </cell>
          <cell r="W70">
            <v>7314.7148878235312</v>
          </cell>
          <cell r="X70">
            <v>1150.9863591082194</v>
          </cell>
          <cell r="Z70">
            <v>1851.2673452107117</v>
          </cell>
          <cell r="AC70">
            <v>0</v>
          </cell>
          <cell r="AD70">
            <v>0</v>
          </cell>
          <cell r="AE70">
            <v>0</v>
          </cell>
          <cell r="AF70">
            <v>0</v>
          </cell>
          <cell r="AG70">
            <v>41374.837999999996</v>
          </cell>
          <cell r="AH70">
            <v>42734.808999999994</v>
          </cell>
          <cell r="AI70">
            <v>240208.49900000001</v>
          </cell>
          <cell r="AJ70">
            <v>40028.759000000005</v>
          </cell>
          <cell r="AK70">
            <v>30364.990999999998</v>
          </cell>
          <cell r="AL70">
            <v>358703.58</v>
          </cell>
          <cell r="AM70">
            <v>15472.43</v>
          </cell>
          <cell r="AN70">
            <v>0</v>
          </cell>
          <cell r="AO70">
            <v>0</v>
          </cell>
          <cell r="AS70">
            <v>0</v>
          </cell>
          <cell r="AT70">
            <v>0</v>
          </cell>
        </row>
        <row r="71">
          <cell r="A71">
            <v>9</v>
          </cell>
          <cell r="B71" t="str">
            <v>RhodeIsland</v>
          </cell>
          <cell r="C71">
            <v>40330</v>
          </cell>
          <cell r="D71" t="str">
            <v>Actual B</v>
          </cell>
          <cell r="E71">
            <v>14886.761680511183</v>
          </cell>
          <cell r="F71">
            <v>370.6217380191693</v>
          </cell>
          <cell r="G71">
            <v>160113.76989824494</v>
          </cell>
          <cell r="H71">
            <v>21924.444058629972</v>
          </cell>
          <cell r="I71">
            <v>22112.187500341137</v>
          </cell>
          <cell r="L71">
            <v>19481.339980830671</v>
          </cell>
          <cell r="M71">
            <v>11.584792332268371</v>
          </cell>
          <cell r="N71">
            <v>51848.108060063889</v>
          </cell>
          <cell r="O71">
            <v>5636.1106389776369</v>
          </cell>
          <cell r="P71">
            <v>0</v>
          </cell>
          <cell r="Q71">
            <v>5271.5563610223644</v>
          </cell>
          <cell r="R71">
            <v>3761.0203833865812</v>
          </cell>
          <cell r="T71">
            <v>7747.0992767247626</v>
          </cell>
          <cell r="U71">
            <v>5055.2043194327589</v>
          </cell>
          <cell r="W71">
            <v>2972.4699317454497</v>
          </cell>
          <cell r="X71">
            <v>441.74605475927399</v>
          </cell>
          <cell r="Z71">
            <v>1041.3143369814804</v>
          </cell>
          <cell r="AC71">
            <v>0</v>
          </cell>
          <cell r="AD71">
            <v>0</v>
          </cell>
          <cell r="AE71">
            <v>0</v>
          </cell>
          <cell r="AF71">
            <v>0</v>
          </cell>
          <cell r="AG71">
            <v>30038.33</v>
          </cell>
          <cell r="AH71">
            <v>36926.618000000002</v>
          </cell>
          <cell r="AI71">
            <v>288401.34399999998</v>
          </cell>
          <cell r="AJ71">
            <v>16474.947</v>
          </cell>
          <cell r="AK71">
            <v>14642.004999999999</v>
          </cell>
          <cell r="AL71">
            <v>401408.96</v>
          </cell>
          <cell r="AM71">
            <v>10225.52</v>
          </cell>
          <cell r="AN71">
            <v>0</v>
          </cell>
          <cell r="AO71">
            <v>0</v>
          </cell>
          <cell r="AS71">
            <v>0</v>
          </cell>
          <cell r="AT71">
            <v>0</v>
          </cell>
        </row>
        <row r="72">
          <cell r="A72">
            <v>9</v>
          </cell>
          <cell r="B72" t="str">
            <v>RhodeIsland</v>
          </cell>
          <cell r="C72">
            <v>40360</v>
          </cell>
          <cell r="D72" t="str">
            <v>Actual B</v>
          </cell>
          <cell r="E72">
            <v>14573.208145896657</v>
          </cell>
          <cell r="F72">
            <v>316.8439331306991</v>
          </cell>
          <cell r="G72">
            <v>160238.30041165816</v>
          </cell>
          <cell r="H72">
            <v>20645.314208355161</v>
          </cell>
          <cell r="I72">
            <v>22029.863614022928</v>
          </cell>
          <cell r="L72">
            <v>8485.4478966565348</v>
          </cell>
          <cell r="M72">
            <v>43.425027355623101</v>
          </cell>
          <cell r="N72">
            <v>48221.341577507606</v>
          </cell>
          <cell r="O72">
            <v>7055.2662127659587</v>
          </cell>
          <cell r="P72">
            <v>0</v>
          </cell>
          <cell r="Q72">
            <v>6125.6017066869317</v>
          </cell>
          <cell r="R72">
            <v>3065.3331428571428</v>
          </cell>
          <cell r="T72">
            <v>8381.4510152393959</v>
          </cell>
          <cell r="U72">
            <v>3702.1019316475326</v>
          </cell>
          <cell r="W72">
            <v>1807.8251409885047</v>
          </cell>
          <cell r="X72">
            <v>431.83766153846159</v>
          </cell>
          <cell r="Z72">
            <v>1030.0067331846899</v>
          </cell>
          <cell r="AC72">
            <v>0</v>
          </cell>
          <cell r="AD72">
            <v>0</v>
          </cell>
          <cell r="AE72">
            <v>0</v>
          </cell>
          <cell r="AF72">
            <v>0</v>
          </cell>
          <cell r="AG72">
            <v>27424.628000000001</v>
          </cell>
          <cell r="AH72">
            <v>30550.152000000002</v>
          </cell>
          <cell r="AI72">
            <v>251162.24099999998</v>
          </cell>
          <cell r="AJ72">
            <v>14302.858</v>
          </cell>
          <cell r="AK72">
            <v>15045.413</v>
          </cell>
          <cell r="AL72">
            <v>1307728.28</v>
          </cell>
          <cell r="AM72">
            <v>8049.24</v>
          </cell>
          <cell r="AN72">
            <v>0</v>
          </cell>
          <cell r="AO72">
            <v>0</v>
          </cell>
          <cell r="AS72">
            <v>0</v>
          </cell>
          <cell r="AT72">
            <v>0</v>
          </cell>
        </row>
        <row r="73">
          <cell r="A73">
            <v>9</v>
          </cell>
          <cell r="B73" t="str">
            <v>RhodeIsland</v>
          </cell>
          <cell r="C73">
            <v>40391</v>
          </cell>
          <cell r="D73" t="str">
            <v>Actual B</v>
          </cell>
          <cell r="E73">
            <v>12033.465404186796</v>
          </cell>
          <cell r="F73">
            <v>270.48941223832531</v>
          </cell>
          <cell r="G73">
            <v>148402.69806602254</v>
          </cell>
          <cell r="H73">
            <v>18893.901388083737</v>
          </cell>
          <cell r="I73">
            <v>19420.135529790659</v>
          </cell>
          <cell r="L73">
            <v>13471.753194847022</v>
          </cell>
          <cell r="M73">
            <v>38.086425120772951</v>
          </cell>
          <cell r="N73">
            <v>38573.46920450886</v>
          </cell>
          <cell r="O73">
            <v>6009.6968115942036</v>
          </cell>
          <cell r="P73">
            <v>0</v>
          </cell>
          <cell r="Q73">
            <v>5131.6304790660242</v>
          </cell>
          <cell r="R73">
            <v>4019.5389855072467</v>
          </cell>
          <cell r="T73">
            <v>7157.0603935729378</v>
          </cell>
          <cell r="U73">
            <v>3394.8599398596562</v>
          </cell>
          <cell r="V73">
            <v>51.634581320450884</v>
          </cell>
          <cell r="W73">
            <v>900.72546779388097</v>
          </cell>
          <cell r="X73">
            <v>400.99723188405795</v>
          </cell>
          <cell r="Z73">
            <v>483.09124798711753</v>
          </cell>
          <cell r="AC73">
            <v>0</v>
          </cell>
          <cell r="AD73">
            <v>0</v>
          </cell>
          <cell r="AE73">
            <v>0</v>
          </cell>
          <cell r="AF73">
            <v>0</v>
          </cell>
          <cell r="AG73">
            <v>29751.141</v>
          </cell>
          <cell r="AH73">
            <v>35857.045000000006</v>
          </cell>
          <cell r="AI73">
            <v>282318.50699999998</v>
          </cell>
          <cell r="AJ73">
            <v>17098.75</v>
          </cell>
          <cell r="AK73">
            <v>15155.29</v>
          </cell>
          <cell r="AL73">
            <v>952144.65</v>
          </cell>
          <cell r="AM73">
            <v>8420.35</v>
          </cell>
          <cell r="AN73">
            <v>0</v>
          </cell>
          <cell r="AO73">
            <v>0</v>
          </cell>
          <cell r="AS73">
            <v>0</v>
          </cell>
          <cell r="AT73">
            <v>0</v>
          </cell>
        </row>
        <row r="74">
          <cell r="A74">
            <v>9</v>
          </cell>
          <cell r="B74" t="str">
            <v>RhodeIsland</v>
          </cell>
          <cell r="C74">
            <v>40422</v>
          </cell>
          <cell r="D74" t="str">
            <v>Actual B</v>
          </cell>
          <cell r="E74">
            <v>12454.300473933652</v>
          </cell>
          <cell r="F74">
            <v>289.90173775671411</v>
          </cell>
          <cell r="G74">
            <v>153285.99657915533</v>
          </cell>
          <cell r="H74">
            <v>20566.287788818543</v>
          </cell>
          <cell r="I74">
            <v>21888.946415655333</v>
          </cell>
          <cell r="L74">
            <v>12846.645055292262</v>
          </cell>
          <cell r="M74">
            <v>83.424960505529228</v>
          </cell>
          <cell r="N74">
            <v>41421.575292259084</v>
          </cell>
          <cell r="O74">
            <v>5751.6069510268571</v>
          </cell>
          <cell r="P74">
            <v>0</v>
          </cell>
          <cell r="Q74">
            <v>7945.8446445497648</v>
          </cell>
          <cell r="R74">
            <v>3565.419589257504</v>
          </cell>
          <cell r="T74">
            <v>5630.4547953608426</v>
          </cell>
          <cell r="U74">
            <v>5319.2503900941692</v>
          </cell>
          <cell r="V74">
            <v>-22.531218838791805</v>
          </cell>
          <cell r="W74">
            <v>15447.097728692564</v>
          </cell>
          <cell r="X74">
            <v>1194.4868084667803</v>
          </cell>
          <cell r="Z74">
            <v>160.44589495351153</v>
          </cell>
          <cell r="AC74">
            <v>0</v>
          </cell>
          <cell r="AD74">
            <v>0</v>
          </cell>
          <cell r="AE74">
            <v>0</v>
          </cell>
          <cell r="AF74">
            <v>0</v>
          </cell>
          <cell r="AG74">
            <v>29610.794000000002</v>
          </cell>
          <cell r="AH74">
            <v>36925.69</v>
          </cell>
          <cell r="AI74">
            <v>224000.90399999995</v>
          </cell>
          <cell r="AJ74">
            <v>20502.486000000001</v>
          </cell>
          <cell r="AK74">
            <v>17472.025000000001</v>
          </cell>
          <cell r="AL74">
            <v>238906.23</v>
          </cell>
          <cell r="AM74">
            <v>14892.64</v>
          </cell>
          <cell r="AN74">
            <v>0</v>
          </cell>
          <cell r="AO74">
            <v>0</v>
          </cell>
          <cell r="AS74">
            <v>0</v>
          </cell>
          <cell r="AT74">
            <v>0</v>
          </cell>
        </row>
        <row r="75">
          <cell r="A75">
            <v>9</v>
          </cell>
          <cell r="B75" t="str">
            <v>RhodeIsland</v>
          </cell>
          <cell r="C75">
            <v>40452</v>
          </cell>
          <cell r="D75" t="str">
            <v>Actual B</v>
          </cell>
          <cell r="E75">
            <v>14640.294083056477</v>
          </cell>
          <cell r="F75">
            <v>329.21910299003321</v>
          </cell>
          <cell r="G75">
            <v>231247.89908889434</v>
          </cell>
          <cell r="H75">
            <v>27877.688275985922</v>
          </cell>
          <cell r="I75">
            <v>38362.517853432611</v>
          </cell>
          <cell r="L75">
            <v>17063.703558139532</v>
          </cell>
          <cell r="M75">
            <v>335.42005980066443</v>
          </cell>
          <cell r="N75">
            <v>48582.990328903645</v>
          </cell>
          <cell r="O75">
            <v>6281.0813720930228</v>
          </cell>
          <cell r="P75">
            <v>0</v>
          </cell>
          <cell r="Q75">
            <v>7752.6230863787378</v>
          </cell>
          <cell r="R75">
            <v>3472.8156578073085</v>
          </cell>
          <cell r="T75">
            <v>3907.4403105013025</v>
          </cell>
          <cell r="U75">
            <v>15669.828030619467</v>
          </cell>
          <cell r="V75">
            <v>-97.4701238460068</v>
          </cell>
          <cell r="W75">
            <v>15334.132400022918</v>
          </cell>
          <cell r="X75">
            <v>881.47529936954652</v>
          </cell>
          <cell r="Z75">
            <v>374.52238329619269</v>
          </cell>
          <cell r="AC75">
            <v>0</v>
          </cell>
          <cell r="AD75">
            <v>0</v>
          </cell>
          <cell r="AE75">
            <v>0</v>
          </cell>
          <cell r="AF75">
            <v>0</v>
          </cell>
          <cell r="AG75">
            <v>44696.178</v>
          </cell>
          <cell r="AH75">
            <v>36426.983999999997</v>
          </cell>
          <cell r="AI75">
            <v>287813.90100000007</v>
          </cell>
          <cell r="AJ75">
            <v>56446.853000000003</v>
          </cell>
          <cell r="AK75">
            <v>35682.552000000003</v>
          </cell>
          <cell r="AL75">
            <v>-27583.96</v>
          </cell>
          <cell r="AM75">
            <v>14286.12</v>
          </cell>
          <cell r="AN75">
            <v>0</v>
          </cell>
          <cell r="AO75">
            <v>0</v>
          </cell>
          <cell r="AS75">
            <v>0</v>
          </cell>
          <cell r="AT75">
            <v>0</v>
          </cell>
        </row>
        <row r="76">
          <cell r="A76">
            <v>9</v>
          </cell>
          <cell r="B76" t="str">
            <v>RhodeIsland</v>
          </cell>
          <cell r="C76">
            <v>40483</v>
          </cell>
          <cell r="D76" t="str">
            <v>Actual B</v>
          </cell>
          <cell r="E76">
            <v>15516.659370491805</v>
          </cell>
          <cell r="F76">
            <v>531.73068852459028</v>
          </cell>
          <cell r="G76">
            <v>440076.22612919222</v>
          </cell>
          <cell r="H76">
            <v>50357.834460781574</v>
          </cell>
          <cell r="I76">
            <v>54720.323058127804</v>
          </cell>
          <cell r="L76">
            <v>25591.385639344262</v>
          </cell>
          <cell r="M76">
            <v>587.82836459016391</v>
          </cell>
          <cell r="N76">
            <v>72929.902541639342</v>
          </cell>
          <cell r="O76">
            <v>6701.4226885245907</v>
          </cell>
          <cell r="P76">
            <v>543.57828196721323</v>
          </cell>
          <cell r="Q76">
            <v>7699.8838268852469</v>
          </cell>
          <cell r="R76">
            <v>3576.411213114754</v>
          </cell>
          <cell r="T76">
            <v>4240.5092354098379</v>
          </cell>
          <cell r="U76">
            <v>20912.443930458983</v>
          </cell>
          <cell r="V76">
            <v>-708.0391814057964</v>
          </cell>
          <cell r="W76">
            <v>19993.598614839353</v>
          </cell>
          <cell r="X76">
            <v>2227.9725387736285</v>
          </cell>
          <cell r="Z76">
            <v>945.04215056722819</v>
          </cell>
          <cell r="AC76">
            <v>0</v>
          </cell>
          <cell r="AD76">
            <v>0</v>
          </cell>
          <cell r="AE76">
            <v>0</v>
          </cell>
          <cell r="AF76">
            <v>0</v>
          </cell>
          <cell r="AG76">
            <v>61761.974000000002</v>
          </cell>
          <cell r="AH76">
            <v>41605.894999999997</v>
          </cell>
          <cell r="AI76">
            <v>328006.91699999996</v>
          </cell>
          <cell r="AJ76">
            <v>92096.928</v>
          </cell>
          <cell r="AK76">
            <v>83773.383000000002</v>
          </cell>
          <cell r="AL76">
            <v>204333.23</v>
          </cell>
          <cell r="AM76">
            <v>6308.84</v>
          </cell>
          <cell r="AN76">
            <v>0</v>
          </cell>
          <cell r="AO76">
            <v>0</v>
          </cell>
          <cell r="AS76">
            <v>0</v>
          </cell>
          <cell r="AT76">
            <v>0</v>
          </cell>
        </row>
        <row r="77">
          <cell r="A77">
            <v>9</v>
          </cell>
          <cell r="B77" t="str">
            <v>RhodeIsland</v>
          </cell>
          <cell r="C77">
            <v>40513</v>
          </cell>
          <cell r="D77" t="str">
            <v>Actual B</v>
          </cell>
          <cell r="E77">
            <v>25576.414203076925</v>
          </cell>
          <cell r="F77">
            <v>1119.2918123076922</v>
          </cell>
          <cell r="G77">
            <v>994186.98827134015</v>
          </cell>
          <cell r="H77">
            <v>101351.77406406032</v>
          </cell>
          <cell r="I77">
            <v>144859.06980682822</v>
          </cell>
          <cell r="L77">
            <v>55207.204239999999</v>
          </cell>
          <cell r="M77">
            <v>880.50420615384621</v>
          </cell>
          <cell r="N77">
            <v>149888.99955630771</v>
          </cell>
          <cell r="O77">
            <v>9605.3146123076931</v>
          </cell>
          <cell r="P77">
            <v>441.96820307692315</v>
          </cell>
          <cell r="Q77">
            <v>11088.62076</v>
          </cell>
          <cell r="R77">
            <v>6743.7485969230775</v>
          </cell>
          <cell r="T77">
            <v>13680.482927384615</v>
          </cell>
          <cell r="U77">
            <v>44593.934913876648</v>
          </cell>
          <cell r="V77">
            <v>117.83121364798923</v>
          </cell>
          <cell r="W77">
            <v>41305.136823570982</v>
          </cell>
          <cell r="X77">
            <v>3992.8946210070794</v>
          </cell>
          <cell r="Z77">
            <v>900.39357882146192</v>
          </cell>
          <cell r="AC77">
            <v>0</v>
          </cell>
          <cell r="AD77">
            <v>0</v>
          </cell>
          <cell r="AE77">
            <v>0</v>
          </cell>
          <cell r="AF77">
            <v>0</v>
          </cell>
          <cell r="AG77">
            <v>114358.07800000001</v>
          </cell>
          <cell r="AH77">
            <v>61816.016999999993</v>
          </cell>
          <cell r="AI77">
            <v>383714.99699999997</v>
          </cell>
          <cell r="AJ77">
            <v>186854.99</v>
          </cell>
          <cell r="AK77">
            <v>174466.72700000001</v>
          </cell>
          <cell r="AL77">
            <v>273471.69</v>
          </cell>
          <cell r="AM77">
            <v>15220.57</v>
          </cell>
          <cell r="AN77">
            <v>0</v>
          </cell>
          <cell r="AO77">
            <v>0</v>
          </cell>
          <cell r="AS77">
            <v>0</v>
          </cell>
          <cell r="AT77">
            <v>0</v>
          </cell>
        </row>
        <row r="78">
          <cell r="A78">
            <v>9</v>
          </cell>
          <cell r="B78" t="str">
            <v>RhodeIsland</v>
          </cell>
          <cell r="C78">
            <v>40544</v>
          </cell>
          <cell r="D78" t="str">
            <v>Actual B</v>
          </cell>
          <cell r="E78">
            <v>32869.015137500006</v>
          </cell>
          <cell r="F78">
            <v>1506.3980656250003</v>
          </cell>
          <cell r="G78">
            <v>1236787.9844981681</v>
          </cell>
          <cell r="H78">
            <v>123151.27155645959</v>
          </cell>
          <cell r="I78">
            <v>203839.54772806339</v>
          </cell>
          <cell r="L78">
            <v>82610.867528125003</v>
          </cell>
          <cell r="M78">
            <v>1139.021665625</v>
          </cell>
          <cell r="N78">
            <v>225323.65621000002</v>
          </cell>
          <cell r="O78">
            <v>12524.70695</v>
          </cell>
          <cell r="P78">
            <v>355.37802812500001</v>
          </cell>
          <cell r="Q78">
            <v>13818.400315625002</v>
          </cell>
          <cell r="R78">
            <v>8556.7480625000007</v>
          </cell>
          <cell r="T78">
            <v>12402.136226875002</v>
          </cell>
          <cell r="U78">
            <v>56782.043707914796</v>
          </cell>
          <cell r="V78">
            <v>715.07874547198605</v>
          </cell>
          <cell r="W78">
            <v>46318.775370951</v>
          </cell>
          <cell r="X78">
            <v>4619.2592124362454</v>
          </cell>
          <cell r="Z78">
            <v>2273.0665259643856</v>
          </cell>
          <cell r="AC78">
            <v>0</v>
          </cell>
          <cell r="AD78">
            <v>0</v>
          </cell>
          <cell r="AE78">
            <v>0</v>
          </cell>
          <cell r="AF78">
            <v>0</v>
          </cell>
          <cell r="AG78">
            <v>115951.99200000001</v>
          </cell>
          <cell r="AH78">
            <v>60072.154000000002</v>
          </cell>
          <cell r="AI78">
            <v>360112.82099999988</v>
          </cell>
          <cell r="AJ78">
            <v>191681.495</v>
          </cell>
          <cell r="AK78">
            <v>156725.13</v>
          </cell>
          <cell r="AL78">
            <v>126258.23</v>
          </cell>
          <cell r="AM78">
            <v>12443.94</v>
          </cell>
          <cell r="AN78">
            <v>0</v>
          </cell>
          <cell r="AO78">
            <v>0</v>
          </cell>
          <cell r="AS78">
            <v>0</v>
          </cell>
          <cell r="AT78">
            <v>0</v>
          </cell>
        </row>
        <row r="79">
          <cell r="A79">
            <v>9</v>
          </cell>
          <cell r="B79" t="str">
            <v>RhodeIsland</v>
          </cell>
          <cell r="C79">
            <v>40575</v>
          </cell>
          <cell r="D79" t="str">
            <v>Actual B</v>
          </cell>
          <cell r="E79">
            <v>29140.391357615899</v>
          </cell>
          <cell r="F79">
            <v>1415.785605960265</v>
          </cell>
          <cell r="G79">
            <v>1082488.2217833539</v>
          </cell>
          <cell r="H79">
            <v>109280.84710593183</v>
          </cell>
          <cell r="I79">
            <v>177400.44519623058</v>
          </cell>
          <cell r="L79">
            <v>80674.534516556305</v>
          </cell>
          <cell r="M79">
            <v>1682.2141622516556</v>
          </cell>
          <cell r="N79">
            <v>211080.57078675498</v>
          </cell>
          <cell r="O79">
            <v>11142.01215562914</v>
          </cell>
          <cell r="P79">
            <v>3997.6343013245032</v>
          </cell>
          <cell r="Q79">
            <v>3865.2253165562915</v>
          </cell>
          <cell r="R79">
            <v>8501.2496754966905</v>
          </cell>
          <cell r="T79">
            <v>5103.7853145695371</v>
          </cell>
          <cell r="U79">
            <v>50209.393445677793</v>
          </cell>
          <cell r="V79">
            <v>4416.156395170563</v>
          </cell>
          <cell r="W79">
            <v>47259.624062860268</v>
          </cell>
          <cell r="X79">
            <v>5410.0211518694523</v>
          </cell>
          <cell r="Z79">
            <v>2050.2981135082191</v>
          </cell>
          <cell r="AC79">
            <v>0</v>
          </cell>
          <cell r="AD79">
            <v>0</v>
          </cell>
          <cell r="AE79">
            <v>0</v>
          </cell>
          <cell r="AF79">
            <v>0</v>
          </cell>
          <cell r="AG79">
            <v>113169.08500000001</v>
          </cell>
          <cell r="AH79">
            <v>60720.756999999998</v>
          </cell>
          <cell r="AI79">
            <v>344636.48600000009</v>
          </cell>
          <cell r="AJ79">
            <v>184090.80600000001</v>
          </cell>
          <cell r="AK79">
            <v>156250.22</v>
          </cell>
          <cell r="AL79">
            <v>315034.51</v>
          </cell>
          <cell r="AM79">
            <v>6034.36</v>
          </cell>
          <cell r="AN79">
            <v>0</v>
          </cell>
          <cell r="AO79">
            <v>0</v>
          </cell>
          <cell r="AS79">
            <v>0</v>
          </cell>
          <cell r="AT79">
            <v>0</v>
          </cell>
        </row>
        <row r="80">
          <cell r="A80">
            <v>9</v>
          </cell>
          <cell r="B80" t="str">
            <v>RhodeIsland</v>
          </cell>
          <cell r="C80">
            <v>40603</v>
          </cell>
          <cell r="D80" t="str">
            <v>Actual B</v>
          </cell>
          <cell r="E80">
            <v>30558.26736672052</v>
          </cell>
          <cell r="F80">
            <v>1343.7726171243942</v>
          </cell>
          <cell r="G80">
            <v>965193.4777199555</v>
          </cell>
          <cell r="H80">
            <v>99584.462408671665</v>
          </cell>
          <cell r="I80">
            <v>153245.30328771914</v>
          </cell>
          <cell r="L80">
            <v>88137.458376413575</v>
          </cell>
          <cell r="M80">
            <v>1475.9365508885301</v>
          </cell>
          <cell r="N80">
            <v>209552.49587560585</v>
          </cell>
          <cell r="O80">
            <v>12571.903529886915</v>
          </cell>
          <cell r="P80">
            <v>4398.6005735056551</v>
          </cell>
          <cell r="Q80">
            <v>12179.510880452344</v>
          </cell>
          <cell r="R80">
            <v>8511.1428513731844</v>
          </cell>
          <cell r="T80">
            <v>8710.2978432956388</v>
          </cell>
          <cell r="U80">
            <v>45925.07932104166</v>
          </cell>
          <cell r="V80">
            <v>1991.4761996048858</v>
          </cell>
          <cell r="W80">
            <v>40159.504166906379</v>
          </cell>
          <cell r="X80">
            <v>4394.188533070499</v>
          </cell>
          <cell r="Z80">
            <v>1640.8203763766971</v>
          </cell>
          <cell r="AC80">
            <v>0</v>
          </cell>
          <cell r="AD80">
            <v>0</v>
          </cell>
          <cell r="AE80">
            <v>0</v>
          </cell>
          <cell r="AF80">
            <v>0</v>
          </cell>
          <cell r="AG80">
            <v>85882.660999999993</v>
          </cell>
          <cell r="AH80">
            <v>51361.716000000008</v>
          </cell>
          <cell r="AI80">
            <v>333938.25699999998</v>
          </cell>
          <cell r="AJ80">
            <v>137317.24299999999</v>
          </cell>
          <cell r="AK80">
            <v>123506.075</v>
          </cell>
          <cell r="AL80">
            <v>32995.949999999997</v>
          </cell>
          <cell r="AM80">
            <v>7993.7300000000005</v>
          </cell>
          <cell r="AN80">
            <v>0</v>
          </cell>
          <cell r="AO80">
            <v>0</v>
          </cell>
          <cell r="AS80">
            <v>0</v>
          </cell>
          <cell r="AT80">
            <v>0</v>
          </cell>
        </row>
        <row r="81">
          <cell r="A81">
            <v>9</v>
          </cell>
          <cell r="B81" t="str">
            <v>RhodeIsland</v>
          </cell>
          <cell r="C81">
            <v>40634</v>
          </cell>
          <cell r="D81" t="str">
            <v>Actual B</v>
          </cell>
          <cell r="E81">
            <v>24962.145056603771</v>
          </cell>
          <cell r="F81">
            <v>1089.2912971698113</v>
          </cell>
          <cell r="G81">
            <v>635551.72013170645</v>
          </cell>
          <cell r="H81">
            <v>76154.637410471842</v>
          </cell>
          <cell r="I81">
            <v>94620.273737079944</v>
          </cell>
          <cell r="L81">
            <v>54490.400575471693</v>
          </cell>
          <cell r="M81">
            <v>1629.2403820754716</v>
          </cell>
          <cell r="N81">
            <v>143155.61291320753</v>
          </cell>
          <cell r="O81">
            <v>10065.848292452829</v>
          </cell>
          <cell r="P81">
            <v>441.63621226415086</v>
          </cell>
          <cell r="Q81">
            <v>9157.1582433962267</v>
          </cell>
          <cell r="R81">
            <v>7365.0145471698106</v>
          </cell>
          <cell r="T81">
            <v>5385.3089462264143</v>
          </cell>
          <cell r="U81">
            <v>29286.096177589003</v>
          </cell>
          <cell r="V81">
            <v>750.10724271201127</v>
          </cell>
          <cell r="W81">
            <v>28755.227177686524</v>
          </cell>
          <cell r="X81">
            <v>2963.3308727685726</v>
          </cell>
          <cell r="Z81">
            <v>1405.6050160133573</v>
          </cell>
          <cell r="AC81">
            <v>0</v>
          </cell>
          <cell r="AD81">
            <v>0</v>
          </cell>
          <cell r="AE81">
            <v>0</v>
          </cell>
          <cell r="AF81">
            <v>0</v>
          </cell>
          <cell r="AG81">
            <v>68230.42300000001</v>
          </cell>
          <cell r="AH81">
            <v>44160.023999999998</v>
          </cell>
          <cell r="AI81">
            <v>286551.79200000002</v>
          </cell>
          <cell r="AJ81">
            <v>97321.643000000011</v>
          </cell>
          <cell r="AK81">
            <v>104730.514</v>
          </cell>
          <cell r="AL81">
            <v>17918.810000000001</v>
          </cell>
          <cell r="AM81">
            <v>17515.060000000001</v>
          </cell>
          <cell r="AN81">
            <v>0</v>
          </cell>
          <cell r="AO81">
            <v>0</v>
          </cell>
          <cell r="AS81">
            <v>0</v>
          </cell>
          <cell r="AT81">
            <v>0</v>
          </cell>
        </row>
        <row r="82">
          <cell r="A82">
            <v>9</v>
          </cell>
          <cell r="B82" t="str">
            <v>RhodeIsland</v>
          </cell>
          <cell r="C82">
            <v>40664</v>
          </cell>
          <cell r="D82" t="str">
            <v>Actual B</v>
          </cell>
          <cell r="E82">
            <v>18019.295123993557</v>
          </cell>
          <cell r="F82">
            <v>678.85887600644116</v>
          </cell>
          <cell r="G82">
            <v>351043.22570840747</v>
          </cell>
          <cell r="H82">
            <v>44444.621393378708</v>
          </cell>
          <cell r="I82">
            <v>47500.879425102677</v>
          </cell>
          <cell r="L82">
            <v>34926.187610305955</v>
          </cell>
          <cell r="M82">
            <v>1210.0982608695651</v>
          </cell>
          <cell r="N82">
            <v>83429.260363929148</v>
          </cell>
          <cell r="O82">
            <v>7861.538669887279</v>
          </cell>
          <cell r="P82">
            <v>805.59473107890494</v>
          </cell>
          <cell r="Q82">
            <v>6769.9738499194837</v>
          </cell>
          <cell r="R82">
            <v>5792.4331175523348</v>
          </cell>
          <cell r="T82">
            <v>4905.2258505636064</v>
          </cell>
          <cell r="U82">
            <v>20387.607298172257</v>
          </cell>
          <cell r="V82">
            <v>213.27200366097645</v>
          </cell>
          <cell r="W82">
            <v>10937.161542922484</v>
          </cell>
          <cell r="X82">
            <v>1510.5010977039435</v>
          </cell>
          <cell r="Z82">
            <v>1059.1239789249307</v>
          </cell>
          <cell r="AC82">
            <v>0</v>
          </cell>
          <cell r="AD82">
            <v>0</v>
          </cell>
          <cell r="AE82">
            <v>0</v>
          </cell>
          <cell r="AF82">
            <v>0</v>
          </cell>
          <cell r="AG82">
            <v>34744.126000000004</v>
          </cell>
          <cell r="AH82">
            <v>35272.364000000001</v>
          </cell>
          <cell r="AI82">
            <v>257098</v>
          </cell>
          <cell r="AJ82">
            <v>35940.885000000002</v>
          </cell>
          <cell r="AK82">
            <v>45826.533000000003</v>
          </cell>
          <cell r="AL82">
            <v>44552.340000000004</v>
          </cell>
          <cell r="AM82">
            <v>16056.33</v>
          </cell>
          <cell r="AN82">
            <v>0</v>
          </cell>
          <cell r="AO82">
            <v>0</v>
          </cell>
          <cell r="AS82">
            <v>0</v>
          </cell>
          <cell r="AT82">
            <v>0</v>
          </cell>
        </row>
        <row r="83">
          <cell r="A83">
            <v>9</v>
          </cell>
          <cell r="B83" t="str">
            <v>RhodeIsland</v>
          </cell>
          <cell r="C83">
            <v>40695</v>
          </cell>
          <cell r="D83" t="str">
            <v>Actual B</v>
          </cell>
          <cell r="E83">
            <v>14310.004694006311</v>
          </cell>
          <cell r="F83">
            <v>381.75979810725556</v>
          </cell>
          <cell r="G83">
            <v>171012.79840462681</v>
          </cell>
          <cell r="H83">
            <v>23389.390387067524</v>
          </cell>
          <cell r="I83">
            <v>23205.317786307256</v>
          </cell>
          <cell r="L83">
            <v>22056.103974763409</v>
          </cell>
          <cell r="M83">
            <v>315.10652365930605</v>
          </cell>
          <cell r="N83">
            <v>48169.003931861203</v>
          </cell>
          <cell r="O83">
            <v>6338.3637602523668</v>
          </cell>
          <cell r="P83">
            <v>867.16769716088345</v>
          </cell>
          <cell r="Q83">
            <v>6041.5458927444797</v>
          </cell>
          <cell r="R83">
            <v>5120.5136151419565</v>
          </cell>
          <cell r="T83">
            <v>4248.2427962145111</v>
          </cell>
          <cell r="U83">
            <v>4953.5953128073425</v>
          </cell>
          <cell r="V83">
            <v>44.040079653722046</v>
          </cell>
          <cell r="W83">
            <v>7156.701666873143</v>
          </cell>
          <cell r="X83">
            <v>838.83375505723552</v>
          </cell>
          <cell r="Z83">
            <v>539.58457222608422</v>
          </cell>
          <cell r="AC83">
            <v>0</v>
          </cell>
          <cell r="AD83">
            <v>0</v>
          </cell>
          <cell r="AE83">
            <v>0</v>
          </cell>
          <cell r="AF83">
            <v>0</v>
          </cell>
          <cell r="AG83">
            <v>34232.36</v>
          </cell>
          <cell r="AH83">
            <v>31090.844999999998</v>
          </cell>
          <cell r="AI83">
            <v>276835.70900000003</v>
          </cell>
          <cell r="AJ83">
            <v>17094.21</v>
          </cell>
          <cell r="AK83">
            <v>12885.365</v>
          </cell>
          <cell r="AL83">
            <v>195534.17</v>
          </cell>
          <cell r="AM83">
            <v>15172.25</v>
          </cell>
          <cell r="AN83">
            <v>0</v>
          </cell>
          <cell r="AO83">
            <v>0</v>
          </cell>
          <cell r="AS83">
            <v>0</v>
          </cell>
          <cell r="AT83">
            <v>0</v>
          </cell>
        </row>
        <row r="84">
          <cell r="A84">
            <v>9</v>
          </cell>
          <cell r="B84" t="str">
            <v>RhodeIsland</v>
          </cell>
          <cell r="C84">
            <v>40725</v>
          </cell>
          <cell r="D84" t="str">
            <v>Actual B</v>
          </cell>
          <cell r="E84">
            <v>12928.183978227062</v>
          </cell>
          <cell r="F84">
            <v>305.9475816485226</v>
          </cell>
          <cell r="G84">
            <v>150074.35120609752</v>
          </cell>
          <cell r="H84">
            <v>19393.695923186224</v>
          </cell>
          <cell r="I84">
            <v>20762.441421135871</v>
          </cell>
          <cell r="L84">
            <v>18158.242479004668</v>
          </cell>
          <cell r="M84">
            <v>-10.605905132192847</v>
          </cell>
          <cell r="N84">
            <v>52827.966341524116</v>
          </cell>
          <cell r="O84">
            <v>6517.7246407465009</v>
          </cell>
          <cell r="P84">
            <v>431.95795334370143</v>
          </cell>
          <cell r="Q84">
            <v>6134.0084342146201</v>
          </cell>
          <cell r="R84">
            <v>4626.5033981337483</v>
          </cell>
          <cell r="T84">
            <v>4214.4671729393467</v>
          </cell>
          <cell r="U84">
            <v>5047.3282557208713</v>
          </cell>
          <cell r="V84">
            <v>15.10660457244839</v>
          </cell>
          <cell r="W84">
            <v>4782.7017421213413</v>
          </cell>
          <cell r="X84">
            <v>999.00412742315154</v>
          </cell>
          <cell r="Z84">
            <v>383.52113655035549</v>
          </cell>
          <cell r="AC84">
            <v>0</v>
          </cell>
          <cell r="AD84">
            <v>0</v>
          </cell>
          <cell r="AE84">
            <v>0</v>
          </cell>
          <cell r="AF84">
            <v>0</v>
          </cell>
          <cell r="AG84">
            <v>26402.038</v>
          </cell>
          <cell r="AH84">
            <v>25495.378999999997</v>
          </cell>
          <cell r="AI84">
            <v>240660.56599999999</v>
          </cell>
          <cell r="AJ84">
            <v>15088.269</v>
          </cell>
          <cell r="AK84">
            <v>12768.485000000001</v>
          </cell>
          <cell r="AL84">
            <v>517867.32</v>
          </cell>
          <cell r="AM84">
            <v>14198.74</v>
          </cell>
          <cell r="AN84">
            <v>0</v>
          </cell>
          <cell r="AO84">
            <v>0</v>
          </cell>
          <cell r="AS84">
            <v>0</v>
          </cell>
          <cell r="AT84">
            <v>0</v>
          </cell>
        </row>
        <row r="85">
          <cell r="A85">
            <v>9</v>
          </cell>
          <cell r="B85" t="str">
            <v>RhodeIsland</v>
          </cell>
          <cell r="C85">
            <v>40756</v>
          </cell>
          <cell r="D85" t="str">
            <v>Actual B</v>
          </cell>
          <cell r="E85">
            <v>10847.096082802547</v>
          </cell>
          <cell r="F85">
            <v>253.23504458598725</v>
          </cell>
          <cell r="L85">
            <v>15194.007864649679</v>
          </cell>
          <cell r="M85">
            <v>109.22213216560509</v>
          </cell>
          <cell r="N85">
            <v>23602.542438535034</v>
          </cell>
          <cell r="O85">
            <v>5648.5673933121016</v>
          </cell>
          <cell r="P85">
            <v>583.21770859872606</v>
          </cell>
          <cell r="Q85">
            <v>6327.4369165605085</v>
          </cell>
          <cell r="R85">
            <v>4675.9242324840761</v>
          </cell>
          <cell r="T85">
            <v>3714.2956719745216</v>
          </cell>
          <cell r="AC85">
            <v>0</v>
          </cell>
          <cell r="AD85">
            <v>0</v>
          </cell>
          <cell r="AE85">
            <v>0</v>
          </cell>
          <cell r="AF85">
            <v>0</v>
          </cell>
          <cell r="AG85">
            <v>30026.985999999997</v>
          </cell>
          <cell r="AH85">
            <v>30586.427000000003</v>
          </cell>
          <cell r="AI85">
            <v>271376.35700000002</v>
          </cell>
          <cell r="AJ85">
            <v>18636.338000000003</v>
          </cell>
          <cell r="AK85">
            <v>15780.457999999999</v>
          </cell>
          <cell r="AL85">
            <v>78235.78</v>
          </cell>
          <cell r="AM85">
            <v>11436.5</v>
          </cell>
          <cell r="AN85">
            <v>0</v>
          </cell>
          <cell r="AO85">
            <v>0</v>
          </cell>
          <cell r="AS85">
            <v>0</v>
          </cell>
          <cell r="AT85">
            <v>0</v>
          </cell>
        </row>
        <row r="86">
          <cell r="A86">
            <v>9</v>
          </cell>
          <cell r="B86" t="str">
            <v>RhodeIsland</v>
          </cell>
          <cell r="C86">
            <v>40787</v>
          </cell>
          <cell r="D86" t="str">
            <v>Actual B</v>
          </cell>
          <cell r="E86">
            <v>11565.573017377566</v>
          </cell>
          <cell r="F86">
            <v>262.08492890995262</v>
          </cell>
          <cell r="G86">
            <v>149743.24510217903</v>
          </cell>
          <cell r="H86">
            <v>20663.851649343011</v>
          </cell>
          <cell r="I86">
            <v>18238.481828391534</v>
          </cell>
          <cell r="L86">
            <v>16200.356840442337</v>
          </cell>
          <cell r="M86">
            <v>120.84619273301738</v>
          </cell>
          <cell r="N86">
            <v>38700.069996840437</v>
          </cell>
          <cell r="O86">
            <v>5795.8070458135853</v>
          </cell>
          <cell r="P86">
            <v>94.202559241706155</v>
          </cell>
          <cell r="Q86">
            <v>6072.9877472353865</v>
          </cell>
          <cell r="R86">
            <v>4546.5854976303317</v>
          </cell>
          <cell r="T86">
            <v>4667.3461737756706</v>
          </cell>
          <cell r="U86">
            <v>7102.3274875796169</v>
          </cell>
          <cell r="V86">
            <v>-3.5335222929936312</v>
          </cell>
          <cell r="W86">
            <v>-1321.5961280254755</v>
          </cell>
          <cell r="X86">
            <v>442.30887579617831</v>
          </cell>
          <cell r="Z86">
            <v>-88.501283439490493</v>
          </cell>
          <cell r="AC86">
            <v>0</v>
          </cell>
          <cell r="AD86">
            <v>0</v>
          </cell>
          <cell r="AE86">
            <v>0</v>
          </cell>
          <cell r="AF86">
            <v>0</v>
          </cell>
          <cell r="AG86">
            <v>32047.61</v>
          </cell>
          <cell r="AH86">
            <v>30045.467000000001</v>
          </cell>
          <cell r="AI86">
            <v>248408.20299999998</v>
          </cell>
          <cell r="AJ86">
            <v>23902.387999999999</v>
          </cell>
          <cell r="AK86">
            <v>19228.295999999998</v>
          </cell>
          <cell r="AL86">
            <v>220591.5</v>
          </cell>
          <cell r="AM86">
            <v>13320.82</v>
          </cell>
          <cell r="AN86">
            <v>0</v>
          </cell>
          <cell r="AO86">
            <v>0</v>
          </cell>
          <cell r="AS86">
            <v>0</v>
          </cell>
          <cell r="AT86">
            <v>0</v>
          </cell>
        </row>
        <row r="87">
          <cell r="A87">
            <v>9</v>
          </cell>
          <cell r="B87" t="str">
            <v>RhodeIsland</v>
          </cell>
          <cell r="C87">
            <v>40817</v>
          </cell>
          <cell r="D87" t="str">
            <v>Actual B</v>
          </cell>
          <cell r="E87">
            <v>11660.875429752065</v>
          </cell>
          <cell r="F87">
            <v>270.21880165289252</v>
          </cell>
          <cell r="G87">
            <v>167426.04074164145</v>
          </cell>
          <cell r="H87">
            <v>22138.265908427842</v>
          </cell>
          <cell r="I87">
            <v>19987.078033033853</v>
          </cell>
          <cell r="L87">
            <v>22323.282719008264</v>
          </cell>
          <cell r="M87">
            <v>243.57576033057848</v>
          </cell>
          <cell r="N87">
            <v>39347.991824793389</v>
          </cell>
          <cell r="O87">
            <v>5552.8654710743795</v>
          </cell>
          <cell r="P87">
            <v>85.840710743801651</v>
          </cell>
          <cell r="Q87">
            <v>5539.0645603305784</v>
          </cell>
          <cell r="R87">
            <v>3901.2540578512389</v>
          </cell>
          <cell r="T87">
            <v>3392.9164760330577</v>
          </cell>
          <cell r="U87">
            <v>10091.938889839863</v>
          </cell>
          <cell r="V87">
            <v>-1.042033019375072</v>
          </cell>
          <cell r="W87">
            <v>4802.1889875263723</v>
          </cell>
          <cell r="X87">
            <v>2630.5490397744998</v>
          </cell>
          <cell r="Z87">
            <v>2993.3759015199612</v>
          </cell>
          <cell r="AC87">
            <v>0</v>
          </cell>
          <cell r="AD87">
            <v>0</v>
          </cell>
          <cell r="AE87">
            <v>0</v>
          </cell>
          <cell r="AF87">
            <v>0</v>
          </cell>
          <cell r="AG87">
            <v>43551.533000000003</v>
          </cell>
          <cell r="AH87">
            <v>32052.074999999997</v>
          </cell>
          <cell r="AI87">
            <v>268573.65599999996</v>
          </cell>
          <cell r="AJ87">
            <v>37978.457000000002</v>
          </cell>
          <cell r="AK87">
            <v>37594.778999999995</v>
          </cell>
          <cell r="AL87">
            <v>186455.71</v>
          </cell>
          <cell r="AM87">
            <v>16162.220000000001</v>
          </cell>
          <cell r="AN87">
            <v>0</v>
          </cell>
          <cell r="AO87">
            <v>0</v>
          </cell>
          <cell r="AS87">
            <v>0</v>
          </cell>
          <cell r="AT87">
            <v>0</v>
          </cell>
        </row>
        <row r="88">
          <cell r="A88">
            <v>9</v>
          </cell>
          <cell r="B88" t="str">
            <v>RhodeIsland</v>
          </cell>
          <cell r="C88">
            <v>40848</v>
          </cell>
          <cell r="D88" t="str">
            <v>Actual B</v>
          </cell>
          <cell r="E88">
            <v>17145.699768388105</v>
          </cell>
          <cell r="F88">
            <v>519.02160250391228</v>
          </cell>
          <cell r="G88">
            <v>412262.38653541263</v>
          </cell>
          <cell r="H88">
            <v>49184.007314868461</v>
          </cell>
          <cell r="I88">
            <v>51820.661204032549</v>
          </cell>
          <cell r="L88">
            <v>32264.715298904539</v>
          </cell>
          <cell r="M88">
            <v>442.96157120500777</v>
          </cell>
          <cell r="N88">
            <v>75665.32334334898</v>
          </cell>
          <cell r="O88">
            <v>7393.7708607198738</v>
          </cell>
          <cell r="P88">
            <v>20.666685446009389</v>
          </cell>
          <cell r="Q88">
            <v>7971.0580594679186</v>
          </cell>
          <cell r="R88">
            <v>4851.3519561815328</v>
          </cell>
          <cell r="T88">
            <v>4467.9887787167454</v>
          </cell>
          <cell r="U88">
            <v>23690.658386032526</v>
          </cell>
          <cell r="V88">
            <v>1.7937943762179804</v>
          </cell>
          <cell r="W88">
            <v>17735.211574077719</v>
          </cell>
          <cell r="X88">
            <v>1283.8058329950384</v>
          </cell>
          <cell r="Z88">
            <v>2518.4973019545041</v>
          </cell>
          <cell r="AC88">
            <v>0</v>
          </cell>
          <cell r="AD88">
            <v>0</v>
          </cell>
          <cell r="AE88">
            <v>0</v>
          </cell>
          <cell r="AF88">
            <v>0</v>
          </cell>
          <cell r="AG88">
            <v>70447.661999999997</v>
          </cell>
          <cell r="AH88">
            <v>38288.410000000003</v>
          </cell>
          <cell r="AI88">
            <v>337610.24200000003</v>
          </cell>
          <cell r="AJ88">
            <v>111084.03199999999</v>
          </cell>
          <cell r="AK88">
            <v>112160.666</v>
          </cell>
          <cell r="AL88">
            <v>155803.91</v>
          </cell>
          <cell r="AM88">
            <v>18342.600000000002</v>
          </cell>
          <cell r="AN88">
            <v>0</v>
          </cell>
          <cell r="AO88">
            <v>0</v>
          </cell>
          <cell r="AS88">
            <v>0</v>
          </cell>
          <cell r="AT88">
            <v>0</v>
          </cell>
        </row>
        <row r="89">
          <cell r="A89">
            <v>9</v>
          </cell>
          <cell r="B89" t="str">
            <v>RhodeIsland</v>
          </cell>
          <cell r="C89">
            <v>40878</v>
          </cell>
          <cell r="D89" t="str">
            <v>Actual B</v>
          </cell>
          <cell r="E89">
            <v>24310.820161490683</v>
          </cell>
          <cell r="F89">
            <v>806.2721739130435</v>
          </cell>
          <cell r="G89">
            <v>703903.94773980277</v>
          </cell>
          <cell r="H89">
            <v>75128.780621600818</v>
          </cell>
          <cell r="I89">
            <v>94862.747759859893</v>
          </cell>
          <cell r="L89">
            <v>51775.109763975153</v>
          </cell>
          <cell r="M89">
            <v>537.60758385093163</v>
          </cell>
          <cell r="N89">
            <v>117001.90453478262</v>
          </cell>
          <cell r="O89">
            <v>9702.1251801242233</v>
          </cell>
          <cell r="P89">
            <v>106.3760248447205</v>
          </cell>
          <cell r="Q89">
            <v>8520.1815093167697</v>
          </cell>
          <cell r="R89">
            <v>5288.0769565217397</v>
          </cell>
          <cell r="T89">
            <v>4393.4284950310557</v>
          </cell>
          <cell r="U89">
            <v>41505.761322668513</v>
          </cell>
          <cell r="V89">
            <v>128.50955167737459</v>
          </cell>
          <cell r="W89">
            <v>30077.503017899708</v>
          </cell>
          <cell r="X89">
            <v>2293.5246250754672</v>
          </cell>
          <cell r="Z89">
            <v>3452.1811983876692</v>
          </cell>
          <cell r="AC89">
            <v>0</v>
          </cell>
          <cell r="AD89">
            <v>0</v>
          </cell>
          <cell r="AE89">
            <v>0</v>
          </cell>
          <cell r="AF89">
            <v>0</v>
          </cell>
          <cell r="AG89">
            <v>71771.771000000008</v>
          </cell>
          <cell r="AH89">
            <v>39288.615999999995</v>
          </cell>
          <cell r="AI89">
            <v>333163.49799999996</v>
          </cell>
          <cell r="AJ89">
            <v>122849.08100000001</v>
          </cell>
          <cell r="AK89">
            <v>108994.33899999999</v>
          </cell>
          <cell r="AL89">
            <v>60554.239999999998</v>
          </cell>
          <cell r="AM89">
            <v>22309.66</v>
          </cell>
          <cell r="AN89">
            <v>0</v>
          </cell>
          <cell r="AO89">
            <v>0</v>
          </cell>
          <cell r="AS89">
            <v>0</v>
          </cell>
          <cell r="AT89">
            <v>0</v>
          </cell>
        </row>
        <row r="90">
          <cell r="A90">
            <v>9</v>
          </cell>
          <cell r="B90" t="str">
            <v>RhodeIsland</v>
          </cell>
          <cell r="C90">
            <v>40909</v>
          </cell>
          <cell r="D90" t="str">
            <v>Actual B</v>
          </cell>
          <cell r="E90">
            <v>31258.434101404055</v>
          </cell>
          <cell r="F90">
            <v>1100.4122745709828</v>
          </cell>
          <cell r="G90">
            <v>989175.9521116101</v>
          </cell>
          <cell r="H90">
            <v>104353.97561294012</v>
          </cell>
          <cell r="I90">
            <v>151942.75425111744</v>
          </cell>
          <cell r="L90">
            <v>72700.295449297977</v>
          </cell>
          <cell r="M90">
            <v>2312.4956396255848</v>
          </cell>
          <cell r="N90">
            <v>167369.09283603742</v>
          </cell>
          <cell r="O90">
            <v>10533.462132605304</v>
          </cell>
          <cell r="P90">
            <v>484.30071762870512</v>
          </cell>
          <cell r="Q90">
            <v>10585.463483619345</v>
          </cell>
          <cell r="R90">
            <v>5743.7253494539782</v>
          </cell>
          <cell r="T90">
            <v>6106.1472449297971</v>
          </cell>
          <cell r="U90">
            <v>54623.298631926285</v>
          </cell>
          <cell r="V90">
            <v>1753.3145942677031</v>
          </cell>
          <cell r="W90">
            <v>39165.05343157467</v>
          </cell>
          <cell r="X90">
            <v>2473.544516896638</v>
          </cell>
          <cell r="Z90">
            <v>3218.5225463863385</v>
          </cell>
          <cell r="AC90">
            <v>0</v>
          </cell>
          <cell r="AD90">
            <v>0</v>
          </cell>
          <cell r="AE90">
            <v>0</v>
          </cell>
          <cell r="AF90">
            <v>0</v>
          </cell>
          <cell r="AG90">
            <v>84040.885699999999</v>
          </cell>
          <cell r="AH90">
            <v>41078.561099999999</v>
          </cell>
          <cell r="AI90">
            <v>392646.34769999993</v>
          </cell>
          <cell r="AJ90">
            <v>141279.69579999999</v>
          </cell>
          <cell r="AK90">
            <v>120681.33300000001</v>
          </cell>
          <cell r="AL90">
            <v>60274.630000000005</v>
          </cell>
          <cell r="AM90">
            <v>18397.09</v>
          </cell>
          <cell r="AN90">
            <v>0</v>
          </cell>
          <cell r="AO90">
            <v>0</v>
          </cell>
          <cell r="AS90">
            <v>0</v>
          </cell>
          <cell r="AT90">
            <v>0</v>
          </cell>
        </row>
        <row r="91">
          <cell r="A91">
            <v>9</v>
          </cell>
          <cell r="B91" t="str">
            <v>RhodeIsland</v>
          </cell>
          <cell r="C91">
            <v>40940</v>
          </cell>
          <cell r="D91" t="str">
            <v>Actual B</v>
          </cell>
          <cell r="E91">
            <v>31190.135526315786</v>
          </cell>
          <cell r="F91">
            <v>1012.8631578947368</v>
          </cell>
          <cell r="G91">
            <v>910817.98339841422</v>
          </cell>
          <cell r="H91">
            <v>86397.583874921271</v>
          </cell>
          <cell r="I91">
            <v>137926.44014646334</v>
          </cell>
          <cell r="L91">
            <v>77184.390296052617</v>
          </cell>
          <cell r="M91">
            <v>2920.9860197368421</v>
          </cell>
          <cell r="N91">
            <v>179327.10242812498</v>
          </cell>
          <cell r="O91">
            <v>9967.4481907894733</v>
          </cell>
          <cell r="P91">
            <v>0</v>
          </cell>
          <cell r="Q91">
            <v>9377.3259868421064</v>
          </cell>
          <cell r="R91">
            <v>4746.3927631578945</v>
          </cell>
          <cell r="T91">
            <v>12426.518092105262</v>
          </cell>
          <cell r="U91">
            <v>55645.108503907868</v>
          </cell>
          <cell r="V91">
            <v>1744.6833019376706</v>
          </cell>
          <cell r="W91">
            <v>34676.8903131099</v>
          </cell>
          <cell r="X91">
            <v>60041.924891625524</v>
          </cell>
          <cell r="Z91">
            <v>3554.1166015254844</v>
          </cell>
          <cell r="AC91">
            <v>0</v>
          </cell>
          <cell r="AD91">
            <v>0</v>
          </cell>
          <cell r="AE91">
            <v>0</v>
          </cell>
          <cell r="AF91">
            <v>0</v>
          </cell>
          <cell r="AG91">
            <v>125800.982</v>
          </cell>
          <cell r="AH91">
            <v>56008.577300000004</v>
          </cell>
          <cell r="AI91">
            <v>502853.67810000008</v>
          </cell>
          <cell r="AJ91">
            <v>232876.91019999998</v>
          </cell>
          <cell r="AK91">
            <v>42742.531999999999</v>
          </cell>
          <cell r="AL91">
            <v>-79718.06</v>
          </cell>
          <cell r="AM91">
            <v>18397.09</v>
          </cell>
          <cell r="AN91">
            <v>0</v>
          </cell>
          <cell r="AO91">
            <v>0</v>
          </cell>
          <cell r="AS91">
            <v>0</v>
          </cell>
          <cell r="AT91">
            <v>0</v>
          </cell>
        </row>
        <row r="92">
          <cell r="A92">
            <v>9</v>
          </cell>
          <cell r="B92" t="str">
            <v>RhodeIsland</v>
          </cell>
          <cell r="C92">
            <v>40969</v>
          </cell>
          <cell r="D92" t="str">
            <v>Actual B</v>
          </cell>
          <cell r="E92">
            <v>31600.051424050638</v>
          </cell>
          <cell r="F92">
            <v>1232.3349683544307</v>
          </cell>
          <cell r="G92">
            <v>799194.13925717806</v>
          </cell>
          <cell r="H92">
            <v>83230.500033688673</v>
          </cell>
          <cell r="I92">
            <v>118305.43739412738</v>
          </cell>
          <cell r="L92">
            <v>72125.922943037993</v>
          </cell>
          <cell r="M92">
            <v>2201.0329113924054</v>
          </cell>
          <cell r="N92">
            <v>160304.2650618671</v>
          </cell>
          <cell r="O92">
            <v>11234.750949367091</v>
          </cell>
          <cell r="P92">
            <v>0</v>
          </cell>
          <cell r="Q92">
            <v>11470.636708860762</v>
          </cell>
          <cell r="R92">
            <v>7815.1735759493677</v>
          </cell>
          <cell r="T92">
            <v>9945.7642405063307</v>
          </cell>
          <cell r="U92">
            <v>45865.274195917089</v>
          </cell>
          <cell r="V92">
            <v>1169.1711465149056</v>
          </cell>
          <cell r="W92">
            <v>31286.61577457195</v>
          </cell>
          <cell r="X92">
            <v>55735.399293742077</v>
          </cell>
          <cell r="Z92">
            <v>3420.6316444085451</v>
          </cell>
          <cell r="AC92">
            <v>0</v>
          </cell>
          <cell r="AD92">
            <v>0</v>
          </cell>
          <cell r="AE92">
            <v>0</v>
          </cell>
          <cell r="AF92">
            <v>0</v>
          </cell>
          <cell r="AG92">
            <v>76088.585600000006</v>
          </cell>
          <cell r="AH92">
            <v>40495.757900000004</v>
          </cell>
          <cell r="AI92">
            <v>395604.04640000005</v>
          </cell>
          <cell r="AJ92">
            <v>125893.3051</v>
          </cell>
          <cell r="AK92">
            <v>-7662.4000000000005</v>
          </cell>
          <cell r="AL92">
            <v>0</v>
          </cell>
          <cell r="AM92">
            <v>14921.42</v>
          </cell>
          <cell r="AN92">
            <v>0</v>
          </cell>
          <cell r="AO92">
            <v>0</v>
          </cell>
          <cell r="AS92">
            <v>0</v>
          </cell>
          <cell r="AT92">
            <v>0</v>
          </cell>
        </row>
        <row r="93">
          <cell r="A93">
            <v>9</v>
          </cell>
          <cell r="B93" t="str">
            <v>RhodeIsland</v>
          </cell>
          <cell r="C93">
            <v>41000</v>
          </cell>
          <cell r="D93" t="str">
            <v>Frcst BI</v>
          </cell>
          <cell r="E93">
            <v>21892.657826315375</v>
          </cell>
          <cell r="F93">
            <v>894.49056450899013</v>
          </cell>
          <cell r="G93">
            <v>660541.23882462364</v>
          </cell>
          <cell r="H93">
            <v>67730.949303332425</v>
          </cell>
          <cell r="I93">
            <v>95255.680975067735</v>
          </cell>
          <cell r="J93">
            <v>0</v>
          </cell>
          <cell r="K93">
            <v>0</v>
          </cell>
          <cell r="L93">
            <v>62160.292757538649</v>
          </cell>
          <cell r="M93">
            <v>1610.524259494849</v>
          </cell>
          <cell r="N93">
            <v>138460.63480474506</v>
          </cell>
          <cell r="O93">
            <v>9323.852444797918</v>
          </cell>
          <cell r="P93">
            <v>0</v>
          </cell>
          <cell r="Q93">
            <v>8774.8402502265581</v>
          </cell>
          <cell r="R93">
            <v>5314.5961397576284</v>
          </cell>
          <cell r="S93">
            <v>0</v>
          </cell>
          <cell r="T93">
            <v>4910.8142528698854</v>
          </cell>
          <cell r="U93">
            <v>40896.234741060311</v>
          </cell>
          <cell r="V93">
            <v>456.20122267038033</v>
          </cell>
          <cell r="W93">
            <v>28770.915161132492</v>
          </cell>
          <cell r="X93">
            <v>1971.6576964792685</v>
          </cell>
          <cell r="Y93">
            <v>0</v>
          </cell>
          <cell r="Z93">
            <v>3266.5197604300115</v>
          </cell>
          <cell r="AA93">
            <v>0</v>
          </cell>
          <cell r="AB93">
            <v>0</v>
          </cell>
          <cell r="AC93">
            <v>0</v>
          </cell>
          <cell r="AD93">
            <v>0</v>
          </cell>
          <cell r="AE93">
            <v>0</v>
          </cell>
          <cell r="AF93">
            <v>0</v>
          </cell>
          <cell r="AG93">
            <v>58191.007146486882</v>
          </cell>
          <cell r="AH93">
            <v>36740.901783130546</v>
          </cell>
          <cell r="AI93">
            <v>283873.99076559552</v>
          </cell>
          <cell r="AJ93">
            <v>98874.581251971322</v>
          </cell>
          <cell r="AK93">
            <v>85039.051757883557</v>
          </cell>
          <cell r="AL93">
            <v>0</v>
          </cell>
          <cell r="AM93">
            <v>16265.844409793612</v>
          </cell>
          <cell r="AN93">
            <v>0</v>
          </cell>
          <cell r="AO93">
            <v>0</v>
          </cell>
          <cell r="AP93">
            <v>0</v>
          </cell>
          <cell r="AQ93">
            <v>0</v>
          </cell>
          <cell r="AR93">
            <v>0</v>
          </cell>
          <cell r="AS93">
            <v>0</v>
          </cell>
          <cell r="AT93">
            <v>0</v>
          </cell>
        </row>
        <row r="94">
          <cell r="A94">
            <v>9</v>
          </cell>
          <cell r="B94" t="str">
            <v>RhodeIsland</v>
          </cell>
          <cell r="C94">
            <v>41030</v>
          </cell>
          <cell r="D94" t="str">
            <v>Frcst BI</v>
          </cell>
          <cell r="E94">
            <v>19844.991620283021</v>
          </cell>
          <cell r="F94">
            <v>702.36156713451987</v>
          </cell>
          <cell r="G94">
            <v>383837.2610423147</v>
          </cell>
          <cell r="H94">
            <v>39910.327104546857</v>
          </cell>
          <cell r="I94">
            <v>48861.376328358965</v>
          </cell>
          <cell r="J94">
            <v>0</v>
          </cell>
          <cell r="K94">
            <v>0</v>
          </cell>
          <cell r="L94">
            <v>43262.608416990814</v>
          </cell>
          <cell r="M94">
            <v>8895.5049232671445</v>
          </cell>
          <cell r="N94">
            <v>87946.669863953357</v>
          </cell>
          <cell r="O94">
            <v>8415.088233873339</v>
          </cell>
          <cell r="P94">
            <v>0</v>
          </cell>
          <cell r="Q94">
            <v>7896.0163680282012</v>
          </cell>
          <cell r="R94">
            <v>7049.176161551999</v>
          </cell>
          <cell r="S94">
            <v>0</v>
          </cell>
          <cell r="T94">
            <v>4437.1107269503536</v>
          </cell>
          <cell r="U94">
            <v>19622.618024150717</v>
          </cell>
          <cell r="V94">
            <v>213.84139752488954</v>
          </cell>
          <cell r="W94">
            <v>13273.157339565694</v>
          </cell>
          <cell r="X94">
            <v>1299.7554756094808</v>
          </cell>
          <cell r="Y94">
            <v>0</v>
          </cell>
          <cell r="Z94">
            <v>1893.7393434110957</v>
          </cell>
          <cell r="AA94">
            <v>0</v>
          </cell>
          <cell r="AB94">
            <v>0</v>
          </cell>
          <cell r="AC94">
            <v>0</v>
          </cell>
          <cell r="AD94">
            <v>0</v>
          </cell>
          <cell r="AE94">
            <v>0</v>
          </cell>
          <cell r="AF94">
            <v>0</v>
          </cell>
          <cell r="AG94">
            <v>35737.017167326063</v>
          </cell>
          <cell r="AH94">
            <v>35064.451697622659</v>
          </cell>
          <cell r="AI94">
            <v>262724.77700121165</v>
          </cell>
          <cell r="AJ94">
            <v>33013.776447014592</v>
          </cell>
          <cell r="AK94">
            <v>38679.39840094297</v>
          </cell>
          <cell r="AL94">
            <v>61454.243887100034</v>
          </cell>
          <cell r="AM94">
            <v>13882.852032292611</v>
          </cell>
          <cell r="AN94">
            <v>0</v>
          </cell>
          <cell r="AO94">
            <v>0</v>
          </cell>
          <cell r="AP94">
            <v>0</v>
          </cell>
          <cell r="AQ94">
            <v>0</v>
          </cell>
          <cell r="AR94">
            <v>0</v>
          </cell>
          <cell r="AS94">
            <v>0</v>
          </cell>
          <cell r="AT94">
            <v>0</v>
          </cell>
        </row>
        <row r="95">
          <cell r="A95">
            <v>9</v>
          </cell>
          <cell r="B95" t="str">
            <v>RhodeIsland</v>
          </cell>
          <cell r="C95">
            <v>41061</v>
          </cell>
          <cell r="D95" t="str">
            <v>Frcst BI</v>
          </cell>
          <cell r="E95">
            <v>15092.882936437569</v>
          </cell>
          <cell r="F95">
            <v>416.09145179400332</v>
          </cell>
          <cell r="G95">
            <v>210819.28604879638</v>
          </cell>
          <cell r="H95">
            <v>23194.186435365544</v>
          </cell>
          <cell r="I95">
            <v>26116.264184268362</v>
          </cell>
          <cell r="J95">
            <v>0</v>
          </cell>
          <cell r="K95">
            <v>0</v>
          </cell>
          <cell r="L95">
            <v>29020.603687433741</v>
          </cell>
          <cell r="M95">
            <v>495.43156036427149</v>
          </cell>
          <cell r="N95">
            <v>54820.139623113304</v>
          </cell>
          <cell r="O95">
            <v>6746.2672722177904</v>
          </cell>
          <cell r="P95">
            <v>0</v>
          </cell>
          <cell r="Q95">
            <v>5772.8333274349852</v>
          </cell>
          <cell r="R95">
            <v>5919.4262610008327</v>
          </cell>
          <cell r="S95">
            <v>0</v>
          </cell>
          <cell r="T95">
            <v>4630.3357469692746</v>
          </cell>
          <cell r="U95">
            <v>11077.193360897767</v>
          </cell>
          <cell r="V95">
            <v>53.417134278914794</v>
          </cell>
          <cell r="W95">
            <v>7393.0011942368537</v>
          </cell>
          <cell r="X95">
            <v>635.56325939590124</v>
          </cell>
          <cell r="Y95">
            <v>0</v>
          </cell>
          <cell r="Z95">
            <v>1167.9160556307177</v>
          </cell>
          <cell r="AA95">
            <v>0</v>
          </cell>
          <cell r="AB95">
            <v>0</v>
          </cell>
          <cell r="AC95">
            <v>0</v>
          </cell>
          <cell r="AD95">
            <v>0</v>
          </cell>
          <cell r="AE95">
            <v>0</v>
          </cell>
          <cell r="AF95">
            <v>0</v>
          </cell>
          <cell r="AG95">
            <v>31781.77740762063</v>
          </cell>
          <cell r="AH95">
            <v>31207.548459730158</v>
          </cell>
          <cell r="AI95">
            <v>256964.83895792413</v>
          </cell>
          <cell r="AJ95">
            <v>25899.250138919648</v>
          </cell>
          <cell r="AK95">
            <v>18572.563991910276</v>
          </cell>
          <cell r="AL95">
            <v>269714.33086212038</v>
          </cell>
          <cell r="AM95">
            <v>13118.446229427993</v>
          </cell>
          <cell r="AN95">
            <v>0</v>
          </cell>
          <cell r="AO95">
            <v>0</v>
          </cell>
          <cell r="AP95">
            <v>0</v>
          </cell>
          <cell r="AQ95">
            <v>0</v>
          </cell>
          <cell r="AR95">
            <v>0</v>
          </cell>
          <cell r="AS95">
            <v>0</v>
          </cell>
          <cell r="AT95">
            <v>0</v>
          </cell>
        </row>
        <row r="96">
          <cell r="A96">
            <v>9</v>
          </cell>
          <cell r="B96" t="str">
            <v>RhodeIsland</v>
          </cell>
          <cell r="C96">
            <v>41091</v>
          </cell>
          <cell r="D96" t="str">
            <v>Frcst BI</v>
          </cell>
          <cell r="E96">
            <v>13596.925313867352</v>
          </cell>
          <cell r="F96">
            <v>325.05723915747188</v>
          </cell>
          <cell r="G96">
            <v>157343.16006992603</v>
          </cell>
          <cell r="H96">
            <v>17403.925476341028</v>
          </cell>
          <cell r="I96">
            <v>21501.739471138655</v>
          </cell>
          <cell r="J96">
            <v>0</v>
          </cell>
          <cell r="K96">
            <v>0</v>
          </cell>
          <cell r="L96">
            <v>24267.139226715575</v>
          </cell>
          <cell r="M96">
            <v>64.196039538830917</v>
          </cell>
          <cell r="N96">
            <v>44527.870186925546</v>
          </cell>
          <cell r="O96">
            <v>5869.7215343621592</v>
          </cell>
          <cell r="P96">
            <v>0</v>
          </cell>
          <cell r="Q96">
            <v>5731.9045905986895</v>
          </cell>
          <cell r="R96">
            <v>4185.5562073016163</v>
          </cell>
          <cell r="S96">
            <v>0</v>
          </cell>
          <cell r="T96">
            <v>3671.8987596094539</v>
          </cell>
          <cell r="U96">
            <v>6527.0383482326115</v>
          </cell>
          <cell r="V96">
            <v>9.4437955113335121</v>
          </cell>
          <cell r="W96">
            <v>5439.4139961098945</v>
          </cell>
          <cell r="X96">
            <v>637.01862584140042</v>
          </cell>
          <cell r="Y96">
            <v>0</v>
          </cell>
          <cell r="Z96">
            <v>718.38727859994151</v>
          </cell>
          <cell r="AA96">
            <v>0</v>
          </cell>
          <cell r="AB96">
            <v>0</v>
          </cell>
          <cell r="AC96">
            <v>0</v>
          </cell>
          <cell r="AD96">
            <v>0</v>
          </cell>
          <cell r="AE96">
            <v>0</v>
          </cell>
          <cell r="AF96">
            <v>0</v>
          </cell>
          <cell r="AG96">
            <v>27650.410271923185</v>
          </cell>
          <cell r="AH96">
            <v>28499.292942296252</v>
          </cell>
          <cell r="AI96">
            <v>258799.24690407395</v>
          </cell>
          <cell r="AJ96">
            <v>18923.141378409462</v>
          </cell>
          <cell r="AK96">
            <v>15445.062136497438</v>
          </cell>
          <cell r="AL96">
            <v>714331.60602650454</v>
          </cell>
          <cell r="AM96">
            <v>12276.716190125286</v>
          </cell>
          <cell r="AN96">
            <v>0</v>
          </cell>
          <cell r="AO96">
            <v>0</v>
          </cell>
          <cell r="AP96">
            <v>0</v>
          </cell>
          <cell r="AQ96">
            <v>0</v>
          </cell>
          <cell r="AR96">
            <v>0</v>
          </cell>
          <cell r="AS96">
            <v>0</v>
          </cell>
          <cell r="AT96">
            <v>0</v>
          </cell>
        </row>
        <row r="97">
          <cell r="A97">
            <v>9</v>
          </cell>
          <cell r="B97" t="str">
            <v>RhodeIsland</v>
          </cell>
          <cell r="C97">
            <v>41122</v>
          </cell>
          <cell r="D97" t="str">
            <v>Frcst BI</v>
          </cell>
          <cell r="E97">
            <v>12264.105315205454</v>
          </cell>
          <cell r="F97">
            <v>284.50275512770668</v>
          </cell>
          <cell r="G97">
            <v>153629.46663352029</v>
          </cell>
          <cell r="H97">
            <v>17497.363300142737</v>
          </cell>
          <cell r="I97">
            <v>21110.760563395041</v>
          </cell>
          <cell r="J97">
            <v>0</v>
          </cell>
          <cell r="K97">
            <v>0</v>
          </cell>
          <cell r="L97">
            <v>21689.132221926862</v>
          </cell>
          <cell r="M97">
            <v>128.58130646411817</v>
          </cell>
          <cell r="N97">
            <v>40617.397211202973</v>
          </cell>
          <cell r="O97">
            <v>6207.7781057150778</v>
          </cell>
          <cell r="P97">
            <v>0</v>
          </cell>
          <cell r="Q97">
            <v>6313.5135284681028</v>
          </cell>
          <cell r="R97">
            <v>6166.9945251638264</v>
          </cell>
          <cell r="S97">
            <v>0</v>
          </cell>
          <cell r="T97">
            <v>3912.9790986609887</v>
          </cell>
          <cell r="U97">
            <v>6382.7095070063706</v>
          </cell>
          <cell r="V97">
            <v>7.4325859872611471</v>
          </cell>
          <cell r="W97">
            <v>5281.7691489896761</v>
          </cell>
          <cell r="X97">
            <v>639.43320382165632</v>
          </cell>
          <cell r="Y97">
            <v>0</v>
          </cell>
          <cell r="Z97">
            <v>716.3141273885351</v>
          </cell>
          <cell r="AA97">
            <v>0</v>
          </cell>
          <cell r="AB97">
            <v>0</v>
          </cell>
          <cell r="AC97">
            <v>0</v>
          </cell>
          <cell r="AD97">
            <v>0</v>
          </cell>
          <cell r="AE97">
            <v>0</v>
          </cell>
          <cell r="AF97">
            <v>0</v>
          </cell>
          <cell r="AG97">
            <v>30382.870203597213</v>
          </cell>
          <cell r="AH97">
            <v>30585.480944601572</v>
          </cell>
          <cell r="AI97">
            <v>252439.15769502486</v>
          </cell>
          <cell r="AJ97">
            <v>18636.338000000003</v>
          </cell>
          <cell r="AK97">
            <v>15173.517307692307</v>
          </cell>
          <cell r="AL97">
            <v>107916.2330153142</v>
          </cell>
          <cell r="AM97">
            <v>9888.3890196149696</v>
          </cell>
          <cell r="AN97">
            <v>0</v>
          </cell>
          <cell r="AO97">
            <v>0</v>
          </cell>
          <cell r="AP97">
            <v>0</v>
          </cell>
          <cell r="AQ97">
            <v>0</v>
          </cell>
          <cell r="AR97">
            <v>0</v>
          </cell>
          <cell r="AS97">
            <v>0</v>
          </cell>
          <cell r="AT97">
            <v>0</v>
          </cell>
        </row>
        <row r="98">
          <cell r="A98">
            <v>9</v>
          </cell>
          <cell r="B98" t="str">
            <v>RhodeIsland</v>
          </cell>
          <cell r="C98">
            <v>41153</v>
          </cell>
          <cell r="D98" t="str">
            <v>Frcst BI</v>
          </cell>
          <cell r="E98">
            <v>12418.942992466926</v>
          </cell>
          <cell r="F98">
            <v>312.9007911562274</v>
          </cell>
          <cell r="G98">
            <v>159926.90314631379</v>
          </cell>
          <cell r="H98">
            <v>19645.796392129654</v>
          </cell>
          <cell r="I98">
            <v>21240.191134818055</v>
          </cell>
          <cell r="J98">
            <v>0</v>
          </cell>
          <cell r="K98">
            <v>0</v>
          </cell>
          <cell r="L98">
            <v>25408.874703420232</v>
          </cell>
          <cell r="M98">
            <v>107.37331925129287</v>
          </cell>
          <cell r="N98">
            <v>42487.197999781863</v>
          </cell>
          <cell r="O98">
            <v>6467.9901011418151</v>
          </cell>
          <cell r="P98">
            <v>0</v>
          </cell>
          <cell r="Q98">
            <v>6811.9360887997091</v>
          </cell>
          <cell r="R98">
            <v>4811.6437603052027</v>
          </cell>
          <cell r="S98">
            <v>0</v>
          </cell>
          <cell r="T98">
            <v>4570.1432510230698</v>
          </cell>
          <cell r="U98">
            <v>8461.6736453251633</v>
          </cell>
          <cell r="V98">
            <v>36.100640976670576</v>
          </cell>
          <cell r="W98">
            <v>5687.3301957339581</v>
          </cell>
          <cell r="X98">
            <v>612.22222225154439</v>
          </cell>
          <cell r="Y98">
            <v>0</v>
          </cell>
          <cell r="Z98">
            <v>636.13930534790779</v>
          </cell>
          <cell r="AA98">
            <v>0</v>
          </cell>
          <cell r="AB98">
            <v>0</v>
          </cell>
          <cell r="AC98">
            <v>0</v>
          </cell>
          <cell r="AD98">
            <v>0</v>
          </cell>
          <cell r="AE98">
            <v>0</v>
          </cell>
          <cell r="AF98">
            <v>0</v>
          </cell>
          <cell r="AG98">
            <v>32133.045524134672</v>
          </cell>
          <cell r="AH98">
            <v>31565.425363374779</v>
          </cell>
          <cell r="AI98">
            <v>275876.52934967162</v>
          </cell>
          <cell r="AJ98">
            <v>23048.531658649794</v>
          </cell>
          <cell r="AK98">
            <v>20827.712248837528</v>
          </cell>
          <cell r="AL98">
            <v>304277.7066349652</v>
          </cell>
          <cell r="AM98">
            <v>11517.636533927993</v>
          </cell>
          <cell r="AN98">
            <v>0</v>
          </cell>
          <cell r="AO98">
            <v>0</v>
          </cell>
          <cell r="AP98">
            <v>0</v>
          </cell>
          <cell r="AQ98">
            <v>0</v>
          </cell>
          <cell r="AR98">
            <v>0</v>
          </cell>
          <cell r="AS98">
            <v>0</v>
          </cell>
          <cell r="AT98">
            <v>0</v>
          </cell>
        </row>
        <row r="99">
          <cell r="A99">
            <v>9</v>
          </cell>
          <cell r="B99" t="str">
            <v>RhodeIsland</v>
          </cell>
          <cell r="C99">
            <v>41183</v>
          </cell>
          <cell r="D99" t="str">
            <v>Frcst BI</v>
          </cell>
          <cell r="E99">
            <v>12590.335537057712</v>
          </cell>
          <cell r="F99">
            <v>323.98536934965819</v>
          </cell>
          <cell r="G99">
            <v>238723.88011164244</v>
          </cell>
          <cell r="H99">
            <v>26988.131825441465</v>
          </cell>
          <cell r="I99">
            <v>22343.238053973917</v>
          </cell>
          <cell r="J99">
            <v>0</v>
          </cell>
          <cell r="K99">
            <v>0</v>
          </cell>
          <cell r="L99">
            <v>24505.474629078122</v>
          </cell>
          <cell r="M99">
            <v>316.01489961340997</v>
          </cell>
          <cell r="N99">
            <v>48249.332636751344</v>
          </cell>
          <cell r="O99">
            <v>6263.2190450620428</v>
          </cell>
          <cell r="P99">
            <v>0</v>
          </cell>
          <cell r="Q99">
            <v>5974.8917015522529</v>
          </cell>
          <cell r="R99">
            <v>4389.0768105919133</v>
          </cell>
          <cell r="S99">
            <v>0</v>
          </cell>
          <cell r="T99">
            <v>4013.4293816984505</v>
          </cell>
          <cell r="U99">
            <v>15840.272151834752</v>
          </cell>
          <cell r="V99">
            <v>32.446430089592162</v>
          </cell>
          <cell r="W99">
            <v>11186.057666422745</v>
          </cell>
          <cell r="X99">
            <v>595.34156424022069</v>
          </cell>
          <cell r="Y99">
            <v>0</v>
          </cell>
          <cell r="Z99">
            <v>1170.3854338676751</v>
          </cell>
          <cell r="AA99">
            <v>0</v>
          </cell>
          <cell r="AB99">
            <v>0</v>
          </cell>
          <cell r="AC99">
            <v>0</v>
          </cell>
          <cell r="AD99">
            <v>0</v>
          </cell>
          <cell r="AE99">
            <v>0</v>
          </cell>
          <cell r="AF99">
            <v>0</v>
          </cell>
          <cell r="AG99">
            <v>44476.296700912433</v>
          </cell>
          <cell r="AH99">
            <v>29602.955467298983</v>
          </cell>
          <cell r="AI99">
            <v>267028.78582206543</v>
          </cell>
          <cell r="AJ99">
            <v>48542.560408249425</v>
          </cell>
          <cell r="AK99">
            <v>46608.492869292408</v>
          </cell>
          <cell r="AL99">
            <v>257191.75864797214</v>
          </cell>
          <cell r="AM99">
            <v>13974.408147650194</v>
          </cell>
          <cell r="AN99">
            <v>0</v>
          </cell>
          <cell r="AO99">
            <v>0</v>
          </cell>
          <cell r="AP99">
            <v>0</v>
          </cell>
          <cell r="AQ99">
            <v>0</v>
          </cell>
          <cell r="AR99">
            <v>0</v>
          </cell>
          <cell r="AS99">
            <v>0</v>
          </cell>
          <cell r="AT99">
            <v>0</v>
          </cell>
        </row>
        <row r="100">
          <cell r="A100">
            <v>9</v>
          </cell>
          <cell r="B100" t="str">
            <v>RhodeIsland</v>
          </cell>
          <cell r="C100">
            <v>41214</v>
          </cell>
          <cell r="D100" t="str">
            <v>Frcst BI</v>
          </cell>
          <cell r="E100">
            <v>14704.498514118946</v>
          </cell>
          <cell r="F100">
            <v>559.05150363749851</v>
          </cell>
          <cell r="G100">
            <v>434471.6544273615</v>
          </cell>
          <cell r="H100">
            <v>51503.05148651269</v>
          </cell>
          <cell r="I100">
            <v>52982.907177514506</v>
          </cell>
          <cell r="J100">
            <v>0</v>
          </cell>
          <cell r="K100">
            <v>0</v>
          </cell>
          <cell r="L100">
            <v>35439.059810300241</v>
          </cell>
          <cell r="M100">
            <v>514.50267558299993</v>
          </cell>
          <cell r="N100">
            <v>78377.359428368465</v>
          </cell>
          <cell r="O100">
            <v>7066.090769429361</v>
          </cell>
          <cell r="P100">
            <v>0</v>
          </cell>
          <cell r="Q100">
            <v>6970.6456280955754</v>
          </cell>
          <cell r="R100">
            <v>4088.5319290411094</v>
          </cell>
          <cell r="S100">
            <v>0</v>
          </cell>
          <cell r="T100">
            <v>4082.5993162675072</v>
          </cell>
          <cell r="U100">
            <v>26839.454908472686</v>
          </cell>
          <cell r="V100">
            <v>332.8883659334079</v>
          </cell>
          <cell r="W100">
            <v>20899.025527023288</v>
          </cell>
          <cell r="X100">
            <v>1298.2693682437286</v>
          </cell>
          <cell r="Y100">
            <v>0</v>
          </cell>
          <cell r="Z100">
            <v>2610.850842752589</v>
          </cell>
          <cell r="AA100">
            <v>0</v>
          </cell>
          <cell r="AB100">
            <v>0</v>
          </cell>
          <cell r="AC100">
            <v>0</v>
          </cell>
          <cell r="AD100">
            <v>0</v>
          </cell>
          <cell r="AE100">
            <v>0</v>
          </cell>
          <cell r="AF100">
            <v>0</v>
          </cell>
          <cell r="AG100">
            <v>64568.044880094843</v>
          </cell>
          <cell r="AH100">
            <v>40684.289424115763</v>
          </cell>
          <cell r="AI100">
            <v>299764.97497854679</v>
          </cell>
          <cell r="AJ100">
            <v>111502.31207309982</v>
          </cell>
          <cell r="AK100">
            <v>100445.93571313254</v>
          </cell>
          <cell r="AL100">
            <v>214911.5284113872</v>
          </cell>
          <cell r="AM100">
            <v>15859.639262990388</v>
          </cell>
          <cell r="AN100">
            <v>0</v>
          </cell>
          <cell r="AO100">
            <v>0</v>
          </cell>
          <cell r="AP100">
            <v>0</v>
          </cell>
          <cell r="AQ100">
            <v>0</v>
          </cell>
          <cell r="AR100">
            <v>0</v>
          </cell>
          <cell r="AS100">
            <v>0</v>
          </cell>
          <cell r="AT100">
            <v>0</v>
          </cell>
        </row>
        <row r="101">
          <cell r="A101">
            <v>9</v>
          </cell>
          <cell r="B101" t="str">
            <v>RhodeIsland</v>
          </cell>
          <cell r="C101">
            <v>41244</v>
          </cell>
          <cell r="D101" t="str">
            <v>Frcst BI</v>
          </cell>
          <cell r="E101">
            <v>22942.294725903059</v>
          </cell>
          <cell r="F101">
            <v>1102.2248709599751</v>
          </cell>
          <cell r="G101">
            <v>860635.38531814772</v>
          </cell>
          <cell r="H101">
            <v>98210.84659782394</v>
          </cell>
          <cell r="I101">
            <v>118354.85077463163</v>
          </cell>
          <cell r="J101">
            <v>0</v>
          </cell>
          <cell r="K101">
            <v>0</v>
          </cell>
          <cell r="L101">
            <v>64305.328411788847</v>
          </cell>
          <cell r="M101">
            <v>1321.3095202855518</v>
          </cell>
          <cell r="N101">
            <v>127807.87841259815</v>
          </cell>
          <cell r="O101">
            <v>9660.0080542592314</v>
          </cell>
          <cell r="P101">
            <v>0</v>
          </cell>
          <cell r="Q101">
            <v>8415.9344338353476</v>
          </cell>
          <cell r="R101">
            <v>4246.6947844377582</v>
          </cell>
          <cell r="S101">
            <v>0</v>
          </cell>
          <cell r="T101">
            <v>5251.6132351075003</v>
          </cell>
          <cell r="U101">
            <v>49812.361036750692</v>
          </cell>
          <cell r="V101">
            <v>401.26529561913617</v>
          </cell>
          <cell r="W101">
            <v>35601.619052741757</v>
          </cell>
          <cell r="X101">
            <v>2394.1551165613664</v>
          </cell>
          <cell r="Y101">
            <v>0</v>
          </cell>
          <cell r="Z101">
            <v>4282.8173435382423</v>
          </cell>
          <cell r="AA101">
            <v>0</v>
          </cell>
          <cell r="AB101">
            <v>0</v>
          </cell>
          <cell r="AC101">
            <v>0</v>
          </cell>
          <cell r="AD101">
            <v>0</v>
          </cell>
          <cell r="AE101">
            <v>0</v>
          </cell>
          <cell r="AF101">
            <v>0</v>
          </cell>
          <cell r="AG101">
            <v>104595.13675470957</v>
          </cell>
          <cell r="AH101">
            <v>46905.586784616484</v>
          </cell>
          <cell r="AI101">
            <v>372333.76615056436</v>
          </cell>
          <cell r="AJ101">
            <v>157605.3855121558</v>
          </cell>
          <cell r="AK101">
            <v>147584.8919511142</v>
          </cell>
          <cell r="AL101">
            <v>83526.814379626041</v>
          </cell>
          <cell r="AM101">
            <v>19289.695009429743</v>
          </cell>
          <cell r="AN101">
            <v>0</v>
          </cell>
          <cell r="AO101">
            <v>0</v>
          </cell>
          <cell r="AP101">
            <v>0</v>
          </cell>
          <cell r="AQ101">
            <v>0</v>
          </cell>
          <cell r="AR101">
            <v>0</v>
          </cell>
          <cell r="AS101">
            <v>0</v>
          </cell>
          <cell r="AT101">
            <v>0</v>
          </cell>
        </row>
        <row r="102">
          <cell r="A102">
            <v>9</v>
          </cell>
          <cell r="B102" t="str">
            <v>RhodeIsland</v>
          </cell>
          <cell r="C102">
            <v>41275</v>
          </cell>
          <cell r="D102" t="str">
            <v>Frcst BI</v>
          </cell>
          <cell r="E102">
            <v>32202.776597644825</v>
          </cell>
          <cell r="F102">
            <v>1636.8103919947519</v>
          </cell>
          <cell r="G102">
            <v>1247602.3241053279</v>
          </cell>
          <cell r="H102">
            <v>122657.52712629281</v>
          </cell>
          <cell r="I102">
            <v>206311.56930950252</v>
          </cell>
          <cell r="J102">
            <v>0</v>
          </cell>
          <cell r="K102">
            <v>0</v>
          </cell>
          <cell r="L102">
            <v>94081.791592100635</v>
          </cell>
          <cell r="M102">
            <v>2104.8269127270673</v>
          </cell>
          <cell r="N102">
            <v>220544.09832551944</v>
          </cell>
          <cell r="O102">
            <v>11639.326463780049</v>
          </cell>
          <cell r="P102">
            <v>0</v>
          </cell>
          <cell r="Q102">
            <v>11768.102491200636</v>
          </cell>
          <cell r="R102">
            <v>7039.5655782031326</v>
          </cell>
          <cell r="S102">
            <v>0</v>
          </cell>
          <cell r="T102">
            <v>5385.5280602540879</v>
          </cell>
          <cell r="U102">
            <v>74792.521752447166</v>
          </cell>
          <cell r="V102">
            <v>399.61701654182616</v>
          </cell>
          <cell r="W102">
            <v>50148.80385536336</v>
          </cell>
          <cell r="X102">
            <v>3809.8471307114114</v>
          </cell>
          <cell r="Y102">
            <v>0</v>
          </cell>
          <cell r="Z102">
            <v>5767.1131948783232</v>
          </cell>
          <cell r="AA102">
            <v>0</v>
          </cell>
          <cell r="AB102">
            <v>0</v>
          </cell>
          <cell r="AC102">
            <v>0</v>
          </cell>
          <cell r="AD102">
            <v>0</v>
          </cell>
          <cell r="AE102">
            <v>0</v>
          </cell>
          <cell r="AF102">
            <v>0</v>
          </cell>
          <cell r="AG102">
            <v>100714.79136919306</v>
          </cell>
          <cell r="AH102">
            <v>42956.191137236223</v>
          </cell>
          <cell r="AI102">
            <v>365589.44765457889</v>
          </cell>
          <cell r="AJ102">
            <v>178243.17036835081</v>
          </cell>
          <cell r="AK102">
            <v>161257.26318140092</v>
          </cell>
          <cell r="AL102">
            <v>83141.128215144621</v>
          </cell>
          <cell r="AM102">
            <v>15906.753180507008</v>
          </cell>
          <cell r="AN102">
            <v>0</v>
          </cell>
          <cell r="AO102">
            <v>0</v>
          </cell>
          <cell r="AP102">
            <v>0</v>
          </cell>
          <cell r="AQ102">
            <v>0</v>
          </cell>
          <cell r="AR102">
            <v>0</v>
          </cell>
          <cell r="AS102">
            <v>0</v>
          </cell>
          <cell r="AT102">
            <v>0</v>
          </cell>
        </row>
        <row r="103">
          <cell r="A103">
            <v>9</v>
          </cell>
          <cell r="B103" t="str">
            <v>RhodeIsland</v>
          </cell>
          <cell r="C103">
            <v>41306</v>
          </cell>
          <cell r="D103" t="str">
            <v>Frcst BI</v>
          </cell>
          <cell r="E103">
            <v>30934.516452191136</v>
          </cell>
          <cell r="F103">
            <v>1570.4206828618057</v>
          </cell>
          <cell r="G103">
            <v>1137813.0759487031</v>
          </cell>
          <cell r="H103">
            <v>109752.84322847876</v>
          </cell>
          <cell r="I103">
            <v>176976.7077348234</v>
          </cell>
          <cell r="J103">
            <v>0</v>
          </cell>
          <cell r="K103">
            <v>0</v>
          </cell>
          <cell r="L103">
            <v>98393.482634858112</v>
          </cell>
          <cell r="M103">
            <v>1988.5234749706324</v>
          </cell>
          <cell r="N103">
            <v>223880.66442042516</v>
          </cell>
          <cell r="O103">
            <v>11099.50597853466</v>
          </cell>
          <cell r="P103">
            <v>0</v>
          </cell>
          <cell r="Q103">
            <v>10153.24541138206</v>
          </cell>
          <cell r="R103">
            <v>5764.1578778789026</v>
          </cell>
          <cell r="S103">
            <v>0</v>
          </cell>
          <cell r="T103">
            <v>6638.0598819668339</v>
          </cell>
          <cell r="U103">
            <v>66274.181284386868</v>
          </cell>
          <cell r="V103">
            <v>810.50274068655915</v>
          </cell>
          <cell r="W103">
            <v>45675.923201859616</v>
          </cell>
          <cell r="X103">
            <v>3030.9279531012357</v>
          </cell>
          <cell r="Y103">
            <v>0</v>
          </cell>
          <cell r="Z103">
            <v>5015.7734561547195</v>
          </cell>
          <cell r="AA103">
            <v>0</v>
          </cell>
          <cell r="AB103">
            <v>0</v>
          </cell>
          <cell r="AC103">
            <v>0</v>
          </cell>
          <cell r="AD103">
            <v>0</v>
          </cell>
          <cell r="AE103">
            <v>0</v>
          </cell>
          <cell r="AF103">
            <v>0</v>
          </cell>
          <cell r="AG103">
            <v>116380.28898429766</v>
          </cell>
          <cell r="AH103">
            <v>50756.71881172742</v>
          </cell>
          <cell r="AI103">
            <v>352488.89335867477</v>
          </cell>
          <cell r="AJ103">
            <v>167452.26186088932</v>
          </cell>
          <cell r="AK103">
            <v>156382.07201008155</v>
          </cell>
          <cell r="AL103">
            <v>0</v>
          </cell>
          <cell r="AM103">
            <v>15358.244450144695</v>
          </cell>
          <cell r="AN103">
            <v>0</v>
          </cell>
          <cell r="AO103">
            <v>0</v>
          </cell>
          <cell r="AP103">
            <v>0</v>
          </cell>
          <cell r="AQ103">
            <v>0</v>
          </cell>
          <cell r="AR103">
            <v>0</v>
          </cell>
          <cell r="AS103">
            <v>0</v>
          </cell>
          <cell r="AT103">
            <v>0</v>
          </cell>
        </row>
        <row r="104">
          <cell r="A104">
            <v>9</v>
          </cell>
          <cell r="B104" t="str">
            <v>RhodeIsland</v>
          </cell>
          <cell r="C104">
            <v>41334</v>
          </cell>
          <cell r="D104" t="str">
            <v>Frcst BI</v>
          </cell>
          <cell r="E104">
            <v>29252.973874946721</v>
          </cell>
          <cell r="F104">
            <v>1405.6977429327242</v>
          </cell>
          <cell r="G104">
            <v>1053606.3729251844</v>
          </cell>
          <cell r="H104">
            <v>104543.53466485992</v>
          </cell>
          <cell r="I104">
            <v>170630.10270081201</v>
          </cell>
          <cell r="J104">
            <v>0</v>
          </cell>
          <cell r="K104">
            <v>0</v>
          </cell>
          <cell r="L104">
            <v>93708.971686796038</v>
          </cell>
          <cell r="M104">
            <v>1452.4344517562345</v>
          </cell>
          <cell r="N104">
            <v>220124.61408506939</v>
          </cell>
          <cell r="O104">
            <v>12814.825826286777</v>
          </cell>
          <cell r="P104">
            <v>0</v>
          </cell>
          <cell r="Q104">
            <v>11154.933180106866</v>
          </cell>
          <cell r="R104">
            <v>6131.6325440369383</v>
          </cell>
          <cell r="S104">
            <v>0</v>
          </cell>
          <cell r="T104">
            <v>6300.6646304756105</v>
          </cell>
          <cell r="U104">
            <v>66243.008869252182</v>
          </cell>
          <cell r="V104">
            <v>846.32856987199318</v>
          </cell>
          <cell r="W104">
            <v>45199.901833049764</v>
          </cell>
          <cell r="X104">
            <v>2908.1114880847772</v>
          </cell>
          <cell r="Y104">
            <v>0</v>
          </cell>
          <cell r="Z104">
            <v>5440.6868448683872</v>
          </cell>
          <cell r="AA104">
            <v>0</v>
          </cell>
          <cell r="AB104">
            <v>0</v>
          </cell>
          <cell r="AC104">
            <v>0</v>
          </cell>
          <cell r="AD104">
            <v>0</v>
          </cell>
          <cell r="AE104">
            <v>0</v>
          </cell>
          <cell r="AF104">
            <v>0</v>
          </cell>
          <cell r="AG104">
            <v>78430.441734312524</v>
          </cell>
          <cell r="AH104">
            <v>49760.152800470671</v>
          </cell>
          <cell r="AI104">
            <v>322140.37320738478</v>
          </cell>
          <cell r="AJ104">
            <v>142450.151617375</v>
          </cell>
          <cell r="AK104">
            <v>130408.56755273158</v>
          </cell>
          <cell r="AL104">
            <v>0</v>
          </cell>
          <cell r="AM104">
            <v>12901.570033232476</v>
          </cell>
          <cell r="AN104">
            <v>0</v>
          </cell>
          <cell r="AO104">
            <v>0</v>
          </cell>
          <cell r="AP104">
            <v>0</v>
          </cell>
          <cell r="AQ104">
            <v>0</v>
          </cell>
          <cell r="AR104">
            <v>0</v>
          </cell>
          <cell r="AS104">
            <v>0</v>
          </cell>
          <cell r="AT104">
            <v>0</v>
          </cell>
        </row>
        <row r="105">
          <cell r="A105">
            <v>9</v>
          </cell>
          <cell r="B105" t="str">
            <v>RhodeIsland</v>
          </cell>
          <cell r="C105">
            <v>41365</v>
          </cell>
          <cell r="D105" t="str">
            <v>Frcst BI</v>
          </cell>
          <cell r="E105">
            <v>21135.879398570352</v>
          </cell>
          <cell r="F105">
            <v>897.86600060147691</v>
          </cell>
          <cell r="G105">
            <v>662564.25283820729</v>
          </cell>
          <cell r="H105">
            <v>68003.976221375895</v>
          </cell>
          <cell r="I105">
            <v>96195.14437584921</v>
          </cell>
          <cell r="J105">
            <v>0</v>
          </cell>
          <cell r="K105">
            <v>0</v>
          </cell>
          <cell r="L105">
            <v>64045.81878423578</v>
          </cell>
          <cell r="M105">
            <v>978.46945576856876</v>
          </cell>
          <cell r="N105">
            <v>137562.03239033915</v>
          </cell>
          <cell r="O105">
            <v>9593.0127134873692</v>
          </cell>
          <cell r="P105">
            <v>0</v>
          </cell>
          <cell r="Q105">
            <v>8807.9528549443949</v>
          </cell>
          <cell r="R105">
            <v>5334.6512195303003</v>
          </cell>
          <cell r="S105">
            <v>0</v>
          </cell>
          <cell r="T105">
            <v>4929.3456274090177</v>
          </cell>
          <cell r="U105">
            <v>43867.883919545005</v>
          </cell>
          <cell r="V105">
            <v>458.07471882146694</v>
          </cell>
          <cell r="W105">
            <v>28887.53938758494</v>
          </cell>
          <cell r="X105">
            <v>1979.5616832333958</v>
          </cell>
          <cell r="Y105">
            <v>0</v>
          </cell>
          <cell r="Z105">
            <v>3279.7236629652534</v>
          </cell>
          <cell r="AA105">
            <v>0</v>
          </cell>
          <cell r="AB105">
            <v>0</v>
          </cell>
          <cell r="AC105">
            <v>0</v>
          </cell>
          <cell r="AD105">
            <v>0</v>
          </cell>
          <cell r="AE105">
            <v>0</v>
          </cell>
          <cell r="AF105">
            <v>0</v>
          </cell>
          <cell r="AG105">
            <v>58326.967443558111</v>
          </cell>
          <cell r="AH105">
            <v>36740.901783130546</v>
          </cell>
          <cell r="AI105">
            <v>283873.99076559552</v>
          </cell>
          <cell r="AJ105">
            <v>98874.581251971322</v>
          </cell>
          <cell r="AK105">
            <v>85039.051757883557</v>
          </cell>
          <cell r="AL105">
            <v>0</v>
          </cell>
          <cell r="AM105">
            <v>16265.844409793612</v>
          </cell>
          <cell r="AN105">
            <v>0</v>
          </cell>
          <cell r="AO105">
            <v>0</v>
          </cell>
          <cell r="AP105">
            <v>0</v>
          </cell>
          <cell r="AQ105">
            <v>0</v>
          </cell>
          <cell r="AR105">
            <v>0</v>
          </cell>
          <cell r="AS105">
            <v>0</v>
          </cell>
          <cell r="AT105">
            <v>0</v>
          </cell>
        </row>
        <row r="106">
          <cell r="A106">
            <v>9</v>
          </cell>
          <cell r="B106" t="str">
            <v>RhodeIsland</v>
          </cell>
          <cell r="C106">
            <v>41395</v>
          </cell>
          <cell r="D106" t="str">
            <v>Frcst BI</v>
          </cell>
          <cell r="E106">
            <v>20293.812638110125</v>
          </cell>
          <cell r="F106">
            <v>748.50210804116716</v>
          </cell>
          <cell r="G106">
            <v>406219.11602168641</v>
          </cell>
          <cell r="H106">
            <v>42383.171389067509</v>
          </cell>
          <cell r="I106">
            <v>52108.18543257672</v>
          </cell>
          <cell r="J106">
            <v>0</v>
          </cell>
          <cell r="K106">
            <v>0</v>
          </cell>
          <cell r="L106">
            <v>47713.472576786458</v>
          </cell>
          <cell r="M106">
            <v>4739.9405795511057</v>
          </cell>
          <cell r="N106">
            <v>93627.465733601479</v>
          </cell>
          <cell r="O106">
            <v>8967.9042492372791</v>
          </cell>
          <cell r="P106">
            <v>0</v>
          </cell>
          <cell r="Q106">
            <v>8414.7327717672815</v>
          </cell>
          <cell r="R106">
            <v>7512.2607269094287</v>
          </cell>
          <cell r="S106">
            <v>0</v>
          </cell>
          <cell r="T106">
            <v>4728.5997528084054</v>
          </cell>
          <cell r="U106">
            <v>22801.41407232991</v>
          </cell>
          <cell r="V106">
            <v>226.56079634713444</v>
          </cell>
          <cell r="W106">
            <v>14092.768037128331</v>
          </cell>
          <cell r="X106">
            <v>1380.7783211501328</v>
          </cell>
          <cell r="Y106">
            <v>0</v>
          </cell>
          <cell r="Z106">
            <v>2010.4440015641094</v>
          </cell>
          <cell r="AA106">
            <v>0</v>
          </cell>
          <cell r="AB106">
            <v>0</v>
          </cell>
          <cell r="AC106">
            <v>0</v>
          </cell>
          <cell r="AD106">
            <v>0</v>
          </cell>
          <cell r="AE106">
            <v>0</v>
          </cell>
          <cell r="AF106">
            <v>0</v>
          </cell>
          <cell r="AG106">
            <v>35737.017167326063</v>
          </cell>
          <cell r="AH106">
            <v>35064.451697622659</v>
          </cell>
          <cell r="AI106">
            <v>262724.77700121165</v>
          </cell>
          <cell r="AJ106">
            <v>33013.776447014592</v>
          </cell>
          <cell r="AK106">
            <v>38679.39840094297</v>
          </cell>
          <cell r="AL106">
            <v>61454.243887100034</v>
          </cell>
          <cell r="AM106">
            <v>13882.852032292611</v>
          </cell>
          <cell r="AN106">
            <v>0</v>
          </cell>
          <cell r="AO106">
            <v>0</v>
          </cell>
          <cell r="AP106">
            <v>0</v>
          </cell>
          <cell r="AQ106">
            <v>0</v>
          </cell>
          <cell r="AR106">
            <v>0</v>
          </cell>
          <cell r="AS106">
            <v>0</v>
          </cell>
          <cell r="AT106">
            <v>0</v>
          </cell>
        </row>
        <row r="107">
          <cell r="A107">
            <v>9</v>
          </cell>
          <cell r="B107" t="str">
            <v>RhodeIsland</v>
          </cell>
          <cell r="C107">
            <v>41426</v>
          </cell>
          <cell r="D107" t="str">
            <v>Frcst BI</v>
          </cell>
          <cell r="E107">
            <v>14945.893308787019</v>
          </cell>
          <cell r="F107">
            <v>428.24010732083548</v>
          </cell>
          <cell r="G107">
            <v>216172.62350786591</v>
          </cell>
          <cell r="H107">
            <v>23792.619035482905</v>
          </cell>
          <cell r="I107">
            <v>26954.742329404726</v>
          </cell>
          <cell r="J107">
            <v>0</v>
          </cell>
          <cell r="K107">
            <v>0</v>
          </cell>
          <cell r="L107">
            <v>30823.475629504592</v>
          </cell>
          <cell r="M107">
            <v>278.12548113349277</v>
          </cell>
          <cell r="N107">
            <v>56362.50191618636</v>
          </cell>
          <cell r="O107">
            <v>6943.2385794358288</v>
          </cell>
          <cell r="P107">
            <v>0</v>
          </cell>
          <cell r="Q107">
            <v>5941.3832056082692</v>
          </cell>
          <cell r="R107">
            <v>6092.2562248256736</v>
          </cell>
          <cell r="S107">
            <v>0</v>
          </cell>
          <cell r="T107">
            <v>4765.5280315523196</v>
          </cell>
          <cell r="U107">
            <v>12409.518730251177</v>
          </cell>
          <cell r="V107">
            <v>54.41317874745085</v>
          </cell>
          <cell r="W107">
            <v>7581.2703925618098</v>
          </cell>
          <cell r="X107">
            <v>653.94575809406513</v>
          </cell>
          <cell r="Y107">
            <v>0</v>
          </cell>
          <cell r="Z107">
            <v>1196.2583761302412</v>
          </cell>
          <cell r="AA107">
            <v>0</v>
          </cell>
          <cell r="AB107">
            <v>0</v>
          </cell>
          <cell r="AC107">
            <v>0</v>
          </cell>
          <cell r="AD107">
            <v>0</v>
          </cell>
          <cell r="AE107">
            <v>0</v>
          </cell>
          <cell r="AF107">
            <v>0</v>
          </cell>
          <cell r="AG107">
            <v>31781.77740762063</v>
          </cell>
          <cell r="AH107">
            <v>31207.548459730158</v>
          </cell>
          <cell r="AI107">
            <v>256964.83895792413</v>
          </cell>
          <cell r="AJ107">
            <v>25899.250138919648</v>
          </cell>
          <cell r="AK107">
            <v>18572.563991910276</v>
          </cell>
          <cell r="AL107">
            <v>269714.33086212038</v>
          </cell>
          <cell r="AM107">
            <v>13118.446229427993</v>
          </cell>
          <cell r="AN107">
            <v>0</v>
          </cell>
          <cell r="AO107">
            <v>0</v>
          </cell>
          <cell r="AP107">
            <v>0</v>
          </cell>
          <cell r="AQ107">
            <v>0</v>
          </cell>
          <cell r="AR107">
            <v>0</v>
          </cell>
          <cell r="AS107">
            <v>0</v>
          </cell>
          <cell r="AT107">
            <v>0</v>
          </cell>
        </row>
        <row r="108">
          <cell r="A108">
            <v>9</v>
          </cell>
          <cell r="B108" t="str">
            <v>RhodeIsland</v>
          </cell>
          <cell r="C108">
            <v>41456</v>
          </cell>
          <cell r="D108" t="str">
            <v>Frcst BI</v>
          </cell>
          <cell r="E108">
            <v>13657.502778935141</v>
          </cell>
          <cell r="F108">
            <v>338.93868709302228</v>
          </cell>
          <cell r="G108">
            <v>164934.26226087334</v>
          </cell>
          <cell r="H108">
            <v>18145.883202659792</v>
          </cell>
          <cell r="I108">
            <v>22591.055438944361</v>
          </cell>
          <cell r="J108">
            <v>0</v>
          </cell>
          <cell r="K108">
            <v>0</v>
          </cell>
          <cell r="L108">
            <v>26017.204662191314</v>
          </cell>
          <cell r="M108">
            <v>46.341351290418054</v>
          </cell>
          <cell r="N108">
            <v>46397.462069751033</v>
          </cell>
          <cell r="O108">
            <v>6120.3857991747791</v>
          </cell>
          <cell r="P108">
            <v>0</v>
          </cell>
          <cell r="Q108">
            <v>5976.683434325324</v>
          </cell>
          <cell r="R108">
            <v>4364.2988211365609</v>
          </cell>
          <cell r="S108">
            <v>0</v>
          </cell>
          <cell r="T108">
            <v>3828.7058240767628</v>
          </cell>
          <cell r="U108">
            <v>7396.3866093640218</v>
          </cell>
          <cell r="V108">
            <v>9.8362464656234891</v>
          </cell>
          <cell r="W108">
            <v>5670.7635702946309</v>
          </cell>
          <cell r="X108">
            <v>664.22305092791737</v>
          </cell>
          <cell r="Y108">
            <v>0</v>
          </cell>
          <cell r="Z108">
            <v>749.04118960421363</v>
          </cell>
          <cell r="AA108">
            <v>0</v>
          </cell>
          <cell r="AB108">
            <v>0</v>
          </cell>
          <cell r="AC108">
            <v>0</v>
          </cell>
          <cell r="AD108">
            <v>0</v>
          </cell>
          <cell r="AE108">
            <v>0</v>
          </cell>
          <cell r="AF108">
            <v>0</v>
          </cell>
          <cell r="AG108">
            <v>27650.410271923185</v>
          </cell>
          <cell r="AH108">
            <v>28499.292942296252</v>
          </cell>
          <cell r="AI108">
            <v>258799.24690407395</v>
          </cell>
          <cell r="AJ108">
            <v>18923.141378409462</v>
          </cell>
          <cell r="AK108">
            <v>15445.062136497438</v>
          </cell>
          <cell r="AL108">
            <v>714331.60602650454</v>
          </cell>
          <cell r="AM108">
            <v>12276.716190125286</v>
          </cell>
          <cell r="AN108">
            <v>0</v>
          </cell>
          <cell r="AO108">
            <v>0</v>
          </cell>
          <cell r="AP108">
            <v>0</v>
          </cell>
          <cell r="AQ108">
            <v>0</v>
          </cell>
          <cell r="AR108">
            <v>0</v>
          </cell>
          <cell r="AS108">
            <v>0</v>
          </cell>
          <cell r="AT108">
            <v>0</v>
          </cell>
        </row>
        <row r="109">
          <cell r="A109">
            <v>9</v>
          </cell>
          <cell r="B109" t="str">
            <v>RhodeIsland</v>
          </cell>
          <cell r="C109">
            <v>41487</v>
          </cell>
          <cell r="D109" t="str">
            <v>Frcst BI</v>
          </cell>
          <cell r="E109">
            <v>12232.655111247723</v>
          </cell>
          <cell r="F109">
            <v>294.59150530954031</v>
          </cell>
          <cell r="G109">
            <v>160274.32327136779</v>
          </cell>
          <cell r="H109">
            <v>18121.61114908371</v>
          </cell>
          <cell r="I109">
            <v>21969.586435964178</v>
          </cell>
          <cell r="J109">
            <v>0</v>
          </cell>
          <cell r="K109">
            <v>0</v>
          </cell>
          <cell r="L109">
            <v>23048.721157528445</v>
          </cell>
          <cell r="M109">
            <v>133.14092726071814</v>
          </cell>
          <cell r="N109">
            <v>42028.785001426935</v>
          </cell>
          <cell r="O109">
            <v>6427.9120810950462</v>
          </cell>
          <cell r="P109">
            <v>0</v>
          </cell>
          <cell r="Q109">
            <v>6537.3969869244202</v>
          </cell>
          <cell r="R109">
            <v>6385.6822742831127</v>
          </cell>
          <cell r="S109">
            <v>0</v>
          </cell>
          <cell r="T109">
            <v>4051.7372227269821</v>
          </cell>
          <cell r="U109">
            <v>7180.1989095541412</v>
          </cell>
          <cell r="V109">
            <v>7.6961528662420395</v>
          </cell>
          <cell r="W109">
            <v>5469.065927322642</v>
          </cell>
          <cell r="X109">
            <v>662.10814012738842</v>
          </cell>
          <cell r="Y109">
            <v>0</v>
          </cell>
          <cell r="Z109">
            <v>741.71533757961765</v>
          </cell>
          <cell r="AA109">
            <v>0</v>
          </cell>
          <cell r="AB109">
            <v>0</v>
          </cell>
          <cell r="AC109">
            <v>0</v>
          </cell>
          <cell r="AD109">
            <v>0</v>
          </cell>
          <cell r="AE109">
            <v>0</v>
          </cell>
          <cell r="AF109">
            <v>0</v>
          </cell>
          <cell r="AG109">
            <v>30382.870203597213</v>
          </cell>
          <cell r="AH109">
            <v>30585.480944601572</v>
          </cell>
          <cell r="AI109">
            <v>252439.15769502486</v>
          </cell>
          <cell r="AJ109">
            <v>18636.338000000003</v>
          </cell>
          <cell r="AK109">
            <v>15173.517307692307</v>
          </cell>
          <cell r="AL109">
            <v>107916.2330153142</v>
          </cell>
          <cell r="AM109">
            <v>9888.3890196149696</v>
          </cell>
          <cell r="AN109">
            <v>0</v>
          </cell>
          <cell r="AO109">
            <v>0</v>
          </cell>
          <cell r="AP109">
            <v>0</v>
          </cell>
          <cell r="AQ109">
            <v>0</v>
          </cell>
          <cell r="AR109">
            <v>0</v>
          </cell>
          <cell r="AS109">
            <v>0</v>
          </cell>
          <cell r="AT109">
            <v>0</v>
          </cell>
        </row>
        <row r="110">
          <cell r="A110">
            <v>9</v>
          </cell>
          <cell r="B110" t="str">
            <v>RhodeIsland</v>
          </cell>
          <cell r="C110">
            <v>41518</v>
          </cell>
          <cell r="D110" t="str">
            <v>Frcst BI</v>
          </cell>
          <cell r="E110">
            <v>12349.260703124741</v>
          </cell>
          <cell r="F110">
            <v>323.03067288430663</v>
          </cell>
          <cell r="G110">
            <v>166372.6668813272</v>
          </cell>
          <cell r="H110">
            <v>20291.653630850273</v>
          </cell>
          <cell r="I110">
            <v>22039.655946555584</v>
          </cell>
          <cell r="J110">
            <v>0</v>
          </cell>
          <cell r="K110">
            <v>0</v>
          </cell>
          <cell r="L110">
            <v>26847.559988386067</v>
          </cell>
          <cell r="M110">
            <v>118.76725061069264</v>
          </cell>
          <cell r="N110">
            <v>43847.58379687983</v>
          </cell>
          <cell r="O110">
            <v>6677.3854641284197</v>
          </cell>
          <cell r="P110">
            <v>0</v>
          </cell>
          <cell r="Q110">
            <v>7032.4663938327903</v>
          </cell>
          <cell r="R110">
            <v>4967.4164000273131</v>
          </cell>
          <cell r="S110">
            <v>0</v>
          </cell>
          <cell r="T110">
            <v>4718.0975289338885</v>
          </cell>
          <cell r="U110">
            <v>9494.4590884899862</v>
          </cell>
          <cell r="V110">
            <v>37.375676948616771</v>
          </cell>
          <cell r="W110">
            <v>5873.2276382688515</v>
          </cell>
          <cell r="X110">
            <v>631.97534005303964</v>
          </cell>
          <cell r="Y110">
            <v>0</v>
          </cell>
          <cell r="Z110">
            <v>656.4750593649859</v>
          </cell>
          <cell r="AA110">
            <v>0</v>
          </cell>
          <cell r="AB110">
            <v>0</v>
          </cell>
          <cell r="AC110">
            <v>0</v>
          </cell>
          <cell r="AD110">
            <v>0</v>
          </cell>
          <cell r="AE110">
            <v>0</v>
          </cell>
          <cell r="AF110">
            <v>0</v>
          </cell>
          <cell r="AG110">
            <v>32133.045524134672</v>
          </cell>
          <cell r="AH110">
            <v>31565.425363374779</v>
          </cell>
          <cell r="AI110">
            <v>275876.52934967162</v>
          </cell>
          <cell r="AJ110">
            <v>23048.531658649794</v>
          </cell>
          <cell r="AK110">
            <v>20827.712248837528</v>
          </cell>
          <cell r="AL110">
            <v>304277.7066349652</v>
          </cell>
          <cell r="AM110">
            <v>11517.636533927993</v>
          </cell>
          <cell r="AN110">
            <v>0</v>
          </cell>
          <cell r="AO110">
            <v>0</v>
          </cell>
          <cell r="AP110">
            <v>0</v>
          </cell>
          <cell r="AQ110">
            <v>0</v>
          </cell>
          <cell r="AR110">
            <v>0</v>
          </cell>
          <cell r="AS110">
            <v>0</v>
          </cell>
          <cell r="AT110">
            <v>0</v>
          </cell>
        </row>
        <row r="111">
          <cell r="A111">
            <v>9</v>
          </cell>
          <cell r="B111" t="str">
            <v>RhodeIsland</v>
          </cell>
          <cell r="C111">
            <v>41548</v>
          </cell>
          <cell r="D111" t="str">
            <v>Frcst BI</v>
          </cell>
          <cell r="E111">
            <v>12312.397876417559</v>
          </cell>
          <cell r="F111">
            <v>328.96975964734526</v>
          </cell>
          <cell r="G111">
            <v>245157.25337879741</v>
          </cell>
          <cell r="H111">
            <v>27513.688210179364</v>
          </cell>
          <cell r="I111">
            <v>22828.162834183324</v>
          </cell>
          <cell r="J111">
            <v>0</v>
          </cell>
          <cell r="K111">
            <v>0</v>
          </cell>
          <cell r="L111">
            <v>25420.481540384237</v>
          </cell>
          <cell r="M111">
            <v>320.87666729977008</v>
          </cell>
          <cell r="N111">
            <v>48974.765473270541</v>
          </cell>
          <cell r="O111">
            <v>6359.5762611399196</v>
          </cell>
          <cell r="P111">
            <v>0</v>
          </cell>
          <cell r="Q111">
            <v>6066.8131123453641</v>
          </cell>
          <cell r="R111">
            <v>4456.6010692164045</v>
          </cell>
          <cell r="S111">
            <v>0</v>
          </cell>
          <cell r="T111">
            <v>4075.1744491091963</v>
          </cell>
          <cell r="U111">
            <v>17456.741048023763</v>
          </cell>
          <cell r="V111">
            <v>33.199922475939509</v>
          </cell>
          <cell r="W111">
            <v>11420.914378892643</v>
          </cell>
          <cell r="X111">
            <v>604.55823065430241</v>
          </cell>
          <cell r="Y111">
            <v>0</v>
          </cell>
          <cell r="Z111">
            <v>1193.4586173864107</v>
          </cell>
          <cell r="AA111">
            <v>0</v>
          </cell>
          <cell r="AB111">
            <v>0</v>
          </cell>
          <cell r="AC111">
            <v>0</v>
          </cell>
          <cell r="AD111">
            <v>0</v>
          </cell>
          <cell r="AE111">
            <v>0</v>
          </cell>
          <cell r="AF111">
            <v>0</v>
          </cell>
          <cell r="AG111">
            <v>44476.296700912433</v>
          </cell>
          <cell r="AH111">
            <v>29602.955467298983</v>
          </cell>
          <cell r="AI111">
            <v>267028.78582206543</v>
          </cell>
          <cell r="AJ111">
            <v>48542.560408249425</v>
          </cell>
          <cell r="AK111">
            <v>46608.492869292408</v>
          </cell>
          <cell r="AL111">
            <v>257191.75864797214</v>
          </cell>
          <cell r="AM111">
            <v>13974.408147650194</v>
          </cell>
          <cell r="AN111">
            <v>0</v>
          </cell>
          <cell r="AO111">
            <v>0</v>
          </cell>
          <cell r="AP111">
            <v>0</v>
          </cell>
          <cell r="AQ111">
            <v>0</v>
          </cell>
          <cell r="AR111">
            <v>0</v>
          </cell>
          <cell r="AS111">
            <v>0</v>
          </cell>
          <cell r="AT111">
            <v>0</v>
          </cell>
        </row>
        <row r="112">
          <cell r="A112">
            <v>9</v>
          </cell>
          <cell r="B112" t="str">
            <v>RhodeIsland</v>
          </cell>
          <cell r="C112">
            <v>41579</v>
          </cell>
          <cell r="D112" t="str">
            <v>Frcst BI</v>
          </cell>
          <cell r="E112">
            <v>14100.039497933589</v>
          </cell>
          <cell r="F112">
            <v>556.66239464759462</v>
          </cell>
          <cell r="G112">
            <v>434309.58758683037</v>
          </cell>
          <cell r="H112">
            <v>51102.682271906902</v>
          </cell>
          <cell r="I112">
            <v>52846.937619067874</v>
          </cell>
          <cell r="J112">
            <v>0</v>
          </cell>
          <cell r="K112">
            <v>0</v>
          </cell>
          <cell r="L112">
            <v>35985.119766139673</v>
          </cell>
          <cell r="M112">
            <v>528.8298799485591</v>
          </cell>
          <cell r="N112">
            <v>78015.548589575614</v>
          </cell>
          <cell r="O112">
            <v>7035.8938003292378</v>
          </cell>
          <cell r="P112">
            <v>0</v>
          </cell>
          <cell r="Q112">
            <v>6940.8565442148265</v>
          </cell>
          <cell r="R112">
            <v>4071.0595703699933</v>
          </cell>
          <cell r="S112">
            <v>0</v>
          </cell>
          <cell r="T112">
            <v>4065.1523106424324</v>
          </cell>
          <cell r="U112">
            <v>28705.795499583586</v>
          </cell>
          <cell r="V112">
            <v>329.88285990331383</v>
          </cell>
          <cell r="W112">
            <v>20729.694931785572</v>
          </cell>
          <cell r="X112">
            <v>1289.0019519798673</v>
          </cell>
          <cell r="Y112">
            <v>0</v>
          </cell>
          <cell r="Z112">
            <v>2589.9239488486496</v>
          </cell>
          <cell r="AA112">
            <v>0</v>
          </cell>
          <cell r="AB112">
            <v>0</v>
          </cell>
          <cell r="AC112">
            <v>0</v>
          </cell>
          <cell r="AD112">
            <v>0</v>
          </cell>
          <cell r="AE112">
            <v>0</v>
          </cell>
          <cell r="AF112">
            <v>0</v>
          </cell>
          <cell r="AG112">
            <v>64568.044880094843</v>
          </cell>
          <cell r="AH112">
            <v>40684.289424115763</v>
          </cell>
          <cell r="AI112">
            <v>299764.97497854679</v>
          </cell>
          <cell r="AJ112">
            <v>111502.31207309982</v>
          </cell>
          <cell r="AK112">
            <v>100445.93571313254</v>
          </cell>
          <cell r="AL112">
            <v>214911.5284113872</v>
          </cell>
          <cell r="AM112">
            <v>15859.639262990388</v>
          </cell>
          <cell r="AN112">
            <v>0</v>
          </cell>
          <cell r="AO112">
            <v>0</v>
          </cell>
          <cell r="AP112">
            <v>0</v>
          </cell>
          <cell r="AQ112">
            <v>0</v>
          </cell>
          <cell r="AR112">
            <v>0</v>
          </cell>
          <cell r="AS112">
            <v>0</v>
          </cell>
          <cell r="AT112">
            <v>0</v>
          </cell>
        </row>
        <row r="113">
          <cell r="A113">
            <v>9</v>
          </cell>
          <cell r="B113" t="str">
            <v>RhodeIsland</v>
          </cell>
          <cell r="C113">
            <v>41609</v>
          </cell>
          <cell r="D113" t="str">
            <v>Frcst BI</v>
          </cell>
          <cell r="E113">
            <v>22771.72752568197</v>
          </cell>
          <cell r="F113">
            <v>1136.1394823741282</v>
          </cell>
          <cell r="G113">
            <v>895654.11639065959</v>
          </cell>
          <cell r="H113">
            <v>101473.97518596097</v>
          </cell>
          <cell r="I113">
            <v>122890.11286820653</v>
          </cell>
          <cell r="J113">
            <v>0</v>
          </cell>
          <cell r="K113">
            <v>0</v>
          </cell>
          <cell r="L113">
            <v>67471.838379901747</v>
          </cell>
          <cell r="M113">
            <v>1361.9651978327995</v>
          </cell>
          <cell r="N113">
            <v>131695.07897250046</v>
          </cell>
          <cell r="O113">
            <v>9957.2390713133627</v>
          </cell>
          <cell r="P113">
            <v>0</v>
          </cell>
          <cell r="Q113">
            <v>8674.8862625687434</v>
          </cell>
          <cell r="R113">
            <v>4377.3623162666117</v>
          </cell>
          <cell r="S113">
            <v>0</v>
          </cell>
          <cell r="T113">
            <v>5413.2013346492686</v>
          </cell>
          <cell r="U113">
            <v>55480.141946896678</v>
          </cell>
          <cell r="V113">
            <v>414.76771172718179</v>
          </cell>
          <cell r="W113">
            <v>36787.110648277703</v>
          </cell>
          <cell r="X113">
            <v>2473.1096707291495</v>
          </cell>
          <cell r="Y113">
            <v>0</v>
          </cell>
          <cell r="Z113">
            <v>4425.2114248769758</v>
          </cell>
          <cell r="AA113">
            <v>0</v>
          </cell>
          <cell r="AB113">
            <v>0</v>
          </cell>
          <cell r="AC113">
            <v>0</v>
          </cell>
          <cell r="AD113">
            <v>0</v>
          </cell>
          <cell r="AE113">
            <v>0</v>
          </cell>
          <cell r="AF113">
            <v>0</v>
          </cell>
          <cell r="AG113">
            <v>104595.13675470957</v>
          </cell>
          <cell r="AH113">
            <v>46905.586784616484</v>
          </cell>
          <cell r="AI113">
            <v>372333.76615056436</v>
          </cell>
          <cell r="AJ113">
            <v>157605.3855121558</v>
          </cell>
          <cell r="AK113">
            <v>147584.8919511142</v>
          </cell>
          <cell r="AL113">
            <v>83526.814379626041</v>
          </cell>
          <cell r="AM113">
            <v>19289.695009429743</v>
          </cell>
          <cell r="AN113">
            <v>0</v>
          </cell>
          <cell r="AO113">
            <v>0</v>
          </cell>
          <cell r="AP113">
            <v>0</v>
          </cell>
          <cell r="AQ113">
            <v>0</v>
          </cell>
          <cell r="AR113">
            <v>0</v>
          </cell>
          <cell r="AS113">
            <v>0</v>
          </cell>
          <cell r="AT113">
            <v>0</v>
          </cell>
        </row>
        <row r="114">
          <cell r="A114">
            <v>9</v>
          </cell>
          <cell r="B114" t="str">
            <v>RhodeIsland</v>
          </cell>
          <cell r="C114">
            <v>41640</v>
          </cell>
          <cell r="D114" t="str">
            <v>Frcst BI</v>
          </cell>
          <cell r="E114">
            <v>31984.655337262408</v>
          </cell>
          <cell r="F114">
            <v>1688.4991412156387</v>
          </cell>
          <cell r="G114">
            <v>1297972.7482686194</v>
          </cell>
          <cell r="H114">
            <v>126695.71104803594</v>
          </cell>
          <cell r="I114">
            <v>214160.10039326761</v>
          </cell>
          <cell r="J114">
            <v>0</v>
          </cell>
          <cell r="K114">
            <v>0</v>
          </cell>
          <cell r="L114">
            <v>98613.966510901708</v>
          </cell>
          <cell r="M114">
            <v>2229.9787832135416</v>
          </cell>
          <cell r="N114">
            <v>227430.33256873349</v>
          </cell>
          <cell r="O114">
            <v>12006.884141583629</v>
          </cell>
          <cell r="P114">
            <v>0</v>
          </cell>
          <cell r="Q114">
            <v>12139.726780396448</v>
          </cell>
          <cell r="R114">
            <v>7261.867649093756</v>
          </cell>
          <cell r="S114">
            <v>0</v>
          </cell>
          <cell r="T114">
            <v>5555.5973674200059</v>
          </cell>
          <cell r="U114">
            <v>83239.552095234059</v>
          </cell>
          <cell r="V114">
            <v>412.85042640914645</v>
          </cell>
          <cell r="W114">
            <v>51802.611293553586</v>
          </cell>
          <cell r="X114">
            <v>3935.1114057408904</v>
          </cell>
          <cell r="Y114">
            <v>0</v>
          </cell>
          <cell r="Z114">
            <v>5957.1287380564918</v>
          </cell>
          <cell r="AA114">
            <v>0</v>
          </cell>
          <cell r="AB114">
            <v>0</v>
          </cell>
          <cell r="AC114">
            <v>0</v>
          </cell>
          <cell r="AD114">
            <v>0</v>
          </cell>
          <cell r="AE114">
            <v>0</v>
          </cell>
          <cell r="AF114">
            <v>0</v>
          </cell>
          <cell r="AG114">
            <v>100714.79136919306</v>
          </cell>
          <cell r="AH114">
            <v>42956.191137236223</v>
          </cell>
          <cell r="AI114">
            <v>365589.44765457889</v>
          </cell>
          <cell r="AJ114">
            <v>178243.17036835081</v>
          </cell>
          <cell r="AK114">
            <v>161257.26318140092</v>
          </cell>
          <cell r="AL114">
            <v>83141.128215144621</v>
          </cell>
          <cell r="AM114">
            <v>15906.753180507008</v>
          </cell>
          <cell r="AN114">
            <v>0</v>
          </cell>
          <cell r="AO114">
            <v>0</v>
          </cell>
          <cell r="AP114">
            <v>0</v>
          </cell>
          <cell r="AQ114">
            <v>0</v>
          </cell>
          <cell r="AR114">
            <v>0</v>
          </cell>
          <cell r="AS114">
            <v>0</v>
          </cell>
          <cell r="AT114">
            <v>0</v>
          </cell>
        </row>
        <row r="115">
          <cell r="A115">
            <v>9</v>
          </cell>
          <cell r="B115" t="str">
            <v>RhodeIsland</v>
          </cell>
          <cell r="C115">
            <v>41671</v>
          </cell>
          <cell r="D115" t="str">
            <v>Frcst BI</v>
          </cell>
          <cell r="E115">
            <v>30832.470887378982</v>
          </cell>
          <cell r="F115">
            <v>1625.8472951981046</v>
          </cell>
          <cell r="G115">
            <v>1186009.0229584121</v>
          </cell>
          <cell r="H115">
            <v>113586.87657036228</v>
          </cell>
          <cell r="I115">
            <v>184040.79789684867</v>
          </cell>
          <cell r="J115">
            <v>0</v>
          </cell>
          <cell r="K115">
            <v>0</v>
          </cell>
          <cell r="L115">
            <v>103410.99779593041</v>
          </cell>
          <cell r="M115">
            <v>2119.2568522178358</v>
          </cell>
          <cell r="N115">
            <v>231782.33492938129</v>
          </cell>
          <cell r="O115">
            <v>11491.253248365292</v>
          </cell>
          <cell r="P115">
            <v>0</v>
          </cell>
          <cell r="Q115">
            <v>10511.595249430837</v>
          </cell>
          <cell r="R115">
            <v>5967.5987441569805</v>
          </cell>
          <cell r="S115">
            <v>0</v>
          </cell>
          <cell r="T115">
            <v>6872.3443483891915</v>
          </cell>
          <cell r="U115">
            <v>73429.453909610253</v>
          </cell>
          <cell r="V115">
            <v>838.77076829839257</v>
          </cell>
          <cell r="W115">
            <v>47270.818192564795</v>
          </cell>
          <cell r="X115">
            <v>3136.870631630718</v>
          </cell>
          <cell r="Y115">
            <v>0</v>
          </cell>
          <cell r="Z115">
            <v>5190.9642033829896</v>
          </cell>
          <cell r="AA115">
            <v>0</v>
          </cell>
          <cell r="AB115">
            <v>0</v>
          </cell>
          <cell r="AC115">
            <v>0</v>
          </cell>
          <cell r="AD115">
            <v>0</v>
          </cell>
          <cell r="AE115">
            <v>0</v>
          </cell>
          <cell r="AF115">
            <v>0</v>
          </cell>
          <cell r="AG115">
            <v>116380.28898429766</v>
          </cell>
          <cell r="AH115">
            <v>50756.71881172742</v>
          </cell>
          <cell r="AI115">
            <v>352488.89335867477</v>
          </cell>
          <cell r="AJ115">
            <v>167452.26186088932</v>
          </cell>
          <cell r="AK115">
            <v>156382.07201008155</v>
          </cell>
          <cell r="AL115">
            <v>0</v>
          </cell>
          <cell r="AM115">
            <v>15358.244450144695</v>
          </cell>
          <cell r="AN115">
            <v>0</v>
          </cell>
          <cell r="AO115">
            <v>0</v>
          </cell>
          <cell r="AP115">
            <v>0</v>
          </cell>
          <cell r="AQ115">
            <v>0</v>
          </cell>
          <cell r="AR115">
            <v>0</v>
          </cell>
          <cell r="AS115">
            <v>0</v>
          </cell>
          <cell r="AT115">
            <v>0</v>
          </cell>
        </row>
        <row r="116">
          <cell r="A116">
            <v>9</v>
          </cell>
          <cell r="B116" t="str">
            <v>RhodeIsland</v>
          </cell>
          <cell r="C116">
            <v>41699</v>
          </cell>
          <cell r="D116" t="str">
            <v>Frcst BI</v>
          </cell>
          <cell r="E116">
            <v>30831.847508247545</v>
          </cell>
          <cell r="F116">
            <v>1539.0851199993333</v>
          </cell>
          <cell r="G116">
            <v>1153080.2196556774</v>
          </cell>
          <cell r="H116">
            <v>113607.25414067162</v>
          </cell>
          <cell r="I116">
            <v>186271.93317473173</v>
          </cell>
          <cell r="J116">
            <v>0</v>
          </cell>
          <cell r="K116">
            <v>0</v>
          </cell>
          <cell r="L116">
            <v>103971.51443237995</v>
          </cell>
          <cell r="M116">
            <v>1590.2566990031764</v>
          </cell>
          <cell r="N116">
            <v>241012.35118803222</v>
          </cell>
          <cell r="O116">
            <v>14030.831196664354</v>
          </cell>
          <cell r="P116">
            <v>0</v>
          </cell>
          <cell r="Q116">
            <v>12213.430489168104</v>
          </cell>
          <cell r="R116">
            <v>6713.4662890915397</v>
          </cell>
          <cell r="S116">
            <v>0</v>
          </cell>
          <cell r="T116">
            <v>6898.5379165791364</v>
          </cell>
          <cell r="U116">
            <v>76995.432415210205</v>
          </cell>
          <cell r="V116">
            <v>918.4523694321266</v>
          </cell>
          <cell r="W116">
            <v>49098.115724882788</v>
          </cell>
          <cell r="X116">
            <v>3161.7577679483725</v>
          </cell>
          <cell r="Y116">
            <v>0</v>
          </cell>
          <cell r="Z116">
            <v>5910.6760761512542</v>
          </cell>
          <cell r="AA116">
            <v>0</v>
          </cell>
          <cell r="AB116">
            <v>0</v>
          </cell>
          <cell r="AC116">
            <v>0</v>
          </cell>
          <cell r="AD116">
            <v>0</v>
          </cell>
          <cell r="AE116">
            <v>0</v>
          </cell>
          <cell r="AF116">
            <v>0</v>
          </cell>
          <cell r="AG116">
            <v>78430.441734312524</v>
          </cell>
          <cell r="AH116">
            <v>49760.152800470671</v>
          </cell>
          <cell r="AI116">
            <v>322140.37320738478</v>
          </cell>
          <cell r="AJ116">
            <v>142450.151617375</v>
          </cell>
          <cell r="AK116">
            <v>130408.56755273158</v>
          </cell>
          <cell r="AL116">
            <v>0</v>
          </cell>
          <cell r="AM116">
            <v>12901.570033232476</v>
          </cell>
          <cell r="AN116">
            <v>0</v>
          </cell>
          <cell r="AO116">
            <v>0</v>
          </cell>
          <cell r="AP116">
            <v>0</v>
          </cell>
          <cell r="AQ116">
            <v>0</v>
          </cell>
          <cell r="AR116">
            <v>0</v>
          </cell>
          <cell r="AS116">
            <v>0</v>
          </cell>
          <cell r="AT116">
            <v>0</v>
          </cell>
        </row>
        <row r="117">
          <cell r="A117">
            <v>9</v>
          </cell>
          <cell r="B117" t="str">
            <v>RhodeIsland</v>
          </cell>
          <cell r="C117">
            <v>41730</v>
          </cell>
          <cell r="D117" t="str">
            <v>Frcst BI</v>
          </cell>
          <cell r="E117">
            <v>21029.714982103844</v>
          </cell>
          <cell r="F117">
            <v>928.24492543385747</v>
          </cell>
          <cell r="G117">
            <v>685473.2748154978</v>
          </cell>
          <cell r="H117">
            <v>69855.985404829116</v>
          </cell>
          <cell r="I117">
            <v>99280.077417754699</v>
          </cell>
          <cell r="J117">
            <v>0</v>
          </cell>
          <cell r="K117">
            <v>0</v>
          </cell>
          <cell r="L117">
            <v>67036.763871987481</v>
          </cell>
          <cell r="M117">
            <v>1011.5755651742721</v>
          </cell>
          <cell r="N117">
            <v>142216.38686971151</v>
          </cell>
          <cell r="O117">
            <v>9917.5883316128784</v>
          </cell>
          <cell r="P117">
            <v>0</v>
          </cell>
          <cell r="Q117">
            <v>9105.9662974049188</v>
          </cell>
          <cell r="R117">
            <v>5515.1469374843318</v>
          </cell>
          <cell r="S117">
            <v>0</v>
          </cell>
          <cell r="T117">
            <v>5096.1279982612014</v>
          </cell>
          <cell r="U117">
            <v>48168.531100099433</v>
          </cell>
          <cell r="V117">
            <v>469.66136323997324</v>
          </cell>
          <cell r="W117">
            <v>29657.602889909278</v>
          </cell>
          <cell r="X117">
            <v>2034.601599121311</v>
          </cell>
          <cell r="Y117">
            <v>0</v>
          </cell>
          <cell r="Z117">
            <v>3368.1065437208763</v>
          </cell>
          <cell r="AA117">
            <v>0</v>
          </cell>
          <cell r="AB117">
            <v>0</v>
          </cell>
          <cell r="AC117">
            <v>0</v>
          </cell>
          <cell r="AD117">
            <v>0</v>
          </cell>
          <cell r="AE117">
            <v>0</v>
          </cell>
          <cell r="AF117">
            <v>0</v>
          </cell>
          <cell r="AG117">
            <v>58326.967443558111</v>
          </cell>
          <cell r="AH117">
            <v>36740.901783130546</v>
          </cell>
          <cell r="AI117">
            <v>283873.99076559552</v>
          </cell>
          <cell r="AJ117">
            <v>98874.581251971322</v>
          </cell>
          <cell r="AK117">
            <v>85039.051757883557</v>
          </cell>
          <cell r="AL117">
            <v>0</v>
          </cell>
          <cell r="AM117">
            <v>16265.844409793612</v>
          </cell>
          <cell r="AN117">
            <v>0</v>
          </cell>
          <cell r="AO117">
            <v>0</v>
          </cell>
          <cell r="AP117">
            <v>0</v>
          </cell>
          <cell r="AQ117">
            <v>0</v>
          </cell>
          <cell r="AR117">
            <v>0</v>
          </cell>
          <cell r="AS117">
            <v>0</v>
          </cell>
          <cell r="AT117">
            <v>0</v>
          </cell>
        </row>
        <row r="118">
          <cell r="A118">
            <v>9</v>
          </cell>
          <cell r="B118" t="str">
            <v>RhodeIsland</v>
          </cell>
          <cell r="C118">
            <v>41760</v>
          </cell>
          <cell r="D118" t="str">
            <v>Frcst BI</v>
          </cell>
          <cell r="E118">
            <v>20262.240393250777</v>
          </cell>
          <cell r="F118">
            <v>776.69910526189608</v>
          </cell>
          <cell r="G118">
            <v>423446.55356074404</v>
          </cell>
          <cell r="H118">
            <v>43863.055255570398</v>
          </cell>
          <cell r="I118">
            <v>54194.408595604458</v>
          </cell>
          <cell r="J118">
            <v>0</v>
          </cell>
          <cell r="K118">
            <v>0</v>
          </cell>
          <cell r="L118">
            <v>50038.076950817449</v>
          </cell>
          <cell r="M118">
            <v>5225.9062340042265</v>
          </cell>
          <cell r="N118">
            <v>97154.527798908384</v>
          </cell>
          <cell r="O118">
            <v>9305.7362586263553</v>
          </cell>
          <cell r="P118">
            <v>0</v>
          </cell>
          <cell r="Q118">
            <v>8731.7261296078268</v>
          </cell>
          <cell r="R118">
            <v>7795.256850183413</v>
          </cell>
          <cell r="S118">
            <v>0</v>
          </cell>
          <cell r="T118">
            <v>4906.7319352772147</v>
          </cell>
          <cell r="U118">
            <v>25221.481905399025</v>
          </cell>
          <cell r="V118">
            <v>234.0546870424231</v>
          </cell>
          <cell r="W118">
            <v>14582.645121409698</v>
          </cell>
          <cell r="X118">
            <v>1429.3759028638799</v>
          </cell>
          <cell r="Y118">
            <v>0</v>
          </cell>
          <cell r="Z118">
            <v>2080.1457534838855</v>
          </cell>
          <cell r="AA118">
            <v>0</v>
          </cell>
          <cell r="AB118">
            <v>0</v>
          </cell>
          <cell r="AC118">
            <v>0</v>
          </cell>
          <cell r="AD118">
            <v>0</v>
          </cell>
          <cell r="AE118">
            <v>0</v>
          </cell>
          <cell r="AF118">
            <v>0</v>
          </cell>
          <cell r="AG118">
            <v>35737.017167326063</v>
          </cell>
          <cell r="AH118">
            <v>35064.451697622659</v>
          </cell>
          <cell r="AI118">
            <v>262724.77700121165</v>
          </cell>
          <cell r="AJ118">
            <v>33013.776447014592</v>
          </cell>
          <cell r="AK118">
            <v>38679.39840094297</v>
          </cell>
          <cell r="AL118">
            <v>61454.243887100034</v>
          </cell>
          <cell r="AM118">
            <v>13882.852032292611</v>
          </cell>
          <cell r="AN118">
            <v>0</v>
          </cell>
          <cell r="AO118">
            <v>0</v>
          </cell>
          <cell r="AP118">
            <v>0</v>
          </cell>
          <cell r="AQ118">
            <v>0</v>
          </cell>
          <cell r="AR118">
            <v>0</v>
          </cell>
          <cell r="AS118">
            <v>0</v>
          </cell>
          <cell r="AT118">
            <v>0</v>
          </cell>
        </row>
        <row r="119">
          <cell r="A119">
            <v>9</v>
          </cell>
          <cell r="B119" t="str">
            <v>RhodeIsland</v>
          </cell>
          <cell r="C119">
            <v>41791</v>
          </cell>
          <cell r="D119" t="str">
            <v>Frcst BI</v>
          </cell>
          <cell r="E119">
            <v>14786.744059790346</v>
          </cell>
          <cell r="F119">
            <v>440.38876284766775</v>
          </cell>
          <cell r="G119">
            <v>223652.3015398845</v>
          </cell>
          <cell r="H119">
            <v>24435.334245606282</v>
          </cell>
          <cell r="I119">
            <v>27829.652422519528</v>
          </cell>
          <cell r="J119">
            <v>0</v>
          </cell>
          <cell r="K119">
            <v>0</v>
          </cell>
          <cell r="L119">
            <v>32006.737409978767</v>
          </cell>
          <cell r="M119">
            <v>286.01556570465573</v>
          </cell>
          <cell r="N119">
            <v>57961.438140759034</v>
          </cell>
          <cell r="O119">
            <v>7140.2098866538672</v>
          </cell>
          <cell r="P119">
            <v>0</v>
          </cell>
          <cell r="Q119">
            <v>6109.9330837815551</v>
          </cell>
          <cell r="R119">
            <v>6265.0861886505181</v>
          </cell>
          <cell r="S119">
            <v>0</v>
          </cell>
          <cell r="T119">
            <v>4900.7203161353646</v>
          </cell>
          <cell r="U119">
            <v>13539.322253090475</v>
          </cell>
          <cell r="V119">
            <v>55.726054658146175</v>
          </cell>
          <cell r="W119">
            <v>7785.0471494858484</v>
          </cell>
          <cell r="X119">
            <v>672.42612770507617</v>
          </cell>
          <cell r="Y119">
            <v>0</v>
          </cell>
          <cell r="Z119">
            <v>1227.8373826643824</v>
          </cell>
          <cell r="AA119">
            <v>0</v>
          </cell>
          <cell r="AB119">
            <v>0</v>
          </cell>
          <cell r="AC119">
            <v>0</v>
          </cell>
          <cell r="AD119">
            <v>0</v>
          </cell>
          <cell r="AE119">
            <v>0</v>
          </cell>
          <cell r="AF119">
            <v>0</v>
          </cell>
          <cell r="AG119">
            <v>31781.77740762063</v>
          </cell>
          <cell r="AH119">
            <v>31207.548459730158</v>
          </cell>
          <cell r="AI119">
            <v>256964.83895792413</v>
          </cell>
          <cell r="AJ119">
            <v>25899.250138919648</v>
          </cell>
          <cell r="AK119">
            <v>18572.563991910276</v>
          </cell>
          <cell r="AL119">
            <v>269714.33086212038</v>
          </cell>
          <cell r="AM119">
            <v>13118.446229427993</v>
          </cell>
          <cell r="AN119">
            <v>0</v>
          </cell>
          <cell r="AO119">
            <v>0</v>
          </cell>
          <cell r="AP119">
            <v>0</v>
          </cell>
          <cell r="AQ119">
            <v>0</v>
          </cell>
          <cell r="AR119">
            <v>0</v>
          </cell>
          <cell r="AS119">
            <v>0</v>
          </cell>
          <cell r="AT119">
            <v>0</v>
          </cell>
        </row>
        <row r="120">
          <cell r="A120">
            <v>9</v>
          </cell>
          <cell r="B120" t="str">
            <v>RhodeIsland</v>
          </cell>
          <cell r="C120">
            <v>41821</v>
          </cell>
          <cell r="D120" t="str">
            <v>Frcst BI</v>
          </cell>
          <cell r="E120">
            <v>13047.753348430622</v>
          </cell>
          <cell r="F120">
            <v>336.62511243709713</v>
          </cell>
          <cell r="G120">
            <v>165066.97227173843</v>
          </cell>
          <cell r="H120">
            <v>18024.826594464619</v>
          </cell>
          <cell r="I120">
            <v>22553.939706225075</v>
          </cell>
          <cell r="J120">
            <v>0</v>
          </cell>
          <cell r="K120">
            <v>0</v>
          </cell>
          <cell r="L120">
            <v>26068.281961506982</v>
          </cell>
          <cell r="M120">
            <v>51.138920081576231</v>
          </cell>
          <cell r="N120">
            <v>46080.755844018939</v>
          </cell>
          <cell r="O120">
            <v>6078.6084217060088</v>
          </cell>
          <cell r="P120">
            <v>0</v>
          </cell>
          <cell r="Q120">
            <v>5935.8869603708836</v>
          </cell>
          <cell r="R120">
            <v>4334.5083854974037</v>
          </cell>
          <cell r="S120">
            <v>0</v>
          </cell>
          <cell r="T120">
            <v>3802.5713133322106</v>
          </cell>
          <cell r="U120">
            <v>7810.4418994024145</v>
          </cell>
          <cell r="V120">
            <v>9.7930544272664193</v>
          </cell>
          <cell r="W120">
            <v>5634.1283946511812</v>
          </cell>
          <cell r="X120">
            <v>659.68737635672551</v>
          </cell>
          <cell r="Y120">
            <v>0</v>
          </cell>
          <cell r="Z120">
            <v>743.98250491286819</v>
          </cell>
          <cell r="AA120">
            <v>0</v>
          </cell>
          <cell r="AB120">
            <v>0</v>
          </cell>
          <cell r="AC120">
            <v>0</v>
          </cell>
          <cell r="AD120">
            <v>0</v>
          </cell>
          <cell r="AE120">
            <v>0</v>
          </cell>
          <cell r="AF120">
            <v>0</v>
          </cell>
          <cell r="AG120">
            <v>27650.410271923185</v>
          </cell>
          <cell r="AH120">
            <v>28499.292942296252</v>
          </cell>
          <cell r="AI120">
            <v>258799.24690407395</v>
          </cell>
          <cell r="AJ120">
            <v>18923.141378409462</v>
          </cell>
          <cell r="AK120">
            <v>15445.062136497438</v>
          </cell>
          <cell r="AL120">
            <v>714331.60602650454</v>
          </cell>
          <cell r="AM120">
            <v>12276.716190125286</v>
          </cell>
          <cell r="AN120">
            <v>0</v>
          </cell>
          <cell r="AO120">
            <v>0</v>
          </cell>
          <cell r="AP120">
            <v>0</v>
          </cell>
          <cell r="AQ120">
            <v>0</v>
          </cell>
          <cell r="AR120">
            <v>0</v>
          </cell>
          <cell r="AS120">
            <v>0</v>
          </cell>
          <cell r="AT120">
            <v>0</v>
          </cell>
        </row>
        <row r="121">
          <cell r="A121">
            <v>9</v>
          </cell>
          <cell r="B121" t="str">
            <v>RhodeIsland</v>
          </cell>
          <cell r="C121">
            <v>41852</v>
          </cell>
          <cell r="D121" t="str">
            <v>Frcst BI</v>
          </cell>
          <cell r="E121">
            <v>11040.987226911731</v>
          </cell>
          <cell r="F121">
            <v>276.4317549822398</v>
          </cell>
          <cell r="G121">
            <v>151518.45846435055</v>
          </cell>
          <cell r="H121">
            <v>16978.553982249228</v>
          </cell>
          <cell r="I121">
            <v>20719.856501214232</v>
          </cell>
          <cell r="J121">
            <v>0</v>
          </cell>
          <cell r="K121">
            <v>0</v>
          </cell>
          <cell r="L121">
            <v>21799.862924036577</v>
          </cell>
          <cell r="M121">
            <v>124.93360982683822</v>
          </cell>
          <cell r="N121">
            <v>39437.969487640337</v>
          </cell>
          <cell r="O121">
            <v>6031.6709254111038</v>
          </cell>
          <cell r="P121">
            <v>0</v>
          </cell>
          <cell r="Q121">
            <v>6134.4067617030505</v>
          </cell>
          <cell r="R121">
            <v>5992.0443258683981</v>
          </cell>
          <cell r="S121">
            <v>0</v>
          </cell>
          <cell r="T121">
            <v>3801.9725994081946</v>
          </cell>
          <cell r="U121">
            <v>7158.6829025477691</v>
          </cell>
          <cell r="V121">
            <v>7.2217324840764325</v>
          </cell>
          <cell r="W121">
            <v>5131.9317263233033</v>
          </cell>
          <cell r="X121">
            <v>621.29325477707005</v>
          </cell>
          <cell r="Y121">
            <v>0</v>
          </cell>
          <cell r="Z121">
            <v>695.99315923566905</v>
          </cell>
          <cell r="AA121">
            <v>0</v>
          </cell>
          <cell r="AB121">
            <v>0</v>
          </cell>
          <cell r="AC121">
            <v>0</v>
          </cell>
          <cell r="AD121">
            <v>0</v>
          </cell>
          <cell r="AE121">
            <v>0</v>
          </cell>
          <cell r="AF121">
            <v>0</v>
          </cell>
          <cell r="AG121">
            <v>30382.870203597213</v>
          </cell>
          <cell r="AH121">
            <v>30585.480944601572</v>
          </cell>
          <cell r="AI121">
            <v>252439.15769502486</v>
          </cell>
          <cell r="AJ121">
            <v>18636.338000000003</v>
          </cell>
          <cell r="AK121">
            <v>15173.517307692307</v>
          </cell>
          <cell r="AL121">
            <v>107916.2330153142</v>
          </cell>
          <cell r="AM121">
            <v>9888.3890196149696</v>
          </cell>
          <cell r="AN121">
            <v>0</v>
          </cell>
          <cell r="AO121">
            <v>0</v>
          </cell>
          <cell r="AP121">
            <v>0</v>
          </cell>
          <cell r="AQ121">
            <v>0</v>
          </cell>
          <cell r="AR121">
            <v>0</v>
          </cell>
          <cell r="AS121">
            <v>0</v>
          </cell>
          <cell r="AT121">
            <v>0</v>
          </cell>
        </row>
        <row r="122">
          <cell r="A122">
            <v>9</v>
          </cell>
          <cell r="B122" t="str">
            <v>RhodeIsland</v>
          </cell>
          <cell r="C122">
            <v>41883</v>
          </cell>
          <cell r="D122" t="str">
            <v>Frcst BI</v>
          </cell>
          <cell r="E122">
            <v>10304.892157931692</v>
          </cell>
          <cell r="F122">
            <v>280.26006114352742</v>
          </cell>
          <cell r="G122">
            <v>145294.08741862001</v>
          </cell>
          <cell r="H122">
            <v>17564.015241838944</v>
          </cell>
          <cell r="I122">
            <v>19212.228342976148</v>
          </cell>
          <cell r="J122">
            <v>0</v>
          </cell>
          <cell r="K122">
            <v>0</v>
          </cell>
          <cell r="L122">
            <v>23457.299146419507</v>
          </cell>
          <cell r="M122">
            <v>103.04197004202952</v>
          </cell>
          <cell r="N122">
            <v>38041.980367327815</v>
          </cell>
          <cell r="O122">
            <v>5793.2717092960875</v>
          </cell>
          <cell r="P122">
            <v>0</v>
          </cell>
          <cell r="Q122">
            <v>6101.3384392486605</v>
          </cell>
          <cell r="R122">
            <v>4309.7096989784013</v>
          </cell>
          <cell r="S122">
            <v>0</v>
          </cell>
          <cell r="T122">
            <v>4093.4016888659876</v>
          </cell>
          <cell r="U122">
            <v>8711.5125260644309</v>
          </cell>
          <cell r="V122">
            <v>31.984786249057944</v>
          </cell>
          <cell r="W122">
            <v>5088.2036633720345</v>
          </cell>
          <cell r="X122">
            <v>548.57795609822006</v>
          </cell>
          <cell r="Y122">
            <v>0</v>
          </cell>
          <cell r="Z122">
            <v>570.63100656921347</v>
          </cell>
          <cell r="AA122">
            <v>0</v>
          </cell>
          <cell r="AB122">
            <v>0</v>
          </cell>
          <cell r="AC122">
            <v>0</v>
          </cell>
          <cell r="AD122">
            <v>0</v>
          </cell>
          <cell r="AE122">
            <v>0</v>
          </cell>
          <cell r="AF122">
            <v>0</v>
          </cell>
          <cell r="AG122">
            <v>32133.045524134672</v>
          </cell>
          <cell r="AH122">
            <v>31565.425363374779</v>
          </cell>
          <cell r="AI122">
            <v>275876.52934967162</v>
          </cell>
          <cell r="AJ122">
            <v>23048.531658649794</v>
          </cell>
          <cell r="AK122">
            <v>20827.712248837528</v>
          </cell>
          <cell r="AL122">
            <v>304277.7066349652</v>
          </cell>
          <cell r="AM122">
            <v>11517.636533927993</v>
          </cell>
          <cell r="AN122">
            <v>0</v>
          </cell>
          <cell r="AO122">
            <v>0</v>
          </cell>
          <cell r="AP122">
            <v>0</v>
          </cell>
          <cell r="AQ122">
            <v>0</v>
          </cell>
          <cell r="AR122">
            <v>0</v>
          </cell>
          <cell r="AS122">
            <v>0</v>
          </cell>
          <cell r="AT122">
            <v>0</v>
          </cell>
        </row>
        <row r="123">
          <cell r="A123">
            <v>9</v>
          </cell>
          <cell r="B123" t="str">
            <v>RhodeIsland</v>
          </cell>
          <cell r="C123">
            <v>41913</v>
          </cell>
          <cell r="D123" t="str">
            <v>Frcst BI</v>
          </cell>
          <cell r="E123">
            <v>11302.546257523039</v>
          </cell>
          <cell r="F123">
            <v>314.01658875428399</v>
          </cell>
          <cell r="G123">
            <v>236436.55980275775</v>
          </cell>
          <cell r="H123">
            <v>26342.531507082753</v>
          </cell>
          <cell r="I123">
            <v>21919.062722561765</v>
          </cell>
          <cell r="J123">
            <v>0</v>
          </cell>
          <cell r="K123">
            <v>0</v>
          </cell>
          <cell r="L123">
            <v>24414.789088870715</v>
          </cell>
          <cell r="M123">
            <v>319.60838007724135</v>
          </cell>
          <cell r="N123">
            <v>46748.639769940055</v>
          </cell>
          <cell r="O123">
            <v>6070.5046129062866</v>
          </cell>
          <cell r="P123">
            <v>0</v>
          </cell>
          <cell r="Q123">
            <v>5791.0488799660288</v>
          </cell>
          <cell r="R123">
            <v>4254.0282933429307</v>
          </cell>
          <cell r="S123">
            <v>0</v>
          </cell>
          <cell r="T123">
            <v>3889.9392468769593</v>
          </cell>
          <cell r="U123">
            <v>17773.707773174105</v>
          </cell>
          <cell r="V123">
            <v>31.873966854073579</v>
          </cell>
          <cell r="W123">
            <v>10946.977527155712</v>
          </cell>
          <cell r="X123">
            <v>577.11976358542643</v>
          </cell>
          <cell r="Y123">
            <v>0</v>
          </cell>
          <cell r="Z123">
            <v>1142.8593964461629</v>
          </cell>
          <cell r="AA123">
            <v>0</v>
          </cell>
          <cell r="AB123">
            <v>0</v>
          </cell>
          <cell r="AC123">
            <v>0</v>
          </cell>
          <cell r="AD123">
            <v>0</v>
          </cell>
          <cell r="AE123">
            <v>0</v>
          </cell>
          <cell r="AF123">
            <v>0</v>
          </cell>
          <cell r="AG123">
            <v>44476.296700912433</v>
          </cell>
          <cell r="AH123">
            <v>29602.955467298983</v>
          </cell>
          <cell r="AI123">
            <v>267028.78582206543</v>
          </cell>
          <cell r="AJ123">
            <v>48542.560408249425</v>
          </cell>
          <cell r="AK123">
            <v>46608.492869292408</v>
          </cell>
          <cell r="AL123">
            <v>257191.75864797214</v>
          </cell>
          <cell r="AM123">
            <v>13974.408147650194</v>
          </cell>
          <cell r="AN123">
            <v>0</v>
          </cell>
          <cell r="AO123">
            <v>0</v>
          </cell>
          <cell r="AP123">
            <v>0</v>
          </cell>
          <cell r="AQ123">
            <v>0</v>
          </cell>
          <cell r="AR123">
            <v>0</v>
          </cell>
          <cell r="AS123">
            <v>0</v>
          </cell>
          <cell r="AT123">
            <v>0</v>
          </cell>
        </row>
        <row r="124">
          <cell r="A124">
            <v>9</v>
          </cell>
          <cell r="B124" t="str">
            <v>RhodeIsland</v>
          </cell>
          <cell r="C124">
            <v>41944</v>
          </cell>
          <cell r="D124" t="str">
            <v>Frcst BI</v>
          </cell>
          <cell r="E124">
            <v>14023.945376721553</v>
          </cell>
          <cell r="F124">
            <v>575.77526656682551</v>
          </cell>
          <cell r="G124">
            <v>453075.58326297498</v>
          </cell>
          <cell r="H124">
            <v>52927.084111581113</v>
          </cell>
          <cell r="I124">
            <v>54997.92935025422</v>
          </cell>
          <cell r="J124">
            <v>0</v>
          </cell>
          <cell r="K124">
            <v>0</v>
          </cell>
          <cell r="L124">
            <v>37450.215092459948</v>
          </cell>
          <cell r="M124">
            <v>546.9871290455053</v>
          </cell>
          <cell r="N124">
            <v>80694.194034711269</v>
          </cell>
          <cell r="O124">
            <v>7277.4695531302423</v>
          </cell>
          <cell r="P124">
            <v>0</v>
          </cell>
          <cell r="Q124">
            <v>7179.1692152608302</v>
          </cell>
          <cell r="R124">
            <v>4210.8384397389209</v>
          </cell>
          <cell r="S124">
            <v>0</v>
          </cell>
          <cell r="T124">
            <v>4204.7283556430311</v>
          </cell>
          <cell r="U124">
            <v>31395.874692454978</v>
          </cell>
          <cell r="V124">
            <v>341.82223316529627</v>
          </cell>
          <cell r="W124">
            <v>21472.428390395115</v>
          </cell>
          <cell r="X124">
            <v>1334.6996772499488</v>
          </cell>
          <cell r="Y124">
            <v>0</v>
          </cell>
          <cell r="Z124">
            <v>2682.6312274243774</v>
          </cell>
          <cell r="AA124">
            <v>0</v>
          </cell>
          <cell r="AB124">
            <v>0</v>
          </cell>
          <cell r="AC124">
            <v>0</v>
          </cell>
          <cell r="AD124">
            <v>0</v>
          </cell>
          <cell r="AE124">
            <v>0</v>
          </cell>
          <cell r="AF124">
            <v>0</v>
          </cell>
          <cell r="AG124">
            <v>64568.044880094843</v>
          </cell>
          <cell r="AH124">
            <v>40684.289424115763</v>
          </cell>
          <cell r="AI124">
            <v>299764.97497854679</v>
          </cell>
          <cell r="AJ124">
            <v>111502.31207309982</v>
          </cell>
          <cell r="AK124">
            <v>100445.93571313254</v>
          </cell>
          <cell r="AL124">
            <v>214911.5284113872</v>
          </cell>
          <cell r="AM124">
            <v>15859.639262990388</v>
          </cell>
          <cell r="AN124">
            <v>0</v>
          </cell>
          <cell r="AO124">
            <v>0</v>
          </cell>
          <cell r="AP124">
            <v>0</v>
          </cell>
          <cell r="AQ124">
            <v>0</v>
          </cell>
          <cell r="AR124">
            <v>0</v>
          </cell>
          <cell r="AS124">
            <v>0</v>
          </cell>
          <cell r="AT124">
            <v>0</v>
          </cell>
        </row>
        <row r="125">
          <cell r="A125">
            <v>9</v>
          </cell>
          <cell r="B125" t="str">
            <v>RhodeIsland</v>
          </cell>
          <cell r="C125">
            <v>41974</v>
          </cell>
          <cell r="D125" t="str">
            <v>Frcst BI</v>
          </cell>
          <cell r="E125">
            <v>22875.62760487269</v>
          </cell>
          <cell r="F125">
            <v>1187.0113994953574</v>
          </cell>
          <cell r="G125">
            <v>941102.16175438452</v>
          </cell>
          <cell r="H125">
            <v>105859.40719545663</v>
          </cell>
          <cell r="I125">
            <v>128827.60042803505</v>
          </cell>
          <cell r="J125">
            <v>0</v>
          </cell>
          <cell r="K125">
            <v>0</v>
          </cell>
          <cell r="L125">
            <v>70865.28747226909</v>
          </cell>
          <cell r="M125">
            <v>1462.4750673246062</v>
          </cell>
          <cell r="N125">
            <v>137591.87355335869</v>
          </cell>
          <cell r="O125">
            <v>10403.085596894558</v>
          </cell>
          <cell r="P125">
            <v>0</v>
          </cell>
          <cell r="Q125">
            <v>9063.3140056688371</v>
          </cell>
          <cell r="R125">
            <v>4573.3636140098924</v>
          </cell>
          <cell r="S125">
            <v>0</v>
          </cell>
          <cell r="T125">
            <v>5655.583483961922</v>
          </cell>
          <cell r="U125">
            <v>61088.942376998675</v>
          </cell>
          <cell r="V125">
            <v>432.58160998288946</v>
          </cell>
          <cell r="W125">
            <v>38375.249074989377</v>
          </cell>
          <cell r="X125">
            <v>2580.3787085595377</v>
          </cell>
          <cell r="Y125">
            <v>0</v>
          </cell>
          <cell r="Z125">
            <v>4616.3954796678072</v>
          </cell>
          <cell r="AA125">
            <v>0</v>
          </cell>
          <cell r="AB125">
            <v>0</v>
          </cell>
          <cell r="AC125">
            <v>0</v>
          </cell>
          <cell r="AD125">
            <v>0</v>
          </cell>
          <cell r="AE125">
            <v>0</v>
          </cell>
          <cell r="AF125">
            <v>0</v>
          </cell>
          <cell r="AG125">
            <v>104595.13675470957</v>
          </cell>
          <cell r="AH125">
            <v>46905.586784616484</v>
          </cell>
          <cell r="AI125">
            <v>372333.76615056436</v>
          </cell>
          <cell r="AJ125">
            <v>157605.3855121558</v>
          </cell>
          <cell r="AK125">
            <v>147584.8919511142</v>
          </cell>
          <cell r="AL125">
            <v>83526.814379626041</v>
          </cell>
          <cell r="AM125">
            <v>19289.695009429743</v>
          </cell>
          <cell r="AN125">
            <v>0</v>
          </cell>
          <cell r="AO125">
            <v>0</v>
          </cell>
          <cell r="AP125">
            <v>0</v>
          </cell>
          <cell r="AQ125">
            <v>0</v>
          </cell>
          <cell r="AR125">
            <v>0</v>
          </cell>
          <cell r="AS125">
            <v>0</v>
          </cell>
          <cell r="AT125">
            <v>0</v>
          </cell>
        </row>
        <row r="126">
          <cell r="A126">
            <v>9</v>
          </cell>
          <cell r="B126" t="str">
            <v>RhodeIsland</v>
          </cell>
          <cell r="C126">
            <v>42005</v>
          </cell>
          <cell r="D126" t="str">
            <v>Frcst BI</v>
          </cell>
          <cell r="E126">
            <v>31690.918706614077</v>
          </cell>
          <cell r="F126">
            <v>1740.1878904365258</v>
          </cell>
          <cell r="G126">
            <v>1348257.8508559579</v>
          </cell>
          <cell r="H126">
            <v>130669.19150730991</v>
          </cell>
          <cell r="I126">
            <v>221949.33232332618</v>
          </cell>
          <cell r="J126">
            <v>0</v>
          </cell>
          <cell r="K126">
            <v>0</v>
          </cell>
          <cell r="L126">
            <v>102079.69527130494</v>
          </cell>
          <cell r="M126">
            <v>2298.2434398425276</v>
          </cell>
          <cell r="N126">
            <v>234392.48560655187</v>
          </cell>
          <cell r="O126">
            <v>12374.44181938721</v>
          </cell>
          <cell r="P126">
            <v>0</v>
          </cell>
          <cell r="Q126">
            <v>12511.351069592256</v>
          </cell>
          <cell r="R126">
            <v>7484.1697199843811</v>
          </cell>
          <cell r="S126">
            <v>0</v>
          </cell>
          <cell r="T126">
            <v>5725.6666745859238</v>
          </cell>
          <cell r="U126">
            <v>90597.270938127534</v>
          </cell>
          <cell r="V126">
            <v>425.84278108579792</v>
          </cell>
          <cell r="W126">
            <v>53428.870302071249</v>
          </cell>
          <cell r="X126">
            <v>4058.4307826966383</v>
          </cell>
          <cell r="Y126">
            <v>0</v>
          </cell>
          <cell r="Z126">
            <v>6144.0438788258489</v>
          </cell>
          <cell r="AA126">
            <v>0</v>
          </cell>
          <cell r="AB126">
            <v>0</v>
          </cell>
          <cell r="AC126">
            <v>0</v>
          </cell>
          <cell r="AD126">
            <v>0</v>
          </cell>
          <cell r="AE126">
            <v>0</v>
          </cell>
          <cell r="AF126">
            <v>0</v>
          </cell>
          <cell r="AG126">
            <v>100714.79136919306</v>
          </cell>
          <cell r="AH126">
            <v>42956.191137236223</v>
          </cell>
          <cell r="AI126">
            <v>365589.44765457889</v>
          </cell>
          <cell r="AJ126">
            <v>178243.17036835081</v>
          </cell>
          <cell r="AK126">
            <v>161257.26318140092</v>
          </cell>
          <cell r="AL126">
            <v>83141.128215144621</v>
          </cell>
          <cell r="AM126">
            <v>15906.753180507008</v>
          </cell>
          <cell r="AN126">
            <v>0</v>
          </cell>
          <cell r="AO126">
            <v>0</v>
          </cell>
          <cell r="AP126">
            <v>0</v>
          </cell>
          <cell r="AQ126">
            <v>0</v>
          </cell>
          <cell r="AR126">
            <v>0</v>
          </cell>
          <cell r="AS126">
            <v>0</v>
          </cell>
          <cell r="AT126">
            <v>0</v>
          </cell>
        </row>
        <row r="127">
          <cell r="A127">
            <v>9</v>
          </cell>
          <cell r="B127" t="str">
            <v>RhodeIsland</v>
          </cell>
          <cell r="C127">
            <v>42036</v>
          </cell>
          <cell r="D127" t="str">
            <v>Frcst BI</v>
          </cell>
          <cell r="E127">
            <v>30650.343878330747</v>
          </cell>
          <cell r="F127">
            <v>1681.2739075344039</v>
          </cell>
          <cell r="G127">
            <v>1235747.9474293259</v>
          </cell>
          <cell r="H127">
            <v>117511.27164431484</v>
          </cell>
          <cell r="I127">
            <v>191326.71149039711</v>
          </cell>
          <cell r="J127">
            <v>0</v>
          </cell>
          <cell r="K127">
            <v>0</v>
          </cell>
          <cell r="L127">
            <v>107312.24749309674</v>
          </cell>
          <cell r="M127">
            <v>2191.5042449070806</v>
          </cell>
          <cell r="N127">
            <v>239684.00543833751</v>
          </cell>
          <cell r="O127">
            <v>11883.00051819593</v>
          </cell>
          <cell r="P127">
            <v>0</v>
          </cell>
          <cell r="Q127">
            <v>10869.945087479617</v>
          </cell>
          <cell r="R127">
            <v>6171.0396104350602</v>
          </cell>
          <cell r="S127">
            <v>0</v>
          </cell>
          <cell r="T127">
            <v>7106.6288148115509</v>
          </cell>
          <cell r="U127">
            <v>79725.085693603105</v>
          </cell>
          <cell r="V127">
            <v>867.81002424279484</v>
          </cell>
          <cell r="W127">
            <v>48904.9565797057</v>
          </cell>
          <cell r="X127">
            <v>3245.1666913097247</v>
          </cell>
          <cell r="Y127">
            <v>0</v>
          </cell>
          <cell r="Z127">
            <v>5370.3460859042498</v>
          </cell>
          <cell r="AA127">
            <v>0</v>
          </cell>
          <cell r="AB127">
            <v>0</v>
          </cell>
          <cell r="AC127">
            <v>0</v>
          </cell>
          <cell r="AD127">
            <v>0</v>
          </cell>
          <cell r="AE127">
            <v>0</v>
          </cell>
          <cell r="AF127">
            <v>0</v>
          </cell>
          <cell r="AG127">
            <v>116380.28898429766</v>
          </cell>
          <cell r="AH127">
            <v>50756.71881172742</v>
          </cell>
          <cell r="AI127">
            <v>352488.89335867477</v>
          </cell>
          <cell r="AJ127">
            <v>167452.26186088932</v>
          </cell>
          <cell r="AK127">
            <v>156382.07201008155</v>
          </cell>
          <cell r="AL127">
            <v>0</v>
          </cell>
          <cell r="AM127">
            <v>15358.244450144695</v>
          </cell>
          <cell r="AN127">
            <v>0</v>
          </cell>
          <cell r="AO127">
            <v>0</v>
          </cell>
          <cell r="AP127">
            <v>0</v>
          </cell>
          <cell r="AQ127">
            <v>0</v>
          </cell>
          <cell r="AR127">
            <v>0</v>
          </cell>
          <cell r="AS127">
            <v>0</v>
          </cell>
          <cell r="AT127">
            <v>0</v>
          </cell>
        </row>
        <row r="128">
          <cell r="A128">
            <v>9</v>
          </cell>
          <cell r="B128" t="str">
            <v>RhodeIsland</v>
          </cell>
          <cell r="C128">
            <v>42064</v>
          </cell>
          <cell r="D128" t="str">
            <v>Frcst BI</v>
          </cell>
          <cell r="E128">
            <v>29338.542588741904</v>
          </cell>
          <cell r="F128">
            <v>1523.6942687993403</v>
          </cell>
          <cell r="G128">
            <v>1148094.825158318</v>
          </cell>
          <cell r="H128">
            <v>112315.11238548158</v>
          </cell>
          <cell r="I128">
            <v>185028.97021313594</v>
          </cell>
          <cell r="J128">
            <v>0</v>
          </cell>
          <cell r="K128">
            <v>0</v>
          </cell>
          <cell r="L128">
            <v>103384.04796682618</v>
          </cell>
          <cell r="M128">
            <v>1574.3541320131449</v>
          </cell>
          <cell r="N128">
            <v>238602.2276761519</v>
          </cell>
          <cell r="O128">
            <v>13890.52288469771</v>
          </cell>
          <cell r="P128">
            <v>0</v>
          </cell>
          <cell r="Q128">
            <v>12091.296184276422</v>
          </cell>
          <cell r="R128">
            <v>6646.3316262006256</v>
          </cell>
          <cell r="S128">
            <v>0</v>
          </cell>
          <cell r="T128">
            <v>6829.5525374133458</v>
          </cell>
          <cell r="U128">
            <v>79855.1342521693</v>
          </cell>
          <cell r="V128">
            <v>907.77638927729208</v>
          </cell>
          <cell r="W128">
            <v>48535.916422086026</v>
          </cell>
          <cell r="X128">
            <v>3126.0755233205132</v>
          </cell>
          <cell r="Y128">
            <v>0</v>
          </cell>
          <cell r="Z128">
            <v>5843.1359386905115</v>
          </cell>
          <cell r="AA128">
            <v>0</v>
          </cell>
          <cell r="AB128">
            <v>0</v>
          </cell>
          <cell r="AC128">
            <v>0</v>
          </cell>
          <cell r="AD128">
            <v>0</v>
          </cell>
          <cell r="AE128">
            <v>0</v>
          </cell>
          <cell r="AF128">
            <v>0</v>
          </cell>
          <cell r="AG128">
            <v>78430.441734312524</v>
          </cell>
          <cell r="AH128">
            <v>49760.152800470671</v>
          </cell>
          <cell r="AI128">
            <v>322140.37320738478</v>
          </cell>
          <cell r="AJ128">
            <v>142450.151617375</v>
          </cell>
          <cell r="AK128">
            <v>130408.56755273158</v>
          </cell>
          <cell r="AL128">
            <v>0</v>
          </cell>
          <cell r="AM128">
            <v>12901.570033232476</v>
          </cell>
          <cell r="AN128">
            <v>0</v>
          </cell>
          <cell r="AO128">
            <v>0</v>
          </cell>
          <cell r="AP128">
            <v>0</v>
          </cell>
          <cell r="AQ128">
            <v>0</v>
          </cell>
          <cell r="AR128">
            <v>0</v>
          </cell>
          <cell r="AS128">
            <v>0</v>
          </cell>
          <cell r="AT128">
            <v>0</v>
          </cell>
        </row>
        <row r="129">
          <cell r="A129">
            <v>9</v>
          </cell>
          <cell r="B129" t="str">
            <v>RhodeIsland</v>
          </cell>
          <cell r="C129">
            <v>42095</v>
          </cell>
          <cell r="D129" t="str">
            <v>Frcst BI</v>
          </cell>
          <cell r="E129">
            <v>21972.071349635637</v>
          </cell>
          <cell r="F129">
            <v>1009.2553916535397</v>
          </cell>
          <cell r="G129">
            <v>749847.3386074662</v>
          </cell>
          <cell r="H129">
            <v>75871.132024807157</v>
          </cell>
          <cell r="I129">
            <v>108346.51571428309</v>
          </cell>
          <cell r="J129">
            <v>0</v>
          </cell>
          <cell r="K129">
            <v>0</v>
          </cell>
          <cell r="L129">
            <v>73143.21433665519</v>
          </cell>
          <cell r="M129">
            <v>1147.6784593977197</v>
          </cell>
          <cell r="N129">
            <v>154627.99881470454</v>
          </cell>
          <cell r="O129">
            <v>10783.123313280912</v>
          </cell>
          <cell r="P129">
            <v>0</v>
          </cell>
          <cell r="Q129">
            <v>9900.6688106329839</v>
          </cell>
          <cell r="R129">
            <v>5996.468852028419</v>
          </cell>
          <cell r="S129">
            <v>0</v>
          </cell>
          <cell r="T129">
            <v>5540.8809872003603</v>
          </cell>
          <cell r="U129">
            <v>54867.902146271299</v>
          </cell>
          <cell r="V129">
            <v>509.940772845997</v>
          </cell>
          <cell r="W129">
            <v>32208.315675691916</v>
          </cell>
          <cell r="X129">
            <v>2210.0026697935864</v>
          </cell>
          <cell r="Y129">
            <v>0</v>
          </cell>
          <cell r="Z129">
            <v>3657.9559751545808</v>
          </cell>
          <cell r="AA129">
            <v>0</v>
          </cell>
          <cell r="AB129">
            <v>0</v>
          </cell>
          <cell r="AC129">
            <v>0</v>
          </cell>
          <cell r="AD129">
            <v>0</v>
          </cell>
          <cell r="AE129">
            <v>0</v>
          </cell>
          <cell r="AF129">
            <v>0</v>
          </cell>
          <cell r="AG129">
            <v>58326.967443558111</v>
          </cell>
          <cell r="AH129">
            <v>36740.901783130546</v>
          </cell>
          <cell r="AI129">
            <v>283873.99076559552</v>
          </cell>
          <cell r="AJ129">
            <v>98874.581251971322</v>
          </cell>
          <cell r="AK129">
            <v>85039.051757883557</v>
          </cell>
          <cell r="AL129">
            <v>0</v>
          </cell>
          <cell r="AM129">
            <v>16265.844409793612</v>
          </cell>
          <cell r="AN129">
            <v>0</v>
          </cell>
          <cell r="AO129">
            <v>0</v>
          </cell>
          <cell r="AP129">
            <v>0</v>
          </cell>
          <cell r="AQ129">
            <v>0</v>
          </cell>
          <cell r="AR129">
            <v>0</v>
          </cell>
          <cell r="AS129">
            <v>0</v>
          </cell>
          <cell r="AT129">
            <v>0</v>
          </cell>
        </row>
        <row r="130">
          <cell r="A130">
            <v>9</v>
          </cell>
          <cell r="B130" t="str">
            <v>RhodeIsland</v>
          </cell>
          <cell r="C130">
            <v>42125</v>
          </cell>
          <cell r="D130" t="str">
            <v>Frcst BI</v>
          </cell>
          <cell r="E130">
            <v>18502.503166616862</v>
          </cell>
          <cell r="F130">
            <v>738.24865450635662</v>
          </cell>
          <cell r="G130">
            <v>407927.38668957487</v>
          </cell>
          <cell r="H130">
            <v>41942.783518852433</v>
          </cell>
          <cell r="I130">
            <v>52068.184479937467</v>
          </cell>
          <cell r="J130">
            <v>0</v>
          </cell>
          <cell r="K130">
            <v>0</v>
          </cell>
          <cell r="L130">
            <v>47727.971450197743</v>
          </cell>
          <cell r="M130">
            <v>4967.1980045980763</v>
          </cell>
          <cell r="N130">
            <v>92344.897709853511</v>
          </cell>
          <cell r="O130">
            <v>8845.0562458230706</v>
          </cell>
          <cell r="P130">
            <v>0</v>
          </cell>
          <cell r="Q130">
            <v>8299.4624598252612</v>
          </cell>
          <cell r="R130">
            <v>7409.353045718889</v>
          </cell>
          <cell r="S130">
            <v>0</v>
          </cell>
          <cell r="T130">
            <v>4663.8244137288375</v>
          </cell>
          <cell r="U130">
            <v>25189.279214793423</v>
          </cell>
          <cell r="V130">
            <v>224.70734815997196</v>
          </cell>
          <cell r="W130">
            <v>13948.973805737798</v>
          </cell>
          <cell r="X130">
            <v>1365.9684936230196</v>
          </cell>
          <cell r="Y130">
            <v>0</v>
          </cell>
          <cell r="Z130">
            <v>1990.1504742272605</v>
          </cell>
          <cell r="AA130">
            <v>0</v>
          </cell>
          <cell r="AB130">
            <v>0</v>
          </cell>
          <cell r="AC130">
            <v>0</v>
          </cell>
          <cell r="AD130">
            <v>0</v>
          </cell>
          <cell r="AE130">
            <v>0</v>
          </cell>
          <cell r="AF130">
            <v>0</v>
          </cell>
          <cell r="AG130">
            <v>35737.017167326063</v>
          </cell>
          <cell r="AH130">
            <v>35064.451697622659</v>
          </cell>
          <cell r="AI130">
            <v>262724.77700121165</v>
          </cell>
          <cell r="AJ130">
            <v>33013.776447014592</v>
          </cell>
          <cell r="AK130">
            <v>38679.39840094297</v>
          </cell>
          <cell r="AL130">
            <v>61454.243887100034</v>
          </cell>
          <cell r="AM130">
            <v>13882.852032292611</v>
          </cell>
          <cell r="AN130">
            <v>0</v>
          </cell>
          <cell r="AO130">
            <v>0</v>
          </cell>
          <cell r="AP130">
            <v>0</v>
          </cell>
          <cell r="AQ130">
            <v>0</v>
          </cell>
          <cell r="AR130">
            <v>0</v>
          </cell>
          <cell r="AS130">
            <v>0</v>
          </cell>
          <cell r="AT130">
            <v>0</v>
          </cell>
        </row>
        <row r="131">
          <cell r="A131">
            <v>9</v>
          </cell>
          <cell r="B131" t="str">
            <v>RhodeIsland</v>
          </cell>
          <cell r="C131">
            <v>42156</v>
          </cell>
          <cell r="D131" t="str">
            <v>Frcst BI</v>
          </cell>
          <cell r="E131">
            <v>13909.730296029336</v>
          </cell>
          <cell r="F131">
            <v>431.2772712025436</v>
          </cell>
          <cell r="G131">
            <v>219755.73780439916</v>
          </cell>
          <cell r="H131">
            <v>23834.889989519332</v>
          </cell>
          <cell r="I131">
            <v>27310.421829998275</v>
          </cell>
          <cell r="J131">
            <v>0</v>
          </cell>
          <cell r="K131">
            <v>0</v>
          </cell>
          <cell r="L131">
            <v>31427.014652534872</v>
          </cell>
          <cell r="M131">
            <v>303.43950246597387</v>
          </cell>
          <cell r="N131">
            <v>56762.23597232953</v>
          </cell>
          <cell r="O131">
            <v>6992.4814062403384</v>
          </cell>
          <cell r="P131">
            <v>0</v>
          </cell>
          <cell r="Q131">
            <v>5983.5206751515907</v>
          </cell>
          <cell r="R131">
            <v>6135.4637157818852</v>
          </cell>
          <cell r="S131">
            <v>0</v>
          </cell>
          <cell r="T131">
            <v>4799.3261026980799</v>
          </cell>
          <cell r="U131">
            <v>13814.758245575638</v>
          </cell>
          <cell r="V131">
            <v>53.894217999350772</v>
          </cell>
          <cell r="W131">
            <v>7590.7487185822347</v>
          </cell>
          <cell r="X131">
            <v>658.3041521863787</v>
          </cell>
          <cell r="Y131">
            <v>0</v>
          </cell>
          <cell r="Z131">
            <v>1195.498510758172</v>
          </cell>
          <cell r="AA131">
            <v>0</v>
          </cell>
          <cell r="AB131">
            <v>0</v>
          </cell>
          <cell r="AC131">
            <v>0</v>
          </cell>
          <cell r="AD131">
            <v>0</v>
          </cell>
          <cell r="AE131">
            <v>0</v>
          </cell>
          <cell r="AF131">
            <v>0</v>
          </cell>
          <cell r="AG131">
            <v>31781.77740762063</v>
          </cell>
          <cell r="AH131">
            <v>31207.548459730158</v>
          </cell>
          <cell r="AI131">
            <v>256964.83895792413</v>
          </cell>
          <cell r="AJ131">
            <v>25899.250138919648</v>
          </cell>
          <cell r="AK131">
            <v>18572.563991910276</v>
          </cell>
          <cell r="AL131">
            <v>269714.33086212038</v>
          </cell>
          <cell r="AM131">
            <v>13118.446229427993</v>
          </cell>
          <cell r="AN131">
            <v>0</v>
          </cell>
          <cell r="AO131">
            <v>0</v>
          </cell>
          <cell r="AP131">
            <v>0</v>
          </cell>
          <cell r="AQ131">
            <v>0</v>
          </cell>
          <cell r="AR131">
            <v>0</v>
          </cell>
          <cell r="AS131">
            <v>0</v>
          </cell>
          <cell r="AT131">
            <v>0</v>
          </cell>
        </row>
        <row r="132">
          <cell r="A132">
            <v>9</v>
          </cell>
          <cell r="B132" t="str">
            <v>RhodeIsland</v>
          </cell>
          <cell r="C132">
            <v>42186</v>
          </cell>
          <cell r="D132" t="str">
            <v>Frcst BI</v>
          </cell>
          <cell r="E132">
            <v>12574.291836142105</v>
          </cell>
          <cell r="F132">
            <v>337.78189976505973</v>
          </cell>
          <cell r="G132">
            <v>166939.38437599604</v>
          </cell>
          <cell r="H132">
            <v>18092.606148666513</v>
          </cell>
          <cell r="I132">
            <v>22752.293343051373</v>
          </cell>
          <cell r="J132">
            <v>0</v>
          </cell>
          <cell r="K132">
            <v>0</v>
          </cell>
          <cell r="L132">
            <v>26226.700169846037</v>
          </cell>
          <cell r="M132">
            <v>51.314655202131483</v>
          </cell>
          <cell r="N132">
            <v>46239.108956884986</v>
          </cell>
          <cell r="O132">
            <v>6099.497110440394</v>
          </cell>
          <cell r="P132">
            <v>0</v>
          </cell>
          <cell r="Q132">
            <v>5956.2851973481038</v>
          </cell>
          <cell r="R132">
            <v>4349.4036033169832</v>
          </cell>
          <cell r="S132">
            <v>0</v>
          </cell>
          <cell r="T132">
            <v>3815.6385687044872</v>
          </cell>
          <cell r="U132">
            <v>8180.4465147171722</v>
          </cell>
          <cell r="V132">
            <v>9.8765391397992044</v>
          </cell>
          <cell r="W132">
            <v>5657.8031526233644</v>
          </cell>
          <cell r="X132">
            <v>661.95074612702751</v>
          </cell>
          <cell r="Y132">
            <v>0</v>
          </cell>
          <cell r="Z132">
            <v>746.65197001320621</v>
          </cell>
          <cell r="AA132">
            <v>0</v>
          </cell>
          <cell r="AB132">
            <v>0</v>
          </cell>
          <cell r="AC132">
            <v>0</v>
          </cell>
          <cell r="AD132">
            <v>0</v>
          </cell>
          <cell r="AE132">
            <v>0</v>
          </cell>
          <cell r="AF132">
            <v>0</v>
          </cell>
          <cell r="AG132">
            <v>27650.410271923185</v>
          </cell>
          <cell r="AH132">
            <v>28499.292942296252</v>
          </cell>
          <cell r="AI132">
            <v>258799.24690407395</v>
          </cell>
          <cell r="AJ132">
            <v>18923.141378409462</v>
          </cell>
          <cell r="AK132">
            <v>15445.062136497438</v>
          </cell>
          <cell r="AL132">
            <v>714331.60602650454</v>
          </cell>
          <cell r="AM132">
            <v>12276.716190125286</v>
          </cell>
          <cell r="AN132">
            <v>0</v>
          </cell>
          <cell r="AO132">
            <v>0</v>
          </cell>
          <cell r="AP132">
            <v>0</v>
          </cell>
          <cell r="AQ132">
            <v>0</v>
          </cell>
          <cell r="AR132">
            <v>0</v>
          </cell>
          <cell r="AS132">
            <v>0</v>
          </cell>
          <cell r="AT132">
            <v>0</v>
          </cell>
        </row>
        <row r="133">
          <cell r="A133">
            <v>9</v>
          </cell>
          <cell r="B133" t="str">
            <v>RhodeIsland</v>
          </cell>
          <cell r="C133">
            <v>42217</v>
          </cell>
          <cell r="D133" t="str">
            <v>Frcst BI</v>
          </cell>
          <cell r="E133">
            <v>10371.196164499383</v>
          </cell>
          <cell r="F133">
            <v>270.37850487313966</v>
          </cell>
          <cell r="G133">
            <v>149299.15540178085</v>
          </cell>
          <cell r="H133">
            <v>16619.846465420203</v>
          </cell>
          <cell r="I133">
            <v>20367.295398125967</v>
          </cell>
          <cell r="J133">
            <v>0</v>
          </cell>
          <cell r="K133">
            <v>0</v>
          </cell>
          <cell r="L133">
            <v>21359.868761371381</v>
          </cell>
          <cell r="M133">
            <v>134.41762108376608</v>
          </cell>
          <cell r="N133">
            <v>38574.364316378138</v>
          </cell>
          <cell r="O133">
            <v>5899.5905401831242</v>
          </cell>
          <cell r="P133">
            <v>0</v>
          </cell>
          <cell r="Q133">
            <v>6000.0766866292615</v>
          </cell>
          <cell r="R133">
            <v>5860.8316763968278</v>
          </cell>
          <cell r="S133">
            <v>0</v>
          </cell>
          <cell r="T133">
            <v>3718.7177249685997</v>
          </cell>
          <cell r="U133">
            <v>7301.4709490445866</v>
          </cell>
          <cell r="V133">
            <v>7.0635923566878978</v>
          </cell>
          <cell r="W133">
            <v>5019.5536593235211</v>
          </cell>
          <cell r="X133">
            <v>607.68829299363063</v>
          </cell>
          <cell r="Y133">
            <v>0</v>
          </cell>
          <cell r="Z133">
            <v>680.75243312101884</v>
          </cell>
          <cell r="AA133">
            <v>0</v>
          </cell>
          <cell r="AB133">
            <v>0</v>
          </cell>
          <cell r="AC133">
            <v>0</v>
          </cell>
          <cell r="AD133">
            <v>0</v>
          </cell>
          <cell r="AE133">
            <v>0</v>
          </cell>
          <cell r="AF133">
            <v>0</v>
          </cell>
          <cell r="AG133">
            <v>30382.870203597213</v>
          </cell>
          <cell r="AH133">
            <v>30585.480944601572</v>
          </cell>
          <cell r="AI133">
            <v>252439.15769502486</v>
          </cell>
          <cell r="AJ133">
            <v>18636.338000000003</v>
          </cell>
          <cell r="AK133">
            <v>15173.517307692307</v>
          </cell>
          <cell r="AL133">
            <v>107916.2330153142</v>
          </cell>
          <cell r="AM133">
            <v>9888.3890196149696</v>
          </cell>
          <cell r="AN133">
            <v>0</v>
          </cell>
          <cell r="AO133">
            <v>0</v>
          </cell>
          <cell r="AP133">
            <v>0</v>
          </cell>
          <cell r="AQ133">
            <v>0</v>
          </cell>
          <cell r="AR133">
            <v>0</v>
          </cell>
          <cell r="AS133">
            <v>0</v>
          </cell>
          <cell r="AT133">
            <v>0</v>
          </cell>
        </row>
        <row r="134">
          <cell r="A134">
            <v>9</v>
          </cell>
          <cell r="B134" t="str">
            <v>RhodeIsland</v>
          </cell>
          <cell r="C134">
            <v>42248</v>
          </cell>
          <cell r="D134" t="str">
            <v>Frcst BI</v>
          </cell>
          <cell r="E134">
            <v>10769.928938734052</v>
          </cell>
          <cell r="F134">
            <v>305.02199425661007</v>
          </cell>
          <cell r="G134">
            <v>159292.97536609505</v>
          </cell>
          <cell r="H134">
            <v>19113.296438945512</v>
          </cell>
          <cell r="I134">
            <v>21013.504375804423</v>
          </cell>
          <cell r="J134">
            <v>0</v>
          </cell>
          <cell r="K134">
            <v>0</v>
          </cell>
          <cell r="L134">
            <v>25574.581525051584</v>
          </cell>
          <cell r="M134">
            <v>119.62248516793571</v>
          </cell>
          <cell r="N134">
            <v>41403.11919496319</v>
          </cell>
          <cell r="O134">
            <v>6305.1270410411216</v>
          </cell>
          <cell r="P134">
            <v>0</v>
          </cell>
          <cell r="Q134">
            <v>6640.4125182184189</v>
          </cell>
          <cell r="R134">
            <v>4690.4872627435598</v>
          </cell>
          <cell r="S134">
            <v>0</v>
          </cell>
          <cell r="T134">
            <v>4455.0677015368774</v>
          </cell>
          <cell r="U134">
            <v>9882.1982492796433</v>
          </cell>
          <cell r="V134">
            <v>34.783105006129411</v>
          </cell>
          <cell r="W134">
            <v>5537.3021692293987</v>
          </cell>
          <cell r="X134">
            <v>597.0641215161188</v>
          </cell>
          <cell r="Y134">
            <v>0</v>
          </cell>
          <cell r="Z134">
            <v>621.11547549334898</v>
          </cell>
          <cell r="AA134">
            <v>0</v>
          </cell>
          <cell r="AB134">
            <v>0</v>
          </cell>
          <cell r="AC134">
            <v>0</v>
          </cell>
          <cell r="AD134">
            <v>0</v>
          </cell>
          <cell r="AE134">
            <v>0</v>
          </cell>
          <cell r="AF134">
            <v>0</v>
          </cell>
          <cell r="AG134">
            <v>32133.045524134672</v>
          </cell>
          <cell r="AH134">
            <v>31565.425363374779</v>
          </cell>
          <cell r="AI134">
            <v>275876.52934967162</v>
          </cell>
          <cell r="AJ134">
            <v>23048.531658649794</v>
          </cell>
          <cell r="AK134">
            <v>20827.712248837528</v>
          </cell>
          <cell r="AL134">
            <v>304277.7066349652</v>
          </cell>
          <cell r="AM134">
            <v>11517.636533927993</v>
          </cell>
          <cell r="AN134">
            <v>0</v>
          </cell>
          <cell r="AO134">
            <v>0</v>
          </cell>
          <cell r="AP134">
            <v>0</v>
          </cell>
          <cell r="AQ134">
            <v>0</v>
          </cell>
          <cell r="AR134">
            <v>0</v>
          </cell>
          <cell r="AS134">
            <v>0</v>
          </cell>
          <cell r="AT134">
            <v>0</v>
          </cell>
        </row>
        <row r="135">
          <cell r="A135">
            <v>9</v>
          </cell>
          <cell r="B135" t="str">
            <v>RhodeIsland</v>
          </cell>
          <cell r="C135">
            <v>42278</v>
          </cell>
          <cell r="D135" t="str">
            <v>Frcst BI</v>
          </cell>
          <cell r="E135">
            <v>10895.413964888166</v>
          </cell>
          <cell r="F135">
            <v>315.26268632870585</v>
          </cell>
          <cell r="G135">
            <v>237616.88634580758</v>
          </cell>
          <cell r="H135">
            <v>26276.481411595687</v>
          </cell>
          <cell r="I135">
            <v>22073.441980604683</v>
          </cell>
          <cell r="J135">
            <v>0</v>
          </cell>
          <cell r="K135">
            <v>0</v>
          </cell>
          <cell r="L135">
            <v>24576.121042423212</v>
          </cell>
          <cell r="M135">
            <v>320.87666729977008</v>
          </cell>
          <cell r="N135">
            <v>46934.150245217599</v>
          </cell>
          <cell r="O135">
            <v>6094.5939169257563</v>
          </cell>
          <cell r="P135">
            <v>0</v>
          </cell>
          <cell r="Q135">
            <v>5814.0292326643075</v>
          </cell>
          <cell r="R135">
            <v>4270.909357999054</v>
          </cell>
          <cell r="S135">
            <v>0</v>
          </cell>
          <cell r="T135">
            <v>3905.3755137296457</v>
          </cell>
          <cell r="U135">
            <v>18325.478481677757</v>
          </cell>
          <cell r="V135">
            <v>31.607332523905956</v>
          </cell>
          <cell r="W135">
            <v>10893.39910027342</v>
          </cell>
          <cell r="X135">
            <v>579.32093768845175</v>
          </cell>
          <cell r="Y135">
            <v>0</v>
          </cell>
          <cell r="Z135">
            <v>1139.5616751963983</v>
          </cell>
          <cell r="AA135">
            <v>0</v>
          </cell>
          <cell r="AB135">
            <v>0</v>
          </cell>
          <cell r="AC135">
            <v>0</v>
          </cell>
          <cell r="AD135">
            <v>0</v>
          </cell>
          <cell r="AE135">
            <v>0</v>
          </cell>
          <cell r="AF135">
            <v>0</v>
          </cell>
          <cell r="AG135">
            <v>44476.296700912433</v>
          </cell>
          <cell r="AH135">
            <v>29602.955467298983</v>
          </cell>
          <cell r="AI135">
            <v>267028.78582206543</v>
          </cell>
          <cell r="AJ135">
            <v>48542.560408249425</v>
          </cell>
          <cell r="AK135">
            <v>46608.492869292408</v>
          </cell>
          <cell r="AL135">
            <v>257191.75864797214</v>
          </cell>
          <cell r="AM135">
            <v>13974.408147650194</v>
          </cell>
          <cell r="AN135">
            <v>0</v>
          </cell>
          <cell r="AO135">
            <v>0</v>
          </cell>
          <cell r="AP135">
            <v>0</v>
          </cell>
          <cell r="AQ135">
            <v>0</v>
          </cell>
          <cell r="AR135">
            <v>0</v>
          </cell>
          <cell r="AS135">
            <v>0</v>
          </cell>
          <cell r="AT135">
            <v>0</v>
          </cell>
        </row>
        <row r="136">
          <cell r="A136">
            <v>9</v>
          </cell>
          <cell r="B136" t="str">
            <v>RhodeIsland</v>
          </cell>
          <cell r="C136">
            <v>42309</v>
          </cell>
          <cell r="D136" t="str">
            <v>Frcst BI</v>
          </cell>
          <cell r="E136">
            <v>12290.541660125986</v>
          </cell>
          <cell r="F136">
            <v>525.60397777884486</v>
          </cell>
          <cell r="G136">
            <v>414680.02988189098</v>
          </cell>
          <cell r="H136">
            <v>48086.087264068628</v>
          </cell>
          <cell r="I136">
            <v>50235.088414293648</v>
          </cell>
          <cell r="J136">
            <v>0</v>
          </cell>
          <cell r="K136">
            <v>0</v>
          </cell>
          <cell r="L136">
            <v>34246.790352770928</v>
          </cell>
          <cell r="M136">
            <v>499.32435016602147</v>
          </cell>
          <cell r="N136">
            <v>73662.749741230204</v>
          </cell>
          <cell r="O136">
            <v>6643.3332020276057</v>
          </cell>
          <cell r="P136">
            <v>0</v>
          </cell>
          <cell r="Q136">
            <v>6553.5984537650738</v>
          </cell>
          <cell r="R136">
            <v>3843.9189076454877</v>
          </cell>
          <cell r="S136">
            <v>0</v>
          </cell>
          <cell r="T136">
            <v>3838.3412375164608</v>
          </cell>
          <cell r="U136">
            <v>29716.807228429538</v>
          </cell>
          <cell r="V136">
            <v>310.02529014837341</v>
          </cell>
          <cell r="W136">
            <v>19499.697049884373</v>
          </cell>
          <cell r="X136">
            <v>1213.6715062199157</v>
          </cell>
          <cell r="Y136">
            <v>0</v>
          </cell>
          <cell r="Z136">
            <v>2436.4597269556602</v>
          </cell>
          <cell r="AA136">
            <v>0</v>
          </cell>
          <cell r="AB136">
            <v>0</v>
          </cell>
          <cell r="AC136">
            <v>0</v>
          </cell>
          <cell r="AD136">
            <v>0</v>
          </cell>
          <cell r="AE136">
            <v>0</v>
          </cell>
          <cell r="AF136">
            <v>0</v>
          </cell>
          <cell r="AG136">
            <v>64568.044880094843</v>
          </cell>
          <cell r="AH136">
            <v>40684.289424115763</v>
          </cell>
          <cell r="AI136">
            <v>299764.97497854679</v>
          </cell>
          <cell r="AJ136">
            <v>111502.31207309982</v>
          </cell>
          <cell r="AK136">
            <v>100445.93571313254</v>
          </cell>
          <cell r="AL136">
            <v>214911.5284113872</v>
          </cell>
          <cell r="AM136">
            <v>15859.639262990388</v>
          </cell>
          <cell r="AN136">
            <v>0</v>
          </cell>
          <cell r="AO136">
            <v>0</v>
          </cell>
          <cell r="AP136">
            <v>0</v>
          </cell>
          <cell r="AQ136">
            <v>0</v>
          </cell>
          <cell r="AR136">
            <v>0</v>
          </cell>
          <cell r="AS136">
            <v>0</v>
          </cell>
          <cell r="AT136">
            <v>0</v>
          </cell>
        </row>
        <row r="137">
          <cell r="A137">
            <v>9</v>
          </cell>
          <cell r="B137" t="str">
            <v>RhodeIsland</v>
          </cell>
          <cell r="C137">
            <v>42339</v>
          </cell>
          <cell r="D137" t="str">
            <v>Frcst BI</v>
          </cell>
          <cell r="E137">
            <v>20233.576055233701</v>
          </cell>
          <cell r="F137">
            <v>1093.7462181064368</v>
          </cell>
          <cell r="G137">
            <v>871607.81034468277</v>
          </cell>
          <cell r="H137">
            <v>97344.584594294371</v>
          </cell>
          <cell r="I137">
            <v>119042.03267986549</v>
          </cell>
          <cell r="J137">
            <v>0</v>
          </cell>
          <cell r="K137">
            <v>0</v>
          </cell>
          <cell r="L137">
            <v>65411.656642529306</v>
          </cell>
          <cell r="M137">
            <v>1347.5663120348161</v>
          </cell>
          <cell r="N137">
            <v>126781.08348845194</v>
          </cell>
          <cell r="O137">
            <v>9585.7002999957003</v>
          </cell>
          <cell r="P137">
            <v>0</v>
          </cell>
          <cell r="Q137">
            <v>8351.1964766520014</v>
          </cell>
          <cell r="R137">
            <v>4214.0279014805446</v>
          </cell>
          <cell r="S137">
            <v>0</v>
          </cell>
          <cell r="T137">
            <v>4168.9729681776462</v>
          </cell>
          <cell r="U137">
            <v>58239.237013342397</v>
          </cell>
          <cell r="V137">
            <v>397.64785676789069</v>
          </cell>
          <cell r="W137">
            <v>35286.402828034537</v>
          </cell>
          <cell r="X137">
            <v>2373.3099798763465</v>
          </cell>
          <cell r="Y137">
            <v>0</v>
          </cell>
          <cell r="Z137">
            <v>4244.997750275671</v>
          </cell>
          <cell r="AA137">
            <v>0</v>
          </cell>
          <cell r="AB137">
            <v>0</v>
          </cell>
          <cell r="AC137">
            <v>0</v>
          </cell>
          <cell r="AD137">
            <v>0</v>
          </cell>
          <cell r="AE137">
            <v>0</v>
          </cell>
          <cell r="AF137">
            <v>0</v>
          </cell>
          <cell r="AG137">
            <v>104595.13675470957</v>
          </cell>
          <cell r="AH137">
            <v>46905.586784616484</v>
          </cell>
          <cell r="AI137">
            <v>372333.76615056436</v>
          </cell>
          <cell r="AJ137">
            <v>157605.3855121558</v>
          </cell>
          <cell r="AK137">
            <v>147584.8919511142</v>
          </cell>
          <cell r="AL137">
            <v>83526.814379626041</v>
          </cell>
          <cell r="AM137">
            <v>19289.695009429743</v>
          </cell>
          <cell r="AN137">
            <v>0</v>
          </cell>
          <cell r="AO137">
            <v>0</v>
          </cell>
          <cell r="AP137">
            <v>0</v>
          </cell>
          <cell r="AQ137">
            <v>0</v>
          </cell>
          <cell r="AR137">
            <v>0</v>
          </cell>
          <cell r="AS137">
            <v>0</v>
          </cell>
          <cell r="AT137">
            <v>0</v>
          </cell>
        </row>
        <row r="138">
          <cell r="A138">
            <v>9</v>
          </cell>
          <cell r="B138" t="str">
            <v>RhodeIsland</v>
          </cell>
          <cell r="C138">
            <v>42370</v>
          </cell>
          <cell r="D138" t="str">
            <v>Frcst BI</v>
          </cell>
          <cell r="E138">
            <v>28309.877599382544</v>
          </cell>
          <cell r="F138">
            <v>1619.5808089211228</v>
          </cell>
          <cell r="G138">
            <v>1258799.8077859797</v>
          </cell>
          <cell r="H138">
            <v>121145.61671409535</v>
          </cell>
          <cell r="I138">
            <v>206729.54209562825</v>
          </cell>
          <cell r="J138">
            <v>0</v>
          </cell>
          <cell r="K138">
            <v>0</v>
          </cell>
          <cell r="L138">
            <v>95171.248207028199</v>
          </cell>
          <cell r="M138">
            <v>2195.2476421216011</v>
          </cell>
          <cell r="N138">
            <v>218147.46185164229</v>
          </cell>
          <cell r="O138">
            <v>11516.807237845518</v>
          </cell>
          <cell r="P138">
            <v>0</v>
          </cell>
          <cell r="Q138">
            <v>11644.227728135364</v>
          </cell>
          <cell r="R138">
            <v>6965.4648879062543</v>
          </cell>
          <cell r="S138">
            <v>0</v>
          </cell>
          <cell r="T138">
            <v>4263.0706329590239</v>
          </cell>
          <cell r="U138">
            <v>87052.081866415494</v>
          </cell>
          <cell r="V138">
            <v>394.5880028214641</v>
          </cell>
          <cell r="W138">
            <v>49526.922067725471</v>
          </cell>
          <cell r="X138">
            <v>3763.1071738574306</v>
          </cell>
          <cell r="Y138">
            <v>0</v>
          </cell>
          <cell r="Z138">
            <v>5695.8276720124331</v>
          </cell>
          <cell r="AA138">
            <v>0</v>
          </cell>
          <cell r="AB138">
            <v>0</v>
          </cell>
          <cell r="AC138">
            <v>0</v>
          </cell>
          <cell r="AD138">
            <v>0</v>
          </cell>
          <cell r="AE138">
            <v>0</v>
          </cell>
          <cell r="AF138">
            <v>0</v>
          </cell>
          <cell r="AG138">
            <v>100714.79136919306</v>
          </cell>
          <cell r="AH138">
            <v>42956.191137236223</v>
          </cell>
          <cell r="AI138">
            <v>365589.44765457889</v>
          </cell>
          <cell r="AJ138">
            <v>178243.17036835081</v>
          </cell>
          <cell r="AK138">
            <v>161257.26318140092</v>
          </cell>
          <cell r="AL138">
            <v>83141.128215144621</v>
          </cell>
          <cell r="AM138">
            <v>15906.753180507008</v>
          </cell>
          <cell r="AN138">
            <v>0</v>
          </cell>
          <cell r="AO138">
            <v>0</v>
          </cell>
          <cell r="AP138">
            <v>0</v>
          </cell>
          <cell r="AQ138">
            <v>0</v>
          </cell>
          <cell r="AR138">
            <v>0</v>
          </cell>
          <cell r="AS138">
            <v>0</v>
          </cell>
          <cell r="AT138">
            <v>0</v>
          </cell>
        </row>
        <row r="139">
          <cell r="A139">
            <v>9</v>
          </cell>
          <cell r="B139" t="str">
            <v>RhodeIsland</v>
          </cell>
          <cell r="C139">
            <v>42401</v>
          </cell>
          <cell r="D139" t="str">
            <v>Frcst BI</v>
          </cell>
          <cell r="E139">
            <v>27262.010280310726</v>
          </cell>
          <cell r="F139">
            <v>1558.1036578981837</v>
          </cell>
          <cell r="G139">
            <v>1153993.7056696727</v>
          </cell>
          <cell r="H139">
            <v>108964.67161068792</v>
          </cell>
          <cell r="I139">
            <v>178262.904269513</v>
          </cell>
          <cell r="J139">
            <v>0</v>
          </cell>
          <cell r="K139">
            <v>0</v>
          </cell>
          <cell r="L139">
            <v>99624.71345952405</v>
          </cell>
          <cell r="M139">
            <v>2030.9544833754262</v>
          </cell>
          <cell r="N139">
            <v>222124.73764065705</v>
          </cell>
          <cell r="O139">
            <v>11012.451029683405</v>
          </cell>
          <cell r="P139">
            <v>0</v>
          </cell>
          <cell r="Q139">
            <v>10073.612114037884</v>
          </cell>
          <cell r="R139">
            <v>5718.9487964837726</v>
          </cell>
          <cell r="S139">
            <v>0</v>
          </cell>
          <cell r="T139">
            <v>5268.7973337650474</v>
          </cell>
          <cell r="U139">
            <v>76638.611153715246</v>
          </cell>
          <cell r="V139">
            <v>804.76578885961248</v>
          </cell>
          <cell r="W139">
            <v>45349.225479870765</v>
          </cell>
          <cell r="X139">
            <v>3009.0476751454457</v>
          </cell>
          <cell r="Y139">
            <v>0</v>
          </cell>
          <cell r="Z139">
            <v>4979.8029947348441</v>
          </cell>
          <cell r="AA139">
            <v>0</v>
          </cell>
          <cell r="AB139">
            <v>0</v>
          </cell>
          <cell r="AC139">
            <v>0</v>
          </cell>
          <cell r="AD139">
            <v>0</v>
          </cell>
          <cell r="AE139">
            <v>0</v>
          </cell>
          <cell r="AF139">
            <v>0</v>
          </cell>
          <cell r="AG139">
            <v>120536.727876594</v>
          </cell>
          <cell r="AH139">
            <v>52569.458769289115</v>
          </cell>
          <cell r="AI139">
            <v>365077.78240719886</v>
          </cell>
          <cell r="AJ139">
            <v>171572.57985914647</v>
          </cell>
          <cell r="AK139">
            <v>160205.11413283279</v>
          </cell>
          <cell r="AL139">
            <v>0</v>
          </cell>
          <cell r="AM139">
            <v>15906.753180507005</v>
          </cell>
          <cell r="AN139">
            <v>0</v>
          </cell>
          <cell r="AO139">
            <v>0</v>
          </cell>
          <cell r="AP139">
            <v>0</v>
          </cell>
          <cell r="AQ139">
            <v>0</v>
          </cell>
          <cell r="AR139">
            <v>0</v>
          </cell>
          <cell r="AS139">
            <v>0</v>
          </cell>
          <cell r="AT139">
            <v>0</v>
          </cell>
        </row>
        <row r="140">
          <cell r="A140">
            <v>9</v>
          </cell>
          <cell r="B140" t="str">
            <v>RhodeIsland</v>
          </cell>
          <cell r="C140">
            <v>42430</v>
          </cell>
          <cell r="D140" t="str">
            <v>Frcst BI</v>
          </cell>
          <cell r="E140">
            <v>26921.245606015225</v>
          </cell>
          <cell r="F140">
            <v>1457.0005802660355</v>
          </cell>
          <cell r="G140">
            <v>1099869.3788921856</v>
          </cell>
          <cell r="H140">
            <v>106846.72580718163</v>
          </cell>
          <cell r="I140">
            <v>176825.26293678014</v>
          </cell>
          <cell r="J140">
            <v>0</v>
          </cell>
          <cell r="K140">
            <v>0</v>
          </cell>
          <cell r="L140">
            <v>98945.310934453752</v>
          </cell>
          <cell r="M140">
            <v>1555.6244420026628</v>
          </cell>
          <cell r="N140">
            <v>228158.3591246705</v>
          </cell>
          <cell r="O140">
            <v>13282.520199508921</v>
          </cell>
          <cell r="P140">
            <v>0</v>
          </cell>
          <cell r="Q140">
            <v>11562.047529745803</v>
          </cell>
          <cell r="R140">
            <v>6355.4147536733244</v>
          </cell>
          <cell r="S140">
            <v>0</v>
          </cell>
          <cell r="T140">
            <v>5224.4927154892666</v>
          </cell>
          <cell r="U140">
            <v>78706.814546810172</v>
          </cell>
          <cell r="V140">
            <v>862.76468464660911</v>
          </cell>
          <cell r="W140">
            <v>46159.449696416319</v>
          </cell>
          <cell r="X140">
            <v>2974.8614762896314</v>
          </cell>
          <cell r="Y140">
            <v>0</v>
          </cell>
          <cell r="Z140">
            <v>5557.5350347073527</v>
          </cell>
          <cell r="AA140">
            <v>0</v>
          </cell>
          <cell r="AB140">
            <v>0</v>
          </cell>
          <cell r="AC140">
            <v>0</v>
          </cell>
          <cell r="AD140">
            <v>0</v>
          </cell>
          <cell r="AE140">
            <v>0</v>
          </cell>
          <cell r="AF140">
            <v>0</v>
          </cell>
          <cell r="AG140">
            <v>78430.441734312524</v>
          </cell>
          <cell r="AH140">
            <v>49760.152800470671</v>
          </cell>
          <cell r="AI140">
            <v>322140.37320738478</v>
          </cell>
          <cell r="AJ140">
            <v>142450.151617375</v>
          </cell>
          <cell r="AK140">
            <v>130408.56755273158</v>
          </cell>
          <cell r="AL140">
            <v>0</v>
          </cell>
          <cell r="AM140">
            <v>12901.570033232476</v>
          </cell>
          <cell r="AN140">
            <v>0</v>
          </cell>
          <cell r="AO140">
            <v>0</v>
          </cell>
          <cell r="AP140">
            <v>0</v>
          </cell>
          <cell r="AQ140">
            <v>0</v>
          </cell>
          <cell r="AR140">
            <v>0</v>
          </cell>
          <cell r="AS140">
            <v>0</v>
          </cell>
          <cell r="AT140">
            <v>0</v>
          </cell>
        </row>
        <row r="141">
          <cell r="A141">
            <v>9</v>
          </cell>
          <cell r="B141" t="str">
            <v>RhodeIsland</v>
          </cell>
          <cell r="C141">
            <v>42461</v>
          </cell>
          <cell r="D141" t="str">
            <v>Frcst BI</v>
          </cell>
          <cell r="E141">
            <v>20515.117648298088</v>
          </cell>
          <cell r="F141">
            <v>982.25190291364572</v>
          </cell>
          <cell r="G141">
            <v>739504.05510733533</v>
          </cell>
          <cell r="H141">
            <v>74286.687366988073</v>
          </cell>
          <cell r="I141">
            <v>106614.74754288385</v>
          </cell>
          <cell r="J141">
            <v>0</v>
          </cell>
          <cell r="K141">
            <v>0</v>
          </cell>
          <cell r="L141">
            <v>71248.485401995757</v>
          </cell>
          <cell r="M141">
            <v>1116.9713434272121</v>
          </cell>
          <cell r="N141">
            <v>150490.79483304019</v>
          </cell>
          <cell r="O141">
            <v>10494.611652724901</v>
          </cell>
          <cell r="P141">
            <v>0</v>
          </cell>
          <cell r="Q141">
            <v>9635.7679728902967</v>
          </cell>
          <cell r="R141">
            <v>5836.0282138470566</v>
          </cell>
          <cell r="S141">
            <v>0</v>
          </cell>
          <cell r="T141">
            <v>4314.1039927098464</v>
          </cell>
          <cell r="U141">
            <v>55433.231147953462</v>
          </cell>
          <cell r="V141">
            <v>500.18001789138094</v>
          </cell>
          <cell r="W141">
            <v>31552.353344443178</v>
          </cell>
          <cell r="X141">
            <v>2162.7214702184683</v>
          </cell>
          <cell r="Y141">
            <v>0</v>
          </cell>
          <cell r="Z141">
            <v>3582.5021572043938</v>
          </cell>
          <cell r="AA141">
            <v>0</v>
          </cell>
          <cell r="AB141">
            <v>0</v>
          </cell>
          <cell r="AC141">
            <v>0</v>
          </cell>
          <cell r="AD141">
            <v>0</v>
          </cell>
          <cell r="AE141">
            <v>0</v>
          </cell>
          <cell r="AF141">
            <v>0</v>
          </cell>
          <cell r="AG141">
            <v>58326.967443558111</v>
          </cell>
          <cell r="AH141">
            <v>36740.901783130546</v>
          </cell>
          <cell r="AI141">
            <v>283873.99076559552</v>
          </cell>
          <cell r="AJ141">
            <v>98874.581251971322</v>
          </cell>
          <cell r="AK141">
            <v>85039.051757883557</v>
          </cell>
          <cell r="AL141">
            <v>0</v>
          </cell>
          <cell r="AM141">
            <v>16265.844409793612</v>
          </cell>
          <cell r="AN141">
            <v>0</v>
          </cell>
          <cell r="AO141">
            <v>0</v>
          </cell>
          <cell r="AP141">
            <v>0</v>
          </cell>
          <cell r="AQ141">
            <v>0</v>
          </cell>
          <cell r="AR141">
            <v>0</v>
          </cell>
          <cell r="AS141">
            <v>0</v>
          </cell>
          <cell r="AT141">
            <v>0</v>
          </cell>
        </row>
        <row r="142">
          <cell r="A142">
            <v>9</v>
          </cell>
          <cell r="B142" t="str">
            <v>RhodeIsland</v>
          </cell>
          <cell r="C142">
            <v>42491</v>
          </cell>
          <cell r="D142" t="str">
            <v>Frcst BI</v>
          </cell>
          <cell r="E142">
            <v>16821.584275300367</v>
          </cell>
          <cell r="F142">
            <v>699.79820375081727</v>
          </cell>
          <cell r="G142">
            <v>393000.23960741598</v>
          </cell>
          <cell r="H142">
            <v>40107.661989181935</v>
          </cell>
          <cell r="I142">
            <v>50022.946967357755</v>
          </cell>
          <cell r="J142">
            <v>0</v>
          </cell>
          <cell r="K142">
            <v>0</v>
          </cell>
          <cell r="L142">
            <v>45281.721528246075</v>
          </cell>
          <cell r="M142">
            <v>4985.4597619679234</v>
          </cell>
          <cell r="N142">
            <v>87535.267620798666</v>
          </cell>
          <cell r="O142">
            <v>8384.376233019786</v>
          </cell>
          <cell r="P142">
            <v>0</v>
          </cell>
          <cell r="Q142">
            <v>7867.1987900426975</v>
          </cell>
          <cell r="R142">
            <v>7023.4492412543641</v>
          </cell>
          <cell r="S142">
            <v>0</v>
          </cell>
          <cell r="T142">
            <v>3536.7335137443692</v>
          </cell>
          <cell r="U142">
            <v>24877.419190546949</v>
          </cell>
          <cell r="V142">
            <v>216.11925091115242</v>
          </cell>
          <cell r="W142">
            <v>13345.218119989802</v>
          </cell>
          <cell r="X142">
            <v>1305.054151848899</v>
          </cell>
          <cell r="Y142">
            <v>0</v>
          </cell>
          <cell r="Z142">
            <v>1904.5564157807157</v>
          </cell>
          <cell r="AA142">
            <v>0</v>
          </cell>
          <cell r="AB142">
            <v>0</v>
          </cell>
          <cell r="AC142">
            <v>0</v>
          </cell>
          <cell r="AD142">
            <v>0</v>
          </cell>
          <cell r="AE142">
            <v>0</v>
          </cell>
          <cell r="AF142">
            <v>0</v>
          </cell>
          <cell r="AG142">
            <v>35737.017167326063</v>
          </cell>
          <cell r="AH142">
            <v>35064.451697622659</v>
          </cell>
          <cell r="AI142">
            <v>262724.77700121165</v>
          </cell>
          <cell r="AJ142">
            <v>33013.776447014592</v>
          </cell>
          <cell r="AK142">
            <v>38679.39840094297</v>
          </cell>
          <cell r="AL142">
            <v>61454.243887100034</v>
          </cell>
          <cell r="AM142">
            <v>13882.852032292611</v>
          </cell>
          <cell r="AN142">
            <v>0</v>
          </cell>
          <cell r="AO142">
            <v>0</v>
          </cell>
          <cell r="AP142">
            <v>0</v>
          </cell>
          <cell r="AQ142">
            <v>0</v>
          </cell>
          <cell r="AR142">
            <v>0</v>
          </cell>
          <cell r="AS142">
            <v>0</v>
          </cell>
          <cell r="AT142">
            <v>0</v>
          </cell>
        </row>
        <row r="143">
          <cell r="A143">
            <v>9</v>
          </cell>
          <cell r="B143" t="str">
            <v>RhodeIsland</v>
          </cell>
          <cell r="C143">
            <v>42522</v>
          </cell>
          <cell r="D143" t="str">
            <v>Frcst BI</v>
          </cell>
          <cell r="E143">
            <v>13244.71501891779</v>
          </cell>
          <cell r="F143">
            <v>428.24010732083553</v>
          </cell>
          <cell r="G143">
            <v>218932.90987012815</v>
          </cell>
          <cell r="H143">
            <v>23574.093981757444</v>
          </cell>
          <cell r="I143">
            <v>27173.087399753847</v>
          </cell>
          <cell r="J143">
            <v>0</v>
          </cell>
          <cell r="K143">
            <v>0</v>
          </cell>
          <cell r="L143">
            <v>31232.999220684906</v>
          </cell>
          <cell r="M143">
            <v>301.30260456128389</v>
          </cell>
          <cell r="N143">
            <v>56362.501916186367</v>
          </cell>
          <cell r="O143">
            <v>6943.2385794358297</v>
          </cell>
          <cell r="P143">
            <v>0</v>
          </cell>
          <cell r="Q143">
            <v>5941.3832056082701</v>
          </cell>
          <cell r="R143">
            <v>6092.2562248256763</v>
          </cell>
          <cell r="S143">
            <v>0</v>
          </cell>
          <cell r="T143">
            <v>3812.4224252418553</v>
          </cell>
          <cell r="U143">
            <v>14051.360258927156</v>
          </cell>
          <cell r="V143">
            <v>52.849684456794911</v>
          </cell>
          <cell r="W143">
            <v>7504.7439620837367</v>
          </cell>
          <cell r="X143">
            <v>653.46278641544973</v>
          </cell>
          <cell r="Y143">
            <v>0</v>
          </cell>
          <cell r="Z143">
            <v>1180.2860341768071</v>
          </cell>
          <cell r="AA143">
            <v>0</v>
          </cell>
          <cell r="AB143">
            <v>0</v>
          </cell>
          <cell r="AC143">
            <v>0</v>
          </cell>
          <cell r="AD143">
            <v>0</v>
          </cell>
          <cell r="AE143">
            <v>0</v>
          </cell>
          <cell r="AF143">
            <v>0</v>
          </cell>
          <cell r="AG143">
            <v>31781.77740762063</v>
          </cell>
          <cell r="AH143">
            <v>31207.548459730158</v>
          </cell>
          <cell r="AI143">
            <v>256964.83895792413</v>
          </cell>
          <cell r="AJ143">
            <v>25899.250138919648</v>
          </cell>
          <cell r="AK143">
            <v>18572.563991910276</v>
          </cell>
          <cell r="AL143">
            <v>269714.33086212038</v>
          </cell>
          <cell r="AM143">
            <v>13118.446229427993</v>
          </cell>
          <cell r="AN143">
            <v>0</v>
          </cell>
          <cell r="AO143">
            <v>0</v>
          </cell>
          <cell r="AP143">
            <v>0</v>
          </cell>
          <cell r="AQ143">
            <v>0</v>
          </cell>
          <cell r="AR143">
            <v>0</v>
          </cell>
          <cell r="AS143">
            <v>0</v>
          </cell>
          <cell r="AT143">
            <v>0</v>
          </cell>
        </row>
        <row r="144">
          <cell r="A144">
            <v>9</v>
          </cell>
          <cell r="B144" t="str">
            <v>RhodeIsland</v>
          </cell>
          <cell r="C144">
            <v>42552</v>
          </cell>
          <cell r="D144" t="str">
            <v>Frcst BI</v>
          </cell>
          <cell r="E144">
            <v>12757.882668478151</v>
          </cell>
          <cell r="F144">
            <v>357.44728434042275</v>
          </cell>
          <cell r="G144">
            <v>177852.71805180103</v>
          </cell>
          <cell r="H144">
            <v>19138.878760881893</v>
          </cell>
          <cell r="I144">
            <v>24184.873903529322</v>
          </cell>
          <cell r="J144">
            <v>0</v>
          </cell>
          <cell r="K144">
            <v>0</v>
          </cell>
          <cell r="L144">
            <v>27777.878459832616</v>
          </cell>
          <cell r="M144">
            <v>59.732367476727703</v>
          </cell>
          <cell r="N144">
            <v>48931.111875607734</v>
          </cell>
          <cell r="O144">
            <v>6454.6048189249368</v>
          </cell>
          <cell r="P144">
            <v>0</v>
          </cell>
          <cell r="Q144">
            <v>6303.0552259608357</v>
          </cell>
          <cell r="R144">
            <v>4602.6223062498202</v>
          </cell>
          <cell r="S144">
            <v>0</v>
          </cell>
          <cell r="T144">
            <v>3230.2255280265381</v>
          </cell>
          <cell r="U144">
            <v>8916.8583548567767</v>
          </cell>
          <cell r="V144">
            <v>10.391252196140508</v>
          </cell>
          <cell r="W144">
            <v>5981.9769359514366</v>
          </cell>
          <cell r="X144">
            <v>700.49332667645581</v>
          </cell>
          <cell r="Y144">
            <v>0</v>
          </cell>
          <cell r="Z144">
            <v>789.98492876614785</v>
          </cell>
          <cell r="AA144">
            <v>0</v>
          </cell>
          <cell r="AB144">
            <v>0</v>
          </cell>
          <cell r="AC144">
            <v>0</v>
          </cell>
          <cell r="AD144">
            <v>0</v>
          </cell>
          <cell r="AE144">
            <v>0</v>
          </cell>
          <cell r="AF144">
            <v>0</v>
          </cell>
          <cell r="AG144">
            <v>27650.410271923185</v>
          </cell>
          <cell r="AH144">
            <v>28499.292942296252</v>
          </cell>
          <cell r="AI144">
            <v>258799.24690407395</v>
          </cell>
          <cell r="AJ144">
            <v>18923.141378409462</v>
          </cell>
          <cell r="AK144">
            <v>15445.062136497438</v>
          </cell>
          <cell r="AL144">
            <v>714331.60602650454</v>
          </cell>
          <cell r="AM144">
            <v>12276.716190125286</v>
          </cell>
          <cell r="AN144">
            <v>0</v>
          </cell>
          <cell r="AO144">
            <v>0</v>
          </cell>
          <cell r="AP144">
            <v>0</v>
          </cell>
          <cell r="AQ144">
            <v>0</v>
          </cell>
          <cell r="AR144">
            <v>0</v>
          </cell>
          <cell r="AS144">
            <v>0</v>
          </cell>
          <cell r="AT144">
            <v>0</v>
          </cell>
        </row>
        <row r="145">
          <cell r="A145">
            <v>9</v>
          </cell>
          <cell r="B145" t="str">
            <v>RhodeIsland</v>
          </cell>
          <cell r="C145">
            <v>42583</v>
          </cell>
          <cell r="D145" t="str">
            <v>Frcst BI</v>
          </cell>
          <cell r="E145">
            <v>10536.801144714322</v>
          </cell>
          <cell r="F145">
            <v>286.52050516407337</v>
          </cell>
          <cell r="G145">
            <v>159376.74641643037</v>
          </cell>
          <cell r="H145">
            <v>17608.379715885803</v>
          </cell>
          <cell r="I145">
            <v>21690.451021090561</v>
          </cell>
          <cell r="J145">
            <v>0</v>
          </cell>
          <cell r="K145">
            <v>0</v>
          </cell>
          <cell r="L145">
            <v>22654.88803062939</v>
          </cell>
          <cell r="M145">
            <v>142.442553685782</v>
          </cell>
          <cell r="N145">
            <v>40877.311439744008</v>
          </cell>
          <cell r="O145">
            <v>6251.8049007910713</v>
          </cell>
          <cell r="P145">
            <v>0</v>
          </cell>
          <cell r="Q145">
            <v>6358.2902201593661</v>
          </cell>
          <cell r="R145">
            <v>6210.7320749876844</v>
          </cell>
          <cell r="S145">
            <v>0</v>
          </cell>
          <cell r="T145">
            <v>3152.5845787793501</v>
          </cell>
          <cell r="U145">
            <v>7975.4528828025477</v>
          </cell>
          <cell r="V145">
            <v>7.4852993630573241</v>
          </cell>
          <cell r="W145">
            <v>5319.2285046562702</v>
          </cell>
          <cell r="X145">
            <v>643.9681910828026</v>
          </cell>
          <cell r="Y145">
            <v>0</v>
          </cell>
          <cell r="Z145">
            <v>721.39436942675172</v>
          </cell>
          <cell r="AA145">
            <v>0</v>
          </cell>
          <cell r="AB145">
            <v>0</v>
          </cell>
          <cell r="AC145">
            <v>0</v>
          </cell>
          <cell r="AD145">
            <v>0</v>
          </cell>
          <cell r="AE145">
            <v>0</v>
          </cell>
          <cell r="AF145">
            <v>0</v>
          </cell>
          <cell r="AG145">
            <v>30382.870203597213</v>
          </cell>
          <cell r="AH145">
            <v>30585.480944601572</v>
          </cell>
          <cell r="AI145">
            <v>252439.15769502486</v>
          </cell>
          <cell r="AJ145">
            <v>18636.338000000003</v>
          </cell>
          <cell r="AK145">
            <v>15173.517307692307</v>
          </cell>
          <cell r="AL145">
            <v>107916.2330153142</v>
          </cell>
          <cell r="AM145">
            <v>9888.3890196149696</v>
          </cell>
          <cell r="AN145">
            <v>0</v>
          </cell>
          <cell r="AO145">
            <v>0</v>
          </cell>
          <cell r="AP145">
            <v>0</v>
          </cell>
          <cell r="AQ145">
            <v>0</v>
          </cell>
          <cell r="AR145">
            <v>0</v>
          </cell>
          <cell r="AS145">
            <v>0</v>
          </cell>
          <cell r="AT145">
            <v>0</v>
          </cell>
        </row>
        <row r="146">
          <cell r="A146">
            <v>9</v>
          </cell>
          <cell r="B146" t="str">
            <v>RhodeIsland</v>
          </cell>
          <cell r="C146">
            <v>42614</v>
          </cell>
          <cell r="D146" t="str">
            <v>Frcst BI</v>
          </cell>
          <cell r="E146">
            <v>10248.297797383319</v>
          </cell>
          <cell r="F146">
            <v>302.77090942814806</v>
          </cell>
          <cell r="G146">
            <v>159556.73191362558</v>
          </cell>
          <cell r="H146">
            <v>19062.524940553591</v>
          </cell>
          <cell r="I146">
            <v>20975.439086925093</v>
          </cell>
          <cell r="J146">
            <v>0</v>
          </cell>
          <cell r="K146">
            <v>0</v>
          </cell>
          <cell r="L146">
            <v>25408.049059067307</v>
          </cell>
          <cell r="M146">
            <v>118.73966239916867</v>
          </cell>
          <cell r="N146">
            <v>41097.561119723621</v>
          </cell>
          <cell r="O146">
            <v>6258.5947381552105</v>
          </cell>
          <cell r="P146">
            <v>0</v>
          </cell>
          <cell r="Q146">
            <v>6591.4057837666242</v>
          </cell>
          <cell r="R146">
            <v>4655.8711205830923</v>
          </cell>
          <cell r="S146">
            <v>0</v>
          </cell>
          <cell r="T146">
            <v>3537.7511784898011</v>
          </cell>
          <cell r="U146">
            <v>10148.552710615151</v>
          </cell>
          <cell r="V146">
            <v>35.501619962901437</v>
          </cell>
          <cell r="W146">
            <v>5512.7213246165029</v>
          </cell>
          <cell r="X146">
            <v>592.04289283509354</v>
          </cell>
          <cell r="Y146">
            <v>0</v>
          </cell>
          <cell r="Z146">
            <v>614.15860824828292</v>
          </cell>
          <cell r="AA146">
            <v>0</v>
          </cell>
          <cell r="AB146">
            <v>0</v>
          </cell>
          <cell r="AC146">
            <v>0</v>
          </cell>
          <cell r="AD146">
            <v>0</v>
          </cell>
          <cell r="AE146">
            <v>0</v>
          </cell>
          <cell r="AF146">
            <v>0</v>
          </cell>
          <cell r="AG146">
            <v>32133.045524134672</v>
          </cell>
          <cell r="AH146">
            <v>31565.425363374779</v>
          </cell>
          <cell r="AI146">
            <v>275876.52934967162</v>
          </cell>
          <cell r="AJ146">
            <v>23048.531658649794</v>
          </cell>
          <cell r="AK146">
            <v>20827.712248837528</v>
          </cell>
          <cell r="AL146">
            <v>304277.7066349652</v>
          </cell>
          <cell r="AM146">
            <v>11517.636533927993</v>
          </cell>
          <cell r="AN146">
            <v>0</v>
          </cell>
          <cell r="AO146">
            <v>0</v>
          </cell>
          <cell r="AP146">
            <v>0</v>
          </cell>
          <cell r="AQ146">
            <v>0</v>
          </cell>
          <cell r="AR146">
            <v>0</v>
          </cell>
          <cell r="AS146">
            <v>0</v>
          </cell>
          <cell r="AT146">
            <v>0</v>
          </cell>
        </row>
        <row r="147">
          <cell r="A147">
            <v>9</v>
          </cell>
          <cell r="B147" t="str">
            <v>RhodeIsland</v>
          </cell>
          <cell r="C147">
            <v>42644</v>
          </cell>
          <cell r="D147" t="str">
            <v>Frcst BI</v>
          </cell>
          <cell r="E147">
            <v>11186.441149471939</v>
          </cell>
          <cell r="F147">
            <v>337.69244266829753</v>
          </cell>
          <cell r="G147">
            <v>256806.705202741</v>
          </cell>
          <cell r="H147">
            <v>28194.617983788979</v>
          </cell>
          <cell r="I147">
            <v>23772.90057761599</v>
          </cell>
          <cell r="J147">
            <v>0</v>
          </cell>
          <cell r="K147">
            <v>0</v>
          </cell>
          <cell r="L147">
            <v>26324.619772714181</v>
          </cell>
          <cell r="M147">
            <v>343.70583730528733</v>
          </cell>
          <cell r="N147">
            <v>50273.338800213307</v>
          </cell>
          <cell r="O147">
            <v>6528.2013892762043</v>
          </cell>
          <cell r="P147">
            <v>0</v>
          </cell>
          <cell r="Q147">
            <v>6227.6755812333095</v>
          </cell>
          <cell r="R147">
            <v>4574.7685218092638</v>
          </cell>
          <cell r="S147">
            <v>0</v>
          </cell>
          <cell r="T147">
            <v>3346.5826536623995</v>
          </cell>
          <cell r="U147">
            <v>20182.573618209201</v>
          </cell>
          <cell r="V147">
            <v>33.968222955476037</v>
          </cell>
          <cell r="W147">
            <v>11696.100726430392</v>
          </cell>
          <cell r="X147">
            <v>620.5628320414221</v>
          </cell>
          <cell r="Y147">
            <v>0</v>
          </cell>
          <cell r="Z147">
            <v>1222.8717450261745</v>
          </cell>
          <cell r="AA147">
            <v>0</v>
          </cell>
          <cell r="AB147">
            <v>0</v>
          </cell>
          <cell r="AC147">
            <v>0</v>
          </cell>
          <cell r="AD147">
            <v>0</v>
          </cell>
          <cell r="AE147">
            <v>0</v>
          </cell>
          <cell r="AF147">
            <v>0</v>
          </cell>
          <cell r="AG147">
            <v>44476.296700912433</v>
          </cell>
          <cell r="AH147">
            <v>29602.955467298983</v>
          </cell>
          <cell r="AI147">
            <v>267028.78582206543</v>
          </cell>
          <cell r="AJ147">
            <v>48542.560408249425</v>
          </cell>
          <cell r="AK147">
            <v>46608.492869292408</v>
          </cell>
          <cell r="AL147">
            <v>257191.75864797214</v>
          </cell>
          <cell r="AM147">
            <v>13974.408147650194</v>
          </cell>
          <cell r="AN147">
            <v>0</v>
          </cell>
          <cell r="AO147">
            <v>0</v>
          </cell>
          <cell r="AP147">
            <v>0</v>
          </cell>
          <cell r="AQ147">
            <v>0</v>
          </cell>
          <cell r="AR147">
            <v>0</v>
          </cell>
          <cell r="AS147">
            <v>0</v>
          </cell>
          <cell r="AT147">
            <v>0</v>
          </cell>
        </row>
        <row r="148">
          <cell r="A148">
            <v>9</v>
          </cell>
          <cell r="B148" t="str">
            <v>RhodeIsland</v>
          </cell>
          <cell r="C148">
            <v>42675</v>
          </cell>
          <cell r="D148" t="str">
            <v>Frcst BI</v>
          </cell>
          <cell r="E148">
            <v>13064.138735226026</v>
          </cell>
          <cell r="F148">
            <v>582.94259353653695</v>
          </cell>
          <cell r="G148">
            <v>465322.67127646098</v>
          </cell>
          <cell r="H148">
            <v>53581.568947669613</v>
          </cell>
          <cell r="I148">
            <v>56228.44012571741</v>
          </cell>
          <cell r="J148">
            <v>0</v>
          </cell>
          <cell r="K148">
            <v>0</v>
          </cell>
          <cell r="L148">
            <v>37982.803845800481</v>
          </cell>
          <cell r="M148">
            <v>571.102225502387</v>
          </cell>
          <cell r="N148">
            <v>81698.686076637139</v>
          </cell>
          <cell r="O148">
            <v>7368.0604604306172</v>
          </cell>
          <cell r="P148">
            <v>0</v>
          </cell>
          <cell r="Q148">
            <v>7268.5364669030805</v>
          </cell>
          <cell r="R148">
            <v>4263.2555157522675</v>
          </cell>
          <cell r="S148">
            <v>0</v>
          </cell>
          <cell r="T148">
            <v>3405.6554980146043</v>
          </cell>
          <cell r="U148">
            <v>33970.028994801032</v>
          </cell>
          <cell r="V148">
            <v>346.03901064870763</v>
          </cell>
          <cell r="W148">
            <v>21737.785364734489</v>
          </cell>
          <cell r="X148">
            <v>1351.2242729101254</v>
          </cell>
          <cell r="Y148">
            <v>0</v>
          </cell>
          <cell r="Z148">
            <v>2715.7887750439695</v>
          </cell>
          <cell r="AA148">
            <v>0</v>
          </cell>
          <cell r="AB148">
            <v>0</v>
          </cell>
          <cell r="AC148">
            <v>0</v>
          </cell>
          <cell r="AD148">
            <v>0</v>
          </cell>
          <cell r="AE148">
            <v>0</v>
          </cell>
          <cell r="AF148">
            <v>0</v>
          </cell>
          <cell r="AG148">
            <v>64568.044880094843</v>
          </cell>
          <cell r="AH148">
            <v>40684.289424115763</v>
          </cell>
          <cell r="AI148">
            <v>299764.97497854679</v>
          </cell>
          <cell r="AJ148">
            <v>111502.31207309982</v>
          </cell>
          <cell r="AK148">
            <v>100445.93571313254</v>
          </cell>
          <cell r="AL148">
            <v>214911.5284113872</v>
          </cell>
          <cell r="AM148">
            <v>15859.639262990388</v>
          </cell>
          <cell r="AN148">
            <v>0</v>
          </cell>
          <cell r="AO148">
            <v>0</v>
          </cell>
          <cell r="AP148">
            <v>0</v>
          </cell>
          <cell r="AQ148">
            <v>0</v>
          </cell>
          <cell r="AR148">
            <v>0</v>
          </cell>
          <cell r="AS148">
            <v>0</v>
          </cell>
          <cell r="AT148">
            <v>0</v>
          </cell>
        </row>
        <row r="149">
          <cell r="A149">
            <v>9</v>
          </cell>
          <cell r="B149" t="str">
            <v>RhodeIsland</v>
          </cell>
          <cell r="C149">
            <v>42705</v>
          </cell>
          <cell r="D149" t="str">
            <v>Frcst BI</v>
          </cell>
          <cell r="E149">
            <v>20141.339228139383</v>
          </cell>
          <cell r="F149">
            <v>1136.1394823741282</v>
          </cell>
          <cell r="G149">
            <v>911207.26866797986</v>
          </cell>
          <cell r="H149">
            <v>101048.94037215495</v>
          </cell>
          <cell r="I149">
            <v>124175.78005189594</v>
          </cell>
          <cell r="J149">
            <v>0</v>
          </cell>
          <cell r="K149">
            <v>0</v>
          </cell>
          <cell r="L149">
            <v>67946.99217130951</v>
          </cell>
          <cell r="M149">
            <v>1437.629931045733</v>
          </cell>
          <cell r="N149">
            <v>131695.07897250046</v>
          </cell>
          <cell r="O149">
            <v>9957.2390713133645</v>
          </cell>
          <cell r="P149">
            <v>0</v>
          </cell>
          <cell r="Q149">
            <v>8674.8862625687452</v>
          </cell>
          <cell r="R149">
            <v>4377.3623162666117</v>
          </cell>
          <cell r="S149">
            <v>0</v>
          </cell>
          <cell r="T149">
            <v>4330.5610677194163</v>
          </cell>
          <cell r="U149">
            <v>61987.869131415966</v>
          </cell>
          <cell r="V149">
            <v>412.73148922921155</v>
          </cell>
          <cell r="W149">
            <v>36628.451926981652</v>
          </cell>
          <cell r="X149">
            <v>2463.7930786294564</v>
          </cell>
          <cell r="Y149">
            <v>0</v>
          </cell>
          <cell r="Z149">
            <v>4406.5102362465723</v>
          </cell>
          <cell r="AA149">
            <v>0</v>
          </cell>
          <cell r="AB149">
            <v>0</v>
          </cell>
          <cell r="AC149">
            <v>0</v>
          </cell>
          <cell r="AD149">
            <v>0</v>
          </cell>
          <cell r="AE149">
            <v>0</v>
          </cell>
          <cell r="AF149">
            <v>0</v>
          </cell>
          <cell r="AG149">
            <v>104595.13675470957</v>
          </cell>
          <cell r="AH149">
            <v>46905.586784616484</v>
          </cell>
          <cell r="AI149">
            <v>372333.76615056436</v>
          </cell>
          <cell r="AJ149">
            <v>157605.3855121558</v>
          </cell>
          <cell r="AK149">
            <v>147584.8919511142</v>
          </cell>
          <cell r="AL149">
            <v>83526.814379626041</v>
          </cell>
          <cell r="AM149">
            <v>19289.695009429743</v>
          </cell>
          <cell r="AN149">
            <v>0</v>
          </cell>
          <cell r="AO149">
            <v>0</v>
          </cell>
          <cell r="AP149">
            <v>0</v>
          </cell>
          <cell r="AQ149">
            <v>0</v>
          </cell>
          <cell r="AR149">
            <v>0</v>
          </cell>
          <cell r="AS149">
            <v>0</v>
          </cell>
          <cell r="AT149">
            <v>0</v>
          </cell>
        </row>
        <row r="150">
          <cell r="A150">
            <v>9</v>
          </cell>
          <cell r="B150" t="str">
            <v>RhodeIsland</v>
          </cell>
          <cell r="C150">
            <v>42736</v>
          </cell>
          <cell r="D150" t="str">
            <v>Frcst BI</v>
          </cell>
          <cell r="E150">
            <v>25874.782619893456</v>
          </cell>
          <cell r="F150">
            <v>1544.9192822687305</v>
          </cell>
          <cell r="G150">
            <v>1208710.6405205692</v>
          </cell>
          <cell r="H150">
            <v>115512.12474880545</v>
          </cell>
          <cell r="I150">
            <v>198065.63146841098</v>
          </cell>
          <cell r="J150">
            <v>0</v>
          </cell>
          <cell r="K150">
            <v>0</v>
          </cell>
          <cell r="L150">
            <v>90783.921162023369</v>
          </cell>
          <cell r="M150">
            <v>2094.048282733017</v>
          </cell>
          <cell r="N150">
            <v>208091.01857479353</v>
          </cell>
          <cell r="O150">
            <v>10985.890592129237</v>
          </cell>
          <cell r="P150">
            <v>0</v>
          </cell>
          <cell r="Q150">
            <v>11107.437088185865</v>
          </cell>
          <cell r="R150">
            <v>6644.3618966197973</v>
          </cell>
          <cell r="S150">
            <v>0</v>
          </cell>
          <cell r="T150">
            <v>4066.546100233963</v>
          </cell>
          <cell r="U150">
            <v>85097.859891337255</v>
          </cell>
          <cell r="V150">
            <v>376.2161000663441</v>
          </cell>
          <cell r="W150">
            <v>47223.003705556417</v>
          </cell>
          <cell r="X150">
            <v>3588.1647938352194</v>
          </cell>
          <cell r="Y150">
            <v>0</v>
          </cell>
          <cell r="Z150">
            <v>5430.9173806703793</v>
          </cell>
          <cell r="AA150">
            <v>0</v>
          </cell>
          <cell r="AB150">
            <v>0</v>
          </cell>
          <cell r="AC150">
            <v>0</v>
          </cell>
          <cell r="AD150">
            <v>0</v>
          </cell>
          <cell r="AE150">
            <v>0</v>
          </cell>
          <cell r="AF150">
            <v>0</v>
          </cell>
          <cell r="AG150">
            <v>100714.79136919306</v>
          </cell>
          <cell r="AH150">
            <v>42956.191137236223</v>
          </cell>
          <cell r="AI150">
            <v>365589.44765457889</v>
          </cell>
          <cell r="AJ150">
            <v>178243.17036835081</v>
          </cell>
          <cell r="AK150">
            <v>161257.26318140092</v>
          </cell>
          <cell r="AL150">
            <v>83141.128215144621</v>
          </cell>
          <cell r="AM150">
            <v>15906.753180507008</v>
          </cell>
          <cell r="AN150">
            <v>0</v>
          </cell>
          <cell r="AO150">
            <v>0</v>
          </cell>
          <cell r="AP150">
            <v>0</v>
          </cell>
          <cell r="AQ150">
            <v>0</v>
          </cell>
          <cell r="AR150">
            <v>0</v>
          </cell>
          <cell r="AS150">
            <v>0</v>
          </cell>
          <cell r="AT150">
            <v>0</v>
          </cell>
        </row>
        <row r="151">
          <cell r="A151">
            <v>9</v>
          </cell>
          <cell r="B151" t="str">
            <v>RhodeIsland</v>
          </cell>
          <cell r="C151">
            <v>42767</v>
          </cell>
          <cell r="D151" t="str">
            <v>Frcst BI</v>
          </cell>
          <cell r="E151">
            <v>24467.320867598766</v>
          </cell>
          <cell r="F151">
            <v>1459.5674581892076</v>
          </cell>
          <cell r="G151">
            <v>1088176.6746675551</v>
          </cell>
          <cell r="H151">
            <v>102033.46000551216</v>
          </cell>
          <cell r="I151">
            <v>167715.40660220181</v>
          </cell>
          <cell r="J151">
            <v>0</v>
          </cell>
          <cell r="K151">
            <v>0</v>
          </cell>
          <cell r="L151">
            <v>93324.33632374389</v>
          </cell>
          <cell r="M151">
            <v>1956.8722362686774</v>
          </cell>
          <cell r="N151">
            <v>208077.32340251276</v>
          </cell>
          <cell r="O151">
            <v>10316.011438873389</v>
          </cell>
          <cell r="P151">
            <v>0</v>
          </cell>
          <cell r="Q151">
            <v>9436.5457352845006</v>
          </cell>
          <cell r="R151">
            <v>5357.2761453227431</v>
          </cell>
          <cell r="S151">
            <v>0</v>
          </cell>
          <cell r="T151">
            <v>4935.5927592976923</v>
          </cell>
          <cell r="U151">
            <v>73574.15971400727</v>
          </cell>
          <cell r="V151">
            <v>753.52870394069339</v>
          </cell>
          <cell r="W151">
            <v>42463.846847164757</v>
          </cell>
          <cell r="X151">
            <v>2817.7061079820492</v>
          </cell>
          <cell r="Y151">
            <v>0</v>
          </cell>
          <cell r="Z151">
            <v>4663.0118107910503</v>
          </cell>
          <cell r="AA151">
            <v>0</v>
          </cell>
          <cell r="AB151">
            <v>0</v>
          </cell>
          <cell r="AC151">
            <v>0</v>
          </cell>
          <cell r="AD151">
            <v>0</v>
          </cell>
          <cell r="AE151">
            <v>0</v>
          </cell>
          <cell r="AF151">
            <v>0</v>
          </cell>
          <cell r="AG151">
            <v>116380.28898429766</v>
          </cell>
          <cell r="AH151">
            <v>50756.71881172742</v>
          </cell>
          <cell r="AI151">
            <v>352488.89335867477</v>
          </cell>
          <cell r="AJ151">
            <v>167452.26186088932</v>
          </cell>
          <cell r="AK151">
            <v>156382.07201008155</v>
          </cell>
          <cell r="AL151">
            <v>0</v>
          </cell>
          <cell r="AM151">
            <v>15358.244450144695</v>
          </cell>
          <cell r="AN151">
            <v>0</v>
          </cell>
          <cell r="AO151">
            <v>0</v>
          </cell>
          <cell r="AP151">
            <v>0</v>
          </cell>
          <cell r="AQ151">
            <v>0</v>
          </cell>
          <cell r="AR151">
            <v>0</v>
          </cell>
          <cell r="AS151">
            <v>0</v>
          </cell>
          <cell r="AT151">
            <v>0</v>
          </cell>
        </row>
        <row r="152">
          <cell r="A152">
            <v>9</v>
          </cell>
          <cell r="B152" t="str">
            <v>RhodeIsland</v>
          </cell>
          <cell r="C152">
            <v>42795</v>
          </cell>
          <cell r="D152" t="str">
            <v>Frcst BI</v>
          </cell>
          <cell r="E152">
            <v>24970.897870273682</v>
          </cell>
          <cell r="F152">
            <v>1410.8280266660554</v>
          </cell>
          <cell r="G152">
            <v>1080148.7549548717</v>
          </cell>
          <cell r="H152">
            <v>104185.1638283167</v>
          </cell>
          <cell r="I152">
            <v>173302.18908554109</v>
          </cell>
          <cell r="J152">
            <v>0</v>
          </cell>
          <cell r="K152">
            <v>0</v>
          </cell>
          <cell r="L152">
            <v>95809.720094981632</v>
          </cell>
          <cell r="M152">
            <v>1506.3264843335644</v>
          </cell>
          <cell r="N152">
            <v>220927.9885890295</v>
          </cell>
          <cell r="O152">
            <v>12861.595263608991</v>
          </cell>
          <cell r="P152">
            <v>0</v>
          </cell>
          <cell r="Q152">
            <v>11195.64461507076</v>
          </cell>
          <cell r="R152">
            <v>6154.0107650005775</v>
          </cell>
          <cell r="S152">
            <v>0</v>
          </cell>
          <cell r="T152">
            <v>5058.9278054913666</v>
          </cell>
          <cell r="U152">
            <v>78329.179764135974</v>
          </cell>
          <cell r="V152">
            <v>842.34643743084814</v>
          </cell>
          <cell r="W152">
            <v>45027.223199760745</v>
          </cell>
          <cell r="X152">
            <v>2899.454644527435</v>
          </cell>
          <cell r="Y152">
            <v>0</v>
          </cell>
          <cell r="Z152">
            <v>5420.5611357308744</v>
          </cell>
          <cell r="AA152">
            <v>0</v>
          </cell>
          <cell r="AB152">
            <v>0</v>
          </cell>
          <cell r="AC152">
            <v>0</v>
          </cell>
          <cell r="AD152">
            <v>0</v>
          </cell>
          <cell r="AE152">
            <v>0</v>
          </cell>
          <cell r="AF152">
            <v>0</v>
          </cell>
          <cell r="AG152">
            <v>78430.441734312524</v>
          </cell>
          <cell r="AH152">
            <v>49760.152800470671</v>
          </cell>
          <cell r="AI152">
            <v>322140.37320738478</v>
          </cell>
          <cell r="AJ152">
            <v>142450.151617375</v>
          </cell>
          <cell r="AK152">
            <v>130408.56755273158</v>
          </cell>
          <cell r="AL152">
            <v>0</v>
          </cell>
          <cell r="AM152">
            <v>12901.570033232476</v>
          </cell>
          <cell r="AN152">
            <v>0</v>
          </cell>
          <cell r="AO152">
            <v>0</v>
          </cell>
          <cell r="AP152">
            <v>0</v>
          </cell>
          <cell r="AQ152">
            <v>0</v>
          </cell>
          <cell r="AR152">
            <v>0</v>
          </cell>
          <cell r="AS152">
            <v>0</v>
          </cell>
          <cell r="AT152">
            <v>0</v>
          </cell>
        </row>
        <row r="153">
          <cell r="A153">
            <v>9</v>
          </cell>
          <cell r="B153" t="str">
            <v>RhodeIsland</v>
          </cell>
          <cell r="C153">
            <v>42826</v>
          </cell>
          <cell r="D153" t="str">
            <v>Frcst BI</v>
          </cell>
          <cell r="E153">
            <v>18768.387066634987</v>
          </cell>
          <cell r="F153">
            <v>938.37123371131793</v>
          </cell>
          <cell r="G153">
            <v>709876.22751029546</v>
          </cell>
          <cell r="H153">
            <v>70810.533490706948</v>
          </cell>
          <cell r="I153">
            <v>102110.63671527005</v>
          </cell>
          <cell r="J153">
            <v>0</v>
          </cell>
          <cell r="K153">
            <v>0</v>
          </cell>
          <cell r="L153">
            <v>68065.563373727913</v>
          </cell>
          <cell r="M153">
            <v>1111.5336249741015</v>
          </cell>
          <cell r="N153">
            <v>143767.83836283567</v>
          </cell>
          <cell r="O153">
            <v>10025.780204321385</v>
          </cell>
          <cell r="P153">
            <v>0</v>
          </cell>
          <cell r="Q153">
            <v>9205.3041115584274</v>
          </cell>
          <cell r="R153">
            <v>5575.3121768023439</v>
          </cell>
          <cell r="S153">
            <v>0</v>
          </cell>
          <cell r="T153">
            <v>4121.3776975028777</v>
          </cell>
          <cell r="U153">
            <v>54152.13929815677</v>
          </cell>
          <cell r="V153">
            <v>476.46249753568156</v>
          </cell>
          <cell r="W153">
            <v>30070.047342610698</v>
          </cell>
          <cell r="X153">
            <v>2061.9162663286388</v>
          </cell>
          <cell r="Y153">
            <v>0</v>
          </cell>
          <cell r="Z153">
            <v>3414.5342766255649</v>
          </cell>
          <cell r="AA153">
            <v>0</v>
          </cell>
          <cell r="AB153">
            <v>0</v>
          </cell>
          <cell r="AC153">
            <v>0</v>
          </cell>
          <cell r="AD153">
            <v>0</v>
          </cell>
          <cell r="AE153">
            <v>0</v>
          </cell>
          <cell r="AF153">
            <v>0</v>
          </cell>
          <cell r="AG153">
            <v>58326.967443558111</v>
          </cell>
          <cell r="AH153">
            <v>36740.901783130546</v>
          </cell>
          <cell r="AI153">
            <v>283873.99076559552</v>
          </cell>
          <cell r="AJ153">
            <v>98874.581251971322</v>
          </cell>
          <cell r="AK153">
            <v>85039.051757883557</v>
          </cell>
          <cell r="AL153">
            <v>0</v>
          </cell>
          <cell r="AM153">
            <v>16265.844409793612</v>
          </cell>
          <cell r="AN153">
            <v>0</v>
          </cell>
          <cell r="AO153">
            <v>0</v>
          </cell>
          <cell r="AP153">
            <v>0</v>
          </cell>
          <cell r="AQ153">
            <v>0</v>
          </cell>
          <cell r="AR153">
            <v>0</v>
          </cell>
          <cell r="AS153">
            <v>0</v>
          </cell>
          <cell r="AT153">
            <v>0</v>
          </cell>
        </row>
        <row r="154">
          <cell r="A154">
            <v>9</v>
          </cell>
          <cell r="B154" t="str">
            <v>RhodeIsland</v>
          </cell>
          <cell r="C154">
            <v>42856</v>
          </cell>
          <cell r="D154" t="str">
            <v>Frcst BI</v>
          </cell>
          <cell r="E154">
            <v>16812.220387600264</v>
          </cell>
          <cell r="F154">
            <v>730.5585643552489</v>
          </cell>
          <cell r="G154">
            <v>411379.40969899617</v>
          </cell>
          <cell r="H154">
            <v>41690.216933089061</v>
          </cell>
          <cell r="I154">
            <v>52254.671838016104</v>
          </cell>
          <cell r="J154">
            <v>0</v>
          </cell>
          <cell r="K154">
            <v>0</v>
          </cell>
          <cell r="L154">
            <v>47272.126870147011</v>
          </cell>
          <cell r="M154">
            <v>5204.6008504060737</v>
          </cell>
          <cell r="N154">
            <v>91382.971692042556</v>
          </cell>
          <cell r="O154">
            <v>8752.9202432624152</v>
          </cell>
          <cell r="P154">
            <v>0</v>
          </cell>
          <cell r="Q154">
            <v>8213.0097258687492</v>
          </cell>
          <cell r="R154">
            <v>7332.1722848259842</v>
          </cell>
          <cell r="S154">
            <v>0</v>
          </cell>
          <cell r="T154">
            <v>3692.1943275353306</v>
          </cell>
          <cell r="U154">
            <v>26487.013021279341</v>
          </cell>
          <cell r="V154">
            <v>224.010290720066</v>
          </cell>
          <cell r="W154">
            <v>13868.434840904501</v>
          </cell>
          <cell r="X154">
            <v>1357.1367717699986</v>
          </cell>
          <cell r="Y154">
            <v>0</v>
          </cell>
          <cell r="Z154">
            <v>1978.9477221384764</v>
          </cell>
          <cell r="AA154">
            <v>0</v>
          </cell>
          <cell r="AB154">
            <v>0</v>
          </cell>
          <cell r="AC154">
            <v>0</v>
          </cell>
          <cell r="AD154">
            <v>0</v>
          </cell>
          <cell r="AE154">
            <v>0</v>
          </cell>
          <cell r="AF154">
            <v>0</v>
          </cell>
          <cell r="AG154">
            <v>35737.017167326063</v>
          </cell>
          <cell r="AH154">
            <v>35064.451697622659</v>
          </cell>
          <cell r="AI154">
            <v>262724.77700121165</v>
          </cell>
          <cell r="AJ154">
            <v>33013.776447014592</v>
          </cell>
          <cell r="AK154">
            <v>38679.39840094297</v>
          </cell>
          <cell r="AL154">
            <v>61454.243887100034</v>
          </cell>
          <cell r="AM154">
            <v>13882.852032292611</v>
          </cell>
          <cell r="AN154">
            <v>0</v>
          </cell>
          <cell r="AO154">
            <v>0</v>
          </cell>
          <cell r="AP154">
            <v>0</v>
          </cell>
          <cell r="AQ154">
            <v>0</v>
          </cell>
          <cell r="AR154">
            <v>0</v>
          </cell>
          <cell r="AS154">
            <v>0</v>
          </cell>
          <cell r="AT154">
            <v>0</v>
          </cell>
        </row>
        <row r="155">
          <cell r="A155">
            <v>9</v>
          </cell>
          <cell r="B155" t="str">
            <v>RhodeIsland</v>
          </cell>
          <cell r="C155">
            <v>42887</v>
          </cell>
          <cell r="D155" t="str">
            <v>Frcst BI</v>
          </cell>
          <cell r="E155">
            <v>12632.699363468606</v>
          </cell>
          <cell r="F155">
            <v>426.72152537998147</v>
          </cell>
          <cell r="G155">
            <v>220964.28769477335</v>
          </cell>
          <cell r="H155">
            <v>23621.789083335581</v>
          </cell>
          <cell r="I155">
            <v>27318.70161586607</v>
          </cell>
          <cell r="J155">
            <v>0</v>
          </cell>
          <cell r="K155">
            <v>0</v>
          </cell>
          <cell r="L155">
            <v>31122.243904299499</v>
          </cell>
          <cell r="M155">
            <v>323.32909065578031</v>
          </cell>
          <cell r="N155">
            <v>56162.634888114771</v>
          </cell>
          <cell r="O155">
            <v>6918.6171660335731</v>
          </cell>
          <cell r="P155">
            <v>0</v>
          </cell>
          <cell r="Q155">
            <v>5920.3144708366081</v>
          </cell>
          <cell r="R155">
            <v>6070.6524793475692</v>
          </cell>
          <cell r="S155">
            <v>0</v>
          </cell>
          <cell r="T155">
            <v>3798.9031967835504</v>
          </cell>
          <cell r="U155">
            <v>14411.760150648286</v>
          </cell>
          <cell r="V155">
            <v>53.601631094201331</v>
          </cell>
          <cell r="W155">
            <v>7524.1089390699299</v>
          </cell>
          <cell r="X155">
            <v>651.43571480991409</v>
          </cell>
          <cell r="Y155">
            <v>0</v>
          </cell>
          <cell r="Z155">
            <v>1185.6969027644743</v>
          </cell>
          <cell r="AA155">
            <v>0</v>
          </cell>
          <cell r="AB155">
            <v>0</v>
          </cell>
          <cell r="AC155">
            <v>0</v>
          </cell>
          <cell r="AD155">
            <v>0</v>
          </cell>
          <cell r="AE155">
            <v>0</v>
          </cell>
          <cell r="AF155">
            <v>0</v>
          </cell>
          <cell r="AG155">
            <v>31781.77740762063</v>
          </cell>
          <cell r="AH155">
            <v>31207.548459730158</v>
          </cell>
          <cell r="AI155">
            <v>256964.83895792413</v>
          </cell>
          <cell r="AJ155">
            <v>25899.250138919648</v>
          </cell>
          <cell r="AK155">
            <v>18572.563991910276</v>
          </cell>
          <cell r="AL155">
            <v>269714.33086212038</v>
          </cell>
          <cell r="AM155">
            <v>13118.446229427993</v>
          </cell>
          <cell r="AN155">
            <v>0</v>
          </cell>
          <cell r="AO155">
            <v>0</v>
          </cell>
          <cell r="AP155">
            <v>0</v>
          </cell>
          <cell r="AQ155">
            <v>0</v>
          </cell>
          <cell r="AR155">
            <v>0</v>
          </cell>
          <cell r="AS155">
            <v>0</v>
          </cell>
          <cell r="AT155">
            <v>0</v>
          </cell>
        </row>
        <row r="156">
          <cell r="A156">
            <v>9</v>
          </cell>
          <cell r="B156" t="str">
            <v>RhodeIsland</v>
          </cell>
          <cell r="C156">
            <v>42917</v>
          </cell>
          <cell r="D156" t="str">
            <v>Frcst BI</v>
          </cell>
          <cell r="E156">
            <v>11656.231478054289</v>
          </cell>
          <cell r="F156">
            <v>341.25226174894732</v>
          </cell>
          <cell r="G156">
            <v>171009.07480817955</v>
          </cell>
          <cell r="H156">
            <v>18270.28654167234</v>
          </cell>
          <cell r="I156">
            <v>23200.116228454815</v>
          </cell>
          <cell r="J156">
            <v>0</v>
          </cell>
          <cell r="K156">
            <v>0</v>
          </cell>
          <cell r="L156">
            <v>26519.333804694572</v>
          </cell>
          <cell r="M156">
            <v>57.026046620176935</v>
          </cell>
          <cell r="N156">
            <v>46714.168295483127</v>
          </cell>
          <cell r="O156">
            <v>6162.1631766435485</v>
          </cell>
          <cell r="P156">
            <v>0</v>
          </cell>
          <cell r="Q156">
            <v>6017.4799082797626</v>
          </cell>
          <cell r="R156">
            <v>4394.0892567757182</v>
          </cell>
          <cell r="S156">
            <v>0</v>
          </cell>
          <cell r="T156">
            <v>3083.8722678570507</v>
          </cell>
          <cell r="U156">
            <v>8681.5190391470169</v>
          </cell>
          <cell r="V156">
            <v>9.9080025162978913</v>
          </cell>
          <cell r="W156">
            <v>5709.8712860075193</v>
          </cell>
          <cell r="X156">
            <v>668.75666356897329</v>
          </cell>
          <cell r="Y156">
            <v>0</v>
          </cell>
          <cell r="Z156">
            <v>754.1645463361732</v>
          </cell>
          <cell r="AA156">
            <v>0</v>
          </cell>
          <cell r="AB156">
            <v>0</v>
          </cell>
          <cell r="AC156">
            <v>0</v>
          </cell>
          <cell r="AD156">
            <v>0</v>
          </cell>
          <cell r="AE156">
            <v>0</v>
          </cell>
          <cell r="AF156">
            <v>0</v>
          </cell>
          <cell r="AG156">
            <v>27650.410271923185</v>
          </cell>
          <cell r="AH156">
            <v>28499.292942296252</v>
          </cell>
          <cell r="AI156">
            <v>258799.24690407395</v>
          </cell>
          <cell r="AJ156">
            <v>18923.141378409462</v>
          </cell>
          <cell r="AK156">
            <v>15445.062136497438</v>
          </cell>
          <cell r="AL156">
            <v>714331.60602650454</v>
          </cell>
          <cell r="AM156">
            <v>12276.716190125286</v>
          </cell>
          <cell r="AN156">
            <v>0</v>
          </cell>
          <cell r="AO156">
            <v>0</v>
          </cell>
          <cell r="AP156">
            <v>0</v>
          </cell>
          <cell r="AQ156">
            <v>0</v>
          </cell>
          <cell r="AR156">
            <v>0</v>
          </cell>
          <cell r="AS156">
            <v>0</v>
          </cell>
          <cell r="AT156">
            <v>0</v>
          </cell>
        </row>
        <row r="157">
          <cell r="A157">
            <v>9</v>
          </cell>
          <cell r="B157" t="str">
            <v>RhodeIsland</v>
          </cell>
          <cell r="C157">
            <v>42948</v>
          </cell>
          <cell r="D157" t="str">
            <v>Frcst BI</v>
          </cell>
          <cell r="E157">
            <v>9657.1782527714695</v>
          </cell>
          <cell r="F157">
            <v>274.4140049458731</v>
          </cell>
          <cell r="G157">
            <v>153757.53438442622</v>
          </cell>
          <cell r="H157">
            <v>16867.537566506162</v>
          </cell>
          <cell r="I157">
            <v>20877.749521640097</v>
          </cell>
          <cell r="J157">
            <v>0</v>
          </cell>
          <cell r="K157">
            <v>0</v>
          </cell>
          <cell r="L157">
            <v>21697.639240602795</v>
          </cell>
          <cell r="M157">
            <v>148.82602280102191</v>
          </cell>
          <cell r="N157">
            <v>39150.101097219609</v>
          </cell>
          <cell r="O157">
            <v>5987.6441303351103</v>
          </cell>
          <cell r="P157">
            <v>0</v>
          </cell>
          <cell r="Q157">
            <v>6089.6300700117872</v>
          </cell>
          <cell r="R157">
            <v>5948.3067760445429</v>
          </cell>
          <cell r="S157">
            <v>0</v>
          </cell>
          <cell r="T157">
            <v>3019.3767796759971</v>
          </cell>
          <cell r="U157">
            <v>7790.4711082802542</v>
          </cell>
          <cell r="V157">
            <v>7.1690191082802572</v>
          </cell>
          <cell r="W157">
            <v>5094.4723706567092</v>
          </cell>
          <cell r="X157">
            <v>616.75826751592365</v>
          </cell>
          <cell r="Y157">
            <v>0</v>
          </cell>
          <cell r="Z157">
            <v>690.9129171974522</v>
          </cell>
          <cell r="AA157">
            <v>0</v>
          </cell>
          <cell r="AB157">
            <v>0</v>
          </cell>
          <cell r="AC157">
            <v>0</v>
          </cell>
          <cell r="AD157">
            <v>0</v>
          </cell>
          <cell r="AE157">
            <v>0</v>
          </cell>
          <cell r="AF157">
            <v>0</v>
          </cell>
          <cell r="AG157">
            <v>30382.870203597213</v>
          </cell>
          <cell r="AH157">
            <v>30585.480944601572</v>
          </cell>
          <cell r="AI157">
            <v>252439.15769502486</v>
          </cell>
          <cell r="AJ157">
            <v>18636.338000000003</v>
          </cell>
          <cell r="AK157">
            <v>15173.517307692307</v>
          </cell>
          <cell r="AL157">
            <v>107916.2330153142</v>
          </cell>
          <cell r="AM157">
            <v>9888.3890196149696</v>
          </cell>
          <cell r="AN157">
            <v>0</v>
          </cell>
          <cell r="AO157">
            <v>0</v>
          </cell>
          <cell r="AP157">
            <v>0</v>
          </cell>
          <cell r="AQ157">
            <v>0</v>
          </cell>
          <cell r="AR157">
            <v>0</v>
          </cell>
          <cell r="AS157">
            <v>0</v>
          </cell>
          <cell r="AT157">
            <v>0</v>
          </cell>
        </row>
        <row r="158">
          <cell r="A158">
            <v>9</v>
          </cell>
          <cell r="B158" t="str">
            <v>RhodeIsland</v>
          </cell>
          <cell r="C158">
            <v>42979</v>
          </cell>
          <cell r="D158" t="str">
            <v>Frcst BI</v>
          </cell>
          <cell r="E158">
            <v>9806.1495264291461</v>
          </cell>
          <cell r="F158">
            <v>302.77090942814806</v>
          </cell>
          <cell r="G158">
            <v>160482.43342023203</v>
          </cell>
          <cell r="H158">
            <v>18986.716804012296</v>
          </cell>
          <cell r="I158">
            <v>21068.595672219391</v>
          </cell>
          <cell r="J158">
            <v>0</v>
          </cell>
          <cell r="K158">
            <v>0</v>
          </cell>
          <cell r="L158">
            <v>25408.049059067307</v>
          </cell>
          <cell r="M158">
            <v>118.73966239916867</v>
          </cell>
          <cell r="N158">
            <v>41097.561119723614</v>
          </cell>
          <cell r="O158">
            <v>6258.5947381552096</v>
          </cell>
          <cell r="P158">
            <v>0</v>
          </cell>
          <cell r="Q158">
            <v>6591.4057837666242</v>
          </cell>
          <cell r="R158">
            <v>4655.8711205830923</v>
          </cell>
          <cell r="S158">
            <v>0</v>
          </cell>
          <cell r="T158">
            <v>3537.7511784898006</v>
          </cell>
          <cell r="U158">
            <v>10274.256191796661</v>
          </cell>
          <cell r="V158">
            <v>34.682784943137655</v>
          </cell>
          <cell r="W158">
            <v>5499.0478437446754</v>
          </cell>
          <cell r="X158">
            <v>592.55914915743404</v>
          </cell>
          <cell r="Y158">
            <v>0</v>
          </cell>
          <cell r="Z158">
            <v>616.15107451728352</v>
          </cell>
          <cell r="AA158">
            <v>0</v>
          </cell>
          <cell r="AB158">
            <v>0</v>
          </cell>
          <cell r="AC158">
            <v>0</v>
          </cell>
          <cell r="AD158">
            <v>0</v>
          </cell>
          <cell r="AE158">
            <v>0</v>
          </cell>
          <cell r="AF158">
            <v>0</v>
          </cell>
          <cell r="AG158">
            <v>32133.045524134672</v>
          </cell>
          <cell r="AH158">
            <v>31565.425363374779</v>
          </cell>
          <cell r="AI158">
            <v>275876.52934967162</v>
          </cell>
          <cell r="AJ158">
            <v>23048.531658649794</v>
          </cell>
          <cell r="AK158">
            <v>20827.712248837528</v>
          </cell>
          <cell r="AL158">
            <v>304277.7066349652</v>
          </cell>
          <cell r="AM158">
            <v>11517.636533927993</v>
          </cell>
          <cell r="AN158">
            <v>0</v>
          </cell>
          <cell r="AO158">
            <v>0</v>
          </cell>
          <cell r="AP158">
            <v>0</v>
          </cell>
          <cell r="AQ158">
            <v>0</v>
          </cell>
          <cell r="AR158">
            <v>0</v>
          </cell>
          <cell r="AS158">
            <v>0</v>
          </cell>
          <cell r="AT158">
            <v>0</v>
          </cell>
        </row>
        <row r="159">
          <cell r="A159">
            <v>9</v>
          </cell>
          <cell r="B159" t="str">
            <v>RhodeIsland</v>
          </cell>
          <cell r="C159">
            <v>43009</v>
          </cell>
          <cell r="D159" t="str">
            <v>Frcst BI</v>
          </cell>
          <cell r="E159">
            <v>10070.430399381121</v>
          </cell>
          <cell r="F159">
            <v>317.75488147754942</v>
          </cell>
          <cell r="G159">
            <v>243197.85854608446</v>
          </cell>
          <cell r="H159">
            <v>26508.302651111309</v>
          </cell>
          <cell r="I159">
            <v>22473.685037196035</v>
          </cell>
          <cell r="J159">
            <v>0</v>
          </cell>
          <cell r="K159">
            <v>0</v>
          </cell>
          <cell r="L159">
            <v>24770.398679122205</v>
          </cell>
          <cell r="M159">
            <v>336.88879348419533</v>
          </cell>
          <cell r="N159">
            <v>47305.17119577268</v>
          </cell>
          <cell r="O159">
            <v>6142.7725249646955</v>
          </cell>
          <cell r="P159">
            <v>0</v>
          </cell>
          <cell r="Q159">
            <v>5859.9899380608631</v>
          </cell>
          <cell r="R159">
            <v>4304.6714873112996</v>
          </cell>
          <cell r="S159">
            <v>0</v>
          </cell>
          <cell r="T159">
            <v>3148.9984379480152</v>
          </cell>
          <cell r="U159">
            <v>19345.021600845452</v>
          </cell>
          <cell r="V159">
            <v>31.912737037959555</v>
          </cell>
          <cell r="W159">
            <v>10993.22083621517</v>
          </cell>
          <cell r="X159">
            <v>583.91312246034613</v>
          </cell>
          <cell r="Y159">
            <v>0</v>
          </cell>
          <cell r="Z159">
            <v>1149.6767849163195</v>
          </cell>
          <cell r="AA159">
            <v>0</v>
          </cell>
          <cell r="AB159">
            <v>0</v>
          </cell>
          <cell r="AC159">
            <v>0</v>
          </cell>
          <cell r="AD159">
            <v>0</v>
          </cell>
          <cell r="AE159">
            <v>0</v>
          </cell>
          <cell r="AF159">
            <v>0</v>
          </cell>
          <cell r="AG159">
            <v>44476.296700912433</v>
          </cell>
          <cell r="AH159">
            <v>29602.955467298983</v>
          </cell>
          <cell r="AI159">
            <v>267028.78582206543</v>
          </cell>
          <cell r="AJ159">
            <v>48542.560408249425</v>
          </cell>
          <cell r="AK159">
            <v>46608.492869292408</v>
          </cell>
          <cell r="AL159">
            <v>257191.75864797214</v>
          </cell>
          <cell r="AM159">
            <v>13974.408147650194</v>
          </cell>
          <cell r="AN159">
            <v>0</v>
          </cell>
          <cell r="AO159">
            <v>0</v>
          </cell>
          <cell r="AP159">
            <v>0</v>
          </cell>
          <cell r="AQ159">
            <v>0</v>
          </cell>
          <cell r="AR159">
            <v>0</v>
          </cell>
          <cell r="AS159">
            <v>0</v>
          </cell>
          <cell r="AT159">
            <v>0</v>
          </cell>
        </row>
        <row r="160">
          <cell r="A160">
            <v>9</v>
          </cell>
          <cell r="B160" t="str">
            <v>RhodeIsland</v>
          </cell>
          <cell r="C160">
            <v>43040</v>
          </cell>
          <cell r="D160" t="str">
            <v>Frcst BI</v>
          </cell>
          <cell r="E160">
            <v>13162.770524518981</v>
          </cell>
          <cell r="F160">
            <v>614.00101040528693</v>
          </cell>
          <cell r="G160">
            <v>495163.36529051268</v>
          </cell>
          <cell r="H160">
            <v>56619.583344525403</v>
          </cell>
          <cell r="I160">
            <v>59689.887412779652</v>
          </cell>
          <cell r="J160">
            <v>0</v>
          </cell>
          <cell r="K160">
            <v>0</v>
          </cell>
          <cell r="L160">
            <v>40006.477821191489</v>
          </cell>
          <cell r="M160">
            <v>601.52980309062889</v>
          </cell>
          <cell r="N160">
            <v>86051.484924982535</v>
          </cell>
          <cell r="O160">
            <v>7760.6210587322485</v>
          </cell>
          <cell r="P160">
            <v>0</v>
          </cell>
          <cell r="Q160">
            <v>7655.794557352835</v>
          </cell>
          <cell r="R160">
            <v>4490.3961784767735</v>
          </cell>
          <cell r="S160">
            <v>0</v>
          </cell>
          <cell r="T160">
            <v>3587.1043565153823</v>
          </cell>
          <cell r="U160">
            <v>36619.291166293653</v>
          </cell>
          <cell r="V160">
            <v>366.08465801363491</v>
          </cell>
          <cell r="W160">
            <v>22977.290880310196</v>
          </cell>
          <cell r="X160">
            <v>1426.9966329777328</v>
          </cell>
          <cell r="Y160">
            <v>0</v>
          </cell>
          <cell r="Z160">
            <v>2870.4137780534238</v>
          </cell>
          <cell r="AA160">
            <v>0</v>
          </cell>
          <cell r="AB160">
            <v>0</v>
          </cell>
          <cell r="AC160">
            <v>0</v>
          </cell>
          <cell r="AD160">
            <v>0</v>
          </cell>
          <cell r="AE160">
            <v>0</v>
          </cell>
          <cell r="AF160">
            <v>0</v>
          </cell>
          <cell r="AG160">
            <v>64568.044880094843</v>
          </cell>
          <cell r="AH160">
            <v>40684.289424115763</v>
          </cell>
          <cell r="AI160">
            <v>299764.97497854679</v>
          </cell>
          <cell r="AJ160">
            <v>111502.31207309982</v>
          </cell>
          <cell r="AK160">
            <v>100445.93571313254</v>
          </cell>
          <cell r="AL160">
            <v>214911.5284113872</v>
          </cell>
          <cell r="AM160">
            <v>15859.639262990388</v>
          </cell>
          <cell r="AN160">
            <v>0</v>
          </cell>
          <cell r="AO160">
            <v>0</v>
          </cell>
          <cell r="AP160">
            <v>0</v>
          </cell>
          <cell r="AQ160">
            <v>0</v>
          </cell>
          <cell r="AR160">
            <v>0</v>
          </cell>
          <cell r="AS160">
            <v>0</v>
          </cell>
          <cell r="AT160">
            <v>0</v>
          </cell>
        </row>
        <row r="161">
          <cell r="A161">
            <v>9</v>
          </cell>
          <cell r="B161" t="str">
            <v>RhodeIsland</v>
          </cell>
          <cell r="C161">
            <v>43070</v>
          </cell>
          <cell r="D161" t="str">
            <v>Frcst BI</v>
          </cell>
          <cell r="E161">
            <v>19911.809361912659</v>
          </cell>
          <cell r="F161">
            <v>1174.2934202150502</v>
          </cell>
          <cell r="G161">
            <v>949504.50630676479</v>
          </cell>
          <cell r="H161">
            <v>104560.57197863187</v>
          </cell>
          <cell r="I161">
            <v>129106.91273726743</v>
          </cell>
          <cell r="J161">
            <v>0</v>
          </cell>
          <cell r="K161">
            <v>0</v>
          </cell>
          <cell r="L161">
            <v>70228.794147211695</v>
          </cell>
          <cell r="M161">
            <v>1485.9085481330899</v>
          </cell>
          <cell r="N161">
            <v>136117.67490814414</v>
          </cell>
          <cell r="O161">
            <v>10291.623965499262</v>
          </cell>
          <cell r="P161">
            <v>0</v>
          </cell>
          <cell r="Q161">
            <v>8966.2070698938151</v>
          </cell>
          <cell r="R161">
            <v>4524.363289574073</v>
          </cell>
          <cell r="S161">
            <v>0</v>
          </cell>
          <cell r="T161">
            <v>4475.9903573070078</v>
          </cell>
          <cell r="U161">
            <v>65415.727393833724</v>
          </cell>
          <cell r="V161">
            <v>427.15812391402432</v>
          </cell>
          <cell r="W161">
            <v>37902.632951473599</v>
          </cell>
          <cell r="X161">
            <v>2549.1232300308279</v>
          </cell>
          <cell r="Y161">
            <v>0</v>
          </cell>
          <cell r="Z161">
            <v>4559.6906320162498</v>
          </cell>
          <cell r="AA161">
            <v>0</v>
          </cell>
          <cell r="AB161">
            <v>0</v>
          </cell>
          <cell r="AC161">
            <v>0</v>
          </cell>
          <cell r="AD161">
            <v>0</v>
          </cell>
          <cell r="AE161">
            <v>0</v>
          </cell>
          <cell r="AF161">
            <v>0</v>
          </cell>
          <cell r="AG161">
            <v>104595.13675470957</v>
          </cell>
          <cell r="AH161">
            <v>46905.586784616484</v>
          </cell>
          <cell r="AI161">
            <v>372333.76615056436</v>
          </cell>
          <cell r="AJ161">
            <v>157605.3855121558</v>
          </cell>
          <cell r="AK161">
            <v>147584.8919511142</v>
          </cell>
          <cell r="AL161">
            <v>83526.814379626041</v>
          </cell>
          <cell r="AM161">
            <v>19289.695009429743</v>
          </cell>
          <cell r="AN161">
            <v>0</v>
          </cell>
          <cell r="AO161">
            <v>0</v>
          </cell>
          <cell r="AP161">
            <v>0</v>
          </cell>
          <cell r="AQ161">
            <v>0</v>
          </cell>
          <cell r="AR161">
            <v>0</v>
          </cell>
          <cell r="AS161">
            <v>0</v>
          </cell>
          <cell r="AT161">
            <v>0</v>
          </cell>
        </row>
        <row r="162">
          <cell r="A162">
            <v>9</v>
          </cell>
          <cell r="B162" t="str">
            <v>RhodeIsland</v>
          </cell>
          <cell r="C162">
            <v>43101</v>
          </cell>
          <cell r="D162" t="str">
            <v>Frcst BI</v>
          </cell>
          <cell r="E162">
            <v>25848.608068647562</v>
          </cell>
          <cell r="F162">
            <v>1613.8376145632467</v>
          </cell>
          <cell r="G162">
            <v>1275919.1218708802</v>
          </cell>
          <cell r="H162">
            <v>121082.29946765017</v>
          </cell>
          <cell r="I162">
            <v>208633.40900730912</v>
          </cell>
          <cell r="J162">
            <v>0</v>
          </cell>
          <cell r="K162">
            <v>0</v>
          </cell>
          <cell r="L162">
            <v>94833.761511258592</v>
          </cell>
          <cell r="M162">
            <v>2243.5518728356792</v>
          </cell>
          <cell r="N162">
            <v>217373.8892918847</v>
          </cell>
          <cell r="O162">
            <v>11475.967495867346</v>
          </cell>
          <cell r="P162">
            <v>0</v>
          </cell>
          <cell r="Q162">
            <v>11602.936140446942</v>
          </cell>
          <cell r="R162">
            <v>6940.7646578072981</v>
          </cell>
          <cell r="S162">
            <v>0</v>
          </cell>
          <cell r="T162">
            <v>4247.9533612109426</v>
          </cell>
          <cell r="U162">
            <v>90538.786275624501</v>
          </cell>
          <cell r="V162">
            <v>394.5533338856128</v>
          </cell>
          <cell r="W162">
            <v>49507.242444041505</v>
          </cell>
          <cell r="X162">
            <v>3760.7726147760432</v>
          </cell>
          <cell r="Y162">
            <v>0</v>
          </cell>
          <cell r="Z162">
            <v>5693.1806405654443</v>
          </cell>
          <cell r="AA162">
            <v>0</v>
          </cell>
          <cell r="AB162">
            <v>0</v>
          </cell>
          <cell r="AC162">
            <v>0</v>
          </cell>
          <cell r="AD162">
            <v>0</v>
          </cell>
          <cell r="AE162">
            <v>0</v>
          </cell>
          <cell r="AF162">
            <v>0</v>
          </cell>
          <cell r="AG162">
            <v>100714.79136919306</v>
          </cell>
          <cell r="AH162">
            <v>42956.191137236223</v>
          </cell>
          <cell r="AI162">
            <v>365589.44765457889</v>
          </cell>
          <cell r="AJ162">
            <v>178243.17036835081</v>
          </cell>
          <cell r="AK162">
            <v>161257.26318140092</v>
          </cell>
          <cell r="AL162">
            <v>83141.128215144621</v>
          </cell>
          <cell r="AM162">
            <v>15906.753180507008</v>
          </cell>
          <cell r="AN162">
            <v>0</v>
          </cell>
          <cell r="AO162">
            <v>0</v>
          </cell>
          <cell r="AP162">
            <v>0</v>
          </cell>
          <cell r="AQ162">
            <v>0</v>
          </cell>
          <cell r="AR162">
            <v>0</v>
          </cell>
          <cell r="AS162">
            <v>0</v>
          </cell>
          <cell r="AT162">
            <v>0</v>
          </cell>
        </row>
        <row r="163">
          <cell r="A163">
            <v>9</v>
          </cell>
          <cell r="B163" t="str">
            <v>RhodeIsland</v>
          </cell>
          <cell r="C163">
            <v>43132</v>
          </cell>
          <cell r="D163" t="str">
            <v>Frcst BI</v>
          </cell>
          <cell r="E163">
            <v>24285.193858550527</v>
          </cell>
          <cell r="F163">
            <v>1514.9940705255069</v>
          </cell>
          <cell r="G163">
            <v>1137298.6619206213</v>
          </cell>
          <cell r="H163">
            <v>105899.84507863029</v>
          </cell>
          <cell r="I163">
            <v>174894.30910240024</v>
          </cell>
          <cell r="J163">
            <v>0</v>
          </cell>
          <cell r="K163">
            <v>0</v>
          </cell>
          <cell r="L163">
            <v>96868.298462620252</v>
          </cell>
          <cell r="M163">
            <v>2031.1838401776147</v>
          </cell>
          <cell r="N163">
            <v>215978.99391146898</v>
          </cell>
          <cell r="O163">
            <v>10707.758708704025</v>
          </cell>
          <cell r="P163">
            <v>0</v>
          </cell>
          <cell r="Q163">
            <v>9794.8955733332805</v>
          </cell>
          <cell r="R163">
            <v>5560.7170116008228</v>
          </cell>
          <cell r="S163">
            <v>0</v>
          </cell>
          <cell r="T163">
            <v>5123.0203324355807</v>
          </cell>
          <cell r="U163">
            <v>77490.274418411151</v>
          </cell>
          <cell r="V163">
            <v>782.07285033826145</v>
          </cell>
          <cell r="W163">
            <v>44072.791942766686</v>
          </cell>
          <cell r="X163">
            <v>2924.4913550712376</v>
          </cell>
          <cell r="Y163">
            <v>0</v>
          </cell>
          <cell r="Z163">
            <v>4839.7030879390359</v>
          </cell>
          <cell r="AA163">
            <v>0</v>
          </cell>
          <cell r="AB163">
            <v>0</v>
          </cell>
          <cell r="AC163">
            <v>0</v>
          </cell>
          <cell r="AD163">
            <v>0</v>
          </cell>
          <cell r="AE163">
            <v>0</v>
          </cell>
          <cell r="AF163">
            <v>0</v>
          </cell>
          <cell r="AG163">
            <v>116380.28898429766</v>
          </cell>
          <cell r="AH163">
            <v>50756.71881172742</v>
          </cell>
          <cell r="AI163">
            <v>352488.89335867477</v>
          </cell>
          <cell r="AJ163">
            <v>167452.26186088932</v>
          </cell>
          <cell r="AK163">
            <v>156382.07201008155</v>
          </cell>
          <cell r="AL163">
            <v>0</v>
          </cell>
          <cell r="AM163">
            <v>15358.244450144695</v>
          </cell>
          <cell r="AN163">
            <v>0</v>
          </cell>
          <cell r="AO163">
            <v>0</v>
          </cell>
          <cell r="AP163">
            <v>0</v>
          </cell>
          <cell r="AQ163">
            <v>0</v>
          </cell>
          <cell r="AR163">
            <v>0</v>
          </cell>
          <cell r="AS163">
            <v>0</v>
          </cell>
          <cell r="AT163">
            <v>0</v>
          </cell>
        </row>
        <row r="164">
          <cell r="A164">
            <v>9</v>
          </cell>
          <cell r="B164" t="str">
            <v>RhodeIsland</v>
          </cell>
          <cell r="C164">
            <v>43160</v>
          </cell>
          <cell r="D164" t="str">
            <v>Frcst BI</v>
          </cell>
          <cell r="E164">
            <v>24481.382080953597</v>
          </cell>
          <cell r="F164">
            <v>1446.7400127993733</v>
          </cell>
          <cell r="G164">
            <v>1117018.0867357044</v>
          </cell>
          <cell r="H164">
            <v>106990.06093355868</v>
          </cell>
          <cell r="I164">
            <v>178822.90697938131</v>
          </cell>
          <cell r="J164">
            <v>0</v>
          </cell>
          <cell r="K164">
            <v>0</v>
          </cell>
          <cell r="L164">
            <v>98248.512970126612</v>
          </cell>
          <cell r="M164">
            <v>1594.4973835338515</v>
          </cell>
          <cell r="N164">
            <v>226551.61011675026</v>
          </cell>
          <cell r="O164">
            <v>13188.981324864491</v>
          </cell>
          <cell r="P164">
            <v>0</v>
          </cell>
          <cell r="Q164">
            <v>11480.624659818017</v>
          </cell>
          <cell r="R164">
            <v>6310.6583117460468</v>
          </cell>
          <cell r="S164">
            <v>0</v>
          </cell>
          <cell r="T164">
            <v>5187.7005132675104</v>
          </cell>
          <cell r="U164">
            <v>81635.291447787939</v>
          </cell>
          <cell r="V164">
            <v>865.24925960249425</v>
          </cell>
          <cell r="W164">
            <v>46243.147729172888</v>
          </cell>
          <cell r="X164">
            <v>2977.2413620357288</v>
          </cell>
          <cell r="Y164">
            <v>0</v>
          </cell>
          <cell r="Z164">
            <v>5566.801780906575</v>
          </cell>
          <cell r="AA164">
            <v>0</v>
          </cell>
          <cell r="AB164">
            <v>0</v>
          </cell>
          <cell r="AC164">
            <v>0</v>
          </cell>
          <cell r="AD164">
            <v>0</v>
          </cell>
          <cell r="AE164">
            <v>0</v>
          </cell>
          <cell r="AF164">
            <v>0</v>
          </cell>
          <cell r="AG164">
            <v>78430.441734312524</v>
          </cell>
          <cell r="AH164">
            <v>49760.152800470671</v>
          </cell>
          <cell r="AI164">
            <v>322140.37320738478</v>
          </cell>
          <cell r="AJ164">
            <v>142450.151617375</v>
          </cell>
          <cell r="AK164">
            <v>130408.56755273158</v>
          </cell>
          <cell r="AL164">
            <v>0</v>
          </cell>
          <cell r="AM164">
            <v>12901.570033232476</v>
          </cell>
          <cell r="AN164">
            <v>0</v>
          </cell>
          <cell r="AO164">
            <v>0</v>
          </cell>
          <cell r="AP164">
            <v>0</v>
          </cell>
          <cell r="AQ164">
            <v>0</v>
          </cell>
          <cell r="AR164">
            <v>0</v>
          </cell>
          <cell r="AS164">
            <v>0</v>
          </cell>
          <cell r="AT164">
            <v>0</v>
          </cell>
        </row>
        <row r="165">
          <cell r="A165">
            <v>9</v>
          </cell>
          <cell r="B165" t="str">
            <v>RhodeIsland</v>
          </cell>
          <cell r="C165">
            <v>43191</v>
          </cell>
          <cell r="D165" t="str">
            <v>Frcst BI</v>
          </cell>
          <cell r="E165">
            <v>17550.985316112598</v>
          </cell>
          <cell r="F165">
            <v>918.11861715639748</v>
          </cell>
          <cell r="G165">
            <v>703780.78005409113</v>
          </cell>
          <cell r="H165">
            <v>69704.409003100896</v>
          </cell>
          <cell r="I165">
            <v>101014.05985773001</v>
          </cell>
          <cell r="J165">
            <v>0</v>
          </cell>
          <cell r="K165">
            <v>0</v>
          </cell>
          <cell r="L165">
            <v>66596.52243760429</v>
          </cell>
          <cell r="M165">
            <v>1087.5436906221425</v>
          </cell>
          <cell r="N165">
            <v>140664.93537658738</v>
          </cell>
          <cell r="O165">
            <v>9809.3964589043771</v>
          </cell>
          <cell r="P165">
            <v>0</v>
          </cell>
          <cell r="Q165">
            <v>9006.628483251412</v>
          </cell>
          <cell r="R165">
            <v>5454.9816981663216</v>
          </cell>
          <cell r="S165">
            <v>0</v>
          </cell>
          <cell r="T165">
            <v>4032.4270997150456</v>
          </cell>
          <cell r="U165">
            <v>54130.443799850647</v>
          </cell>
          <cell r="V165">
            <v>469.85841196201346</v>
          </cell>
          <cell r="W165">
            <v>29616.047577594716</v>
          </cell>
          <cell r="X165">
            <v>2028.6416867892963</v>
          </cell>
          <cell r="Y165">
            <v>0</v>
          </cell>
          <cell r="Z165">
            <v>3362.0802510963767</v>
          </cell>
          <cell r="AA165">
            <v>0</v>
          </cell>
          <cell r="AB165">
            <v>0</v>
          </cell>
          <cell r="AC165">
            <v>0</v>
          </cell>
          <cell r="AD165">
            <v>0</v>
          </cell>
          <cell r="AE165">
            <v>0</v>
          </cell>
          <cell r="AF165">
            <v>0</v>
          </cell>
          <cell r="AG165">
            <v>58326.967443558111</v>
          </cell>
          <cell r="AH165">
            <v>36740.901783130546</v>
          </cell>
          <cell r="AI165">
            <v>283873.99076559552</v>
          </cell>
          <cell r="AJ165">
            <v>98874.581251971322</v>
          </cell>
          <cell r="AK165">
            <v>85039.051757883557</v>
          </cell>
          <cell r="AL165">
            <v>0</v>
          </cell>
          <cell r="AM165">
            <v>16265.844409793612</v>
          </cell>
          <cell r="AN165">
            <v>0</v>
          </cell>
          <cell r="AO165">
            <v>0</v>
          </cell>
          <cell r="AP165">
            <v>0</v>
          </cell>
          <cell r="AQ165">
            <v>0</v>
          </cell>
          <cell r="AR165">
            <v>0</v>
          </cell>
          <cell r="AS165">
            <v>0</v>
          </cell>
          <cell r="AT165">
            <v>0</v>
          </cell>
        </row>
        <row r="166">
          <cell r="A166">
            <v>9</v>
          </cell>
          <cell r="B166" t="str">
            <v>RhodeIsland</v>
          </cell>
          <cell r="C166">
            <v>43221</v>
          </cell>
          <cell r="D166" t="str">
            <v>Frcst BI</v>
          </cell>
          <cell r="E166">
            <v>15443.453541653418</v>
          </cell>
          <cell r="F166">
            <v>702.36156713451987</v>
          </cell>
          <cell r="G166">
            <v>396563.47246473422</v>
          </cell>
          <cell r="H166">
            <v>39910.327104546901</v>
          </cell>
          <cell r="I166">
            <v>50268.047689653962</v>
          </cell>
          <cell r="J166">
            <v>0</v>
          </cell>
          <cell r="K166">
            <v>0</v>
          </cell>
          <cell r="L166">
            <v>45447.588640071161</v>
          </cell>
          <cell r="M166">
            <v>5281.706048189867</v>
          </cell>
          <cell r="N166">
            <v>87855.909626735636</v>
          </cell>
          <cell r="O166">
            <v>8415.088233873339</v>
          </cell>
          <cell r="P166">
            <v>0</v>
          </cell>
          <cell r="Q166">
            <v>7896.0163680282021</v>
          </cell>
          <cell r="R166">
            <v>7049.1761615519999</v>
          </cell>
          <cell r="S166">
            <v>0</v>
          </cell>
          <cell r="T166">
            <v>3549.6885815602827</v>
          </cell>
          <cell r="U166">
            <v>25708.113487336715</v>
          </cell>
          <cell r="V166">
            <v>213.8413975248898</v>
          </cell>
          <cell r="W166">
            <v>13273.157339565701</v>
          </cell>
          <cell r="X166">
            <v>1299.7554756094812</v>
          </cell>
          <cell r="Y166">
            <v>0</v>
          </cell>
          <cell r="Z166">
            <v>1893.7393434110957</v>
          </cell>
          <cell r="AA166">
            <v>0</v>
          </cell>
          <cell r="AB166">
            <v>0</v>
          </cell>
          <cell r="AC166">
            <v>0</v>
          </cell>
          <cell r="AD166">
            <v>0</v>
          </cell>
          <cell r="AE166">
            <v>0</v>
          </cell>
          <cell r="AF166">
            <v>0</v>
          </cell>
          <cell r="AG166">
            <v>35737.017167326063</v>
          </cell>
          <cell r="AH166">
            <v>35064.451697622659</v>
          </cell>
          <cell r="AI166">
            <v>262724.77700121165</v>
          </cell>
          <cell r="AJ166">
            <v>33013.776447014592</v>
          </cell>
          <cell r="AK166">
            <v>38679.39840094297</v>
          </cell>
          <cell r="AL166">
            <v>61454.243887100034</v>
          </cell>
          <cell r="AM166">
            <v>13882.852032292611</v>
          </cell>
          <cell r="AN166">
            <v>0</v>
          </cell>
          <cell r="AO166">
            <v>0</v>
          </cell>
          <cell r="AP166">
            <v>0</v>
          </cell>
          <cell r="AQ166">
            <v>0</v>
          </cell>
          <cell r="AR166">
            <v>0</v>
          </cell>
          <cell r="AS166">
            <v>0</v>
          </cell>
          <cell r="AT166">
            <v>0</v>
          </cell>
        </row>
        <row r="167">
          <cell r="A167">
            <v>9</v>
          </cell>
          <cell r="B167" t="str">
            <v>RhodeIsland</v>
          </cell>
          <cell r="C167">
            <v>43252</v>
          </cell>
          <cell r="D167" t="str">
            <v>Frcst BI</v>
          </cell>
          <cell r="E167">
            <v>12497.104547058319</v>
          </cell>
          <cell r="F167">
            <v>441.90734478852181</v>
          </cell>
          <cell r="G167">
            <v>229946.33299576084</v>
          </cell>
          <cell r="H167">
            <v>24406.892452726461</v>
          </cell>
          <cell r="I167">
            <v>28382.5880847466</v>
          </cell>
          <cell r="J167">
            <v>0</v>
          </cell>
          <cell r="K167">
            <v>0</v>
          </cell>
          <cell r="L167">
            <v>32229.797068153577</v>
          </cell>
          <cell r="M167">
            <v>334.8354639887263</v>
          </cell>
          <cell r="N167">
            <v>58161.305168830615</v>
          </cell>
          <cell r="O167">
            <v>7164.831300056122</v>
          </cell>
          <cell r="P167">
            <v>0</v>
          </cell>
          <cell r="Q167">
            <v>6131.0018185532144</v>
          </cell>
          <cell r="R167">
            <v>6286.6899341286226</v>
          </cell>
          <cell r="S167">
            <v>0</v>
          </cell>
          <cell r="T167">
            <v>3934.0954813665958</v>
          </cell>
          <cell r="U167">
            <v>15088.237479043655</v>
          </cell>
          <cell r="V167">
            <v>55.111860821678761</v>
          </cell>
          <cell r="W167">
            <v>7772.4245892818817</v>
          </cell>
          <cell r="X167">
            <v>674.49575188141512</v>
          </cell>
          <cell r="Y167">
            <v>0</v>
          </cell>
          <cell r="Z167">
            <v>1223.8337688743763</v>
          </cell>
          <cell r="AA167">
            <v>0</v>
          </cell>
          <cell r="AB167">
            <v>0</v>
          </cell>
          <cell r="AC167">
            <v>0</v>
          </cell>
          <cell r="AD167">
            <v>0</v>
          </cell>
          <cell r="AE167">
            <v>0</v>
          </cell>
          <cell r="AF167">
            <v>0</v>
          </cell>
          <cell r="AG167">
            <v>31781.77740762063</v>
          </cell>
          <cell r="AH167">
            <v>31207.548459730158</v>
          </cell>
          <cell r="AI167">
            <v>256964.83895792413</v>
          </cell>
          <cell r="AJ167">
            <v>25899.250138919648</v>
          </cell>
          <cell r="AK167">
            <v>18572.563991910276</v>
          </cell>
          <cell r="AL167">
            <v>269714.33086212038</v>
          </cell>
          <cell r="AM167">
            <v>13118.446229427993</v>
          </cell>
          <cell r="AN167">
            <v>0</v>
          </cell>
          <cell r="AO167">
            <v>0</v>
          </cell>
          <cell r="AP167">
            <v>0</v>
          </cell>
          <cell r="AQ167">
            <v>0</v>
          </cell>
          <cell r="AR167">
            <v>0</v>
          </cell>
          <cell r="AS167">
            <v>0</v>
          </cell>
          <cell r="AT167">
            <v>0</v>
          </cell>
        </row>
        <row r="168">
          <cell r="A168">
            <v>9</v>
          </cell>
          <cell r="B168" t="str">
            <v>RhodeIsland</v>
          </cell>
          <cell r="C168">
            <v>43282</v>
          </cell>
          <cell r="D168" t="str">
            <v>Frcst BI</v>
          </cell>
          <cell r="E168">
            <v>11019.394378158704</v>
          </cell>
          <cell r="F168">
            <v>337.78189976505968</v>
          </cell>
          <cell r="G168">
            <v>170530.12844655756</v>
          </cell>
          <cell r="H168">
            <v>18087.028263970886</v>
          </cell>
          <cell r="I168">
            <v>23081.343406502492</v>
          </cell>
          <cell r="J168">
            <v>0</v>
          </cell>
          <cell r="K168">
            <v>0</v>
          </cell>
          <cell r="L168">
            <v>26249.645664307842</v>
          </cell>
          <cell r="M168">
            <v>61.577586242557771</v>
          </cell>
          <cell r="N168">
            <v>46239.108956884986</v>
          </cell>
          <cell r="O168">
            <v>6099.497110440394</v>
          </cell>
          <cell r="P168">
            <v>0</v>
          </cell>
          <cell r="Q168">
            <v>5956.2851973481038</v>
          </cell>
          <cell r="R168">
            <v>4349.4036033169823</v>
          </cell>
          <cell r="S168">
            <v>0</v>
          </cell>
          <cell r="T168">
            <v>3052.5108549635893</v>
          </cell>
          <cell r="U168">
            <v>8722.4258371000014</v>
          </cell>
          <cell r="V168">
            <v>9.8289324526036257</v>
          </cell>
          <cell r="W168">
            <v>5653.6822525076295</v>
          </cell>
          <cell r="X168">
            <v>661.95418267725358</v>
          </cell>
          <cell r="Y168">
            <v>0</v>
          </cell>
          <cell r="Z168">
            <v>746.54418327884821</v>
          </cell>
          <cell r="AA168">
            <v>0</v>
          </cell>
          <cell r="AB168">
            <v>0</v>
          </cell>
          <cell r="AC168">
            <v>0</v>
          </cell>
          <cell r="AD168">
            <v>0</v>
          </cell>
          <cell r="AE168">
            <v>0</v>
          </cell>
          <cell r="AF168">
            <v>0</v>
          </cell>
          <cell r="AG168">
            <v>27650.410271923185</v>
          </cell>
          <cell r="AH168">
            <v>28499.292942296252</v>
          </cell>
          <cell r="AI168">
            <v>258799.24690407395</v>
          </cell>
          <cell r="AJ168">
            <v>18923.141378409462</v>
          </cell>
          <cell r="AK168">
            <v>15445.062136497438</v>
          </cell>
          <cell r="AL168">
            <v>714331.60602650454</v>
          </cell>
          <cell r="AM168">
            <v>12276.716190125286</v>
          </cell>
          <cell r="AN168">
            <v>0</v>
          </cell>
          <cell r="AO168">
            <v>0</v>
          </cell>
          <cell r="AP168">
            <v>0</v>
          </cell>
          <cell r="AQ168">
            <v>0</v>
          </cell>
          <cell r="AR168">
            <v>0</v>
          </cell>
          <cell r="AS168">
            <v>0</v>
          </cell>
          <cell r="AT168">
            <v>0</v>
          </cell>
        </row>
        <row r="169">
          <cell r="A169">
            <v>9</v>
          </cell>
          <cell r="B169" t="str">
            <v>RhodeIsland</v>
          </cell>
          <cell r="C169">
            <v>43313</v>
          </cell>
          <cell r="D169" t="str">
            <v>Frcst BI</v>
          </cell>
          <cell r="E169">
            <v>8781.9780457601737</v>
          </cell>
          <cell r="F169">
            <v>261.29862970948949</v>
          </cell>
          <cell r="G169">
            <v>147471.35183794633</v>
          </cell>
          <cell r="H169">
            <v>16039.951054959536</v>
          </cell>
          <cell r="I169">
            <v>19977.677177282094</v>
          </cell>
          <cell r="J169">
            <v>0</v>
          </cell>
          <cell r="K169">
            <v>0</v>
          </cell>
          <cell r="L169">
            <v>20660.619718073987</v>
          </cell>
          <cell r="M169">
            <v>141.71301435832601</v>
          </cell>
          <cell r="N169">
            <v>37278.956559484846</v>
          </cell>
          <cell r="O169">
            <v>5701.4699623411534</v>
          </cell>
          <cell r="P169">
            <v>0</v>
          </cell>
          <cell r="Q169">
            <v>5798.5815740185772</v>
          </cell>
          <cell r="R169">
            <v>5664.0127021894723</v>
          </cell>
          <cell r="S169">
            <v>0</v>
          </cell>
          <cell r="T169">
            <v>2875.0683306473652</v>
          </cell>
          <cell r="U169">
            <v>7526.6904509554151</v>
          </cell>
          <cell r="V169">
            <v>6.8263821656050965</v>
          </cell>
          <cell r="W169">
            <v>4850.9865588238517</v>
          </cell>
          <cell r="X169">
            <v>587.28085031847138</v>
          </cell>
          <cell r="Y169">
            <v>0</v>
          </cell>
          <cell r="Z169">
            <v>657.89134394904477</v>
          </cell>
          <cell r="AA169">
            <v>0</v>
          </cell>
          <cell r="AB169">
            <v>0</v>
          </cell>
          <cell r="AC169">
            <v>0</v>
          </cell>
          <cell r="AD169">
            <v>0</v>
          </cell>
          <cell r="AE169">
            <v>0</v>
          </cell>
          <cell r="AF169">
            <v>0</v>
          </cell>
          <cell r="AG169">
            <v>30382.870203597213</v>
          </cell>
          <cell r="AH169">
            <v>30585.480944601572</v>
          </cell>
          <cell r="AI169">
            <v>252439.15769502486</v>
          </cell>
          <cell r="AJ169">
            <v>18636.338000000003</v>
          </cell>
          <cell r="AK169">
            <v>15173.517307692307</v>
          </cell>
          <cell r="AL169">
            <v>107916.2330153142</v>
          </cell>
          <cell r="AM169">
            <v>9888.3890196149696</v>
          </cell>
          <cell r="AN169">
            <v>0</v>
          </cell>
          <cell r="AO169">
            <v>0</v>
          </cell>
          <cell r="AP169">
            <v>0</v>
          </cell>
          <cell r="AQ169">
            <v>0</v>
          </cell>
          <cell r="AR169">
            <v>0</v>
          </cell>
          <cell r="AS169">
            <v>0</v>
          </cell>
          <cell r="AT169">
            <v>0</v>
          </cell>
        </row>
        <row r="170">
          <cell r="A170">
            <v>9</v>
          </cell>
          <cell r="B170" t="str">
            <v>RhodeIsland</v>
          </cell>
          <cell r="C170">
            <v>43344</v>
          </cell>
          <cell r="D170" t="str">
            <v>Frcst BI</v>
          </cell>
          <cell r="E170">
            <v>9015.8971195837094</v>
          </cell>
          <cell r="F170">
            <v>291.51548528583766</v>
          </cell>
          <cell r="G170">
            <v>155768.56462249704</v>
          </cell>
          <cell r="H170">
            <v>18323.847970713665</v>
          </cell>
          <cell r="I170">
            <v>20391.49651043586</v>
          </cell>
          <cell r="J170">
            <v>0</v>
          </cell>
          <cell r="K170">
            <v>0</v>
          </cell>
          <cell r="L170">
            <v>24463.511919325028</v>
          </cell>
          <cell r="M170">
            <v>121.47089534004175</v>
          </cell>
          <cell r="N170">
            <v>39569.770743525711</v>
          </cell>
          <cell r="O170">
            <v>6025.9332237256476</v>
          </cell>
          <cell r="P170">
            <v>0</v>
          </cell>
          <cell r="Q170">
            <v>6346.3721115076405</v>
          </cell>
          <cell r="R170">
            <v>4482.7904097807468</v>
          </cell>
          <cell r="S170">
            <v>0</v>
          </cell>
          <cell r="T170">
            <v>3406.2362647912951</v>
          </cell>
          <cell r="U170">
            <v>10080.92337116224</v>
          </cell>
          <cell r="V170">
            <v>33.857459155249053</v>
          </cell>
          <cell r="W170">
            <v>5302.3704215577809</v>
          </cell>
          <cell r="X170">
            <v>570.23838870074917</v>
          </cell>
          <cell r="Y170">
            <v>0</v>
          </cell>
          <cell r="Z170">
            <v>592.11678885958509</v>
          </cell>
          <cell r="AA170">
            <v>0</v>
          </cell>
          <cell r="AB170">
            <v>0</v>
          </cell>
          <cell r="AC170">
            <v>0</v>
          </cell>
          <cell r="AD170">
            <v>0</v>
          </cell>
          <cell r="AE170">
            <v>0</v>
          </cell>
          <cell r="AF170">
            <v>0</v>
          </cell>
          <cell r="AG170">
            <v>32133.045524134672</v>
          </cell>
          <cell r="AH170">
            <v>31565.425363374779</v>
          </cell>
          <cell r="AI170">
            <v>275876.52934967162</v>
          </cell>
          <cell r="AJ170">
            <v>23048.531658649794</v>
          </cell>
          <cell r="AK170">
            <v>20827.712248837528</v>
          </cell>
          <cell r="AL170">
            <v>304277.7066349652</v>
          </cell>
          <cell r="AM170">
            <v>11517.636533927993</v>
          </cell>
          <cell r="AN170">
            <v>0</v>
          </cell>
          <cell r="AO170">
            <v>0</v>
          </cell>
          <cell r="AP170">
            <v>0</v>
          </cell>
          <cell r="AQ170">
            <v>0</v>
          </cell>
          <cell r="AR170">
            <v>0</v>
          </cell>
          <cell r="AS170">
            <v>0</v>
          </cell>
          <cell r="AT170">
            <v>0</v>
          </cell>
        </row>
        <row r="171">
          <cell r="A171">
            <v>9</v>
          </cell>
          <cell r="B171" t="str">
            <v>RhodeIsland</v>
          </cell>
          <cell r="C171">
            <v>43374</v>
          </cell>
          <cell r="D171" t="str">
            <v>Frcst BI</v>
          </cell>
          <cell r="E171">
            <v>9803.4006753606518</v>
          </cell>
          <cell r="F171">
            <v>323.98536934965813</v>
          </cell>
          <cell r="G171">
            <v>249388.36022937452</v>
          </cell>
          <cell r="H171">
            <v>26988.131825441462</v>
          </cell>
          <cell r="I171">
            <v>23017.360966134791</v>
          </cell>
          <cell r="J171">
            <v>0</v>
          </cell>
          <cell r="K171">
            <v>0</v>
          </cell>
          <cell r="L171">
            <v>25256.092770869695</v>
          </cell>
          <cell r="M171">
            <v>343.49445610153248</v>
          </cell>
          <cell r="N171">
            <v>48232.723572160379</v>
          </cell>
          <cell r="O171">
            <v>6263.2190450620419</v>
          </cell>
          <cell r="P171">
            <v>0</v>
          </cell>
          <cell r="Q171">
            <v>5974.891701552252</v>
          </cell>
          <cell r="R171">
            <v>4389.0768105919124</v>
          </cell>
          <cell r="S171">
            <v>0</v>
          </cell>
          <cell r="T171">
            <v>3210.7435053587601</v>
          </cell>
          <cell r="U171">
            <v>19968.343076252277</v>
          </cell>
          <cell r="V171">
            <v>32.44643008959217</v>
          </cell>
          <cell r="W171">
            <v>11186.057666422741</v>
          </cell>
          <cell r="X171">
            <v>595.34156424022081</v>
          </cell>
          <cell r="Y171">
            <v>0</v>
          </cell>
          <cell r="Z171">
            <v>1170.3854338676747</v>
          </cell>
          <cell r="AA171">
            <v>0</v>
          </cell>
          <cell r="AB171">
            <v>0</v>
          </cell>
          <cell r="AC171">
            <v>0</v>
          </cell>
          <cell r="AD171">
            <v>0</v>
          </cell>
          <cell r="AE171">
            <v>0</v>
          </cell>
          <cell r="AF171">
            <v>0</v>
          </cell>
          <cell r="AG171">
            <v>44476.296700912433</v>
          </cell>
          <cell r="AH171">
            <v>29602.955467298983</v>
          </cell>
          <cell r="AI171">
            <v>267028.78582206543</v>
          </cell>
          <cell r="AJ171">
            <v>48542.560408249425</v>
          </cell>
          <cell r="AK171">
            <v>46608.492869292408</v>
          </cell>
          <cell r="AL171">
            <v>257191.75864797214</v>
          </cell>
          <cell r="AM171">
            <v>13974.408147650194</v>
          </cell>
          <cell r="AN171">
            <v>0</v>
          </cell>
          <cell r="AO171">
            <v>0</v>
          </cell>
          <cell r="AP171">
            <v>0</v>
          </cell>
          <cell r="AQ171">
            <v>0</v>
          </cell>
          <cell r="AR171">
            <v>0</v>
          </cell>
          <cell r="AS171">
            <v>0</v>
          </cell>
          <cell r="AT171">
            <v>0</v>
          </cell>
        </row>
        <row r="172">
          <cell r="A172">
            <v>9</v>
          </cell>
          <cell r="B172" t="str">
            <v>RhodeIsland</v>
          </cell>
          <cell r="C172">
            <v>43405</v>
          </cell>
          <cell r="D172" t="str">
            <v>Frcst BI</v>
          </cell>
          <cell r="E172">
            <v>11440.835562876327</v>
          </cell>
          <cell r="F172">
            <v>559.05150363749851</v>
          </cell>
          <cell r="G172">
            <v>453622.13816058525</v>
          </cell>
          <cell r="H172">
            <v>51503.05148651269</v>
          </cell>
          <cell r="I172">
            <v>54565.866131460527</v>
          </cell>
          <cell r="J172">
            <v>0</v>
          </cell>
          <cell r="K172">
            <v>0</v>
          </cell>
          <cell r="L172">
            <v>36426.131557038163</v>
          </cell>
          <cell r="M172">
            <v>564.29325709103216</v>
          </cell>
          <cell r="N172">
            <v>78350.379270217556</v>
          </cell>
          <cell r="O172">
            <v>7066.090769429361</v>
          </cell>
          <cell r="P172">
            <v>0</v>
          </cell>
          <cell r="Q172">
            <v>6970.6456280955754</v>
          </cell>
          <cell r="R172">
            <v>4088.5319290411094</v>
          </cell>
          <cell r="S172">
            <v>0</v>
          </cell>
          <cell r="T172">
            <v>3266.0794530140056</v>
          </cell>
          <cell r="U172">
            <v>33630.160367242883</v>
          </cell>
          <cell r="V172">
            <v>332.8883659334079</v>
          </cell>
          <cell r="W172">
            <v>20899.025527023288</v>
          </cell>
          <cell r="X172">
            <v>1298.2693682437286</v>
          </cell>
          <cell r="Y172">
            <v>0</v>
          </cell>
          <cell r="Z172">
            <v>2610.850842752589</v>
          </cell>
          <cell r="AA172">
            <v>0</v>
          </cell>
          <cell r="AB172">
            <v>0</v>
          </cell>
          <cell r="AC172">
            <v>0</v>
          </cell>
          <cell r="AD172">
            <v>0</v>
          </cell>
          <cell r="AE172">
            <v>0</v>
          </cell>
          <cell r="AF172">
            <v>0</v>
          </cell>
          <cell r="AG172">
            <v>64568.044880094843</v>
          </cell>
          <cell r="AH172">
            <v>40684.289424115763</v>
          </cell>
          <cell r="AI172">
            <v>299764.97497854679</v>
          </cell>
          <cell r="AJ172">
            <v>111502.31207309982</v>
          </cell>
          <cell r="AK172">
            <v>100445.93571313254</v>
          </cell>
          <cell r="AL172">
            <v>214911.5284113872</v>
          </cell>
          <cell r="AM172">
            <v>15859.639262990388</v>
          </cell>
          <cell r="AN172">
            <v>0</v>
          </cell>
          <cell r="AO172">
            <v>0</v>
          </cell>
          <cell r="AP172">
            <v>0</v>
          </cell>
          <cell r="AQ172">
            <v>0</v>
          </cell>
          <cell r="AR172">
            <v>0</v>
          </cell>
          <cell r="AS172">
            <v>0</v>
          </cell>
          <cell r="AT172">
            <v>0</v>
          </cell>
        </row>
        <row r="173">
          <cell r="A173">
            <v>9</v>
          </cell>
          <cell r="B173" t="str">
            <v>RhodeIsland</v>
          </cell>
          <cell r="C173">
            <v>43435</v>
          </cell>
          <cell r="D173" t="str">
            <v>Frcst BI</v>
          </cell>
          <cell r="E173">
            <v>17839.464699950833</v>
          </cell>
          <cell r="F173">
            <v>1102.2248709599751</v>
          </cell>
          <cell r="G173">
            <v>898075.91922449623</v>
          </cell>
          <cell r="H173">
            <v>98210.84659782394</v>
          </cell>
          <cell r="I173">
            <v>121845.43030342439</v>
          </cell>
          <cell r="J173">
            <v>0</v>
          </cell>
          <cell r="K173">
            <v>0</v>
          </cell>
          <cell r="L173">
            <v>65918.723748285352</v>
          </cell>
          <cell r="M173">
            <v>1394.7156047458602</v>
          </cell>
          <cell r="N173">
            <v>127763.88258526164</v>
          </cell>
          <cell r="O173">
            <v>9660.0080542592314</v>
          </cell>
          <cell r="P173">
            <v>0</v>
          </cell>
          <cell r="Q173">
            <v>8415.9344338353476</v>
          </cell>
          <cell r="R173">
            <v>4246.6947844377582</v>
          </cell>
          <cell r="S173">
            <v>0</v>
          </cell>
          <cell r="T173">
            <v>4201.2905880859998</v>
          </cell>
          <cell r="U173">
            <v>62041.74308768948</v>
          </cell>
          <cell r="V173">
            <v>401.26529561913617</v>
          </cell>
          <cell r="W173">
            <v>35601.619052741757</v>
          </cell>
          <cell r="X173">
            <v>2394.1551165613664</v>
          </cell>
          <cell r="Y173">
            <v>0</v>
          </cell>
          <cell r="Z173">
            <v>4282.8173435382423</v>
          </cell>
          <cell r="AA173">
            <v>0</v>
          </cell>
          <cell r="AB173">
            <v>0</v>
          </cell>
          <cell r="AC173">
            <v>0</v>
          </cell>
          <cell r="AD173">
            <v>0</v>
          </cell>
          <cell r="AE173">
            <v>0</v>
          </cell>
          <cell r="AF173">
            <v>0</v>
          </cell>
          <cell r="AG173">
            <v>104595.13675470957</v>
          </cell>
          <cell r="AH173">
            <v>46905.586784616484</v>
          </cell>
          <cell r="AI173">
            <v>372333.76615056436</v>
          </cell>
          <cell r="AJ173">
            <v>157605.3855121558</v>
          </cell>
          <cell r="AK173">
            <v>147584.8919511142</v>
          </cell>
          <cell r="AL173">
            <v>83526.814379626041</v>
          </cell>
          <cell r="AM173">
            <v>19289.695009429743</v>
          </cell>
          <cell r="AN173">
            <v>0</v>
          </cell>
          <cell r="AO173">
            <v>0</v>
          </cell>
          <cell r="AP173">
            <v>0</v>
          </cell>
          <cell r="AQ173">
            <v>0</v>
          </cell>
          <cell r="AR173">
            <v>0</v>
          </cell>
          <cell r="AS173">
            <v>0</v>
          </cell>
          <cell r="AT173">
            <v>0</v>
          </cell>
        </row>
        <row r="174">
          <cell r="A174">
            <v>9</v>
          </cell>
          <cell r="B174" t="str">
            <v>RhodeIsland</v>
          </cell>
          <cell r="C174">
            <v>43466</v>
          </cell>
          <cell r="D174" t="str">
            <v>Frcst BI</v>
          </cell>
          <cell r="E174">
            <v>25019.31642238373</v>
          </cell>
          <cell r="F174">
            <v>1636.8103919947519</v>
          </cell>
          <cell r="G174">
            <v>1301474.3439283744</v>
          </cell>
          <cell r="H174">
            <v>122657.52712629281</v>
          </cell>
          <cell r="I174">
            <v>212338.15459636861</v>
          </cell>
          <cell r="J174">
            <v>0</v>
          </cell>
          <cell r="K174">
            <v>0</v>
          </cell>
          <cell r="L174">
            <v>96267.784962426478</v>
          </cell>
          <cell r="M174">
            <v>2275.4885542995321</v>
          </cell>
          <cell r="N174">
            <v>220468.17953091513</v>
          </cell>
          <cell r="O174">
            <v>11639.326463780049</v>
          </cell>
          <cell r="P174">
            <v>0</v>
          </cell>
          <cell r="Q174">
            <v>11768.102491200636</v>
          </cell>
          <cell r="R174">
            <v>7039.5655782031326</v>
          </cell>
          <cell r="S174">
            <v>0</v>
          </cell>
          <cell r="T174">
            <v>4308.4224482032696</v>
          </cell>
          <cell r="U174">
            <v>92600.265026839334</v>
          </cell>
          <cell r="V174">
            <v>399.61701654182616</v>
          </cell>
          <cell r="W174">
            <v>50148.80385536336</v>
          </cell>
          <cell r="X174">
            <v>3809.8471307114114</v>
          </cell>
          <cell r="Y174">
            <v>0</v>
          </cell>
          <cell r="Z174">
            <v>5767.1131948783232</v>
          </cell>
          <cell r="AA174">
            <v>0</v>
          </cell>
          <cell r="AB174">
            <v>0</v>
          </cell>
          <cell r="AC174">
            <v>0</v>
          </cell>
          <cell r="AD174">
            <v>0</v>
          </cell>
          <cell r="AE174">
            <v>0</v>
          </cell>
          <cell r="AF174">
            <v>0</v>
          </cell>
          <cell r="AG174">
            <v>100714.79136919306</v>
          </cell>
          <cell r="AH174">
            <v>42956.191137236223</v>
          </cell>
          <cell r="AI174">
            <v>365589.44765457889</v>
          </cell>
          <cell r="AJ174">
            <v>178243.17036835081</v>
          </cell>
          <cell r="AK174">
            <v>161257.26318140092</v>
          </cell>
          <cell r="AL174">
            <v>83141.128215144621</v>
          </cell>
          <cell r="AM174">
            <v>15906.753180507008</v>
          </cell>
          <cell r="AN174">
            <v>0</v>
          </cell>
          <cell r="AO174">
            <v>0</v>
          </cell>
          <cell r="AP174">
            <v>0</v>
          </cell>
          <cell r="AQ174">
            <v>0</v>
          </cell>
          <cell r="AR174">
            <v>0</v>
          </cell>
          <cell r="AS174">
            <v>0</v>
          </cell>
          <cell r="AT174">
            <v>0</v>
          </cell>
        </row>
        <row r="175">
          <cell r="A175">
            <v>9</v>
          </cell>
          <cell r="B175" t="str">
            <v>RhodeIsland</v>
          </cell>
          <cell r="C175">
            <v>43497</v>
          </cell>
          <cell r="D175" t="str">
            <v>Frcst BI</v>
          </cell>
          <cell r="E175">
            <v>24021.754719538461</v>
          </cell>
          <cell r="F175">
            <v>1570.4206828618057</v>
          </cell>
          <cell r="G175">
            <v>1186843.408742643</v>
          </cell>
          <cell r="H175">
            <v>109752.84322847876</v>
          </cell>
          <cell r="I175">
            <v>182119.79708300621</v>
          </cell>
          <cell r="J175">
            <v>0</v>
          </cell>
          <cell r="K175">
            <v>0</v>
          </cell>
          <cell r="L175">
            <v>100500.03355656784</v>
          </cell>
          <cell r="M175">
            <v>2163.9814286445117</v>
          </cell>
          <cell r="N175">
            <v>223880.66442042516</v>
          </cell>
          <cell r="O175">
            <v>11099.50597853466</v>
          </cell>
          <cell r="P175">
            <v>0</v>
          </cell>
          <cell r="Q175">
            <v>10153.24541138206</v>
          </cell>
          <cell r="R175">
            <v>5764.1578778789026</v>
          </cell>
          <cell r="S175">
            <v>0</v>
          </cell>
          <cell r="T175">
            <v>5310.4479055734673</v>
          </cell>
          <cell r="U175">
            <v>81478.258167275635</v>
          </cell>
          <cell r="V175">
            <v>810.50274068655915</v>
          </cell>
          <cell r="W175">
            <v>45675.923201859616</v>
          </cell>
          <cell r="X175">
            <v>3030.9279531012357</v>
          </cell>
          <cell r="Y175">
            <v>0</v>
          </cell>
          <cell r="Z175">
            <v>5015.7734561547195</v>
          </cell>
          <cell r="AA175">
            <v>0</v>
          </cell>
          <cell r="AB175">
            <v>0</v>
          </cell>
          <cell r="AC175">
            <v>0</v>
          </cell>
          <cell r="AD175">
            <v>0</v>
          </cell>
          <cell r="AE175">
            <v>0</v>
          </cell>
          <cell r="AF175">
            <v>0</v>
          </cell>
          <cell r="AG175">
            <v>116380.28898429766</v>
          </cell>
          <cell r="AH175">
            <v>50756.71881172742</v>
          </cell>
          <cell r="AI175">
            <v>352488.89335867477</v>
          </cell>
          <cell r="AJ175">
            <v>167452.26186088932</v>
          </cell>
          <cell r="AK175">
            <v>156382.07201008155</v>
          </cell>
          <cell r="AL175">
            <v>0</v>
          </cell>
          <cell r="AM175">
            <v>15358.244450144695</v>
          </cell>
          <cell r="AN175">
            <v>0</v>
          </cell>
          <cell r="AO175">
            <v>0</v>
          </cell>
          <cell r="AP175">
            <v>0</v>
          </cell>
          <cell r="AQ175">
            <v>0</v>
          </cell>
          <cell r="AR175">
            <v>0</v>
          </cell>
          <cell r="AS175">
            <v>0</v>
          </cell>
          <cell r="AT175">
            <v>0</v>
          </cell>
        </row>
        <row r="176">
          <cell r="A176">
            <v>9</v>
          </cell>
          <cell r="B176" t="str">
            <v>RhodeIsland</v>
          </cell>
          <cell r="C176">
            <v>43525</v>
          </cell>
          <cell r="D176" t="str">
            <v>Frcst BI</v>
          </cell>
          <cell r="E176">
            <v>23521.890553326553</v>
          </cell>
          <cell r="F176">
            <v>1457.0005802660355</v>
          </cell>
          <cell r="G176">
            <v>1133443.7419528633</v>
          </cell>
          <cell r="H176">
            <v>107812.81543646248</v>
          </cell>
          <cell r="I176">
            <v>181053.4486142126</v>
          </cell>
          <cell r="J176">
            <v>0</v>
          </cell>
          <cell r="K176">
            <v>0</v>
          </cell>
          <cell r="L176">
            <v>99031.801590864998</v>
          </cell>
          <cell r="M176">
            <v>1605.805875615652</v>
          </cell>
          <cell r="N176">
            <v>228158.3591246705</v>
          </cell>
          <cell r="O176">
            <v>13282.520199508921</v>
          </cell>
          <cell r="P176">
            <v>0</v>
          </cell>
          <cell r="Q176">
            <v>11562.047529745803</v>
          </cell>
          <cell r="R176">
            <v>6355.4147536733235</v>
          </cell>
          <cell r="S176">
            <v>0</v>
          </cell>
          <cell r="T176">
            <v>5224.4927154892657</v>
          </cell>
          <cell r="U176">
            <v>83464.707944328737</v>
          </cell>
          <cell r="V176">
            <v>871.99700269382015</v>
          </cell>
          <cell r="W176">
            <v>46600.299689586413</v>
          </cell>
          <cell r="X176">
            <v>3000.0223167277572</v>
          </cell>
          <cell r="Y176">
            <v>0</v>
          </cell>
          <cell r="Z176">
            <v>5609.738781823412</v>
          </cell>
          <cell r="AA176">
            <v>0</v>
          </cell>
          <cell r="AB176">
            <v>0</v>
          </cell>
          <cell r="AC176">
            <v>0</v>
          </cell>
          <cell r="AD176">
            <v>0</v>
          </cell>
          <cell r="AE176">
            <v>0</v>
          </cell>
          <cell r="AF176">
            <v>0</v>
          </cell>
          <cell r="AG176">
            <v>78430.441734312524</v>
          </cell>
          <cell r="AH176">
            <v>49760.152800470671</v>
          </cell>
          <cell r="AI176">
            <v>322140.37320738478</v>
          </cell>
          <cell r="AJ176">
            <v>142450.151617375</v>
          </cell>
          <cell r="AK176">
            <v>130408.56755273158</v>
          </cell>
          <cell r="AL176">
            <v>0</v>
          </cell>
          <cell r="AM176">
            <v>12901.570033232476</v>
          </cell>
          <cell r="AN176">
            <v>0</v>
          </cell>
          <cell r="AO176">
            <v>0</v>
          </cell>
          <cell r="AP176">
            <v>0</v>
          </cell>
          <cell r="AQ176">
            <v>0</v>
          </cell>
          <cell r="AR176">
            <v>0</v>
          </cell>
          <cell r="AS176">
            <v>0</v>
          </cell>
          <cell r="AT176">
            <v>0</v>
          </cell>
        </row>
      </sheetData>
      <sheetData sheetId="11">
        <row r="5">
          <cell r="A5" t="str">
            <v>BUID</v>
          </cell>
          <cell r="B5" t="str">
            <v>Buname</v>
          </cell>
          <cell r="C5" t="str">
            <v>Date</v>
          </cell>
          <cell r="D5" t="str">
            <v>_NAME_</v>
          </cell>
          <cell r="E5" t="str">
            <v>_1012</v>
          </cell>
          <cell r="F5" t="str">
            <v>_1101</v>
          </cell>
          <cell r="G5" t="str">
            <v>_1247</v>
          </cell>
          <cell r="H5" t="str">
            <v>_1301</v>
          </cell>
          <cell r="I5" t="str">
            <v>_2107</v>
          </cell>
          <cell r="J5" t="str">
            <v>_2121</v>
          </cell>
          <cell r="K5" t="str">
            <v>_2131</v>
          </cell>
          <cell r="L5" t="str">
            <v>_2221</v>
          </cell>
          <cell r="M5" t="str">
            <v>_2231</v>
          </cell>
          <cell r="N5" t="str">
            <v>_2237</v>
          </cell>
          <cell r="O5" t="str">
            <v>_2321</v>
          </cell>
          <cell r="P5" t="str">
            <v>_2331</v>
          </cell>
          <cell r="Q5" t="str">
            <v>_2367</v>
          </cell>
          <cell r="R5" t="str">
            <v>_2421</v>
          </cell>
          <cell r="S5" t="str">
            <v>_2431</v>
          </cell>
          <cell r="T5" t="str">
            <v>_2496</v>
          </cell>
          <cell r="U5" t="str">
            <v>_3321</v>
          </cell>
          <cell r="V5" t="str">
            <v>_3331</v>
          </cell>
          <cell r="W5" t="str">
            <v>_3367</v>
          </cell>
          <cell r="X5" t="str">
            <v>_3421</v>
          </cell>
          <cell r="Y5" t="str">
            <v>_3431</v>
          </cell>
          <cell r="Z5" t="str">
            <v>_3496</v>
          </cell>
          <cell r="AA5" t="str">
            <v>_8011</v>
          </cell>
          <cell r="AB5" t="str">
            <v>_02EN</v>
          </cell>
          <cell r="AC5" t="str">
            <v>_05_06_07EN</v>
          </cell>
          <cell r="AD5" t="str">
            <v>_11_12_13EN</v>
          </cell>
          <cell r="AE5" t="str">
            <v>_14_15_16EN</v>
          </cell>
          <cell r="AF5" t="str">
            <v>_17_18_19EN</v>
          </cell>
          <cell r="AG5" t="str">
            <v>_22EN</v>
          </cell>
          <cell r="AH5" t="str">
            <v>_23EN</v>
          </cell>
          <cell r="AI5" t="str">
            <v>_24EN</v>
          </cell>
          <cell r="AJ5" t="str">
            <v>_33EN</v>
          </cell>
          <cell r="AK5" t="str">
            <v>_34EN</v>
          </cell>
          <cell r="AL5" t="str">
            <v>_50EN</v>
          </cell>
          <cell r="AM5" t="str">
            <v>_51EN</v>
          </cell>
          <cell r="AN5" t="str">
            <v>_52_53_54EN</v>
          </cell>
          <cell r="AO5" t="str">
            <v>_55_56_57EN</v>
          </cell>
          <cell r="AP5" t="str">
            <v>_58EN</v>
          </cell>
          <cell r="AQ5" t="str">
            <v>_67EN</v>
          </cell>
          <cell r="AR5" t="str">
            <v>_70EN</v>
          </cell>
          <cell r="AS5" t="str">
            <v>_71_72_73EN</v>
          </cell>
          <cell r="AT5" t="str">
            <v>_74_75_76EN</v>
          </cell>
        </row>
        <row r="6">
          <cell r="A6">
            <v>9</v>
          </cell>
          <cell r="B6" t="str">
            <v>RhodeIsland</v>
          </cell>
          <cell r="C6">
            <v>38353</v>
          </cell>
          <cell r="D6" t="str">
            <v>Normal B</v>
          </cell>
        </row>
        <row r="7">
          <cell r="A7">
            <v>9</v>
          </cell>
          <cell r="B7" t="str">
            <v>RhodeIsland</v>
          </cell>
          <cell r="C7">
            <v>38384</v>
          </cell>
          <cell r="D7" t="str">
            <v>Normal B</v>
          </cell>
        </row>
        <row r="8">
          <cell r="A8">
            <v>9</v>
          </cell>
          <cell r="B8" t="str">
            <v>RhodeIsland</v>
          </cell>
          <cell r="C8">
            <v>38412</v>
          </cell>
          <cell r="D8" t="str">
            <v>Normal B</v>
          </cell>
        </row>
        <row r="9">
          <cell r="A9">
            <v>9</v>
          </cell>
          <cell r="B9" t="str">
            <v>RhodeIsland</v>
          </cell>
          <cell r="C9">
            <v>38443</v>
          </cell>
          <cell r="D9" t="str">
            <v>Normal B</v>
          </cell>
        </row>
        <row r="10">
          <cell r="A10">
            <v>9</v>
          </cell>
          <cell r="B10" t="str">
            <v>RhodeIsland</v>
          </cell>
          <cell r="C10">
            <v>38473</v>
          </cell>
          <cell r="D10" t="str">
            <v>Normal B</v>
          </cell>
        </row>
        <row r="11">
          <cell r="A11">
            <v>9</v>
          </cell>
          <cell r="B11" t="str">
            <v>RhodeIsland</v>
          </cell>
          <cell r="C11">
            <v>38504</v>
          </cell>
          <cell r="D11" t="str">
            <v>Normal B</v>
          </cell>
        </row>
        <row r="12">
          <cell r="A12">
            <v>9</v>
          </cell>
          <cell r="B12" t="str">
            <v>RhodeIsland</v>
          </cell>
          <cell r="C12">
            <v>38534</v>
          </cell>
          <cell r="D12" t="str">
            <v>Normal B</v>
          </cell>
          <cell r="E12">
            <v>19756.201275387695</v>
          </cell>
          <cell r="F12">
            <v>0</v>
          </cell>
          <cell r="L12">
            <v>7308.690049309108</v>
          </cell>
          <cell r="M12">
            <v>16.290645675471197</v>
          </cell>
          <cell r="N12">
            <v>64348.456009967624</v>
          </cell>
          <cell r="O12">
            <v>1731.7232441018125</v>
          </cell>
          <cell r="P12">
            <v>0</v>
          </cell>
          <cell r="Q12">
            <v>12606.110451921673</v>
          </cell>
          <cell r="R12">
            <v>0</v>
          </cell>
          <cell r="T12">
            <v>12113.345730099518</v>
          </cell>
          <cell r="AG12">
            <v>26554.706368373783</v>
          </cell>
          <cell r="AH12">
            <v>28951.662671539048</v>
          </cell>
          <cell r="AI12">
            <v>197628.51581765647</v>
          </cell>
          <cell r="AL12">
            <v>0</v>
          </cell>
          <cell r="AM12">
            <v>0</v>
          </cell>
        </row>
        <row r="13">
          <cell r="A13">
            <v>9</v>
          </cell>
          <cell r="B13" t="str">
            <v>RhodeIsland</v>
          </cell>
          <cell r="C13">
            <v>38565</v>
          </cell>
          <cell r="D13" t="str">
            <v>Normal B</v>
          </cell>
          <cell r="E13">
            <v>17156.794366291717</v>
          </cell>
          <cell r="F13">
            <v>0</v>
          </cell>
          <cell r="L13">
            <v>6213.0522792066986</v>
          </cell>
          <cell r="M13">
            <v>68.166330909169034</v>
          </cell>
          <cell r="N13">
            <v>55055.077488549112</v>
          </cell>
          <cell r="O13">
            <v>1765.9040122553963</v>
          </cell>
          <cell r="P13">
            <v>0</v>
          </cell>
          <cell r="Q13">
            <v>13232.553713179683</v>
          </cell>
          <cell r="R13">
            <v>0</v>
          </cell>
          <cell r="T13">
            <v>13276.377310634165</v>
          </cell>
          <cell r="AG13">
            <v>29249.709543323192</v>
          </cell>
          <cell r="AH13">
            <v>31070.964769119058</v>
          </cell>
          <cell r="AI13">
            <v>192771.72042165537</v>
          </cell>
          <cell r="AL13">
            <v>0</v>
          </cell>
          <cell r="AM13">
            <v>0</v>
          </cell>
        </row>
        <row r="14">
          <cell r="A14">
            <v>9</v>
          </cell>
          <cell r="B14" t="str">
            <v>RhodeIsland</v>
          </cell>
          <cell r="C14">
            <v>38596</v>
          </cell>
          <cell r="D14" t="str">
            <v>Normal B</v>
          </cell>
          <cell r="E14">
            <v>17057.137779908418</v>
          </cell>
          <cell r="F14">
            <v>0</v>
          </cell>
          <cell r="L14">
            <v>7015.1698090334339</v>
          </cell>
          <cell r="M14">
            <v>71.756938173847061</v>
          </cell>
          <cell r="N14">
            <v>55267.448589929103</v>
          </cell>
          <cell r="O14">
            <v>1967.9759318090735</v>
          </cell>
          <cell r="P14">
            <v>0</v>
          </cell>
          <cell r="Q14">
            <v>13504.204570217124</v>
          </cell>
          <cell r="R14">
            <v>0</v>
          </cell>
          <cell r="T14">
            <v>16153.319275018952</v>
          </cell>
          <cell r="AG14">
            <v>30934.610259831279</v>
          </cell>
          <cell r="AH14">
            <v>29060.232874218051</v>
          </cell>
          <cell r="AI14">
            <v>205653.41278793701</v>
          </cell>
          <cell r="AL14">
            <v>0</v>
          </cell>
          <cell r="AM14">
            <v>0</v>
          </cell>
        </row>
        <row r="15">
          <cell r="A15">
            <v>9</v>
          </cell>
          <cell r="B15" t="str">
            <v>RhodeIsland</v>
          </cell>
          <cell r="C15">
            <v>38626</v>
          </cell>
          <cell r="D15" t="str">
            <v>Normal B</v>
          </cell>
          <cell r="E15">
            <v>17360.78562634097</v>
          </cell>
          <cell r="F15">
            <v>0</v>
          </cell>
          <cell r="L15">
            <v>6443.0887555594163</v>
          </cell>
          <cell r="M15">
            <v>300.74260764212642</v>
          </cell>
          <cell r="N15">
            <v>63326.402662252163</v>
          </cell>
          <cell r="O15">
            <v>1910.6930895442554</v>
          </cell>
          <cell r="P15">
            <v>301.01832811109517</v>
          </cell>
          <cell r="Q15">
            <v>11876.032503747241</v>
          </cell>
          <cell r="R15">
            <v>0</v>
          </cell>
          <cell r="T15">
            <v>14222.976278065198</v>
          </cell>
          <cell r="AG15">
            <v>42817.507080365584</v>
          </cell>
          <cell r="AH15">
            <v>27723.402739216508</v>
          </cell>
          <cell r="AI15">
            <v>199057.82215826696</v>
          </cell>
          <cell r="AL15">
            <v>0</v>
          </cell>
          <cell r="AM15">
            <v>0</v>
          </cell>
        </row>
        <row r="16">
          <cell r="A16">
            <v>9</v>
          </cell>
          <cell r="B16" t="str">
            <v>RhodeIsland</v>
          </cell>
          <cell r="C16">
            <v>38657</v>
          </cell>
          <cell r="D16" t="str">
            <v>Normal B</v>
          </cell>
          <cell r="E16">
            <v>20315.19324172979</v>
          </cell>
          <cell r="F16">
            <v>0</v>
          </cell>
          <cell r="L16">
            <v>9097.2799420885749</v>
          </cell>
          <cell r="M16">
            <v>623.0206096389677</v>
          </cell>
          <cell r="N16">
            <v>103670.68119573272</v>
          </cell>
          <cell r="O16">
            <v>2156.5055006138391</v>
          </cell>
          <cell r="P16">
            <v>65.518999559755386</v>
          </cell>
          <cell r="Q16">
            <v>13860.930006652388</v>
          </cell>
          <cell r="R16">
            <v>0</v>
          </cell>
          <cell r="T16">
            <v>14474.03586656207</v>
          </cell>
          <cell r="AG16">
            <v>61708.387880743328</v>
          </cell>
          <cell r="AH16">
            <v>37455.377565058952</v>
          </cell>
          <cell r="AI16">
            <v>223461.1631658258</v>
          </cell>
          <cell r="AL16">
            <v>0</v>
          </cell>
          <cell r="AM16">
            <v>0</v>
          </cell>
        </row>
        <row r="17">
          <cell r="A17">
            <v>9</v>
          </cell>
          <cell r="B17" t="str">
            <v>RhodeIsland</v>
          </cell>
          <cell r="C17">
            <v>38687</v>
          </cell>
          <cell r="D17" t="str">
            <v>Normal B</v>
          </cell>
          <cell r="E17">
            <v>33309.975448781202</v>
          </cell>
          <cell r="F17">
            <v>0</v>
          </cell>
          <cell r="L17">
            <v>16737.868514958482</v>
          </cell>
          <cell r="M17">
            <v>1649.519417151354</v>
          </cell>
          <cell r="N17">
            <v>179497.89909139648</v>
          </cell>
          <cell r="O17">
            <v>3099.1770680644067</v>
          </cell>
          <cell r="P17">
            <v>717.2660032493917</v>
          </cell>
          <cell r="Q17">
            <v>17806.702060140895</v>
          </cell>
          <cell r="R17">
            <v>0</v>
          </cell>
          <cell r="T17">
            <v>23026.30418470212</v>
          </cell>
          <cell r="AG17">
            <v>100450.34112573507</v>
          </cell>
          <cell r="AH17">
            <v>41693.854919659098</v>
          </cell>
          <cell r="AI17">
            <v>270788.19356404681</v>
          </cell>
          <cell r="AL17">
            <v>0</v>
          </cell>
          <cell r="AM17">
            <v>0</v>
          </cell>
        </row>
        <row r="18">
          <cell r="A18">
            <v>9</v>
          </cell>
          <cell r="B18" t="str">
            <v>RhodeIsland</v>
          </cell>
          <cell r="C18">
            <v>38718</v>
          </cell>
          <cell r="D18" t="str">
            <v>Normal B</v>
          </cell>
          <cell r="E18">
            <v>44900.382628199543</v>
          </cell>
          <cell r="F18">
            <v>0</v>
          </cell>
          <cell r="L18">
            <v>22465.580719355436</v>
          </cell>
          <cell r="M18">
            <v>2403.2352801549446</v>
          </cell>
          <cell r="N18">
            <v>299395.48945543898</v>
          </cell>
          <cell r="O18">
            <v>3597.8816591504951</v>
          </cell>
          <cell r="P18">
            <v>3436.0205436844399</v>
          </cell>
          <cell r="Q18">
            <v>23990.412446973929</v>
          </cell>
          <cell r="R18">
            <v>0</v>
          </cell>
          <cell r="T18">
            <v>21613.919281819733</v>
          </cell>
          <cell r="AG18">
            <v>95315.163859889013</v>
          </cell>
          <cell r="AH18">
            <v>38183.281010876643</v>
          </cell>
          <cell r="AI18">
            <v>272530.31552432245</v>
          </cell>
          <cell r="AL18">
            <v>0</v>
          </cell>
          <cell r="AM18">
            <v>0</v>
          </cell>
        </row>
        <row r="19">
          <cell r="A19">
            <v>9</v>
          </cell>
          <cell r="B19" t="str">
            <v>RhodeIsland</v>
          </cell>
          <cell r="C19">
            <v>38749</v>
          </cell>
          <cell r="D19" t="str">
            <v>Normal B</v>
          </cell>
          <cell r="E19">
            <v>42594.341914680364</v>
          </cell>
          <cell r="F19">
            <v>0</v>
          </cell>
          <cell r="G19">
            <v>1226500.3556103436</v>
          </cell>
          <cell r="H19">
            <v>0</v>
          </cell>
          <cell r="I19">
            <v>178256.61038905053</v>
          </cell>
          <cell r="L19">
            <v>24171.639203618186</v>
          </cell>
          <cell r="M19">
            <v>2989.4365597194028</v>
          </cell>
          <cell r="N19">
            <v>300849.39292490628</v>
          </cell>
          <cell r="O19">
            <v>3671.1708918003687</v>
          </cell>
          <cell r="P19">
            <v>0</v>
          </cell>
          <cell r="Q19">
            <v>20197.226531059325</v>
          </cell>
          <cell r="R19">
            <v>0</v>
          </cell>
          <cell r="T19">
            <v>26312.748739968931</v>
          </cell>
          <cell r="U19">
            <v>10976.830491808154</v>
          </cell>
          <cell r="V19">
            <v>2535.60833327519</v>
          </cell>
          <cell r="W19">
            <v>94478.446452859644</v>
          </cell>
          <cell r="X19">
            <v>1053.6239526766367</v>
          </cell>
          <cell r="Z19">
            <v>8717.853101346107</v>
          </cell>
          <cell r="AG19">
            <v>109326.93813676447</v>
          </cell>
          <cell r="AH19">
            <v>45117.083388202154</v>
          </cell>
          <cell r="AI19">
            <v>262764.44777646661</v>
          </cell>
          <cell r="AJ19">
            <v>169585.41169351211</v>
          </cell>
          <cell r="AK19">
            <v>156382.07201008155</v>
          </cell>
          <cell r="AL19">
            <v>0</v>
          </cell>
          <cell r="AM19">
            <v>0</v>
          </cell>
        </row>
        <row r="20">
          <cell r="A20">
            <v>9</v>
          </cell>
          <cell r="B20" t="str">
            <v>RhodeIsland</v>
          </cell>
          <cell r="C20">
            <v>38777</v>
          </cell>
          <cell r="D20" t="str">
            <v>Normal B</v>
          </cell>
          <cell r="E20">
            <v>42945.315083947477</v>
          </cell>
          <cell r="F20">
            <v>0</v>
          </cell>
          <cell r="G20">
            <v>1199096.6874914048</v>
          </cell>
          <cell r="H20">
            <v>0</v>
          </cell>
          <cell r="I20">
            <v>180884.31228271988</v>
          </cell>
          <cell r="L20">
            <v>26008.10583633641</v>
          </cell>
          <cell r="M20">
            <v>1724.5450424745561</v>
          </cell>
          <cell r="N20">
            <v>314977.30444261007</v>
          </cell>
          <cell r="O20">
            <v>4522.946804453185</v>
          </cell>
          <cell r="P20">
            <v>0</v>
          </cell>
          <cell r="Q20">
            <v>23678.906708069324</v>
          </cell>
          <cell r="R20">
            <v>0</v>
          </cell>
          <cell r="T20">
            <v>25248.648774679645</v>
          </cell>
          <cell r="U20">
            <v>12326.164863413724</v>
          </cell>
          <cell r="V20">
            <v>2781.7223509508854</v>
          </cell>
          <cell r="W20">
            <v>97570.410401184767</v>
          </cell>
          <cell r="X20">
            <v>1065.5623852576716</v>
          </cell>
          <cell r="Z20">
            <v>9953.8753822516737</v>
          </cell>
          <cell r="AG20">
            <v>74774.010884228017</v>
          </cell>
          <cell r="AH20">
            <v>44231.24693375171</v>
          </cell>
          <cell r="AI20">
            <v>245998.10317654835</v>
          </cell>
          <cell r="AJ20">
            <v>145172.12903681528</v>
          </cell>
          <cell r="AK20">
            <v>125192.22485062231</v>
          </cell>
          <cell r="AL20">
            <v>0</v>
          </cell>
          <cell r="AM20">
            <v>0</v>
          </cell>
        </row>
        <row r="21">
          <cell r="A21">
            <v>9</v>
          </cell>
          <cell r="B21" t="str">
            <v>RhodeIsland</v>
          </cell>
          <cell r="C21">
            <v>38808</v>
          </cell>
          <cell r="D21" t="str">
            <v>Normal B</v>
          </cell>
          <cell r="E21">
            <v>31116.776746291467</v>
          </cell>
          <cell r="F21">
            <v>0</v>
          </cell>
          <cell r="G21">
            <v>763598.57862328202</v>
          </cell>
          <cell r="H21">
            <v>0</v>
          </cell>
          <cell r="I21">
            <v>102909.57444219301</v>
          </cell>
          <cell r="L21">
            <v>18815.024297275646</v>
          </cell>
          <cell r="M21">
            <v>1467.5442507571734</v>
          </cell>
          <cell r="N21">
            <v>192558.06727470152</v>
          </cell>
          <cell r="O21">
            <v>3384.7343592058855</v>
          </cell>
          <cell r="P21">
            <v>1087.4229917945161</v>
          </cell>
          <cell r="Q21">
            <v>18690.91027235621</v>
          </cell>
          <cell r="R21">
            <v>0</v>
          </cell>
          <cell r="T21">
            <v>19747.032708898678</v>
          </cell>
          <cell r="U21">
            <v>8207.970155278641</v>
          </cell>
          <cell r="V21">
            <v>254.06440968419199</v>
          </cell>
          <cell r="W21">
            <v>59881.198003172249</v>
          </cell>
          <cell r="X21">
            <v>732.63744827916787</v>
          </cell>
          <cell r="Z21">
            <v>6067.219076554391</v>
          </cell>
          <cell r="AG21">
            <v>55607.761502133486</v>
          </cell>
          <cell r="AH21">
            <v>33241.768279975258</v>
          </cell>
          <cell r="AI21">
            <v>216776.50203918206</v>
          </cell>
          <cell r="AJ21">
            <v>100763.90446060772</v>
          </cell>
          <cell r="AK21">
            <v>81637.489687568217</v>
          </cell>
          <cell r="AL21">
            <v>0</v>
          </cell>
          <cell r="AM21">
            <v>0</v>
          </cell>
        </row>
        <row r="22">
          <cell r="A22">
            <v>9</v>
          </cell>
          <cell r="B22" t="str">
            <v>RhodeIsland</v>
          </cell>
          <cell r="C22">
            <v>38838</v>
          </cell>
          <cell r="D22" t="str">
            <v>Normal B</v>
          </cell>
          <cell r="E22">
            <v>26922.90620099521</v>
          </cell>
          <cell r="F22">
            <v>0</v>
          </cell>
          <cell r="G22">
            <v>426023.14746415569</v>
          </cell>
          <cell r="H22">
            <v>0</v>
          </cell>
          <cell r="I22">
            <v>50477.048968768642</v>
          </cell>
          <cell r="L22">
            <v>14521.491653804573</v>
          </cell>
          <cell r="M22">
            <v>2073.7240035536088</v>
          </cell>
          <cell r="N22">
            <v>117582.42683555254</v>
          </cell>
          <cell r="O22">
            <v>3062.2112070566318</v>
          </cell>
          <cell r="P22">
            <v>0</v>
          </cell>
          <cell r="Q22">
            <v>16046.699704300394</v>
          </cell>
          <cell r="R22">
            <v>0</v>
          </cell>
          <cell r="T22">
            <v>16077.239159548579</v>
          </cell>
          <cell r="U22">
            <v>3989.2423889651154</v>
          </cell>
          <cell r="V22">
            <v>114.69294074776518</v>
          </cell>
          <cell r="W22">
            <v>26060.381867638636</v>
          </cell>
          <cell r="X22">
            <v>463.35161708631114</v>
          </cell>
          <cell r="Z22">
            <v>3378.0343952274934</v>
          </cell>
          <cell r="AG22">
            <v>34070.955760923913</v>
          </cell>
          <cell r="AH22">
            <v>31724.980107372878</v>
          </cell>
          <cell r="AI22">
            <v>195849.37921908507</v>
          </cell>
          <cell r="AJ22">
            <v>36798.79540272327</v>
          </cell>
          <cell r="AK22">
            <v>37132.222464905251</v>
          </cell>
          <cell r="AL22">
            <v>0</v>
          </cell>
          <cell r="AM22">
            <v>0</v>
          </cell>
        </row>
        <row r="23">
          <cell r="A23">
            <v>9</v>
          </cell>
          <cell r="B23" t="str">
            <v>RhodeIsland</v>
          </cell>
          <cell r="C23">
            <v>38869</v>
          </cell>
          <cell r="D23" t="str">
            <v>Normal B</v>
          </cell>
          <cell r="E23">
            <v>20574.087911021237</v>
          </cell>
          <cell r="F23">
            <v>0</v>
          </cell>
          <cell r="G23">
            <v>231002.49860668121</v>
          </cell>
          <cell r="H23">
            <v>0</v>
          </cell>
          <cell r="I23">
            <v>26589.24381579176</v>
          </cell>
          <cell r="L23">
            <v>10035.74833611131</v>
          </cell>
          <cell r="M23">
            <v>47.998014474574411</v>
          </cell>
          <cell r="N23">
            <v>72991.658890891456</v>
          </cell>
          <cell r="O23">
            <v>2630.2875780945283</v>
          </cell>
          <cell r="P23">
            <v>0</v>
          </cell>
          <cell r="Q23">
            <v>11588.784065565462</v>
          </cell>
          <cell r="R23">
            <v>1051.3822799344548</v>
          </cell>
          <cell r="T23">
            <v>14803.555161843375</v>
          </cell>
          <cell r="U23">
            <v>2172.6420280224752</v>
          </cell>
          <cell r="V23">
            <v>27.121412151737175</v>
          </cell>
          <cell r="W23">
            <v>14278.134449924566</v>
          </cell>
          <cell r="X23">
            <v>225.49555126725602</v>
          </cell>
          <cell r="Z23">
            <v>2028.7112228478277</v>
          </cell>
          <cell r="AG23">
            <v>29707.442285444926</v>
          </cell>
          <cell r="AH23">
            <v>28235.400987374906</v>
          </cell>
          <cell r="AI23">
            <v>205571.87116633932</v>
          </cell>
          <cell r="AJ23">
            <v>29033.554295858965</v>
          </cell>
          <cell r="AK23">
            <v>17829.661432233865</v>
          </cell>
          <cell r="AL23">
            <v>0</v>
          </cell>
          <cell r="AM23">
            <v>0</v>
          </cell>
        </row>
        <row r="24">
          <cell r="A24">
            <v>9</v>
          </cell>
          <cell r="B24" t="str">
            <v>RhodeIsland</v>
          </cell>
          <cell r="C24">
            <v>38899</v>
          </cell>
          <cell r="D24" t="str">
            <v>Normal B</v>
          </cell>
          <cell r="E24">
            <v>19007.317483671104</v>
          </cell>
          <cell r="F24">
            <v>0</v>
          </cell>
          <cell r="G24">
            <v>180324.21866267556</v>
          </cell>
          <cell r="H24">
            <v>0</v>
          </cell>
          <cell r="I24">
            <v>22666.50374345154</v>
          </cell>
          <cell r="L24">
            <v>8752.6060107327849</v>
          </cell>
          <cell r="M24">
            <v>0</v>
          </cell>
          <cell r="N24">
            <v>60353.148080703773</v>
          </cell>
          <cell r="O24">
            <v>2338.5141778250427</v>
          </cell>
          <cell r="P24">
            <v>0</v>
          </cell>
          <cell r="Q24">
            <v>11322.444655169205</v>
          </cell>
          <cell r="R24">
            <v>759.65610879851408</v>
          </cell>
          <cell r="T24">
            <v>11995.740431749038</v>
          </cell>
          <cell r="U24">
            <v>1324.5953371237513</v>
          </cell>
          <cell r="V24">
            <v>0</v>
          </cell>
          <cell r="W24">
            <v>10918.042297160096</v>
          </cell>
          <cell r="X24">
            <v>231.23074013494221</v>
          </cell>
          <cell r="Z24">
            <v>1303.869085025133</v>
          </cell>
          <cell r="AG24">
            <v>25652.361977215449</v>
          </cell>
          <cell r="AH24">
            <v>25785.074566839467</v>
          </cell>
          <cell r="AI24">
            <v>197628.51581765647</v>
          </cell>
          <cell r="AJ24">
            <v>21454.262199725377</v>
          </cell>
          <cell r="AK24">
            <v>14827.259651037541</v>
          </cell>
          <cell r="AL24">
            <v>0</v>
          </cell>
          <cell r="AM24">
            <v>0</v>
          </cell>
        </row>
        <row r="25">
          <cell r="A25">
            <v>9</v>
          </cell>
          <cell r="B25" t="str">
            <v>RhodeIsland</v>
          </cell>
          <cell r="C25">
            <v>38930</v>
          </cell>
          <cell r="D25" t="str">
            <v>Normal B</v>
          </cell>
          <cell r="E25">
            <v>15561.216931680632</v>
          </cell>
          <cell r="F25">
            <v>0</v>
          </cell>
          <cell r="G25">
            <v>160467.6876503088</v>
          </cell>
          <cell r="H25">
            <v>0</v>
          </cell>
          <cell r="I25">
            <v>20256.630085643377</v>
          </cell>
          <cell r="L25">
            <v>6945.2834522886687</v>
          </cell>
          <cell r="M25">
            <v>0</v>
          </cell>
          <cell r="N25">
            <v>49201.406601176568</v>
          </cell>
          <cell r="O25">
            <v>2097.1787995954933</v>
          </cell>
          <cell r="P25">
            <v>0</v>
          </cell>
          <cell r="Q25">
            <v>11621.113471499923</v>
          </cell>
          <cell r="R25">
            <v>1016.8980334046737</v>
          </cell>
          <cell r="T25">
            <v>12388.325316611814</v>
          </cell>
          <cell r="U25">
            <v>1247.3695490445862</v>
          </cell>
          <cell r="V25">
            <v>0</v>
          </cell>
          <cell r="W25">
            <v>9846.5476556336471</v>
          </cell>
          <cell r="X25">
            <v>210.87690764331208</v>
          </cell>
          <cell r="Z25">
            <v>944.92501910828003</v>
          </cell>
          <cell r="AG25">
            <v>28116.548883049167</v>
          </cell>
          <cell r="AH25">
            <v>27672.577997496661</v>
          </cell>
          <cell r="AI25">
            <v>201951.3261560199</v>
          </cell>
          <cell r="AJ25">
            <v>21010.393796178349</v>
          </cell>
          <cell r="AK25">
            <v>13959.635923076923</v>
          </cell>
          <cell r="AL25">
            <v>0</v>
          </cell>
          <cell r="AM25">
            <v>0</v>
          </cell>
        </row>
        <row r="26">
          <cell r="A26">
            <v>9</v>
          </cell>
          <cell r="B26" t="str">
            <v>RhodeIsland</v>
          </cell>
          <cell r="C26">
            <v>38961</v>
          </cell>
          <cell r="D26" t="str">
            <v>Normal B</v>
          </cell>
          <cell r="E26">
            <v>15465.269490137476</v>
          </cell>
          <cell r="F26">
            <v>0</v>
          </cell>
          <cell r="G26">
            <v>163516.9665974993</v>
          </cell>
          <cell r="H26">
            <v>0</v>
          </cell>
          <cell r="I26">
            <v>19887.635869487622</v>
          </cell>
          <cell r="L26">
            <v>7951.1202475053287</v>
          </cell>
          <cell r="M26">
            <v>44.527373399688258</v>
          </cell>
          <cell r="N26">
            <v>50621.89260511411</v>
          </cell>
          <cell r="O26">
            <v>1984.4324779516521</v>
          </cell>
          <cell r="P26">
            <v>0</v>
          </cell>
          <cell r="Q26">
            <v>12109.792021338682</v>
          </cell>
          <cell r="R26">
            <v>775.97852009718213</v>
          </cell>
          <cell r="T26">
            <v>13266.566919336754</v>
          </cell>
          <cell r="U26">
            <v>1503.54968660439</v>
          </cell>
          <cell r="V26">
            <v>17.341392471568827</v>
          </cell>
          <cell r="W26">
            <v>10679.968952727262</v>
          </cell>
          <cell r="X26">
            <v>197.51971638581139</v>
          </cell>
          <cell r="Z26">
            <v>718.84292027016386</v>
          </cell>
          <cell r="AG26">
            <v>29511.468383471005</v>
          </cell>
          <cell r="AH26">
            <v>31064.386865543434</v>
          </cell>
          <cell r="AI26">
            <v>235749.03417153755</v>
          </cell>
          <cell r="AJ26">
            <v>25397.426604754233</v>
          </cell>
          <cell r="AK26">
            <v>20827.712248837528</v>
          </cell>
          <cell r="AL26">
            <v>0</v>
          </cell>
          <cell r="AM26">
            <v>0</v>
          </cell>
        </row>
        <row r="27">
          <cell r="A27">
            <v>9</v>
          </cell>
          <cell r="B27" t="str">
            <v>RhodeIsland</v>
          </cell>
          <cell r="C27">
            <v>38991</v>
          </cell>
          <cell r="D27" t="str">
            <v>Normal B</v>
          </cell>
          <cell r="E27">
            <v>16348.670348158446</v>
          </cell>
          <cell r="F27">
            <v>0</v>
          </cell>
          <cell r="G27">
            <v>255825.72285213185</v>
          </cell>
          <cell r="H27">
            <v>0</v>
          </cell>
          <cell r="I27">
            <v>21918.550450869596</v>
          </cell>
          <cell r="L27">
            <v>7830.8832023288287</v>
          </cell>
          <cell r="M27">
            <v>83.072813075632155</v>
          </cell>
          <cell r="N27">
            <v>60235.839027979644</v>
          </cell>
          <cell r="O27">
            <v>2001.1748656173841</v>
          </cell>
          <cell r="P27">
            <v>0</v>
          </cell>
          <cell r="Q27">
            <v>11201.585873393131</v>
          </cell>
          <cell r="R27">
            <v>737.13982331735974</v>
          </cell>
          <cell r="T27">
            <v>12132.905746211467</v>
          </cell>
          <cell r="U27">
            <v>2930.183647620363</v>
          </cell>
          <cell r="V27">
            <v>16.548008680463703</v>
          </cell>
          <cell r="W27">
            <v>22647.668800842064</v>
          </cell>
          <cell r="X27">
            <v>200.00388532213654</v>
          </cell>
          <cell r="Z27">
            <v>1385.2514440360528</v>
          </cell>
          <cell r="AG27">
            <v>40847.694405966198</v>
          </cell>
          <cell r="AH27">
            <v>29133.067285278365</v>
          </cell>
          <cell r="AI27">
            <v>228188.23515703774</v>
          </cell>
          <cell r="AJ27">
            <v>53489.572933930896</v>
          </cell>
          <cell r="AK27">
            <v>44744.153154520711</v>
          </cell>
          <cell r="AL27">
            <v>0</v>
          </cell>
          <cell r="AM27">
            <v>0</v>
          </cell>
        </row>
        <row r="28">
          <cell r="A28">
            <v>9</v>
          </cell>
          <cell r="B28" t="str">
            <v>RhodeIsland</v>
          </cell>
          <cell r="C28">
            <v>39022</v>
          </cell>
          <cell r="D28" t="str">
            <v>Normal B</v>
          </cell>
          <cell r="E28">
            <v>20844.191426550016</v>
          </cell>
          <cell r="F28">
            <v>0</v>
          </cell>
          <cell r="G28">
            <v>503410.86032665166</v>
          </cell>
          <cell r="H28">
            <v>0</v>
          </cell>
          <cell r="I28">
            <v>56876.543426838463</v>
          </cell>
          <cell r="L28">
            <v>12659.392457405</v>
          </cell>
          <cell r="M28">
            <v>255.19446191723654</v>
          </cell>
          <cell r="N28">
            <v>107268.0356158529</v>
          </cell>
          <cell r="O28">
            <v>2839.2516068532623</v>
          </cell>
          <cell r="P28">
            <v>0</v>
          </cell>
          <cell r="Q28">
            <v>13887.25524357026</v>
          </cell>
          <cell r="R28">
            <v>748.39936307946243</v>
          </cell>
          <cell r="T28">
            <v>14348.417426061533</v>
          </cell>
          <cell r="U28">
            <v>8177.1232701432382</v>
          </cell>
          <cell r="V28">
            <v>0</v>
          </cell>
          <cell r="W28">
            <v>43485.947203231699</v>
          </cell>
          <cell r="X28">
            <v>475.66554432591079</v>
          </cell>
          <cell r="Z28">
            <v>3348.8160743956605</v>
          </cell>
          <cell r="AG28">
            <v>58848.730881391806</v>
          </cell>
          <cell r="AH28">
            <v>40684.289424115763</v>
          </cell>
          <cell r="AI28">
            <v>250712.52452751185</v>
          </cell>
          <cell r="AJ28">
            <v>123575.81083260744</v>
          </cell>
          <cell r="AK28">
            <v>96428.098284607244</v>
          </cell>
          <cell r="AL28">
            <v>0</v>
          </cell>
          <cell r="AM28">
            <v>0</v>
          </cell>
        </row>
        <row r="29">
          <cell r="A29">
            <v>9</v>
          </cell>
          <cell r="B29" t="str">
            <v>RhodeIsland</v>
          </cell>
          <cell r="C29">
            <v>39052</v>
          </cell>
          <cell r="D29" t="str">
            <v>Normal B</v>
          </cell>
          <cell r="E29">
            <v>31589.05526438076</v>
          </cell>
          <cell r="F29">
            <v>0</v>
          </cell>
          <cell r="G29">
            <v>960174.83463346935</v>
          </cell>
          <cell r="H29">
            <v>0</v>
          </cell>
          <cell r="I29">
            <v>123512.14422123393</v>
          </cell>
          <cell r="L29">
            <v>23941.634368367624</v>
          </cell>
          <cell r="M29">
            <v>899.36570018581745</v>
          </cell>
          <cell r="N29">
            <v>169256.51656105666</v>
          </cell>
          <cell r="O29">
            <v>3765.2282800607054</v>
          </cell>
          <cell r="P29">
            <v>348.56611035102026</v>
          </cell>
          <cell r="Q29">
            <v>16055.766148414508</v>
          </cell>
          <cell r="R29">
            <v>754.06054826234549</v>
          </cell>
          <cell r="T29">
            <v>17903.961429228031</v>
          </cell>
          <cell r="U29">
            <v>16512.707885822103</v>
          </cell>
          <cell r="V29">
            <v>854.31624782804863</v>
          </cell>
          <cell r="W29">
            <v>71106.592396566164</v>
          </cell>
          <cell r="X29">
            <v>849.70774334360931</v>
          </cell>
          <cell r="Z29">
            <v>5319.6390706856237</v>
          </cell>
          <cell r="AG29">
            <v>93135.995898132998</v>
          </cell>
          <cell r="AH29">
            <v>46161.053661051148</v>
          </cell>
          <cell r="AI29">
            <v>318176.127437755</v>
          </cell>
          <cell r="AJ29">
            <v>171659.36893362194</v>
          </cell>
          <cell r="AK29">
            <v>141681.49627306964</v>
          </cell>
          <cell r="AL29">
            <v>0</v>
          </cell>
          <cell r="AM29">
            <v>0</v>
          </cell>
        </row>
        <row r="30">
          <cell r="A30">
            <v>9</v>
          </cell>
          <cell r="B30" t="str">
            <v>RhodeIsland</v>
          </cell>
          <cell r="C30">
            <v>39083</v>
          </cell>
          <cell r="D30" t="str">
            <v>Normal B</v>
          </cell>
          <cell r="E30">
            <v>40991.281618620793</v>
          </cell>
          <cell r="F30">
            <v>0</v>
          </cell>
          <cell r="G30">
            <v>1286399.5246274492</v>
          </cell>
          <cell r="H30">
            <v>0</v>
          </cell>
          <cell r="I30">
            <v>199416.06164574358</v>
          </cell>
          <cell r="L30">
            <v>32412.588068970377</v>
          </cell>
          <cell r="M30">
            <v>1177.8647332387313</v>
          </cell>
          <cell r="N30">
            <v>271193.38874121843</v>
          </cell>
          <cell r="O30">
            <v>3918.6230473693372</v>
          </cell>
          <cell r="P30">
            <v>1603.8567654075212</v>
          </cell>
          <cell r="Q30">
            <v>20237.679314733039</v>
          </cell>
          <cell r="R30">
            <v>1156.7941096345496</v>
          </cell>
          <cell r="T30">
            <v>16991.81344484377</v>
          </cell>
          <cell r="U30">
            <v>22854.450904526573</v>
          </cell>
          <cell r="V30">
            <v>394.5533338856128</v>
          </cell>
          <cell r="W30">
            <v>92058.92190007717</v>
          </cell>
          <cell r="X30">
            <v>1253.5908715920143</v>
          </cell>
          <cell r="Z30">
            <v>5693.1806405654443</v>
          </cell>
          <cell r="AG30">
            <v>89915.536350584953</v>
          </cell>
          <cell r="AH30">
            <v>42956.191137236223</v>
          </cell>
          <cell r="AI30">
            <v>305765.71985655685</v>
          </cell>
          <cell r="AJ30">
            <v>197543.38626810853</v>
          </cell>
          <cell r="AK30">
            <v>167707.55370865695</v>
          </cell>
          <cell r="AL30">
            <v>0</v>
          </cell>
          <cell r="AM30">
            <v>0</v>
          </cell>
        </row>
        <row r="31">
          <cell r="A31">
            <v>9</v>
          </cell>
          <cell r="B31" t="str">
            <v>RhodeIsland</v>
          </cell>
          <cell r="C31">
            <v>39114</v>
          </cell>
          <cell r="D31" t="str">
            <v>Normal B</v>
          </cell>
          <cell r="E31">
            <v>38365.976022442454</v>
          </cell>
          <cell r="F31">
            <v>0</v>
          </cell>
          <cell r="G31">
            <v>1145223.0150633748</v>
          </cell>
          <cell r="H31">
            <v>0</v>
          </cell>
          <cell r="I31">
            <v>166463.37647803663</v>
          </cell>
          <cell r="L31">
            <v>33531.334083214701</v>
          </cell>
          <cell r="M31">
            <v>1184.8572401036085</v>
          </cell>
          <cell r="N31">
            <v>269230.01307145925</v>
          </cell>
          <cell r="O31">
            <v>3656.3078517525937</v>
          </cell>
          <cell r="P31">
            <v>0</v>
          </cell>
          <cell r="Q31">
            <v>17311.908455193709</v>
          </cell>
          <cell r="R31">
            <v>926.78616860013722</v>
          </cell>
          <cell r="T31">
            <v>19211.326246633427</v>
          </cell>
          <cell r="U31">
            <v>19560.651794938738</v>
          </cell>
          <cell r="V31">
            <v>782.07285033826145</v>
          </cell>
          <cell r="W31">
            <v>81953.538736549628</v>
          </cell>
          <cell r="X31">
            <v>974.83045169041259</v>
          </cell>
          <cell r="Z31">
            <v>4839.7030879390359</v>
          </cell>
          <cell r="AG31">
            <v>103901.283638662</v>
          </cell>
          <cell r="AH31">
            <v>50756.71881172742</v>
          </cell>
          <cell r="AI31">
            <v>314035.55953772843</v>
          </cell>
          <cell r="AJ31">
            <v>185584.03543818305</v>
          </cell>
          <cell r="AK31">
            <v>162637.3548904848</v>
          </cell>
          <cell r="AL31">
            <v>0</v>
          </cell>
          <cell r="AM31">
            <v>0</v>
          </cell>
        </row>
        <row r="32">
          <cell r="A32">
            <v>9</v>
          </cell>
          <cell r="B32" t="str">
            <v>RhodeIsland</v>
          </cell>
          <cell r="C32">
            <v>39142</v>
          </cell>
          <cell r="D32" t="str">
            <v>Normal B</v>
          </cell>
          <cell r="E32">
            <v>39199.861566619344</v>
          </cell>
          <cell r="F32">
            <v>0</v>
          </cell>
          <cell r="G32">
            <v>1137304.1346690545</v>
          </cell>
          <cell r="H32">
            <v>0</v>
          </cell>
          <cell r="I32">
            <v>172471.92214935221</v>
          </cell>
          <cell r="L32">
            <v>34457.69478749745</v>
          </cell>
          <cell r="M32">
            <v>1057.5207048371124</v>
          </cell>
          <cell r="N32">
            <v>285177.20059736806</v>
          </cell>
          <cell r="O32">
            <v>4876.5693793284645</v>
          </cell>
          <cell r="P32">
            <v>0</v>
          </cell>
          <cell r="Q32">
            <v>20237.370287284357</v>
          </cell>
          <cell r="R32">
            <v>1062.9654957728271</v>
          </cell>
          <cell r="T32">
            <v>20971.555266400577</v>
          </cell>
          <cell r="U32">
            <v>20752.846387552541</v>
          </cell>
          <cell r="V32">
            <v>871.06388060082986</v>
          </cell>
          <cell r="W32">
            <v>85833.27786168411</v>
          </cell>
          <cell r="X32">
            <v>999.89164747147129</v>
          </cell>
          <cell r="Z32">
            <v>5606.8535711560962</v>
          </cell>
          <cell r="AG32">
            <v>70569.115406630852</v>
          </cell>
          <cell r="AH32">
            <v>50549.996495716237</v>
          </cell>
          <cell r="AI32">
            <v>281140.68934462668</v>
          </cell>
          <cell r="AJ32">
            <v>159689.34194049682</v>
          </cell>
          <cell r="AK32">
            <v>135624.91025484083</v>
          </cell>
          <cell r="AL32">
            <v>0</v>
          </cell>
          <cell r="AM32">
            <v>0</v>
          </cell>
        </row>
        <row r="33">
          <cell r="A33">
            <v>9</v>
          </cell>
          <cell r="B33" t="str">
            <v>RhodeIsland</v>
          </cell>
          <cell r="C33">
            <v>39173</v>
          </cell>
          <cell r="D33" t="str">
            <v>Normal B</v>
          </cell>
          <cell r="E33">
            <v>29049.456620286437</v>
          </cell>
          <cell r="F33">
            <v>0</v>
          </cell>
          <cell r="G33">
            <v>739873.81308132631</v>
          </cell>
          <cell r="H33">
            <v>0</v>
          </cell>
          <cell r="I33">
            <v>99952.115118564616</v>
          </cell>
          <cell r="L33">
            <v>24227.190263577242</v>
          </cell>
          <cell r="M33">
            <v>1312.5692748435183</v>
          </cell>
          <cell r="N33">
            <v>180825.30439901398</v>
          </cell>
          <cell r="O33">
            <v>3733.9390215252042</v>
          </cell>
          <cell r="P33">
            <v>0</v>
          </cell>
          <cell r="Q33">
            <v>16344.535700838853</v>
          </cell>
          <cell r="R33">
            <v>945.93126261094915</v>
          </cell>
          <cell r="T33">
            <v>16782.012782637619</v>
          </cell>
          <cell r="U33">
            <v>13851.379209948096</v>
          </cell>
          <cell r="V33">
            <v>731.80131675462394</v>
          </cell>
          <cell r="W33">
            <v>56183.597596237822</v>
          </cell>
          <cell r="X33">
            <v>702.55125832937802</v>
          </cell>
          <cell r="Z33">
            <v>3492.3169297370805</v>
          </cell>
          <cell r="AG33">
            <v>52480.674669495173</v>
          </cell>
          <cell r="AH33">
            <v>37324.090700323097</v>
          </cell>
          <cell r="AI33">
            <v>247744.57375906518</v>
          </cell>
          <cell r="AJ33">
            <v>111470.06930954728</v>
          </cell>
          <cell r="AK33">
            <v>88440.613828198897</v>
          </cell>
          <cell r="AL33">
            <v>0</v>
          </cell>
          <cell r="AM33">
            <v>0</v>
          </cell>
        </row>
        <row r="34">
          <cell r="A34">
            <v>9</v>
          </cell>
          <cell r="B34" t="str">
            <v>RhodeIsland</v>
          </cell>
          <cell r="C34">
            <v>39203</v>
          </cell>
          <cell r="D34" t="str">
            <v>Normal B</v>
          </cell>
          <cell r="E34">
            <v>24689.529163055671</v>
          </cell>
          <cell r="F34">
            <v>0</v>
          </cell>
          <cell r="G34">
            <v>401784.3744069566</v>
          </cell>
          <cell r="H34">
            <v>0</v>
          </cell>
          <cell r="I34">
            <v>47866.413658174737</v>
          </cell>
          <cell r="L34">
            <v>15890.765258766138</v>
          </cell>
          <cell r="M34">
            <v>555.96905770419642</v>
          </cell>
          <cell r="N34">
            <v>108367.7232379363</v>
          </cell>
          <cell r="O34">
            <v>3078.6908172707331</v>
          </cell>
          <cell r="P34">
            <v>0</v>
          </cell>
          <cell r="Q34">
            <v>13772.12157214221</v>
          </cell>
          <cell r="R34">
            <v>1174.8626935919997</v>
          </cell>
          <cell r="T34">
            <v>14198.754326241127</v>
          </cell>
          <cell r="U34">
            <v>6209.6892481489658</v>
          </cell>
          <cell r="V34">
            <v>320.76209628733454</v>
          </cell>
          <cell r="W34">
            <v>24133.013344664902</v>
          </cell>
          <cell r="X34">
            <v>433.25182520316042</v>
          </cell>
          <cell r="Z34">
            <v>1893.7393434110959</v>
          </cell>
          <cell r="AG34">
            <v>32238.288213881551</v>
          </cell>
          <cell r="AH34">
            <v>35621.030295997618</v>
          </cell>
          <cell r="AI34">
            <v>234063.89223744313</v>
          </cell>
          <cell r="AJ34">
            <v>36798.79540272327</v>
          </cell>
          <cell r="AK34">
            <v>40226.574336980688</v>
          </cell>
          <cell r="AL34">
            <v>0</v>
          </cell>
          <cell r="AM34">
            <v>0</v>
          </cell>
        </row>
        <row r="35">
          <cell r="A35">
            <v>9</v>
          </cell>
          <cell r="B35" t="str">
            <v>RhodeIsland</v>
          </cell>
          <cell r="C35">
            <v>39234</v>
          </cell>
          <cell r="D35" t="str">
            <v>Normal B</v>
          </cell>
          <cell r="E35">
            <v>19543.055141333265</v>
          </cell>
          <cell r="F35">
            <v>0</v>
          </cell>
          <cell r="G35">
            <v>228454.94331607418</v>
          </cell>
          <cell r="H35">
            <v>0</v>
          </cell>
          <cell r="I35">
            <v>26347.348724522446</v>
          </cell>
          <cell r="L35">
            <v>10998.080368341161</v>
          </cell>
          <cell r="M35">
            <v>93.366000758761189</v>
          </cell>
          <cell r="N35">
            <v>70210.038434093556</v>
          </cell>
          <cell r="O35">
            <v>2558.2249047220753</v>
          </cell>
          <cell r="P35">
            <v>0</v>
          </cell>
          <cell r="Q35">
            <v>10297.221627005063</v>
          </cell>
          <cell r="R35">
            <v>1022.5772859636478</v>
          </cell>
          <cell r="T35">
            <v>14397.978308094242</v>
          </cell>
          <cell r="U35">
            <v>3487.9188025634721</v>
          </cell>
          <cell r="V35">
            <v>26.926446079534589</v>
          </cell>
          <cell r="W35">
            <v>13860.400368380278</v>
          </cell>
          <cell r="X35">
            <v>219.43046213837926</v>
          </cell>
          <cell r="Z35">
            <v>1195.0763343188753</v>
          </cell>
          <cell r="AG35">
            <v>29040.691710459876</v>
          </cell>
          <cell r="AH35">
            <v>31702.906371789366</v>
          </cell>
          <cell r="AI35">
            <v>238276.48703371146</v>
          </cell>
          <cell r="AJ35">
            <v>28868.59091917795</v>
          </cell>
          <cell r="AK35">
            <v>20058.369111263099</v>
          </cell>
          <cell r="AL35">
            <v>0</v>
          </cell>
          <cell r="AM35">
            <v>0</v>
          </cell>
        </row>
        <row r="36">
          <cell r="A36">
            <v>9</v>
          </cell>
          <cell r="B36" t="str">
            <v>RhodeIsland</v>
          </cell>
          <cell r="C36">
            <v>39264</v>
          </cell>
          <cell r="D36" t="str">
            <v>Normal B</v>
          </cell>
          <cell r="E36">
            <v>18129.105431163975</v>
          </cell>
          <cell r="F36">
            <v>0</v>
          </cell>
          <cell r="G36">
            <v>177959.0705961599</v>
          </cell>
          <cell r="H36">
            <v>0</v>
          </cell>
          <cell r="I36">
            <v>22404.739658246384</v>
          </cell>
          <cell r="L36">
            <v>9304.2408433419932</v>
          </cell>
          <cell r="M36">
            <v>21.017920418407279</v>
          </cell>
          <cell r="N36">
            <v>58418.175556581315</v>
          </cell>
          <cell r="O36">
            <v>2285.0187554564959</v>
          </cell>
          <cell r="P36">
            <v>0</v>
          </cell>
          <cell r="Q36">
            <v>10496.078868789753</v>
          </cell>
          <cell r="R36">
            <v>742.27835467567218</v>
          </cell>
          <cell r="T36">
            <v>11721.328068931249</v>
          </cell>
          <cell r="U36">
            <v>2113.2374098974933</v>
          </cell>
          <cell r="V36">
            <v>5.016235971384237</v>
          </cell>
          <cell r="W36">
            <v>10520.797013430909</v>
          </cell>
          <cell r="X36">
            <v>225.94175449039196</v>
          </cell>
          <cell r="Z36">
            <v>764.36814510634929</v>
          </cell>
          <cell r="AG36">
            <v>25265.642952433307</v>
          </cell>
          <cell r="AH36">
            <v>28951.662671539048</v>
          </cell>
          <cell r="AI36">
            <v>239977.48349286857</v>
          </cell>
          <cell r="AJ36">
            <v>21092.673510965964</v>
          </cell>
          <cell r="AK36">
            <v>16680.667107417234</v>
          </cell>
          <cell r="AL36">
            <v>0</v>
          </cell>
          <cell r="AM36">
            <v>0</v>
          </cell>
        </row>
        <row r="37">
          <cell r="A37">
            <v>9</v>
          </cell>
          <cell r="B37" t="str">
            <v>RhodeIsland</v>
          </cell>
          <cell r="C37">
            <v>39295</v>
          </cell>
          <cell r="D37" t="str">
            <v>Normal B</v>
          </cell>
          <cell r="E37">
            <v>14503.908577533863</v>
          </cell>
          <cell r="F37">
            <v>0</v>
          </cell>
          <cell r="G37">
            <v>154630.83559094268</v>
          </cell>
          <cell r="H37">
            <v>0</v>
          </cell>
          <cell r="I37">
            <v>19510.269703428537</v>
          </cell>
          <cell r="L37">
            <v>7252.3031508964095</v>
          </cell>
          <cell r="M37">
            <v>48.514365275823309</v>
          </cell>
          <cell r="N37">
            <v>47317.57364953895</v>
          </cell>
          <cell r="O37">
            <v>2427.9166748005173</v>
          </cell>
          <cell r="P37">
            <v>0</v>
          </cell>
          <cell r="Q37">
            <v>11079.627897559065</v>
          </cell>
          <cell r="R37">
            <v>1939.0313755243237</v>
          </cell>
          <cell r="T37">
            <v>8120.1254203418812</v>
          </cell>
          <cell r="U37">
            <v>1821.0365929936308</v>
          </cell>
          <cell r="V37">
            <v>7.0108789808917189</v>
          </cell>
          <cell r="W37">
            <v>8934.8302801120117</v>
          </cell>
          <cell r="X37">
            <v>201.05110191082801</v>
          </cell>
          <cell r="Z37">
            <v>675.67219108280267</v>
          </cell>
          <cell r="AG37">
            <v>27904.081259247789</v>
          </cell>
          <cell r="AH37">
            <v>31556.448593636545</v>
          </cell>
          <cell r="AI37">
            <v>234079.94622629578</v>
          </cell>
          <cell r="AJ37">
            <v>20772.988216560512</v>
          </cell>
          <cell r="AK37">
            <v>16387.398692307692</v>
          </cell>
          <cell r="AL37">
            <v>0</v>
          </cell>
          <cell r="AM37">
            <v>0</v>
          </cell>
        </row>
        <row r="38">
          <cell r="A38">
            <v>9</v>
          </cell>
          <cell r="B38" t="str">
            <v>RhodeIsland</v>
          </cell>
          <cell r="C38">
            <v>39326</v>
          </cell>
          <cell r="D38" t="str">
            <v>Normal B</v>
          </cell>
          <cell r="E38">
            <v>13985.304484206188</v>
          </cell>
          <cell r="F38">
            <v>0</v>
          </cell>
          <cell r="G38">
            <v>152395.50543063323</v>
          </cell>
          <cell r="H38">
            <v>0</v>
          </cell>
          <cell r="I38">
            <v>18596.611987735549</v>
          </cell>
          <cell r="L38">
            <v>7956.1566780581506</v>
          </cell>
          <cell r="M38">
            <v>75.564111364154982</v>
          </cell>
          <cell r="N38">
            <v>47107.080372214463</v>
          </cell>
          <cell r="O38">
            <v>2402.0882697081333</v>
          </cell>
          <cell r="P38">
            <v>0</v>
          </cell>
          <cell r="Q38">
            <v>11635.110512055584</v>
          </cell>
          <cell r="R38">
            <v>1436.5698996594672</v>
          </cell>
          <cell r="T38">
            <v>9824.1640532783713</v>
          </cell>
          <cell r="U38">
            <v>2398.0961885142801</v>
          </cell>
          <cell r="V38">
            <v>15.749599019831564</v>
          </cell>
          <cell r="W38">
            <v>8984.6307755586968</v>
          </cell>
          <cell r="X38">
            <v>182.96136936777634</v>
          </cell>
          <cell r="Z38">
            <v>667.11468297034855</v>
          </cell>
          <cell r="AG38">
            <v>29436.566179452042</v>
          </cell>
          <cell r="AH38">
            <v>31565.425363374779</v>
          </cell>
          <cell r="AI38">
            <v>275876.52934967162</v>
          </cell>
          <cell r="AJ38">
            <v>24957.008802359651</v>
          </cell>
          <cell r="AK38">
            <v>21660.82073879103</v>
          </cell>
          <cell r="AL38">
            <v>0</v>
          </cell>
          <cell r="AM38">
            <v>0</v>
          </cell>
        </row>
        <row r="39">
          <cell r="A39">
            <v>9</v>
          </cell>
          <cell r="B39" t="str">
            <v>RhodeIsland</v>
          </cell>
          <cell r="C39">
            <v>39356</v>
          </cell>
          <cell r="D39" t="str">
            <v>Normal B</v>
          </cell>
          <cell r="E39">
            <v>14349.013664755508</v>
          </cell>
          <cell r="F39">
            <v>0</v>
          </cell>
          <cell r="G39">
            <v>229565.07308173974</v>
          </cell>
          <cell r="H39">
            <v>0</v>
          </cell>
          <cell r="I39">
            <v>19715.436124210864</v>
          </cell>
          <cell r="L39">
            <v>7842.0066159685002</v>
          </cell>
          <cell r="M39">
            <v>136.60510292653254</v>
          </cell>
          <cell r="N39">
            <v>54043.340938291578</v>
          </cell>
          <cell r="O39">
            <v>2485.3111220086712</v>
          </cell>
          <cell r="P39">
            <v>0</v>
          </cell>
          <cell r="Q39">
            <v>10675.175468560486</v>
          </cell>
          <cell r="R39">
            <v>1322.3500647296148</v>
          </cell>
          <cell r="T39">
            <v>8706.0545049150987</v>
          </cell>
          <cell r="U39">
            <v>4680.0542733537468</v>
          </cell>
          <cell r="V39">
            <v>14.641192614190562</v>
          </cell>
          <cell r="W39">
            <v>17778.578353943165</v>
          </cell>
          <cell r="X39">
            <v>179.36239306276775</v>
          </cell>
          <cell r="Z39">
            <v>1233.1290672053651</v>
          </cell>
          <cell r="AG39">
            <v>40847.694405966198</v>
          </cell>
          <cell r="AH39">
            <v>29602.955467298983</v>
          </cell>
          <cell r="AI39">
            <v>271883.85465519392</v>
          </cell>
          <cell r="AJ39">
            <v>52562.008085365618</v>
          </cell>
          <cell r="AK39">
            <v>46608.492869292408</v>
          </cell>
          <cell r="AL39">
            <v>0</v>
          </cell>
          <cell r="AM39">
            <v>0</v>
          </cell>
        </row>
        <row r="40">
          <cell r="A40">
            <v>9</v>
          </cell>
          <cell r="B40" t="str">
            <v>RhodeIsland</v>
          </cell>
          <cell r="C40">
            <v>39387</v>
          </cell>
          <cell r="D40" t="str">
            <v>Normal B</v>
          </cell>
          <cell r="E40">
            <v>18594.626682854363</v>
          </cell>
          <cell r="F40">
            <v>0</v>
          </cell>
          <cell r="G40">
            <v>462110.02002055908</v>
          </cell>
          <cell r="H40">
            <v>0</v>
          </cell>
          <cell r="I40">
            <v>52532.283825661252</v>
          </cell>
          <cell r="L40">
            <v>13214.024996652828</v>
          </cell>
          <cell r="M40">
            <v>215.75918653480642</v>
          </cell>
          <cell r="N40">
            <v>96939.708236188613</v>
          </cell>
          <cell r="O40">
            <v>3102.186191456793</v>
          </cell>
          <cell r="P40">
            <v>0</v>
          </cell>
          <cell r="Q40">
            <v>13779.183218328466</v>
          </cell>
          <cell r="R40">
            <v>1362.8439763470365</v>
          </cell>
          <cell r="T40">
            <v>8981.7184957885165</v>
          </cell>
          <cell r="U40">
            <v>10509.425114763399</v>
          </cell>
          <cell r="V40">
            <v>332.88836593340784</v>
          </cell>
          <cell r="W40">
            <v>34889.282284782661</v>
          </cell>
          <cell r="X40">
            <v>432.75645608124267</v>
          </cell>
          <cell r="Z40">
            <v>3045.9926498780192</v>
          </cell>
          <cell r="AG40">
            <v>58999.239144515566</v>
          </cell>
          <cell r="AH40">
            <v>40684.289424115763</v>
          </cell>
          <cell r="AI40">
            <v>299764.97497854679</v>
          </cell>
          <cell r="AJ40">
            <v>121445.19340445903</v>
          </cell>
          <cell r="AK40">
            <v>104463.77314165785</v>
          </cell>
          <cell r="AL40">
            <v>0</v>
          </cell>
          <cell r="AM40">
            <v>0</v>
          </cell>
        </row>
        <row r="41">
          <cell r="A41">
            <v>9</v>
          </cell>
          <cell r="B41" t="str">
            <v>RhodeIsland</v>
          </cell>
          <cell r="C41">
            <v>39417</v>
          </cell>
          <cell r="D41" t="str">
            <v>Normal B</v>
          </cell>
          <cell r="E41">
            <v>29067.14429595289</v>
          </cell>
          <cell r="F41">
            <v>0</v>
          </cell>
          <cell r="G41">
            <v>908960.72199531633</v>
          </cell>
          <cell r="H41">
            <v>0</v>
          </cell>
          <cell r="I41">
            <v>117138.24367609255</v>
          </cell>
          <cell r="L41">
            <v>24604.278881571539</v>
          </cell>
          <cell r="M41">
            <v>550.54563345231327</v>
          </cell>
          <cell r="N41">
            <v>158033.01179278918</v>
          </cell>
          <cell r="O41">
            <v>4005.3691932294378</v>
          </cell>
          <cell r="P41">
            <v>0</v>
          </cell>
          <cell r="Q41">
            <v>16831.868867670695</v>
          </cell>
          <cell r="R41">
            <v>1415.5649281459191</v>
          </cell>
          <cell r="T41">
            <v>11553.5491172365</v>
          </cell>
          <cell r="U41">
            <v>22967.376046885049</v>
          </cell>
          <cell r="V41">
            <v>401.26529561913617</v>
          </cell>
          <cell r="W41">
            <v>57668.738300308971</v>
          </cell>
          <cell r="X41">
            <v>798.05170552045558</v>
          </cell>
          <cell r="Z41">
            <v>4996.6202341279504</v>
          </cell>
          <cell r="AG41">
            <v>95330.29946641362</v>
          </cell>
          <cell r="AH41">
            <v>46905.586784616484</v>
          </cell>
          <cell r="AI41">
            <v>352024.65163326089</v>
          </cell>
          <cell r="AJ41">
            <v>170655.51297494577</v>
          </cell>
          <cell r="AK41">
            <v>153488.28762915876</v>
          </cell>
          <cell r="AL41">
            <v>0</v>
          </cell>
          <cell r="AM41">
            <v>0</v>
          </cell>
        </row>
        <row r="42">
          <cell r="A42">
            <v>9</v>
          </cell>
          <cell r="B42" t="str">
            <v>RhodeIsland</v>
          </cell>
          <cell r="C42">
            <v>39448</v>
          </cell>
          <cell r="D42" t="str">
            <v>Normal B</v>
          </cell>
          <cell r="E42">
            <v>40802.207288221805</v>
          </cell>
          <cell r="F42">
            <v>0</v>
          </cell>
          <cell r="G42">
            <v>1310728.4332231309</v>
          </cell>
          <cell r="H42">
            <v>0</v>
          </cell>
          <cell r="I42">
            <v>203100.32313474908</v>
          </cell>
          <cell r="L42">
            <v>37834.500640254948</v>
          </cell>
          <cell r="M42">
            <v>1080.8570632922776</v>
          </cell>
          <cell r="N42">
            <v>272320.71624565858</v>
          </cell>
          <cell r="O42">
            <v>4542.176180987336</v>
          </cell>
          <cell r="P42">
            <v>0</v>
          </cell>
          <cell r="Q42">
            <v>23262.528180280329</v>
          </cell>
          <cell r="R42">
            <v>2346.5218594010439</v>
          </cell>
          <cell r="T42">
            <v>11848.161732558992</v>
          </cell>
          <cell r="U42">
            <v>36060.68013064417</v>
          </cell>
          <cell r="V42">
            <v>1798.2765744382175</v>
          </cell>
          <cell r="W42">
            <v>81232.773187200146</v>
          </cell>
          <cell r="X42">
            <v>1269.9490435704706</v>
          </cell>
          <cell r="Z42">
            <v>6728.2987273580429</v>
          </cell>
          <cell r="AG42">
            <v>91089.368417824968</v>
          </cell>
          <cell r="AH42">
            <v>42956.191137236223</v>
          </cell>
          <cell r="AI42">
            <v>365589.44765457889</v>
          </cell>
          <cell r="AJ42">
            <v>186190.31809178047</v>
          </cell>
          <cell r="AK42">
            <v>167707.55370865695</v>
          </cell>
          <cell r="AL42">
            <v>0</v>
          </cell>
          <cell r="AM42">
            <v>0</v>
          </cell>
        </row>
        <row r="43">
          <cell r="A43">
            <v>9</v>
          </cell>
          <cell r="B43" t="str">
            <v>RhodeIsland</v>
          </cell>
          <cell r="C43">
            <v>39479</v>
          </cell>
          <cell r="D43" t="str">
            <v>Normal B</v>
          </cell>
          <cell r="E43">
            <v>39144.420941869961</v>
          </cell>
          <cell r="F43">
            <v>0</v>
          </cell>
          <cell r="G43">
            <v>1193994.177108309</v>
          </cell>
          <cell r="H43">
            <v>0</v>
          </cell>
          <cell r="I43">
            <v>173269.55391633394</v>
          </cell>
          <cell r="L43">
            <v>38795.646141487327</v>
          </cell>
          <cell r="M43">
            <v>1169.7196911591955</v>
          </cell>
          <cell r="N43">
            <v>276844.16870996787</v>
          </cell>
          <cell r="O43">
            <v>4602.2341862216881</v>
          </cell>
          <cell r="P43">
            <v>0</v>
          </cell>
          <cell r="Q43">
            <v>20070.368836452908</v>
          </cell>
          <cell r="R43">
            <v>1921.3859592929675</v>
          </cell>
          <cell r="T43">
            <v>14603.731740327035</v>
          </cell>
          <cell r="U43">
            <v>31187.850016182063</v>
          </cell>
          <cell r="V43">
            <v>3647.2623330895158</v>
          </cell>
          <cell r="W43">
            <v>73232.471910419554</v>
          </cell>
          <cell r="X43">
            <v>1010.309317700412</v>
          </cell>
          <cell r="Z43">
            <v>6687.6979415396254</v>
          </cell>
          <cell r="AG43">
            <v>109578.84352417637</v>
          </cell>
          <cell r="AH43">
            <v>52569.458769289115</v>
          </cell>
          <cell r="AI43">
            <v>371715.56026914791</v>
          </cell>
          <cell r="AJ43">
            <v>182500.7696590921</v>
          </cell>
          <cell r="AK43">
            <v>166613.31869814612</v>
          </cell>
          <cell r="AL43">
            <v>0</v>
          </cell>
          <cell r="AM43">
            <v>0</v>
          </cell>
        </row>
        <row r="44">
          <cell r="A44">
            <v>9</v>
          </cell>
          <cell r="B44" t="str">
            <v>RhodeIsland</v>
          </cell>
          <cell r="C44">
            <v>39508</v>
          </cell>
          <cell r="D44" t="str">
            <v>Normal B</v>
          </cell>
          <cell r="E44">
            <v>35125.117268147558</v>
          </cell>
          <cell r="F44">
            <v>0</v>
          </cell>
          <cell r="G44">
            <v>1050709.6217504283</v>
          </cell>
          <cell r="H44">
            <v>0</v>
          </cell>
          <cell r="I44">
            <v>158607.45350501544</v>
          </cell>
          <cell r="L44">
            <v>35235.806150633747</v>
          </cell>
          <cell r="M44">
            <v>918.81498164627976</v>
          </cell>
          <cell r="N44">
            <v>258075.76007379647</v>
          </cell>
          <cell r="O44">
            <v>5041.9734869314188</v>
          </cell>
          <cell r="P44">
            <v>0</v>
          </cell>
          <cell r="Q44">
            <v>20677.62185142879</v>
          </cell>
          <cell r="R44">
            <v>1939.4458168486672</v>
          </cell>
          <cell r="T44">
            <v>13153.212294277555</v>
          </cell>
          <cell r="U44">
            <v>29020.410919438484</v>
          </cell>
          <cell r="V44">
            <v>3611.2283436023754</v>
          </cell>
          <cell r="W44">
            <v>69429.727505948205</v>
          </cell>
          <cell r="X44">
            <v>919.30435313245073</v>
          </cell>
          <cell r="Z44">
            <v>6879.143500274341</v>
          </cell>
          <cell r="AG44">
            <v>70386.293864126623</v>
          </cell>
          <cell r="AH44">
            <v>49760.152800470671</v>
          </cell>
          <cell r="AI44">
            <v>322140.37320738478</v>
          </cell>
          <cell r="AJ44">
            <v>151523.40968217596</v>
          </cell>
          <cell r="AK44">
            <v>135624.91025484083</v>
          </cell>
          <cell r="AL44">
            <v>0</v>
          </cell>
          <cell r="AM44">
            <v>0</v>
          </cell>
        </row>
        <row r="45">
          <cell r="A45">
            <v>9</v>
          </cell>
          <cell r="B45" t="str">
            <v>RhodeIsland</v>
          </cell>
          <cell r="C45">
            <v>39539</v>
          </cell>
          <cell r="D45" t="str">
            <v>Normal B</v>
          </cell>
          <cell r="E45">
            <v>24173.822371399005</v>
          </cell>
          <cell r="F45">
            <v>0</v>
          </cell>
          <cell r="G45">
            <v>634911.04628752312</v>
          </cell>
          <cell r="H45">
            <v>0</v>
          </cell>
          <cell r="I45">
            <v>85456.597624363596</v>
          </cell>
          <cell r="L45">
            <v>20289.201740168926</v>
          </cell>
          <cell r="M45">
            <v>729.29400429955433</v>
          </cell>
          <cell r="N45">
            <v>155316.10815463008</v>
          </cell>
          <cell r="O45">
            <v>3588.8035825259917</v>
          </cell>
          <cell r="P45">
            <v>0</v>
          </cell>
          <cell r="Q45">
            <v>15524.421188641281</v>
          </cell>
          <cell r="R45">
            <v>1604.406381813624</v>
          </cell>
          <cell r="T45">
            <v>9784.5657566615082</v>
          </cell>
          <cell r="U45">
            <v>14157.897728629992</v>
          </cell>
          <cell r="V45">
            <v>1878.2992246132735</v>
          </cell>
          <cell r="W45">
            <v>46480.802206185879</v>
          </cell>
          <cell r="X45">
            <v>599.52655937413533</v>
          </cell>
          <cell r="Z45">
            <v>3977.0868579183912</v>
          </cell>
          <cell r="AG45">
            <v>52072.793778281484</v>
          </cell>
          <cell r="AH45">
            <v>36740.901783130546</v>
          </cell>
          <cell r="AI45">
            <v>278712.64547894837</v>
          </cell>
          <cell r="AJ45">
            <v>103283.00207212291</v>
          </cell>
          <cell r="AK45">
            <v>88440.613828198897</v>
          </cell>
          <cell r="AL45">
            <v>0</v>
          </cell>
          <cell r="AM45">
            <v>0</v>
          </cell>
        </row>
        <row r="46">
          <cell r="A46">
            <v>9</v>
          </cell>
          <cell r="B46" t="str">
            <v>RhodeIsland</v>
          </cell>
          <cell r="C46">
            <v>39569</v>
          </cell>
          <cell r="D46" t="str">
            <v>Normal B</v>
          </cell>
          <cell r="E46">
            <v>19250.648601879122</v>
          </cell>
          <cell r="F46">
            <v>0</v>
          </cell>
          <cell r="G46">
            <v>326200.8141790338</v>
          </cell>
          <cell r="H46">
            <v>0</v>
          </cell>
          <cell r="I46">
            <v>38580.900438316508</v>
          </cell>
          <cell r="L46">
            <v>12453.372350419169</v>
          </cell>
          <cell r="M46">
            <v>442.34034518071104</v>
          </cell>
          <cell r="N46">
            <v>87591.578716882621</v>
          </cell>
          <cell r="O46">
            <v>2776.0652478845104</v>
          </cell>
          <cell r="P46">
            <v>708.34852287077922</v>
          </cell>
          <cell r="Q46">
            <v>12418.365583055725</v>
          </cell>
          <cell r="R46">
            <v>1869.4895416281456</v>
          </cell>
          <cell r="T46">
            <v>7766.5631556401067</v>
          </cell>
          <cell r="U46">
            <v>6316.2866579137435</v>
          </cell>
          <cell r="V46">
            <v>1649.3673378842141</v>
          </cell>
          <cell r="W46">
            <v>19273.280343906448</v>
          </cell>
          <cell r="X46">
            <v>348.51414134128657</v>
          </cell>
          <cell r="Z46">
            <v>2035.8356987580232</v>
          </cell>
          <cell r="AG46">
            <v>31905.075932601121</v>
          </cell>
          <cell r="AH46">
            <v>34507.873099247692</v>
          </cell>
          <cell r="AI46">
            <v>257947.96287391693</v>
          </cell>
          <cell r="AJ46">
            <v>34906.285924868927</v>
          </cell>
          <cell r="AK46">
            <v>38679.39840094297</v>
          </cell>
          <cell r="AL46">
            <v>0</v>
          </cell>
          <cell r="AM46">
            <v>0</v>
          </cell>
        </row>
        <row r="47">
          <cell r="A47">
            <v>9</v>
          </cell>
          <cell r="B47" t="str">
            <v>RhodeIsland</v>
          </cell>
          <cell r="C47">
            <v>39600</v>
          </cell>
          <cell r="D47" t="str">
            <v>Normal B</v>
          </cell>
          <cell r="E47">
            <v>14951.822735450505</v>
          </cell>
          <cell r="F47">
            <v>0</v>
          </cell>
          <cell r="G47">
            <v>182347.21138743468</v>
          </cell>
          <cell r="H47">
            <v>0</v>
          </cell>
          <cell r="I47">
            <v>20797.867970246887</v>
          </cell>
          <cell r="L47">
            <v>8468.1346272716964</v>
          </cell>
          <cell r="M47">
            <v>18.245820570814246</v>
          </cell>
          <cell r="N47">
            <v>55417.263016897421</v>
          </cell>
          <cell r="O47">
            <v>2266.3710775636414</v>
          </cell>
          <cell r="P47">
            <v>2384.0344603838234</v>
          </cell>
          <cell r="Q47">
            <v>9028.1978349445799</v>
          </cell>
          <cell r="R47">
            <v>1598.6771653797873</v>
          </cell>
          <cell r="T47">
            <v>8253.4889737948688</v>
          </cell>
          <cell r="U47">
            <v>3755.676786925269</v>
          </cell>
          <cell r="V47">
            <v>21.976804726528833</v>
          </cell>
          <cell r="W47">
            <v>10950.801747183066</v>
          </cell>
          <cell r="X47">
            <v>171.71787569046944</v>
          </cell>
          <cell r="Z47">
            <v>1270.8713910328054</v>
          </cell>
          <cell r="AG47">
            <v>28448.024532695388</v>
          </cell>
          <cell r="AH47">
            <v>30712.190547670947</v>
          </cell>
          <cell r="AI47">
            <v>252292.75097687097</v>
          </cell>
          <cell r="AJ47">
            <v>27218.957152367781</v>
          </cell>
          <cell r="AK47">
            <v>18572.563991910276</v>
          </cell>
          <cell r="AL47">
            <v>0</v>
          </cell>
          <cell r="AM47">
            <v>0</v>
          </cell>
        </row>
        <row r="48">
          <cell r="A48">
            <v>9</v>
          </cell>
          <cell r="B48" t="str">
            <v>RhodeIsland</v>
          </cell>
          <cell r="C48">
            <v>39630</v>
          </cell>
          <cell r="D48" t="str">
            <v>Normal B</v>
          </cell>
          <cell r="E48">
            <v>13766.24031484132</v>
          </cell>
          <cell r="F48">
            <v>0</v>
          </cell>
          <cell r="G48">
            <v>138969.55472844993</v>
          </cell>
          <cell r="H48">
            <v>0</v>
          </cell>
          <cell r="I48">
            <v>17429.858630309285</v>
          </cell>
          <cell r="L48">
            <v>7274.0360662349394</v>
          </cell>
          <cell r="M48">
            <v>8.1541095937633603</v>
          </cell>
          <cell r="N48">
            <v>45656.735938493337</v>
          </cell>
          <cell r="O48">
            <v>2009.3899602052218</v>
          </cell>
          <cell r="P48">
            <v>1138.7324174877065</v>
          </cell>
          <cell r="Q48">
            <v>9354.7263532737034</v>
          </cell>
          <cell r="R48">
            <v>1151.8968447140867</v>
          </cell>
          <cell r="T48">
            <v>6063.2064927358961</v>
          </cell>
          <cell r="U48">
            <v>2212.783079620915</v>
          </cell>
          <cell r="V48">
            <v>3.942860178015982</v>
          </cell>
          <cell r="W48">
            <v>8104.8846088875289</v>
          </cell>
          <cell r="X48">
            <v>175.31022754152602</v>
          </cell>
          <cell r="Z48">
            <v>791.09032393497625</v>
          </cell>
          <cell r="AG48">
            <v>24750.017586057118</v>
          </cell>
          <cell r="AH48">
            <v>28499.292942296252</v>
          </cell>
          <cell r="AI48">
            <v>254093.80605127261</v>
          </cell>
          <cell r="AJ48">
            <v>19887.377881767909</v>
          </cell>
          <cell r="AK48">
            <v>15445.062136497438</v>
          </cell>
          <cell r="AL48">
            <v>0</v>
          </cell>
          <cell r="AM48">
            <v>0</v>
          </cell>
        </row>
        <row r="49">
          <cell r="A49">
            <v>9</v>
          </cell>
          <cell r="B49" t="str">
            <v>RhodeIsland</v>
          </cell>
          <cell r="C49">
            <v>39661</v>
          </cell>
          <cell r="D49" t="str">
            <v>Normal B</v>
          </cell>
          <cell r="E49">
            <v>12537.731644821228</v>
          </cell>
          <cell r="F49">
            <v>0</v>
          </cell>
          <cell r="G49">
            <v>137469.7908482803</v>
          </cell>
          <cell r="H49">
            <v>0</v>
          </cell>
          <cell r="I49">
            <v>17265.758988041907</v>
          </cell>
          <cell r="L49">
            <v>6783.998745752282</v>
          </cell>
          <cell r="M49">
            <v>21.4302177440197</v>
          </cell>
          <cell r="N49">
            <v>40603.420130263119</v>
          </cell>
          <cell r="O49">
            <v>2018.7896278748221</v>
          </cell>
          <cell r="P49">
            <v>1627.3603527753201</v>
          </cell>
          <cell r="Q49">
            <v>9666.0381540500039</v>
          </cell>
          <cell r="R49">
            <v>1713.0540347677299</v>
          </cell>
          <cell r="T49">
            <v>7825.9581973219792</v>
          </cell>
          <cell r="U49">
            <v>2134.1364092356689</v>
          </cell>
          <cell r="V49">
            <v>3.0969108280254769</v>
          </cell>
          <cell r="W49">
            <v>7529.7948611629681</v>
          </cell>
          <cell r="X49">
            <v>177.62033439490452</v>
          </cell>
          <cell r="Z49">
            <v>795.90458598726093</v>
          </cell>
          <cell r="AG49">
            <v>27125.0333053094</v>
          </cell>
          <cell r="AH49">
            <v>29614.513295566601</v>
          </cell>
          <cell r="AI49">
            <v>247849.35482784259</v>
          </cell>
          <cell r="AJ49">
            <v>19704.66310828026</v>
          </cell>
          <cell r="AK49">
            <v>15173.517307692307</v>
          </cell>
          <cell r="AL49">
            <v>0</v>
          </cell>
          <cell r="AM49">
            <v>0</v>
          </cell>
        </row>
        <row r="50">
          <cell r="A50">
            <v>9</v>
          </cell>
          <cell r="B50" t="str">
            <v>RhodeIsland</v>
          </cell>
          <cell r="C50">
            <v>39692</v>
          </cell>
          <cell r="D50" t="str">
            <v>Normal B</v>
          </cell>
          <cell r="E50">
            <v>13066.561033506823</v>
          </cell>
          <cell r="F50">
            <v>0</v>
          </cell>
          <cell r="G50">
            <v>146148.02580848741</v>
          </cell>
          <cell r="H50">
            <v>0</v>
          </cell>
          <cell r="I50">
            <v>17748.80788689214</v>
          </cell>
          <cell r="L50">
            <v>7938.7355822115051</v>
          </cell>
          <cell r="M50">
            <v>52.527954741639668</v>
          </cell>
          <cell r="N50">
            <v>43536.028197436179</v>
          </cell>
          <cell r="O50">
            <v>2160.9147486531001</v>
          </cell>
          <cell r="P50">
            <v>273.3774817594209</v>
          </cell>
          <cell r="Q50">
            <v>10849.863069327961</v>
          </cell>
          <cell r="R50">
            <v>1373.1069723652736</v>
          </cell>
          <cell r="T50">
            <v>9390.1648380733004</v>
          </cell>
          <cell r="U50">
            <v>2847.1166685522435</v>
          </cell>
          <cell r="V50">
            <v>14.747716866871848</v>
          </cell>
          <cell r="W50">
            <v>8249.2778341428675</v>
          </cell>
          <cell r="X50">
            <v>175.00740488521407</v>
          </cell>
          <cell r="Z50">
            <v>822.06229864561237</v>
          </cell>
          <cell r="AG50">
            <v>29136.957363376194</v>
          </cell>
          <cell r="AH50">
            <v>35072.694848194202</v>
          </cell>
          <cell r="AI50">
            <v>240764.9710688043</v>
          </cell>
          <cell r="AJ50">
            <v>22754.919790386739</v>
          </cell>
          <cell r="AK50">
            <v>17495.278289023525</v>
          </cell>
          <cell r="AL50">
            <v>0</v>
          </cell>
          <cell r="AM50">
            <v>0</v>
          </cell>
        </row>
        <row r="51">
          <cell r="A51">
            <v>9</v>
          </cell>
          <cell r="B51" t="str">
            <v>RhodeIsland</v>
          </cell>
          <cell r="C51">
            <v>39722</v>
          </cell>
          <cell r="D51" t="str">
            <v>Normal B</v>
          </cell>
          <cell r="E51">
            <v>13146.325377357645</v>
          </cell>
          <cell r="F51">
            <v>0</v>
          </cell>
          <cell r="G51">
            <v>216866.00377568969</v>
          </cell>
          <cell r="H51">
            <v>0</v>
          </cell>
          <cell r="I51">
            <v>18612.973985721281</v>
          </cell>
          <cell r="L51">
            <v>7453.536254125007</v>
          </cell>
          <cell r="M51">
            <v>93.007729652107258</v>
          </cell>
          <cell r="N51">
            <v>49174.329772432735</v>
          </cell>
          <cell r="O51">
            <v>2068.1548816715181</v>
          </cell>
          <cell r="P51">
            <v>244.36912245181153</v>
          </cell>
          <cell r="Q51">
            <v>9288.3379045597612</v>
          </cell>
          <cell r="R51">
            <v>1237.944741449001</v>
          </cell>
          <cell r="T51">
            <v>8150.3488982183899</v>
          </cell>
          <cell r="U51">
            <v>5532.6078882753582</v>
          </cell>
          <cell r="V51">
            <v>82.530911642349579</v>
          </cell>
          <cell r="W51">
            <v>16607.581303201852</v>
          </cell>
          <cell r="X51">
            <v>167.92104897084215</v>
          </cell>
          <cell r="Z51">
            <v>1487.151912817121</v>
          </cell>
          <cell r="AG51">
            <v>41884.437918807984</v>
          </cell>
          <cell r="AH51">
            <v>32422.284559422696</v>
          </cell>
          <cell r="AI51">
            <v>233043.30399016623</v>
          </cell>
          <cell r="AJ51">
            <v>45450.677579698502</v>
          </cell>
          <cell r="AK51">
            <v>39151.134010205627</v>
          </cell>
          <cell r="AL51">
            <v>0</v>
          </cell>
          <cell r="AM51">
            <v>0</v>
          </cell>
        </row>
        <row r="52">
          <cell r="A52">
            <v>9</v>
          </cell>
          <cell r="B52" t="str">
            <v>RhodeIsland</v>
          </cell>
          <cell r="C52">
            <v>39753</v>
          </cell>
          <cell r="D52" t="str">
            <v>Normal B</v>
          </cell>
          <cell r="E52">
            <v>16511.560048633179</v>
          </cell>
          <cell r="F52">
            <v>0</v>
          </cell>
          <cell r="G52">
            <v>418351.41859561094</v>
          </cell>
          <cell r="H52">
            <v>0</v>
          </cell>
          <cell r="I52">
            <v>47256.922346341213</v>
          </cell>
          <cell r="L52">
            <v>11250.495177873094</v>
          </cell>
          <cell r="M52">
            <v>120.29177526726882</v>
          </cell>
          <cell r="N52">
            <v>85845.790044037218</v>
          </cell>
          <cell r="O52">
            <v>2498.2468094542837</v>
          </cell>
          <cell r="P52">
            <v>56.926343879787474</v>
          </cell>
          <cell r="Q52">
            <v>11455.634675629941</v>
          </cell>
          <cell r="R52">
            <v>1234.7133460921871</v>
          </cell>
          <cell r="T52">
            <v>8137.2834235348955</v>
          </cell>
          <cell r="U52">
            <v>9878.8209888505444</v>
          </cell>
          <cell r="V52">
            <v>895.61190945108046</v>
          </cell>
          <cell r="W52">
            <v>33369.033976034254</v>
          </cell>
          <cell r="X52">
            <v>389.67812509607018</v>
          </cell>
          <cell r="Z52">
            <v>3519.8074845891783</v>
          </cell>
          <cell r="AG52">
            <v>60504.321775753211</v>
          </cell>
          <cell r="AH52">
            <v>43267.418911361201</v>
          </cell>
          <cell r="AI52">
            <v>261613.06907218631</v>
          </cell>
          <cell r="AJ52">
            <v>101559.43074174059</v>
          </cell>
          <cell r="AK52">
            <v>84374.585999031333</v>
          </cell>
          <cell r="AL52">
            <v>214911.5284113872</v>
          </cell>
          <cell r="AM52">
            <v>15859.639262990388</v>
          </cell>
        </row>
        <row r="53">
          <cell r="A53">
            <v>9</v>
          </cell>
          <cell r="B53" t="str">
            <v>RhodeIsland</v>
          </cell>
          <cell r="C53">
            <v>39783</v>
          </cell>
          <cell r="D53" t="str">
            <v>Normal B</v>
          </cell>
          <cell r="E53">
            <v>26719.804747908624</v>
          </cell>
          <cell r="F53">
            <v>795.15342597112544</v>
          </cell>
          <cell r="G53">
            <v>802675.52760196337</v>
          </cell>
          <cell r="H53">
            <v>69131.044308957935</v>
          </cell>
          <cell r="I53">
            <v>111037.60775950408</v>
          </cell>
          <cell r="L53">
            <v>24042.693197137181</v>
          </cell>
          <cell r="M53">
            <v>312.54052114446699</v>
          </cell>
          <cell r="N53">
            <v>146984.30583082416</v>
          </cell>
          <cell r="O53">
            <v>4012.618730230758</v>
          </cell>
          <cell r="P53">
            <v>309.55690666552692</v>
          </cell>
          <cell r="Q53">
            <v>14629.272789548853</v>
          </cell>
          <cell r="R53">
            <v>2009.0133018686315</v>
          </cell>
          <cell r="T53">
            <v>12918.968558364448</v>
          </cell>
          <cell r="U53">
            <v>22594.583446954628</v>
          </cell>
          <cell r="V53">
            <v>1329.9426075611468</v>
          </cell>
          <cell r="W53">
            <v>59340.610649972114</v>
          </cell>
          <cell r="X53">
            <v>755.57520865993149</v>
          </cell>
          <cell r="Z53">
            <v>6082.7820915802158</v>
          </cell>
          <cell r="AG53">
            <v>98256.03755745446</v>
          </cell>
          <cell r="AH53">
            <v>49139.186155312505</v>
          </cell>
          <cell r="AI53">
            <v>311406.42259865382</v>
          </cell>
          <cell r="AJ53">
            <v>143551.40209068969</v>
          </cell>
          <cell r="AK53">
            <v>123971.30923893592</v>
          </cell>
          <cell r="AL53">
            <v>83526.814379626041</v>
          </cell>
          <cell r="AM53">
            <v>19289.695009429743</v>
          </cell>
        </row>
        <row r="54">
          <cell r="A54">
            <v>9</v>
          </cell>
          <cell r="B54" t="str">
            <v>RhodeIsland</v>
          </cell>
          <cell r="C54">
            <v>39814</v>
          </cell>
          <cell r="D54" t="str">
            <v>Normal B</v>
          </cell>
          <cell r="E54">
            <v>37969.242972664775</v>
          </cell>
          <cell r="F54">
            <v>1172.4706018286222</v>
          </cell>
          <cell r="G54">
            <v>1170968.7753001912</v>
          </cell>
          <cell r="H54">
            <v>86923.826316892577</v>
          </cell>
          <cell r="I54">
            <v>194686.99941769606</v>
          </cell>
          <cell r="L54">
            <v>38013.27418713989</v>
          </cell>
          <cell r="M54">
            <v>381.4437392338952</v>
          </cell>
          <cell r="N54">
            <v>256127.63692916249</v>
          </cell>
          <cell r="O54">
            <v>5166.7254058730941</v>
          </cell>
          <cell r="P54">
            <v>1558.1953628336414</v>
          </cell>
          <cell r="Q54">
            <v>20447.978331099657</v>
          </cell>
          <cell r="R54">
            <v>4495.4418780104206</v>
          </cell>
          <cell r="T54">
            <v>11349.291764872296</v>
          </cell>
          <cell r="U54">
            <v>39129.850502461872</v>
          </cell>
          <cell r="V54">
            <v>1717.666683156973</v>
          </cell>
          <cell r="W54">
            <v>80778.962979129356</v>
          </cell>
          <cell r="X54">
            <v>1213.5532159207723</v>
          </cell>
          <cell r="Z54">
            <v>7347.0698224075331</v>
          </cell>
          <cell r="AG54">
            <v>91793.667658168968</v>
          </cell>
          <cell r="AH54">
            <v>44319.879744767532</v>
          </cell>
          <cell r="AI54">
            <v>299118.63899010996</v>
          </cell>
          <cell r="AJ54">
            <v>160078.26128622587</v>
          </cell>
          <cell r="AK54">
            <v>135456.10107237677</v>
          </cell>
          <cell r="AL54">
            <v>83141.128215144621</v>
          </cell>
          <cell r="AM54">
            <v>15906.753180507008</v>
          </cell>
        </row>
        <row r="55">
          <cell r="A55">
            <v>9</v>
          </cell>
          <cell r="B55" t="str">
            <v>RhodeIsland</v>
          </cell>
          <cell r="C55">
            <v>39845</v>
          </cell>
          <cell r="D55" t="str">
            <v>Normal B</v>
          </cell>
          <cell r="E55">
            <v>36141.639464363958</v>
          </cell>
          <cell r="F55">
            <v>1123.7027760066881</v>
          </cell>
          <cell r="G55">
            <v>1069162.7321451262</v>
          </cell>
          <cell r="H55">
            <v>78171.855523210557</v>
          </cell>
          <cell r="I55">
            <v>166393.42001351519</v>
          </cell>
          <cell r="L55">
            <v>40481.575294188988</v>
          </cell>
          <cell r="M55">
            <v>615.59365707280017</v>
          </cell>
          <cell r="N55">
            <v>260033.1651650295</v>
          </cell>
          <cell r="O55">
            <v>4921.7895472488453</v>
          </cell>
          <cell r="P55">
            <v>0</v>
          </cell>
          <cell r="Q55">
            <v>17623.033895980243</v>
          </cell>
          <cell r="R55">
            <v>5515.5079302056938</v>
          </cell>
          <cell r="T55">
            <v>12703.424401567901</v>
          </cell>
          <cell r="U55">
            <v>35075.815455436503</v>
          </cell>
          <cell r="V55">
            <v>2327.4081108441692</v>
          </cell>
          <cell r="W55">
            <v>73346.689964449397</v>
          </cell>
          <cell r="X55">
            <v>1933.989365448376</v>
          </cell>
          <cell r="Z55">
            <v>7201.2525772526642</v>
          </cell>
          <cell r="AG55">
            <v>105800.26271299786</v>
          </cell>
          <cell r="AH55">
            <v>53173.705421809682</v>
          </cell>
          <cell r="AI55">
            <v>301217.78159741295</v>
          </cell>
          <cell r="AJ55">
            <v>152520.21303252975</v>
          </cell>
          <cell r="AK55">
            <v>131360.94048846851</v>
          </cell>
          <cell r="AL55">
            <v>0</v>
          </cell>
          <cell r="AM55">
            <v>15358.244450144695</v>
          </cell>
        </row>
        <row r="56">
          <cell r="A56">
            <v>9</v>
          </cell>
          <cell r="B56" t="str">
            <v>RhodeIsland</v>
          </cell>
          <cell r="C56">
            <v>39873</v>
          </cell>
          <cell r="D56" t="str">
            <v>Normal B</v>
          </cell>
          <cell r="E56">
            <v>36257.536542175076</v>
          </cell>
          <cell r="F56">
            <v>1474.3923925702313</v>
          </cell>
          <cell r="G56">
            <v>1033050.6766703071</v>
          </cell>
          <cell r="H56">
            <v>94240.838843629506</v>
          </cell>
          <cell r="I56">
            <v>168376.29102761019</v>
          </cell>
          <cell r="L56">
            <v>41868.786772594016</v>
          </cell>
          <cell r="M56">
            <v>643.17048715239594</v>
          </cell>
          <cell r="N56">
            <v>270104.24610416347</v>
          </cell>
          <cell r="O56">
            <v>6068.6196720532007</v>
          </cell>
          <cell r="P56">
            <v>0</v>
          </cell>
          <cell r="Q56">
            <v>20147.426419340874</v>
          </cell>
          <cell r="R56">
            <v>6265.901869818771</v>
          </cell>
          <cell r="T56">
            <v>11589.543699852949</v>
          </cell>
          <cell r="U56">
            <v>37212.077193732897</v>
          </cell>
          <cell r="V56">
            <v>1282.2832457156912</v>
          </cell>
          <cell r="W56">
            <v>75556.852323939209</v>
          </cell>
          <cell r="X56">
            <v>1963.0159394378802</v>
          </cell>
          <cell r="Z56">
            <v>7337.6646927750926</v>
          </cell>
          <cell r="AG56">
            <v>71117.580034143524</v>
          </cell>
          <cell r="AH56">
            <v>52129.683886207371</v>
          </cell>
          <cell r="AI56">
            <v>298711.98242866585</v>
          </cell>
          <cell r="AJ56">
            <v>131562.24193961386</v>
          </cell>
          <cell r="AK56">
            <v>109543.19674429452</v>
          </cell>
          <cell r="AL56">
            <v>0</v>
          </cell>
          <cell r="AM56">
            <v>12901.570033232476</v>
          </cell>
        </row>
        <row r="57">
          <cell r="A57">
            <v>9</v>
          </cell>
          <cell r="B57" t="str">
            <v>RhodeIsland</v>
          </cell>
          <cell r="C57">
            <v>39904</v>
          </cell>
          <cell r="D57" t="str">
            <v>Normal B</v>
          </cell>
          <cell r="E57">
            <v>27462.420957751416</v>
          </cell>
          <cell r="F57">
            <v>1046.6326546600794</v>
          </cell>
          <cell r="G57">
            <v>680946.9150173805</v>
          </cell>
          <cell r="H57">
            <v>67394.948646350051</v>
          </cell>
          <cell r="I57">
            <v>99579.095007070078</v>
          </cell>
          <cell r="L57">
            <v>30741.993016433174</v>
          </cell>
          <cell r="M57">
            <v>1002.7792559118872</v>
          </cell>
          <cell r="N57">
            <v>176571.100459707</v>
          </cell>
          <cell r="O57">
            <v>4763.0812253378053</v>
          </cell>
          <cell r="P57">
            <v>1047.0120022345848</v>
          </cell>
          <cell r="Q57">
            <v>16460.04478706386</v>
          </cell>
          <cell r="R57">
            <v>4763.081446009196</v>
          </cell>
          <cell r="T57">
            <v>9506.595138574532</v>
          </cell>
          <cell r="U57">
            <v>26337.533328038153</v>
          </cell>
          <cell r="V57">
            <v>974.37422979213466</v>
          </cell>
          <cell r="W57">
            <v>49825.726209761837</v>
          </cell>
          <cell r="X57">
            <v>703.31719915094004</v>
          </cell>
          <cell r="Z57">
            <v>5239.7469599046362</v>
          </cell>
          <cell r="AG57">
            <v>53160.476154851334</v>
          </cell>
          <cell r="AH57">
            <v>39073.657451900741</v>
          </cell>
          <cell r="AI57">
            <v>289035.33605224272</v>
          </cell>
          <cell r="AJ57">
            <v>90687.514014546949</v>
          </cell>
          <cell r="AK57">
            <v>74834.365546937523</v>
          </cell>
          <cell r="AL57">
            <v>0</v>
          </cell>
          <cell r="AM57">
            <v>16265.844409793612</v>
          </cell>
        </row>
        <row r="58">
          <cell r="A58">
            <v>9</v>
          </cell>
          <cell r="B58" t="str">
            <v>RhodeIsland</v>
          </cell>
          <cell r="C58">
            <v>39934</v>
          </cell>
          <cell r="D58" t="str">
            <v>Normal B</v>
          </cell>
          <cell r="E58">
            <v>23388.490508450494</v>
          </cell>
          <cell r="F58">
            <v>753.77917870204453</v>
          </cell>
          <cell r="G58">
            <v>373039.43689405627</v>
          </cell>
          <cell r="H58">
            <v>42379.329188446412</v>
          </cell>
          <cell r="I58">
            <v>48484.723592943636</v>
          </cell>
          <cell r="L58">
            <v>21446.443572501546</v>
          </cell>
          <cell r="M58">
            <v>2529.2533957236524</v>
          </cell>
          <cell r="N58">
            <v>105669.98007985829</v>
          </cell>
          <cell r="O58">
            <v>4772.3453033654114</v>
          </cell>
          <cell r="P58">
            <v>900.05752676699922</v>
          </cell>
          <cell r="Q58">
            <v>13180.355959091039</v>
          </cell>
          <cell r="R58">
            <v>5938.6307687040862</v>
          </cell>
          <cell r="T58">
            <v>7177.1075700160454</v>
          </cell>
          <cell r="U58">
            <v>13536.649824778715</v>
          </cell>
          <cell r="V58">
            <v>109.24237289073071</v>
          </cell>
          <cell r="W58">
            <v>21101.128377336317</v>
          </cell>
          <cell r="X58">
            <v>881.03023363882153</v>
          </cell>
          <cell r="Z58">
            <v>2570.4242777534109</v>
          </cell>
          <cell r="AG58">
            <v>33154.62198740273</v>
          </cell>
          <cell r="AH58">
            <v>37847.34468949747</v>
          </cell>
          <cell r="AI58">
            <v>267501.59112850646</v>
          </cell>
          <cell r="AJ58">
            <v>30280.151645669433</v>
          </cell>
          <cell r="AK58">
            <v>34037.870592829815</v>
          </cell>
          <cell r="AL58">
            <v>61454.243887100034</v>
          </cell>
          <cell r="AM58">
            <v>13882.852032292611</v>
          </cell>
        </row>
        <row r="59">
          <cell r="A59">
            <v>9</v>
          </cell>
          <cell r="B59" t="str">
            <v>RhodeIsland</v>
          </cell>
          <cell r="C59">
            <v>39965</v>
          </cell>
          <cell r="D59" t="str">
            <v>Normal B</v>
          </cell>
          <cell r="E59">
            <v>17166.35402876875</v>
          </cell>
          <cell r="F59">
            <v>409.02848710721599</v>
          </cell>
          <cell r="G59">
            <v>195362.83631022254</v>
          </cell>
          <cell r="H59">
            <v>23160.993188017728</v>
          </cell>
          <cell r="I59">
            <v>24672.262959076714</v>
          </cell>
          <cell r="L59">
            <v>14501.49176173167</v>
          </cell>
          <cell r="M59">
            <v>329.16446570320301</v>
          </cell>
          <cell r="N59">
            <v>62497.469896652219</v>
          </cell>
          <cell r="O59">
            <v>4008.4862063426885</v>
          </cell>
          <cell r="P59">
            <v>5734.5693776800081</v>
          </cell>
          <cell r="Q59">
            <v>9026.7279232163255</v>
          </cell>
          <cell r="R59">
            <v>4806.8333688784141</v>
          </cell>
          <cell r="T59">
            <v>8121.6764963264013</v>
          </cell>
          <cell r="U59">
            <v>7566.8309461277704</v>
          </cell>
          <cell r="V59">
            <v>25.345549143153306</v>
          </cell>
          <cell r="W59">
            <v>10499.787297846457</v>
          </cell>
          <cell r="X59">
            <v>412.60380603371391</v>
          </cell>
          <cell r="Z59">
            <v>1498.8951433068601</v>
          </cell>
          <cell r="AG59">
            <v>30077.859271547732</v>
          </cell>
          <cell r="AH59">
            <v>33684.338020026204</v>
          </cell>
          <cell r="AI59">
            <v>261636.9269389773</v>
          </cell>
          <cell r="AJ59">
            <v>24084.65299542846</v>
          </cell>
          <cell r="AK59">
            <v>16343.856312881044</v>
          </cell>
          <cell r="AL59">
            <v>269714.33086212038</v>
          </cell>
          <cell r="AM59">
            <v>13118.446229427993</v>
          </cell>
        </row>
        <row r="60">
          <cell r="A60">
            <v>9</v>
          </cell>
          <cell r="B60" t="str">
            <v>RhodeIsland</v>
          </cell>
          <cell r="C60">
            <v>39995</v>
          </cell>
          <cell r="D60" t="str">
            <v>Normal B</v>
          </cell>
          <cell r="E60">
            <v>16936.110159304309</v>
          </cell>
          <cell r="F60">
            <v>341.82217456741563</v>
          </cell>
          <cell r="G60">
            <v>162792.74381319652</v>
          </cell>
          <cell r="H60">
            <v>18719.870932671722</v>
          </cell>
          <cell r="I60">
            <v>22415.688138247799</v>
          </cell>
          <cell r="L60">
            <v>13650.919015105299</v>
          </cell>
          <cell r="M60">
            <v>68.308241359823654</v>
          </cell>
          <cell r="N60">
            <v>54929.063201262201</v>
          </cell>
          <cell r="O60">
            <v>3808.3645924274933</v>
          </cell>
          <cell r="P60">
            <v>5870.3619453245556</v>
          </cell>
          <cell r="Q60">
            <v>9645.0454469959914</v>
          </cell>
          <cell r="R60">
            <v>3711.391773378361</v>
          </cell>
          <cell r="T60">
            <v>7814.218712620831</v>
          </cell>
          <cell r="U60">
            <v>5006.9319782585535</v>
          </cell>
          <cell r="V60">
            <v>10.089599967403165</v>
          </cell>
          <cell r="W60">
            <v>8328.1051085082963</v>
          </cell>
          <cell r="X60">
            <v>451.88075974060291</v>
          </cell>
          <cell r="Z60">
            <v>1019.3299855834382</v>
          </cell>
          <cell r="AG60">
            <v>26554.706368373783</v>
          </cell>
          <cell r="AH60">
            <v>30308.771859267443</v>
          </cell>
          <cell r="AI60">
            <v>258799.24690407395</v>
          </cell>
          <cell r="AJ60">
            <v>17597.316186291602</v>
          </cell>
          <cell r="AK60">
            <v>13591.654680117746</v>
          </cell>
          <cell r="AL60">
            <v>714331.60602650454</v>
          </cell>
          <cell r="AM60">
            <v>12276.716190125286</v>
          </cell>
        </row>
        <row r="61">
          <cell r="A61">
            <v>9</v>
          </cell>
          <cell r="B61" t="str">
            <v>RhodeIsland</v>
          </cell>
          <cell r="C61">
            <v>40026</v>
          </cell>
          <cell r="D61" t="str">
            <v>Normal B</v>
          </cell>
          <cell r="E61">
            <v>13056.335816398134</v>
          </cell>
          <cell r="F61">
            <v>252.43768930051834</v>
          </cell>
          <cell r="G61">
            <v>136797.01167192671</v>
          </cell>
          <cell r="H61">
            <v>15759.236403923427</v>
          </cell>
          <cell r="I61">
            <v>18949.286163247871</v>
          </cell>
          <cell r="L61">
            <v>10555.188016659064</v>
          </cell>
          <cell r="M61">
            <v>175.77338170892753</v>
          </cell>
          <cell r="N61">
            <v>40736.053706841274</v>
          </cell>
          <cell r="O61">
            <v>3725.6333052721789</v>
          </cell>
          <cell r="P61">
            <v>8898.5449077288777</v>
          </cell>
          <cell r="Q61">
            <v>7225.708456876162</v>
          </cell>
          <cell r="R61">
            <v>2810.1375761828081</v>
          </cell>
          <cell r="T61">
            <v>5705.7340615936137</v>
          </cell>
          <cell r="U61">
            <v>3662.4714783439485</v>
          </cell>
          <cell r="V61">
            <v>3.3868343949044593</v>
          </cell>
          <cell r="W61">
            <v>5648.9327508126489</v>
          </cell>
          <cell r="X61">
            <v>388.49724203821665</v>
          </cell>
          <cell r="Z61">
            <v>979.21665286624204</v>
          </cell>
          <cell r="AG61">
            <v>29108.064460788937</v>
          </cell>
          <cell r="AH61">
            <v>32527.416242671516</v>
          </cell>
          <cell r="AI61">
            <v>257028.96056220715</v>
          </cell>
          <cell r="AJ61">
            <v>17093.201732484078</v>
          </cell>
          <cell r="AK61">
            <v>13352.69523076923</v>
          </cell>
          <cell r="AL61">
            <v>107916.2330153142</v>
          </cell>
          <cell r="AM61">
            <v>9888.3890196149696</v>
          </cell>
        </row>
        <row r="62">
          <cell r="A62">
            <v>9</v>
          </cell>
          <cell r="B62" t="str">
            <v>RhodeIsland</v>
          </cell>
          <cell r="C62">
            <v>40057</v>
          </cell>
          <cell r="D62" t="str">
            <v>Normal B</v>
          </cell>
          <cell r="E62">
            <v>12890.535152068071</v>
          </cell>
          <cell r="F62">
            <v>264.96456686919714</v>
          </cell>
          <cell r="G62">
            <v>138580.42166623054</v>
          </cell>
          <cell r="H62">
            <v>17053.598655264203</v>
          </cell>
          <cell r="I62">
            <v>18609.597511177682</v>
          </cell>
          <cell r="L62">
            <v>12032.115155126079</v>
          </cell>
          <cell r="M62">
            <v>102.21432369631042</v>
          </cell>
          <cell r="N62">
            <v>41764.759382497097</v>
          </cell>
          <cell r="O62">
            <v>4345.0956487491567</v>
          </cell>
          <cell r="P62">
            <v>851.14585707449976</v>
          </cell>
          <cell r="Q62">
            <v>7882.1064062470778</v>
          </cell>
          <cell r="R62">
            <v>2137.5467784089665</v>
          </cell>
          <cell r="T62">
            <v>6496.8367367061783</v>
          </cell>
          <cell r="U62">
            <v>4739.5603857058395</v>
          </cell>
          <cell r="V62">
            <v>15.918429749435308</v>
          </cell>
          <cell r="W62">
            <v>5800.2682410050938</v>
          </cell>
          <cell r="X62">
            <v>362.73533242799795</v>
          </cell>
          <cell r="Z62">
            <v>754.37659554039908</v>
          </cell>
          <cell r="AG62">
            <v>31758.534504039861</v>
          </cell>
          <cell r="AH62">
            <v>34070.617852531504</v>
          </cell>
          <cell r="AI62">
            <v>265844.65555513807</v>
          </cell>
          <cell r="AJ62">
            <v>20406.024844282303</v>
          </cell>
          <cell r="AK62">
            <v>15829.061309116521</v>
          </cell>
          <cell r="AL62">
            <v>304277.7066349652</v>
          </cell>
          <cell r="AM62">
            <v>11517.636533927993</v>
          </cell>
        </row>
        <row r="63">
          <cell r="A63">
            <v>9</v>
          </cell>
          <cell r="B63" t="str">
            <v>RhodeIsland</v>
          </cell>
          <cell r="C63">
            <v>40087</v>
          </cell>
          <cell r="D63" t="str">
            <v>Normal B</v>
          </cell>
          <cell r="E63">
            <v>14350.481416857088</v>
          </cell>
          <cell r="F63">
            <v>303.24387423992823</v>
          </cell>
          <cell r="G63">
            <v>227146.69122250425</v>
          </cell>
          <cell r="H63">
            <v>26125.693558796891</v>
          </cell>
          <cell r="I63">
            <v>21660.395526012908</v>
          </cell>
          <cell r="L63">
            <v>12932.539219876546</v>
          </cell>
          <cell r="M63">
            <v>280.76708388729878</v>
          </cell>
          <cell r="N63">
            <v>52219.090717044783</v>
          </cell>
          <cell r="O63">
            <v>4608.107595724352</v>
          </cell>
          <cell r="P63">
            <v>1124.0979632783331</v>
          </cell>
          <cell r="Q63">
            <v>7706.9689828340815</v>
          </cell>
          <cell r="R63">
            <v>2135.454678999527</v>
          </cell>
          <cell r="T63">
            <v>6248.6008219674322</v>
          </cell>
          <cell r="U63">
            <v>9443.2312584155788</v>
          </cell>
          <cell r="V63">
            <v>47.410998785858943</v>
          </cell>
          <cell r="W63">
            <v>12783.989026767156</v>
          </cell>
          <cell r="X63">
            <v>579.32093768845152</v>
          </cell>
          <cell r="Z63">
            <v>1519.4155669285308</v>
          </cell>
          <cell r="AG63">
            <v>44165.273647059905</v>
          </cell>
          <cell r="AH63">
            <v>31952.396377402078</v>
          </cell>
          <cell r="AI63">
            <v>257318.64815580854</v>
          </cell>
          <cell r="AJ63">
            <v>42977.17131685777</v>
          </cell>
          <cell r="AK63">
            <v>35422.454580662234</v>
          </cell>
          <cell r="AL63">
            <v>257191.75864797214</v>
          </cell>
          <cell r="AM63">
            <v>13974.408147650194</v>
          </cell>
        </row>
        <row r="64">
          <cell r="A64">
            <v>9</v>
          </cell>
          <cell r="B64" t="str">
            <v>RhodeIsland</v>
          </cell>
          <cell r="C64">
            <v>40118</v>
          </cell>
          <cell r="D64" t="str">
            <v>Normal B</v>
          </cell>
          <cell r="E64">
            <v>16244.604785012929</v>
          </cell>
          <cell r="F64">
            <v>497.85948628318732</v>
          </cell>
          <cell r="G64">
            <v>393768.80130331259</v>
          </cell>
          <cell r="H64">
            <v>48103.489043050606</v>
          </cell>
          <cell r="I64">
            <v>49333.792779873038</v>
          </cell>
          <cell r="L64">
            <v>19697.891653953906</v>
          </cell>
          <cell r="M64">
            <v>327.68160479645161</v>
          </cell>
          <cell r="N64">
            <v>80917.414488472568</v>
          </cell>
          <cell r="O64">
            <v>4698.9429965561112</v>
          </cell>
          <cell r="P64">
            <v>295.37253899889731</v>
          </cell>
          <cell r="Q64">
            <v>8382.5096501646294</v>
          </cell>
          <cell r="R64">
            <v>1281.306302548496</v>
          </cell>
          <cell r="T64">
            <v>6141.3459800263372</v>
          </cell>
          <cell r="U64">
            <v>17196.528040817091</v>
          </cell>
          <cell r="V64">
            <v>155.01264507418671</v>
          </cell>
          <cell r="W64">
            <v>22078.169387059163</v>
          </cell>
          <cell r="X64">
            <v>1618.2286749598877</v>
          </cell>
          <cell r="Z64">
            <v>2030.3831057963832</v>
          </cell>
          <cell r="AG64">
            <v>64718.553143218611</v>
          </cell>
          <cell r="AH64">
            <v>45850.548398606647</v>
          </cell>
          <cell r="AI64">
            <v>294314.70270620956</v>
          </cell>
          <cell r="AJ64">
            <v>96587.990076060989</v>
          </cell>
          <cell r="AK64">
            <v>84374.585999031333</v>
          </cell>
          <cell r="AL64">
            <v>214911.5284113872</v>
          </cell>
          <cell r="AM64">
            <v>15859.639262990388</v>
          </cell>
        </row>
        <row r="65">
          <cell r="A65">
            <v>9</v>
          </cell>
          <cell r="B65" t="str">
            <v>RhodeIsland</v>
          </cell>
          <cell r="C65">
            <v>40148</v>
          </cell>
          <cell r="D65" t="str">
            <v>Normal B</v>
          </cell>
          <cell r="E65">
            <v>26666.492015587799</v>
          </cell>
          <cell r="F65">
            <v>1016.7670121400014</v>
          </cell>
          <cell r="G65">
            <v>823917.21944666246</v>
          </cell>
          <cell r="H65">
            <v>97440.203014771614</v>
          </cell>
          <cell r="I65">
            <v>117312.11929061686</v>
          </cell>
          <cell r="L65">
            <v>40253.327164633418</v>
          </cell>
          <cell r="M65">
            <v>691.99351158544607</v>
          </cell>
          <cell r="N65">
            <v>139529.04367392987</v>
          </cell>
          <cell r="O65">
            <v>6546.331912192185</v>
          </cell>
          <cell r="P65">
            <v>1623.2862178802027</v>
          </cell>
          <cell r="Q65">
            <v>10681.76293525256</v>
          </cell>
          <cell r="R65">
            <v>1404.6759671601817</v>
          </cell>
          <cell r="T65">
            <v>9380.1891783997035</v>
          </cell>
          <cell r="U65">
            <v>34588.785434320103</v>
          </cell>
          <cell r="V65">
            <v>0</v>
          </cell>
          <cell r="W65">
            <v>39369.127122187288</v>
          </cell>
          <cell r="X65">
            <v>3164.4133065017954</v>
          </cell>
          <cell r="Z65">
            <v>3537.4981252297257</v>
          </cell>
          <cell r="AG65">
            <v>104107.51373953611</v>
          </cell>
          <cell r="AH65">
            <v>54350.918020269899</v>
          </cell>
          <cell r="AI65">
            <v>358794.35647236201</v>
          </cell>
          <cell r="AJ65">
            <v>140539.83421466124</v>
          </cell>
          <cell r="AK65">
            <v>123971.30923893592</v>
          </cell>
          <cell r="AL65">
            <v>83526.814379626041</v>
          </cell>
          <cell r="AM65">
            <v>19289.695009429743</v>
          </cell>
        </row>
        <row r="66">
          <cell r="A66">
            <v>9</v>
          </cell>
          <cell r="B66" t="str">
            <v>RhodeIsland</v>
          </cell>
          <cell r="C66">
            <v>40179</v>
          </cell>
          <cell r="D66" t="str">
            <v>Normal B</v>
          </cell>
          <cell r="E66">
            <v>36730.19303521463</v>
          </cell>
          <cell r="F66">
            <v>1956.7955814530867</v>
          </cell>
          <cell r="G66">
            <v>1180625.2766931227</v>
          </cell>
          <cell r="H66">
            <v>126763.54662116994</v>
          </cell>
          <cell r="I66">
            <v>202569.75357915112</v>
          </cell>
          <cell r="L66">
            <v>59981.18003257634</v>
          </cell>
          <cell r="M66">
            <v>1576.0752302411493</v>
          </cell>
          <cell r="N66">
            <v>240082.39947584324</v>
          </cell>
          <cell r="O66">
            <v>8426.9321252528189</v>
          </cell>
          <cell r="P66">
            <v>6438.2577629170228</v>
          </cell>
          <cell r="Q66">
            <v>14622.983658588597</v>
          </cell>
          <cell r="R66">
            <v>4643.6432586041701</v>
          </cell>
          <cell r="T66">
            <v>7460.3736076782916</v>
          </cell>
          <cell r="U66">
            <v>52319.180515673957</v>
          </cell>
          <cell r="V66">
            <v>197.29400141073205</v>
          </cell>
          <cell r="W66">
            <v>54029.369528427786</v>
          </cell>
          <cell r="X66">
            <v>5017.4762318099074</v>
          </cell>
          <cell r="Z66">
            <v>3797.2184480082888</v>
          </cell>
          <cell r="AG66">
            <v>99775.725715401059</v>
          </cell>
          <cell r="AH66">
            <v>50456.47847865842</v>
          </cell>
          <cell r="AI66">
            <v>352295.28592168511</v>
          </cell>
          <cell r="AJ66">
            <v>158942.95446859309</v>
          </cell>
          <cell r="AK66">
            <v>141906.3915996328</v>
          </cell>
          <cell r="AL66">
            <v>83141.128215144621</v>
          </cell>
          <cell r="AM66">
            <v>15906.753180507008</v>
          </cell>
        </row>
        <row r="67">
          <cell r="A67">
            <v>9</v>
          </cell>
          <cell r="B67" t="str">
            <v>RhodeIsland</v>
          </cell>
          <cell r="C67">
            <v>40210</v>
          </cell>
          <cell r="D67" t="str">
            <v>Normal B</v>
          </cell>
          <cell r="E67">
            <v>34789.680517159191</v>
          </cell>
          <cell r="F67">
            <v>2156.6713387916207</v>
          </cell>
          <cell r="G67">
            <v>1070390.3151556298</v>
          </cell>
          <cell r="H67">
            <v>128072.78131980509</v>
          </cell>
          <cell r="I67">
            <v>174088.43450249918</v>
          </cell>
          <cell r="L67">
            <v>64268.390326161498</v>
          </cell>
          <cell r="M67">
            <v>1740.8181286075085</v>
          </cell>
          <cell r="N67">
            <v>243235.76642468644</v>
          </cell>
          <cell r="O67">
            <v>8595.08373048461</v>
          </cell>
          <cell r="P67">
            <v>0</v>
          </cell>
          <cell r="Q67">
            <v>11947.772507347259</v>
          </cell>
          <cell r="R67">
            <v>3812.6325309891818</v>
          </cell>
          <cell r="T67">
            <v>9220.3953340888329</v>
          </cell>
          <cell r="U67">
            <v>46060.579430768252</v>
          </cell>
          <cell r="V67">
            <v>402.38289442980624</v>
          </cell>
          <cell r="W67">
            <v>50596.243303988042</v>
          </cell>
          <cell r="X67">
            <v>4012.0635668605942</v>
          </cell>
          <cell r="Z67">
            <v>3319.8686631565624</v>
          </cell>
          <cell r="AG67">
            <v>115566.44080958229</v>
          </cell>
          <cell r="AH67">
            <v>59619.003048695704</v>
          </cell>
          <cell r="AI67">
            <v>346080.004388517</v>
          </cell>
          <cell r="AJ67">
            <v>149320.48828359557</v>
          </cell>
          <cell r="AK67">
            <v>137616.22336887175</v>
          </cell>
          <cell r="AL67">
            <v>0</v>
          </cell>
          <cell r="AM67">
            <v>15358.244450144695</v>
          </cell>
        </row>
        <row r="68">
          <cell r="A68">
            <v>9</v>
          </cell>
          <cell r="B68" t="str">
            <v>RhodeIsland</v>
          </cell>
          <cell r="C68">
            <v>40238</v>
          </cell>
          <cell r="D68" t="str">
            <v>Normal B</v>
          </cell>
          <cell r="E68">
            <v>36187.914453781297</v>
          </cell>
          <cell r="F68">
            <v>1812.8557155870938</v>
          </cell>
          <cell r="G68">
            <v>1085433.1543586575</v>
          </cell>
          <cell r="H68">
            <v>127987.18178826792</v>
          </cell>
          <cell r="I68">
            <v>181321.41272324993</v>
          </cell>
          <cell r="L68">
            <v>67838.824538326895</v>
          </cell>
          <cell r="M68">
            <v>1690.6195662291548</v>
          </cell>
          <cell r="N68">
            <v>262377.02274169313</v>
          </cell>
          <cell r="O68">
            <v>11937.613696999388</v>
          </cell>
          <cell r="P68">
            <v>0</v>
          </cell>
          <cell r="Q68">
            <v>13588.151502367489</v>
          </cell>
          <cell r="R68">
            <v>5575.906723439919</v>
          </cell>
          <cell r="T68">
            <v>8250.6513482286482</v>
          </cell>
          <cell r="U68">
            <v>50433.243901265771</v>
          </cell>
          <cell r="V68">
            <v>454.6501517252243</v>
          </cell>
          <cell r="W68">
            <v>53869.801469921767</v>
          </cell>
          <cell r="X68">
            <v>4179.4932996831039</v>
          </cell>
          <cell r="Z68">
            <v>3904.3566817652727</v>
          </cell>
          <cell r="AG68">
            <v>78064.798649304066</v>
          </cell>
          <cell r="AH68">
            <v>59238.277143417465</v>
          </cell>
          <cell r="AI68">
            <v>316283.27551270503</v>
          </cell>
          <cell r="AJ68">
            <v>128840.26452017356</v>
          </cell>
          <cell r="AK68">
            <v>114759.53944640378</v>
          </cell>
          <cell r="AL68">
            <v>0</v>
          </cell>
          <cell r="AM68">
            <v>12901.570033232476</v>
          </cell>
        </row>
        <row r="69">
          <cell r="A69">
            <v>9</v>
          </cell>
          <cell r="B69" t="str">
            <v>RhodeIsland</v>
          </cell>
          <cell r="C69">
            <v>40269</v>
          </cell>
          <cell r="D69" t="str">
            <v>Normal B</v>
          </cell>
          <cell r="E69">
            <v>27074.092689471636</v>
          </cell>
          <cell r="F69">
            <v>1258.5328318796217</v>
          </cell>
          <cell r="G69">
            <v>711848.46727041155</v>
          </cell>
          <cell r="H69">
            <v>94649.158231456517</v>
          </cell>
          <cell r="I69">
            <v>106794.10112820906</v>
          </cell>
          <cell r="L69">
            <v>49962.373306281392</v>
          </cell>
          <cell r="M69">
            <v>1497.2917693536021</v>
          </cell>
          <cell r="N69">
            <v>167634.76122916728</v>
          </cell>
          <cell r="O69">
            <v>9828.7478507709347</v>
          </cell>
          <cell r="P69">
            <v>554.73267486814837</v>
          </cell>
          <cell r="Q69">
            <v>10465.123211985863</v>
          </cell>
          <cell r="R69">
            <v>5047.1950761220241</v>
          </cell>
          <cell r="T69">
            <v>5596.4751108177552</v>
          </cell>
          <cell r="U69">
            <v>35192.891791399968</v>
          </cell>
          <cell r="V69">
            <v>0</v>
          </cell>
          <cell r="W69">
            <v>35917.44355687435</v>
          </cell>
          <cell r="X69">
            <v>2987.3897877312147</v>
          </cell>
          <cell r="Z69">
            <v>2473.6567667071754</v>
          </cell>
          <cell r="AG69">
            <v>58191.007146486882</v>
          </cell>
          <cell r="AH69">
            <v>43155.979872248579</v>
          </cell>
          <cell r="AI69">
            <v>289035.33605224272</v>
          </cell>
          <cell r="AJ69">
            <v>88798.190805910548</v>
          </cell>
          <cell r="AK69">
            <v>74834.365546937523</v>
          </cell>
          <cell r="AL69">
            <v>0</v>
          </cell>
          <cell r="AM69">
            <v>16265.844409793612</v>
          </cell>
        </row>
        <row r="70">
          <cell r="A70">
            <v>9</v>
          </cell>
          <cell r="B70" t="str">
            <v>RhodeIsland</v>
          </cell>
          <cell r="C70">
            <v>40299</v>
          </cell>
          <cell r="D70" t="str">
            <v>Normal B</v>
          </cell>
          <cell r="E70">
            <v>22092.998329293579</v>
          </cell>
          <cell r="F70">
            <v>869.13804816333652</v>
          </cell>
          <cell r="G70">
            <v>379607.57618673309</v>
          </cell>
          <cell r="H70">
            <v>50049.612206559723</v>
          </cell>
          <cell r="I70">
            <v>49834.087500018613</v>
          </cell>
          <cell r="L70">
            <v>32096.156070557114</v>
          </cell>
          <cell r="M70">
            <v>1716.6051927655117</v>
          </cell>
          <cell r="N70">
            <v>97426.808510561488</v>
          </cell>
          <cell r="O70">
            <v>8027.0683206504091</v>
          </cell>
          <cell r="P70">
            <v>0</v>
          </cell>
          <cell r="Q70">
            <v>8126.5569919122354</v>
          </cell>
          <cell r="R70">
            <v>6045.8262699442312</v>
          </cell>
          <cell r="T70">
            <v>6393.3259671532824</v>
          </cell>
          <cell r="U70">
            <v>15765.849315144613</v>
          </cell>
          <cell r="V70">
            <v>0</v>
          </cell>
          <cell r="W70">
            <v>14478.165086340165</v>
          </cell>
          <cell r="X70">
            <v>1798.4358063141333</v>
          </cell>
          <cell r="Z70">
            <v>1312.4441038670936</v>
          </cell>
          <cell r="AG70">
            <v>35820.32023764617</v>
          </cell>
          <cell r="AH70">
            <v>41186.816279747247</v>
          </cell>
          <cell r="AI70">
            <v>267501.59112850646</v>
          </cell>
          <cell r="AJ70">
            <v>30280.151645669433</v>
          </cell>
          <cell r="AK70">
            <v>34037.870592829815</v>
          </cell>
          <cell r="AL70">
            <v>61454.243887100034</v>
          </cell>
          <cell r="AM70">
            <v>13882.852032292611</v>
          </cell>
        </row>
        <row r="71">
          <cell r="A71">
            <v>9</v>
          </cell>
          <cell r="B71" t="str">
            <v>RhodeIsland</v>
          </cell>
          <cell r="C71">
            <v>40330</v>
          </cell>
          <cell r="D71" t="str">
            <v>Normal B</v>
          </cell>
          <cell r="E71">
            <v>15986.438941252498</v>
          </cell>
          <cell r="F71">
            <v>467.84793072833025</v>
          </cell>
          <cell r="G71">
            <v>196724.93267954956</v>
          </cell>
          <cell r="H71">
            <v>25579.762232871948</v>
          </cell>
          <cell r="I71">
            <v>24898.555586097507</v>
          </cell>
          <cell r="L71">
            <v>20938.563642106979</v>
          </cell>
          <cell r="M71">
            <v>88.105944377985892</v>
          </cell>
          <cell r="N71">
            <v>57216.479217946777</v>
          </cell>
          <cell r="O71">
            <v>6437.5988212724515</v>
          </cell>
          <cell r="P71">
            <v>0</v>
          </cell>
          <cell r="Q71">
            <v>5515.108804414208</v>
          </cell>
          <cell r="R71">
            <v>4824.8364901101686</v>
          </cell>
          <cell r="T71">
            <v>7246.3064536511865</v>
          </cell>
          <cell r="U71">
            <v>8190.5404344332073</v>
          </cell>
          <cell r="V71">
            <v>0</v>
          </cell>
          <cell r="W71">
            <v>7513.5565595193821</v>
          </cell>
          <cell r="X71">
            <v>828.25079477456666</v>
          </cell>
          <cell r="Z71">
            <v>751.46934511895597</v>
          </cell>
          <cell r="AG71">
            <v>31855.860804841192</v>
          </cell>
          <cell r="AH71">
            <v>36656.485492381456</v>
          </cell>
          <cell r="AI71">
            <v>261636.9269389773</v>
          </cell>
          <cell r="AJ71">
            <v>23754.726242066426</v>
          </cell>
          <cell r="AK71">
            <v>16343.856312881044</v>
          </cell>
          <cell r="AL71">
            <v>269714.33086212038</v>
          </cell>
          <cell r="AM71">
            <v>13118.446229427993</v>
          </cell>
        </row>
        <row r="72">
          <cell r="A72">
            <v>9</v>
          </cell>
          <cell r="B72" t="str">
            <v>RhodeIsland</v>
          </cell>
          <cell r="C72">
            <v>40360</v>
          </cell>
          <cell r="D72" t="str">
            <v>Normal B</v>
          </cell>
          <cell r="E72">
            <v>15951.523440959703</v>
          </cell>
          <cell r="F72">
            <v>390.30886453389218</v>
          </cell>
          <cell r="G72">
            <v>167233.64605665981</v>
          </cell>
          <cell r="H72">
            <v>20879.805163413046</v>
          </cell>
          <cell r="I72">
            <v>23027.876612705131</v>
          </cell>
          <cell r="L72">
            <v>19693.363524148768</v>
          </cell>
          <cell r="M72">
            <v>32.264968133942951</v>
          </cell>
          <cell r="N72">
            <v>51326.039119780151</v>
          </cell>
          <cell r="O72">
            <v>6391.9387527217832</v>
          </cell>
          <cell r="P72">
            <v>0</v>
          </cell>
          <cell r="Q72">
            <v>5951.5414213068907</v>
          </cell>
          <cell r="R72">
            <v>3798.2805439925705</v>
          </cell>
          <cell r="T72">
            <v>6397.7282302661533</v>
          </cell>
          <cell r="U72">
            <v>5389.6085981761535</v>
          </cell>
          <cell r="V72">
            <v>0</v>
          </cell>
          <cell r="W72">
            <v>6221.35872179526</v>
          </cell>
          <cell r="X72">
            <v>924.91929488619405</v>
          </cell>
          <cell r="Z72">
            <v>521.6051202683775</v>
          </cell>
          <cell r="AG72">
            <v>27779.316613517232</v>
          </cell>
          <cell r="AH72">
            <v>33475.359963967028</v>
          </cell>
          <cell r="AI72">
            <v>263504.6877568753</v>
          </cell>
          <cell r="AJ72">
            <v>17235.727497532185</v>
          </cell>
          <cell r="AK72">
            <v>13591.654680117746</v>
          </cell>
          <cell r="AL72">
            <v>714331.60602650454</v>
          </cell>
          <cell r="AM72">
            <v>12276.716190125286</v>
          </cell>
        </row>
        <row r="73">
          <cell r="A73">
            <v>9</v>
          </cell>
          <cell r="B73" t="str">
            <v>RhodeIsland</v>
          </cell>
          <cell r="C73">
            <v>40391</v>
          </cell>
          <cell r="D73" t="str">
            <v>Normal B</v>
          </cell>
          <cell r="E73">
            <v>13442.841282451836</v>
          </cell>
          <cell r="F73">
            <v>311.62403750802002</v>
          </cell>
          <cell r="G73">
            <v>153431.13132124365</v>
          </cell>
          <cell r="H73">
            <v>19232.263904218038</v>
          </cell>
          <cell r="I73">
            <v>21223.167983495416</v>
          </cell>
          <cell r="L73">
            <v>16630.315025857562</v>
          </cell>
          <cell r="M73">
            <v>78.5166701174509</v>
          </cell>
          <cell r="N73">
            <v>42262.182427475702</v>
          </cell>
          <cell r="O73">
            <v>5855.5637451071307</v>
          </cell>
          <cell r="P73">
            <v>0</v>
          </cell>
          <cell r="Q73">
            <v>6873.7428338146046</v>
          </cell>
          <cell r="R73">
            <v>5230.2819997695597</v>
          </cell>
          <cell r="T73">
            <v>6371.7730571103775</v>
          </cell>
          <cell r="U73">
            <v>4972.1536191082814</v>
          </cell>
          <cell r="V73">
            <v>3.7821847133757953</v>
          </cell>
          <cell r="W73">
            <v>5375.417538156159</v>
          </cell>
          <cell r="X73">
            <v>1084.617786624204</v>
          </cell>
          <cell r="Z73">
            <v>243.00491082802543</v>
          </cell>
          <cell r="AG73">
            <v>30595.337827398591</v>
          </cell>
          <cell r="AH73">
            <v>35925.80301429391</v>
          </cell>
          <cell r="AI73">
            <v>257028.96056220715</v>
          </cell>
          <cell r="AJ73">
            <v>16974.498942675164</v>
          </cell>
          <cell r="AK73">
            <v>13352.69523076923</v>
          </cell>
          <cell r="AL73">
            <v>107916.2330153142</v>
          </cell>
          <cell r="AM73">
            <v>9888.3890196149696</v>
          </cell>
        </row>
        <row r="74">
          <cell r="A74">
            <v>9</v>
          </cell>
          <cell r="B74" t="str">
            <v>RhodeIsland</v>
          </cell>
          <cell r="C74">
            <v>40422</v>
          </cell>
          <cell r="D74" t="str">
            <v>Normal B</v>
          </cell>
          <cell r="E74">
            <v>13413.502656468865</v>
          </cell>
          <cell r="F74">
            <v>334.5600560306674</v>
          </cell>
          <cell r="G74">
            <v>158342.765642927</v>
          </cell>
          <cell r="H74">
            <v>20850.402500275788</v>
          </cell>
          <cell r="I74">
            <v>21103.092965099808</v>
          </cell>
          <cell r="L74">
            <v>19280.446929424568</v>
          </cell>
          <cell r="M74">
            <v>92.696390720540606</v>
          </cell>
          <cell r="N74">
            <v>43661.976205721912</v>
          </cell>
          <cell r="O74">
            <v>6196.7408233434489</v>
          </cell>
          <cell r="P74">
            <v>0</v>
          </cell>
          <cell r="Q74">
            <v>7499.170062623738</v>
          </cell>
          <cell r="R74">
            <v>4846.2599024656729</v>
          </cell>
          <cell r="T74">
            <v>7364.8351671163155</v>
          </cell>
          <cell r="U74">
            <v>6750.0057556002394</v>
          </cell>
          <cell r="V74">
            <v>18.224257906539634</v>
          </cell>
          <cell r="W74">
            <v>5635.0122756072842</v>
          </cell>
          <cell r="X74">
            <v>1027.618528529048</v>
          </cell>
          <cell r="Z74">
            <v>213.50044426692898</v>
          </cell>
          <cell r="AG74">
            <v>31458.925687964016</v>
          </cell>
          <cell r="AH74">
            <v>35072.694848194202</v>
          </cell>
          <cell r="AI74">
            <v>285908.40314420511</v>
          </cell>
          <cell r="AJ74">
            <v>22314.501987992157</v>
          </cell>
          <cell r="AK74">
            <v>19161.495268930525</v>
          </cell>
          <cell r="AL74">
            <v>304277.7066349652</v>
          </cell>
          <cell r="AM74">
            <v>11517.636533927993</v>
          </cell>
        </row>
        <row r="75">
          <cell r="A75">
            <v>9</v>
          </cell>
          <cell r="B75" t="str">
            <v>RhodeIsland</v>
          </cell>
          <cell r="C75">
            <v>40452</v>
          </cell>
          <cell r="D75" t="str">
            <v>Normal B</v>
          </cell>
          <cell r="E75">
            <v>13653.812595543946</v>
          </cell>
          <cell r="F75">
            <v>340.83874768758534</v>
          </cell>
          <cell r="G75">
            <v>236744.2435475071</v>
          </cell>
          <cell r="H75">
            <v>28540.06533151769</v>
          </cell>
          <cell r="I75">
            <v>22384.924827181501</v>
          </cell>
          <cell r="L75">
            <v>18865.30953288309</v>
          </cell>
          <cell r="M75">
            <v>249.21843922689652</v>
          </cell>
          <cell r="N75">
            <v>49591.217293665934</v>
          </cell>
          <cell r="O75">
            <v>6311.3976531009803</v>
          </cell>
          <cell r="P75">
            <v>0</v>
          </cell>
          <cell r="Q75">
            <v>6580.9317006184647</v>
          </cell>
          <cell r="R75">
            <v>4422.838939904158</v>
          </cell>
          <cell r="T75">
            <v>6470.8830646461156</v>
          </cell>
          <cell r="U75">
            <v>12503.799776153741</v>
          </cell>
          <cell r="V75">
            <v>49.165328820425025</v>
          </cell>
          <cell r="W75">
            <v>11198.739054267131</v>
          </cell>
          <cell r="X75">
            <v>999.89903242498485</v>
          </cell>
          <cell r="Z75">
            <v>393.66656331753086</v>
          </cell>
          <cell r="AG75">
            <v>43335.878836786476</v>
          </cell>
          <cell r="AH75">
            <v>32422.284559422696</v>
          </cell>
          <cell r="AI75">
            <v>276738.92348832235</v>
          </cell>
          <cell r="AJ75">
            <v>46687.430711118875</v>
          </cell>
          <cell r="AK75">
            <v>42879.813439749021</v>
          </cell>
          <cell r="AL75">
            <v>257191.75864797214</v>
          </cell>
          <cell r="AM75">
            <v>13974.408147650194</v>
          </cell>
        </row>
        <row r="76">
          <cell r="A76">
            <v>9</v>
          </cell>
          <cell r="B76" t="str">
            <v>RhodeIsland</v>
          </cell>
          <cell r="C76">
            <v>40483</v>
          </cell>
          <cell r="D76" t="str">
            <v>Normal B</v>
          </cell>
          <cell r="E76">
            <v>15778.980287695606</v>
          </cell>
          <cell r="F76">
            <v>534.76806739407732</v>
          </cell>
          <cell r="G76">
            <v>425297.57386458013</v>
          </cell>
          <cell r="H76">
            <v>48908.307977771627</v>
          </cell>
          <cell r="I76">
            <v>52436.228247626619</v>
          </cell>
          <cell r="L76">
            <v>28317.284089212655</v>
          </cell>
          <cell r="M76">
            <v>230.37009791750535</v>
          </cell>
          <cell r="N76">
            <v>78857.698483311455</v>
          </cell>
          <cell r="O76">
            <v>7176.5674856493351</v>
          </cell>
          <cell r="P76">
            <v>62.296753679767434</v>
          </cell>
          <cell r="Q76">
            <v>7553.9574566442243</v>
          </cell>
          <cell r="R76">
            <v>4729.1850803153575</v>
          </cell>
          <cell r="T76">
            <v>4857.2463660208296</v>
          </cell>
          <cell r="U76">
            <v>20407.65827826667</v>
          </cell>
          <cell r="V76">
            <v>163.9239171703766</v>
          </cell>
          <cell r="W76">
            <v>20950.075358148206</v>
          </cell>
          <cell r="X76">
            <v>2136.6913559058607</v>
          </cell>
          <cell r="Z76">
            <v>858.32889516855914</v>
          </cell>
          <cell r="AG76">
            <v>63514.487038228493</v>
          </cell>
          <cell r="AH76">
            <v>43267.418911361201</v>
          </cell>
          <cell r="AI76">
            <v>310665.51952322124</v>
          </cell>
          <cell r="AJ76">
            <v>109371.69464495141</v>
          </cell>
          <cell r="AK76">
            <v>96428.098284607244</v>
          </cell>
          <cell r="AL76">
            <v>214911.5284113872</v>
          </cell>
          <cell r="AM76">
            <v>15859.639262990388</v>
          </cell>
        </row>
        <row r="77">
          <cell r="A77">
            <v>9</v>
          </cell>
          <cell r="B77" t="str">
            <v>RhodeIsland</v>
          </cell>
          <cell r="C77">
            <v>40513</v>
          </cell>
          <cell r="D77" t="str">
            <v>Normal B</v>
          </cell>
          <cell r="E77">
            <v>24988.122785060932</v>
          </cell>
          <cell r="F77">
            <v>1045.5596221235712</v>
          </cell>
          <cell r="G77">
            <v>856679.86961375677</v>
          </cell>
          <cell r="H77">
            <v>93452.771819483169</v>
          </cell>
          <cell r="I77">
            <v>119836.00535767309</v>
          </cell>
          <cell r="L77">
            <v>53651.600305187276</v>
          </cell>
          <cell r="M77">
            <v>702.72209316041426</v>
          </cell>
          <cell r="N77">
            <v>130564.38620995184</v>
          </cell>
          <cell r="O77">
            <v>10209.160482109242</v>
          </cell>
          <cell r="P77">
            <v>0</v>
          </cell>
          <cell r="Q77">
            <v>9072.3472089967472</v>
          </cell>
          <cell r="R77">
            <v>5705.8155565266288</v>
          </cell>
          <cell r="T77">
            <v>6350.4123119915321</v>
          </cell>
          <cell r="U77">
            <v>39294.642709861037</v>
          </cell>
          <cell r="V77">
            <v>806.85810663394977</v>
          </cell>
          <cell r="W77">
            <v>36395.361606633465</v>
          </cell>
          <cell r="X77">
            <v>4013.9150631485395</v>
          </cell>
          <cell r="Z77">
            <v>1435.7619856637275</v>
          </cell>
          <cell r="AG77">
            <v>104595.13675470957</v>
          </cell>
          <cell r="AH77">
            <v>50628.252402443191</v>
          </cell>
          <cell r="AI77">
            <v>365564.06131146319</v>
          </cell>
          <cell r="AJ77">
            <v>156601.52955347966</v>
          </cell>
          <cell r="AK77">
            <v>141681.49627306964</v>
          </cell>
          <cell r="AL77">
            <v>83526.814379626041</v>
          </cell>
          <cell r="AM77">
            <v>19289.695009429743</v>
          </cell>
        </row>
        <row r="78">
          <cell r="A78">
            <v>9</v>
          </cell>
          <cell r="B78" t="str">
            <v>RhodeIsland</v>
          </cell>
          <cell r="C78">
            <v>40544</v>
          </cell>
          <cell r="D78" t="str">
            <v>Normal B</v>
          </cell>
          <cell r="E78">
            <v>32002.751323308948</v>
          </cell>
          <cell r="F78">
            <v>1354.6864955466983</v>
          </cell>
          <cell r="G78">
            <v>1125394.023829632</v>
          </cell>
          <cell r="H78">
            <v>105899.76381609407</v>
          </cell>
          <cell r="I78">
            <v>189143.07393933384</v>
          </cell>
          <cell r="L78">
            <v>72885.916063822442</v>
          </cell>
          <cell r="M78">
            <v>1098.2226338382479</v>
          </cell>
          <cell r="N78">
            <v>204839.56311184549</v>
          </cell>
          <cell r="O78">
            <v>11482.94013474167</v>
          </cell>
          <cell r="P78">
            <v>2990.8218685891138</v>
          </cell>
          <cell r="Q78">
            <v>11321.577182476989</v>
          </cell>
          <cell r="R78">
            <v>8628.613714569452</v>
          </cell>
          <cell r="T78">
            <v>5941.0877969960875</v>
          </cell>
          <cell r="U78">
            <v>52508.001722223104</v>
          </cell>
          <cell r="V78">
            <v>1095.6396376163827</v>
          </cell>
          <cell r="W78">
            <v>46992.455686414243</v>
          </cell>
          <cell r="X78">
            <v>5808.344423635438</v>
          </cell>
          <cell r="Z78">
            <v>1757.9975372125448</v>
          </cell>
          <cell r="AG78">
            <v>100480.02495574506</v>
          </cell>
          <cell r="AH78">
            <v>46365.412656064495</v>
          </cell>
          <cell r="AI78">
            <v>358942.366788132</v>
          </cell>
          <cell r="AJ78">
            <v>174837.24991545238</v>
          </cell>
          <cell r="AK78">
            <v>141906.3915996328</v>
          </cell>
          <cell r="AL78">
            <v>83141.128215144621</v>
          </cell>
          <cell r="AM78">
            <v>15906.753180507008</v>
          </cell>
        </row>
        <row r="79">
          <cell r="A79">
            <v>9</v>
          </cell>
          <cell r="B79" t="str">
            <v>RhodeIsland</v>
          </cell>
          <cell r="C79">
            <v>40575</v>
          </cell>
          <cell r="D79" t="str">
            <v>Normal B</v>
          </cell>
          <cell r="E79">
            <v>29413.591593897025</v>
          </cell>
          <cell r="F79">
            <v>1326.5183043666225</v>
          </cell>
          <cell r="G79">
            <v>993653.44980527146</v>
          </cell>
          <cell r="H79">
            <v>93076.286604177119</v>
          </cell>
          <cell r="I79">
            <v>156486.2481029199</v>
          </cell>
          <cell r="L79">
            <v>74601.504487881393</v>
          </cell>
          <cell r="M79">
            <v>1192.1966577736271</v>
          </cell>
          <cell r="N79">
            <v>200264.53761691265</v>
          </cell>
          <cell r="O79">
            <v>10557.005016790881</v>
          </cell>
          <cell r="P79">
            <v>0</v>
          </cell>
          <cell r="Q79">
            <v>9207.8314975634476</v>
          </cell>
          <cell r="R79">
            <v>6811.5015968660491</v>
          </cell>
          <cell r="T79">
            <v>7059.7719215270799</v>
          </cell>
          <cell r="U79">
            <v>44939.30690387146</v>
          </cell>
          <cell r="V79">
            <v>1796.8098303925669</v>
          </cell>
          <cell r="W79">
            <v>41505.728120533546</v>
          </cell>
          <cell r="X79">
            <v>4479.0710134707579</v>
          </cell>
          <cell r="Z79">
            <v>2223.75211980842</v>
          </cell>
          <cell r="AG79">
            <v>116380.28898429766</v>
          </cell>
          <cell r="AH79">
            <v>54785.029828531187</v>
          </cell>
          <cell r="AI79">
            <v>346080.004388517</v>
          </cell>
          <cell r="AJ79">
            <v>167452.26186088932</v>
          </cell>
          <cell r="AK79">
            <v>137616.22336887175</v>
          </cell>
          <cell r="AL79">
            <v>0</v>
          </cell>
          <cell r="AM79">
            <v>15358.244450144695</v>
          </cell>
        </row>
        <row r="80">
          <cell r="A80">
            <v>9</v>
          </cell>
          <cell r="B80" t="str">
            <v>RhodeIsland</v>
          </cell>
          <cell r="C80">
            <v>40603</v>
          </cell>
          <cell r="D80" t="str">
            <v>Normal B</v>
          </cell>
          <cell r="E80">
            <v>30277.956969712825</v>
          </cell>
          <cell r="F80">
            <v>1347.5645571685268</v>
          </cell>
          <cell r="G80">
            <v>992124.01032626093</v>
          </cell>
          <cell r="H80">
            <v>105814.0875603827</v>
          </cell>
          <cell r="I80">
            <v>163694.46330488074</v>
          </cell>
          <cell r="L80">
            <v>77960.363150395278</v>
          </cell>
          <cell r="M80">
            <v>1123.7814006289116</v>
          </cell>
          <cell r="N80">
            <v>213627.35044870336</v>
          </cell>
          <cell r="O80">
            <v>13603.061952863614</v>
          </cell>
          <cell r="P80">
            <v>0</v>
          </cell>
          <cell r="Q80">
            <v>10788.530265431826</v>
          </cell>
          <cell r="R80">
            <v>7906.9714071522585</v>
          </cell>
          <cell r="T80">
            <v>7312.4501915738865</v>
          </cell>
          <cell r="U80">
            <v>49241.251317431888</v>
          </cell>
          <cell r="V80">
            <v>2036.5777913578199</v>
          </cell>
          <cell r="W80">
            <v>44608.318439671217</v>
          </cell>
          <cell r="X80">
            <v>4669.942384895724</v>
          </cell>
          <cell r="Z80">
            <v>1746.6450526149367</v>
          </cell>
          <cell r="AG80">
            <v>78430.441734312524</v>
          </cell>
          <cell r="AH80">
            <v>53709.371276698505</v>
          </cell>
          <cell r="AI80">
            <v>316283.27551270503</v>
          </cell>
          <cell r="AJ80">
            <v>142450.151617375</v>
          </cell>
          <cell r="AK80">
            <v>130408.56755273158</v>
          </cell>
          <cell r="AL80">
            <v>0</v>
          </cell>
          <cell r="AM80">
            <v>12901.570033232476</v>
          </cell>
        </row>
        <row r="81">
          <cell r="A81">
            <v>9</v>
          </cell>
          <cell r="B81" t="str">
            <v>RhodeIsland</v>
          </cell>
          <cell r="C81">
            <v>40634</v>
          </cell>
          <cell r="D81" t="str">
            <v>Normal B</v>
          </cell>
          <cell r="E81">
            <v>22176.790344764049</v>
          </cell>
          <cell r="F81">
            <v>927.4926288267344</v>
          </cell>
          <cell r="G81">
            <v>633693.17429496639</v>
          </cell>
          <cell r="H81">
            <v>77145.224808887331</v>
          </cell>
          <cell r="I81">
            <v>93901.495135675432</v>
          </cell>
          <cell r="L81">
            <v>54686.46138656354</v>
          </cell>
          <cell r="M81">
            <v>1210.5320873998521</v>
          </cell>
          <cell r="N81">
            <v>134046.69119724107</v>
          </cell>
          <cell r="O81">
            <v>9642.2708018749781</v>
          </cell>
          <cell r="P81">
            <v>479.42128523373094</v>
          </cell>
          <cell r="Q81">
            <v>8642.3898313552145</v>
          </cell>
          <cell r="R81">
            <v>6106.7717907781052</v>
          </cell>
          <cell r="T81">
            <v>5804.0265056560293</v>
          </cell>
          <cell r="U81">
            <v>33712.142698102551</v>
          </cell>
          <cell r="V81">
            <v>1130.5515289526713</v>
          </cell>
          <cell r="W81">
            <v>28490.619742129311</v>
          </cell>
          <cell r="X81">
            <v>3251.2711800547031</v>
          </cell>
          <cell r="Z81">
            <v>1077.9957741160285</v>
          </cell>
          <cell r="AG81">
            <v>58326.967443558111</v>
          </cell>
          <cell r="AH81">
            <v>39656.846369093291</v>
          </cell>
          <cell r="AI81">
            <v>283873.99076559552</v>
          </cell>
          <cell r="AJ81">
            <v>98874.581251971322</v>
          </cell>
          <cell r="AK81">
            <v>85039.051757883557</v>
          </cell>
          <cell r="AL81">
            <v>0</v>
          </cell>
          <cell r="AM81">
            <v>16265.844409793612</v>
          </cell>
        </row>
        <row r="82">
          <cell r="A82">
            <v>9</v>
          </cell>
          <cell r="B82" t="str">
            <v>RhodeIsland</v>
          </cell>
          <cell r="C82">
            <v>40664</v>
          </cell>
          <cell r="D82" t="str">
            <v>Normal B</v>
          </cell>
          <cell r="E82">
            <v>19474.478078192577</v>
          </cell>
          <cell r="F82">
            <v>760.22893173200612</v>
          </cell>
          <cell r="G82">
            <v>358740.03761408362</v>
          </cell>
          <cell r="H82">
            <v>45683.127781366478</v>
          </cell>
          <cell r="I82">
            <v>46862.261708773374</v>
          </cell>
          <cell r="L82">
            <v>37265.294419147722</v>
          </cell>
          <cell r="M82">
            <v>2126.4801915109415</v>
          </cell>
          <cell r="N82">
            <v>83545.350428464226</v>
          </cell>
          <cell r="O82">
            <v>8046.5442236307099</v>
          </cell>
          <cell r="P82">
            <v>2553.9538485157454</v>
          </cell>
          <cell r="Q82">
            <v>7725.791605044059</v>
          </cell>
          <cell r="R82">
            <v>7863.8619709771074</v>
          </cell>
          <cell r="T82">
            <v>5091.341651653981</v>
          </cell>
          <cell r="U82">
            <v>16158.571900606583</v>
          </cell>
          <cell r="V82">
            <v>313.32207533615531</v>
          </cell>
          <cell r="W82">
            <v>13078.080581170707</v>
          </cell>
          <cell r="X82">
            <v>2095.4954261271037</v>
          </cell>
          <cell r="Z82">
            <v>918.16939822984375</v>
          </cell>
          <cell r="AG82">
            <v>35653.714097005955</v>
          </cell>
          <cell r="AH82">
            <v>37847.34468949747</v>
          </cell>
          <cell r="AI82">
            <v>267501.59112850646</v>
          </cell>
          <cell r="AJ82">
            <v>32803.497616141882</v>
          </cell>
          <cell r="AK82">
            <v>38679.39840094297</v>
          </cell>
          <cell r="AL82">
            <v>61454.243887100034</v>
          </cell>
          <cell r="AM82">
            <v>13882.852032292611</v>
          </cell>
        </row>
        <row r="83">
          <cell r="A83">
            <v>9</v>
          </cell>
          <cell r="B83" t="str">
            <v>RhodeIsland</v>
          </cell>
          <cell r="C83">
            <v>40695</v>
          </cell>
          <cell r="D83" t="str">
            <v>Normal B</v>
          </cell>
          <cell r="E83">
            <v>14499.012185915844</v>
          </cell>
          <cell r="F83">
            <v>427.51866956594307</v>
          </cell>
          <cell r="G83">
            <v>190576.09643494594</v>
          </cell>
          <cell r="H83">
            <v>25212.116583714189</v>
          </cell>
          <cell r="I83">
            <v>24111.417151647453</v>
          </cell>
          <cell r="L83">
            <v>24511.777992764866</v>
          </cell>
          <cell r="M83">
            <v>84.160902092404456</v>
          </cell>
          <cell r="N83">
            <v>50690.242623642436</v>
          </cell>
          <cell r="O83">
            <v>6764.2829405609054</v>
          </cell>
          <cell r="P83">
            <v>2749.1568552173821</v>
          </cell>
          <cell r="Q83">
            <v>5519.0285690228893</v>
          </cell>
          <cell r="R83">
            <v>6452.3186494607626</v>
          </cell>
          <cell r="T83">
            <v>5191.3837279889103</v>
          </cell>
          <cell r="U83">
            <v>8599.6193023893084</v>
          </cell>
          <cell r="V83">
            <v>49.271601751729229</v>
          </cell>
          <cell r="W83">
            <v>6876.1815859916569</v>
          </cell>
          <cell r="X83">
            <v>989.35724672279878</v>
          </cell>
          <cell r="Z83">
            <v>542.34526846457402</v>
          </cell>
          <cell r="AG83">
            <v>31929.944202061753</v>
          </cell>
          <cell r="AH83">
            <v>33684.338020026204</v>
          </cell>
          <cell r="AI83">
            <v>261636.9269389773</v>
          </cell>
          <cell r="AJ83">
            <v>25734.286762238629</v>
          </cell>
          <cell r="AK83">
            <v>18572.563991910276</v>
          </cell>
          <cell r="AL83">
            <v>269714.33086212038</v>
          </cell>
          <cell r="AM83">
            <v>13118.446229427993</v>
          </cell>
        </row>
        <row r="84">
          <cell r="A84">
            <v>9</v>
          </cell>
          <cell r="B84" t="str">
            <v>RhodeIsland</v>
          </cell>
          <cell r="C84">
            <v>40725</v>
          </cell>
          <cell r="D84" t="str">
            <v>Normal B</v>
          </cell>
          <cell r="E84">
            <v>13907.016927642071</v>
          </cell>
          <cell r="F84">
            <v>342.61937404563031</v>
          </cell>
          <cell r="G84">
            <v>153778.18775767402</v>
          </cell>
          <cell r="H84">
            <v>19673.719799663075</v>
          </cell>
          <cell r="I84">
            <v>21266.708728008427</v>
          </cell>
          <cell r="L84">
            <v>21748.556887690258</v>
          </cell>
          <cell r="M84">
            <v>24.515049317456654</v>
          </cell>
          <cell r="N84">
            <v>43632.826111655828</v>
          </cell>
          <cell r="O84">
            <v>6254.3790952026629</v>
          </cell>
          <cell r="P84">
            <v>1369.4238986166815</v>
          </cell>
          <cell r="Q84">
            <v>5823.4594681941162</v>
          </cell>
          <cell r="R84">
            <v>4848.3934002728693</v>
          </cell>
          <cell r="T84">
            <v>4374.917098637884</v>
          </cell>
          <cell r="U84">
            <v>5357.1254219576349</v>
          </cell>
          <cell r="V84">
            <v>9.419646147854678</v>
          </cell>
          <cell r="W84">
            <v>5315.0978056282274</v>
          </cell>
          <cell r="X84">
            <v>1054.1359610835304</v>
          </cell>
          <cell r="Z84">
            <v>356.68585430116974</v>
          </cell>
          <cell r="AG84">
            <v>27779.316613517232</v>
          </cell>
          <cell r="AH84">
            <v>30761.14158851024</v>
          </cell>
          <cell r="AI84">
            <v>263504.6877568753</v>
          </cell>
          <cell r="AJ84">
            <v>18802.611815489658</v>
          </cell>
          <cell r="AK84">
            <v>15445.062136497438</v>
          </cell>
          <cell r="AL84">
            <v>714331.60602650454</v>
          </cell>
          <cell r="AM84">
            <v>12276.716190125286</v>
          </cell>
        </row>
        <row r="85">
          <cell r="A85">
            <v>9</v>
          </cell>
          <cell r="B85" t="str">
            <v>RhodeIsland</v>
          </cell>
          <cell r="C85">
            <v>40756</v>
          </cell>
          <cell r="D85" t="str">
            <v>Normal B</v>
          </cell>
          <cell r="E85">
            <v>11963.920694324373</v>
          </cell>
          <cell r="F85">
            <v>283.58855459803317</v>
          </cell>
          <cell r="G85">
            <v>144056.43767197451</v>
          </cell>
          <cell r="H85">
            <v>18466.452616984272</v>
          </cell>
          <cell r="I85">
            <v>19901.464116878979</v>
          </cell>
          <cell r="L85">
            <v>18692.290839514055</v>
          </cell>
          <cell r="M85">
            <v>73.045125161530962</v>
          </cell>
          <cell r="N85">
            <v>38126.056879849981</v>
          </cell>
          <cell r="O85">
            <v>5877.5771426451265</v>
          </cell>
          <cell r="P85">
            <v>1848.9583582596185</v>
          </cell>
          <cell r="Q85">
            <v>5421.6243090828257</v>
          </cell>
          <cell r="R85">
            <v>5838.9629014849006</v>
          </cell>
          <cell r="T85">
            <v>5186.7786775868008</v>
          </cell>
          <cell r="U85">
            <v>5147.9142477707019</v>
          </cell>
          <cell r="V85">
            <v>3.5186178343949042</v>
          </cell>
          <cell r="W85">
            <v>4794.1783624203808</v>
          </cell>
          <cell r="X85">
            <v>605.42079936305731</v>
          </cell>
          <cell r="Z85">
            <v>452.1415414012738</v>
          </cell>
          <cell r="AG85">
            <v>30524.515286131464</v>
          </cell>
          <cell r="AH85">
            <v>33012.900067189003</v>
          </cell>
          <cell r="AI85">
            <v>257028.96056220715</v>
          </cell>
          <cell r="AJ85">
            <v>18636.338000000003</v>
          </cell>
          <cell r="AK85">
            <v>15780.458000000001</v>
          </cell>
          <cell r="AL85">
            <v>107916.2330153142</v>
          </cell>
          <cell r="AM85">
            <v>9888.3890196149696</v>
          </cell>
        </row>
        <row r="86">
          <cell r="A86">
            <v>9</v>
          </cell>
          <cell r="B86" t="str">
            <v>RhodeIsland</v>
          </cell>
          <cell r="C86">
            <v>40787</v>
          </cell>
          <cell r="D86" t="str">
            <v>Normal B</v>
          </cell>
          <cell r="E86">
            <v>11993.796912118107</v>
          </cell>
          <cell r="F86">
            <v>293.49921253203371</v>
          </cell>
          <cell r="G86">
            <v>147803.17500670685</v>
          </cell>
          <cell r="H86">
            <v>20194.082763736169</v>
          </cell>
          <cell r="I86">
            <v>19710.157879180253</v>
          </cell>
          <cell r="L86">
            <v>21638.487201368574</v>
          </cell>
          <cell r="M86">
            <v>57.383479969858463</v>
          </cell>
          <cell r="N86">
            <v>39462.657065635249</v>
          </cell>
          <cell r="O86">
            <v>6049.1993751686041</v>
          </cell>
          <cell r="P86">
            <v>0</v>
          </cell>
          <cell r="Q86">
            <v>6074.5556890250027</v>
          </cell>
          <cell r="R86">
            <v>4500.098480860981</v>
          </cell>
          <cell r="T86">
            <v>5129.0816342417193</v>
          </cell>
          <cell r="U86">
            <v>6906.6976252203985</v>
          </cell>
          <cell r="V86">
            <v>16.603900442485028</v>
          </cell>
          <cell r="W86">
            <v>5090.3978284705945</v>
          </cell>
          <cell r="X86">
            <v>572.93209394627763</v>
          </cell>
          <cell r="Z86">
            <v>496.91821080103387</v>
          </cell>
          <cell r="AG86">
            <v>32956.969768343253</v>
          </cell>
          <cell r="AH86">
            <v>32066.463861206124</v>
          </cell>
          <cell r="AI86">
            <v>270860.59245240485</v>
          </cell>
          <cell r="AJ86">
            <v>22754.919790386739</v>
          </cell>
          <cell r="AK86">
            <v>22493.929228744531</v>
          </cell>
          <cell r="AL86">
            <v>304277.7066349652</v>
          </cell>
          <cell r="AM86">
            <v>11517.636533927993</v>
          </cell>
        </row>
        <row r="87">
          <cell r="A87">
            <v>9</v>
          </cell>
          <cell r="B87" t="str">
            <v>RhodeIsland</v>
          </cell>
          <cell r="C87">
            <v>40817</v>
          </cell>
          <cell r="D87" t="str">
            <v>Normal B</v>
          </cell>
          <cell r="E87">
            <v>12243.209302058229</v>
          </cell>
          <cell r="F87">
            <v>302.60803559491529</v>
          </cell>
          <cell r="G87">
            <v>221770.53344176945</v>
          </cell>
          <cell r="H87">
            <v>27614.322504760028</v>
          </cell>
          <cell r="I87">
            <v>20926.024394080883</v>
          </cell>
          <cell r="L87">
            <v>21094.577484760484</v>
          </cell>
          <cell r="M87">
            <v>233.04777713965512</v>
          </cell>
          <cell r="N87">
            <v>45497.018990975572</v>
          </cell>
          <cell r="O87">
            <v>5757.9312046536588</v>
          </cell>
          <cell r="P87">
            <v>0</v>
          </cell>
          <cell r="Q87">
            <v>5630.1864110780843</v>
          </cell>
          <cell r="R87">
            <v>4135.8608407500715</v>
          </cell>
          <cell r="T87">
            <v>4538.262454689786</v>
          </cell>
          <cell r="U87">
            <v>12999.130894904154</v>
          </cell>
          <cell r="V87">
            <v>15.246227344943275</v>
          </cell>
          <cell r="W87">
            <v>10346.563069806149</v>
          </cell>
          <cell r="X87">
            <v>560.97635961834521</v>
          </cell>
          <cell r="Z87">
            <v>917.69002822659809</v>
          </cell>
          <cell r="AG87">
            <v>44787.319754764969</v>
          </cell>
          <cell r="AH87">
            <v>30072.843649319602</v>
          </cell>
          <cell r="AI87">
            <v>262173.716988937</v>
          </cell>
          <cell r="AJ87">
            <v>49779.313539669791</v>
          </cell>
          <cell r="AK87">
            <v>50337.172298835801</v>
          </cell>
          <cell r="AL87">
            <v>257191.75864797214</v>
          </cell>
          <cell r="AM87">
            <v>13974.408147650194</v>
          </cell>
        </row>
        <row r="88">
          <cell r="A88">
            <v>9</v>
          </cell>
          <cell r="B88" t="str">
            <v>RhodeIsland</v>
          </cell>
          <cell r="C88">
            <v>40848</v>
          </cell>
          <cell r="D88" t="str">
            <v>Normal B</v>
          </cell>
          <cell r="E88">
            <v>15870.392572733876</v>
          </cell>
          <cell r="F88">
            <v>581.23308446458225</v>
          </cell>
          <cell r="G88">
            <v>444028.31159847247</v>
          </cell>
          <cell r="H88">
            <v>59512.300432804303</v>
          </cell>
          <cell r="I88">
            <v>55128.338073757594</v>
          </cell>
          <cell r="L88">
            <v>34264.207665092734</v>
          </cell>
          <cell r="M88">
            <v>294.20417677395693</v>
          </cell>
          <cell r="N88">
            <v>82120.683422074304</v>
          </cell>
          <cell r="O88">
            <v>7188.3516687127967</v>
          </cell>
          <cell r="P88">
            <v>0</v>
          </cell>
          <cell r="Q88">
            <v>6930.4650033261933</v>
          </cell>
          <cell r="R88">
            <v>4263.2555157522684</v>
          </cell>
          <cell r="T88">
            <v>4257.0693725182555</v>
          </cell>
          <cell r="U88">
            <v>24216.258293323506</v>
          </cell>
          <cell r="V88">
            <v>346.03901064870786</v>
          </cell>
          <cell r="W88">
            <v>21378.483127300853</v>
          </cell>
          <cell r="X88">
            <v>1351.2242729101256</v>
          </cell>
          <cell r="Z88">
            <v>2263.1573125366426</v>
          </cell>
          <cell r="AG88">
            <v>64869.061406342371</v>
          </cell>
          <cell r="AH88">
            <v>40038.507052304398</v>
          </cell>
          <cell r="AI88">
            <v>299764.97497854679</v>
          </cell>
          <cell r="AJ88">
            <v>115763.54692939662</v>
          </cell>
          <cell r="AK88">
            <v>108481.61057018314</v>
          </cell>
          <cell r="AL88">
            <v>214911.5284113872</v>
          </cell>
          <cell r="AM88">
            <v>15859.639262990388</v>
          </cell>
        </row>
        <row r="89">
          <cell r="A89">
            <v>9</v>
          </cell>
          <cell r="B89" t="str">
            <v>RhodeIsland</v>
          </cell>
          <cell r="C89">
            <v>40878</v>
          </cell>
          <cell r="D89" t="str">
            <v>Normal B</v>
          </cell>
          <cell r="E89">
            <v>24538.741665042191</v>
          </cell>
          <cell r="F89">
            <v>902.91436869028951</v>
          </cell>
          <cell r="G89">
            <v>876142.2843189633</v>
          </cell>
          <cell r="H89">
            <v>98713.786758633098</v>
          </cell>
          <cell r="I89">
            <v>121665.65582326469</v>
          </cell>
          <cell r="L89">
            <v>62423.329346194318</v>
          </cell>
          <cell r="M89">
            <v>1021.4738983745998</v>
          </cell>
          <cell r="N89">
            <v>132783.46805491782</v>
          </cell>
          <cell r="O89">
            <v>9957.2390713133645</v>
          </cell>
          <cell r="P89">
            <v>337.24085766813511</v>
          </cell>
          <cell r="Q89">
            <v>8674.8862625687452</v>
          </cell>
          <cell r="R89">
            <v>4377.3623162666117</v>
          </cell>
          <cell r="T89">
            <v>5413.2013346492695</v>
          </cell>
          <cell r="U89">
            <v>45109.983971872018</v>
          </cell>
          <cell r="V89">
            <v>1238.1944676876346</v>
          </cell>
          <cell r="W89">
            <v>36931.166405717027</v>
          </cell>
          <cell r="X89">
            <v>2463.7930786294564</v>
          </cell>
          <cell r="Z89">
            <v>3672.0918635388098</v>
          </cell>
          <cell r="AG89">
            <v>104595.13675470957</v>
          </cell>
          <cell r="AH89">
            <v>46161.053661051148</v>
          </cell>
          <cell r="AI89">
            <v>372333.76615056436</v>
          </cell>
          <cell r="AJ89">
            <v>160616.95338818425</v>
          </cell>
          <cell r="AK89">
            <v>159391.68330720332</v>
          </cell>
          <cell r="AL89">
            <v>83526.814379626041</v>
          </cell>
          <cell r="AM89">
            <v>19289.695009429743</v>
          </cell>
        </row>
        <row r="90">
          <cell r="A90">
            <v>9</v>
          </cell>
          <cell r="B90" t="str">
            <v>RhodeIsland</v>
          </cell>
          <cell r="C90">
            <v>40909</v>
          </cell>
          <cell r="D90" t="str">
            <v>Normal B</v>
          </cell>
          <cell r="E90">
            <v>31551.491647456867</v>
          </cell>
          <cell r="F90">
            <v>1232.310981751011</v>
          </cell>
          <cell r="G90">
            <v>1155818.8709672235</v>
          </cell>
          <cell r="H90">
            <v>114455.11983330431</v>
          </cell>
          <cell r="I90">
            <v>193167.32321344086</v>
          </cell>
          <cell r="L90">
            <v>83721.18603665616</v>
          </cell>
          <cell r="M90">
            <v>1718.1934627552957</v>
          </cell>
          <cell r="N90">
            <v>210742.31598776436</v>
          </cell>
          <cell r="O90">
            <v>10717.942041101694</v>
          </cell>
          <cell r="P90">
            <v>1535.3646615467014</v>
          </cell>
          <cell r="Q90">
            <v>11365.749578608789</v>
          </cell>
          <cell r="R90">
            <v>6644.3618966197973</v>
          </cell>
          <cell r="T90">
            <v>7116.4556754094347</v>
          </cell>
          <cell r="U90">
            <v>63718.594598439711</v>
          </cell>
          <cell r="V90">
            <v>940.54025016586024</v>
          </cell>
          <cell r="W90">
            <v>46832.730947659256</v>
          </cell>
          <cell r="X90">
            <v>3588.1647938352194</v>
          </cell>
          <cell r="Z90">
            <v>3620.6115871135862</v>
          </cell>
          <cell r="AG90">
            <v>101184.32419608907</v>
          </cell>
          <cell r="AH90">
            <v>42956.191137236223</v>
          </cell>
          <cell r="AI90">
            <v>378883.60938747268</v>
          </cell>
          <cell r="AJ90">
            <v>180513.78400361643</v>
          </cell>
          <cell r="AK90">
            <v>174157.84423591298</v>
          </cell>
          <cell r="AL90">
            <v>83141.128215144621</v>
          </cell>
          <cell r="AM90">
            <v>15906.753180507008</v>
          </cell>
        </row>
        <row r="91">
          <cell r="A91">
            <v>9</v>
          </cell>
          <cell r="B91" t="str">
            <v>RhodeIsland</v>
          </cell>
          <cell r="C91">
            <v>40940</v>
          </cell>
          <cell r="D91" t="str">
            <v>Normal B</v>
          </cell>
          <cell r="E91">
            <v>29784.911195936227</v>
          </cell>
          <cell r="F91">
            <v>1134.2679660414665</v>
          </cell>
          <cell r="G91">
            <v>1054828.9844219969</v>
          </cell>
          <cell r="H91">
            <v>92063.79452392098</v>
          </cell>
          <cell r="I91">
            <v>163195.7634526887</v>
          </cell>
          <cell r="L91">
            <v>87124.467826711945</v>
          </cell>
          <cell r="M91">
            <v>2228.6600468615493</v>
          </cell>
          <cell r="N91">
            <v>211086.70617899537</v>
          </cell>
          <cell r="O91">
            <v>10064.401403778917</v>
          </cell>
          <cell r="P91">
            <v>0</v>
          </cell>
          <cell r="Q91">
            <v>9656.0002872678615</v>
          </cell>
          <cell r="R91">
            <v>5357.2761453227431</v>
          </cell>
          <cell r="T91">
            <v>6169.490949122116</v>
          </cell>
          <cell r="U91">
            <v>57627.05120456728</v>
          </cell>
          <cell r="V91">
            <v>1130.29305591104</v>
          </cell>
          <cell r="W91">
            <v>43165.728613233594</v>
          </cell>
          <cell r="X91">
            <v>2817.7061079820492</v>
          </cell>
          <cell r="Z91">
            <v>3108.6745405273673</v>
          </cell>
          <cell r="AG91">
            <v>120536.727876594</v>
          </cell>
          <cell r="AH91">
            <v>52569.458769289115</v>
          </cell>
          <cell r="AI91">
            <v>378353.33813109697</v>
          </cell>
          <cell r="AJ91">
            <v>169386.94189915733</v>
          </cell>
          <cell r="AK91">
            <v>173021.52326345941</v>
          </cell>
          <cell r="AL91">
            <v>0</v>
          </cell>
          <cell r="AM91">
            <v>15906.753180507005</v>
          </cell>
        </row>
        <row r="92">
          <cell r="A92">
            <v>9</v>
          </cell>
          <cell r="B92" t="str">
            <v>RhodeIsland</v>
          </cell>
          <cell r="C92">
            <v>40969</v>
          </cell>
          <cell r="D92" t="str">
            <v>Normal B</v>
          </cell>
          <cell r="E92">
            <v>29689.231942330123</v>
          </cell>
          <cell r="F92">
            <v>1380.046324266069</v>
          </cell>
          <cell r="G92">
            <v>1024451.5027273932</v>
          </cell>
          <cell r="H92">
            <v>102205.52301894144</v>
          </cell>
          <cell r="I92">
            <v>165074.10970124346</v>
          </cell>
          <cell r="L92">
            <v>89787.046780937308</v>
          </cell>
          <cell r="M92">
            <v>1806.1782196900524</v>
          </cell>
          <cell r="N92">
            <v>218489.0940894041</v>
          </cell>
          <cell r="O92">
            <v>12274.125502122641</v>
          </cell>
          <cell r="P92">
            <v>0</v>
          </cell>
          <cell r="Q92">
            <v>10951.3760052874</v>
          </cell>
          <cell r="R92">
            <v>6019.7414392187484</v>
          </cell>
          <cell r="T92">
            <v>6185.6889985326261</v>
          </cell>
          <cell r="U92">
            <v>60955.595553052917</v>
          </cell>
          <cell r="V92">
            <v>826.77267155719255</v>
          </cell>
          <cell r="W92">
            <v>44543.851172593073</v>
          </cell>
          <cell r="X92">
            <v>2843.8374711117426</v>
          </cell>
          <cell r="Z92">
            <v>5318.1534138543029</v>
          </cell>
          <cell r="AG92">
            <v>78247.620191808295</v>
          </cell>
          <cell r="AH92">
            <v>49760.152800470671</v>
          </cell>
          <cell r="AI92">
            <v>322140.37320738478</v>
          </cell>
          <cell r="AJ92">
            <v>142450.151617375</v>
          </cell>
          <cell r="AK92">
            <v>130408.56755273158</v>
          </cell>
          <cell r="AL92">
            <v>0</v>
          </cell>
          <cell r="AM92">
            <v>12901.570033232476</v>
          </cell>
        </row>
        <row r="93">
          <cell r="A93">
            <v>9</v>
          </cell>
          <cell r="B93" t="str">
            <v>RhodeIsland</v>
          </cell>
          <cell r="C93">
            <v>41000</v>
          </cell>
          <cell r="D93" t="str">
            <v>Frcst BI</v>
          </cell>
          <cell r="E93">
            <v>21892.657826315375</v>
          </cell>
          <cell r="F93">
            <v>894.49056450899013</v>
          </cell>
          <cell r="G93">
            <v>660541.23882462364</v>
          </cell>
          <cell r="H93">
            <v>67730.949303332425</v>
          </cell>
          <cell r="I93">
            <v>95255.680975067735</v>
          </cell>
          <cell r="J93">
            <v>0</v>
          </cell>
          <cell r="K93">
            <v>0</v>
          </cell>
          <cell r="L93">
            <v>62160.292757538649</v>
          </cell>
          <cell r="M93">
            <v>1610.524259494849</v>
          </cell>
          <cell r="N93">
            <v>138460.63480474506</v>
          </cell>
          <cell r="O93">
            <v>9323.852444797918</v>
          </cell>
          <cell r="P93">
            <v>0</v>
          </cell>
          <cell r="Q93">
            <v>8774.8402502265581</v>
          </cell>
          <cell r="R93">
            <v>5314.5961397576284</v>
          </cell>
          <cell r="S93">
            <v>0</v>
          </cell>
          <cell r="T93">
            <v>4910.8142528698854</v>
          </cell>
          <cell r="U93">
            <v>40896.234741060311</v>
          </cell>
          <cell r="V93">
            <v>456.20122267038033</v>
          </cell>
          <cell r="W93">
            <v>28770.915161132492</v>
          </cell>
          <cell r="X93">
            <v>1971.6576964792685</v>
          </cell>
          <cell r="Y93">
            <v>0</v>
          </cell>
          <cell r="Z93">
            <v>3266.5197604300115</v>
          </cell>
          <cell r="AA93">
            <v>0</v>
          </cell>
          <cell r="AB93">
            <v>0</v>
          </cell>
          <cell r="AC93">
            <v>0</v>
          </cell>
          <cell r="AD93">
            <v>0</v>
          </cell>
          <cell r="AE93">
            <v>0</v>
          </cell>
          <cell r="AF93">
            <v>0</v>
          </cell>
          <cell r="AG93">
            <v>58191.007146486882</v>
          </cell>
          <cell r="AH93">
            <v>36740.901783130546</v>
          </cell>
          <cell r="AI93">
            <v>283873.99076559552</v>
          </cell>
          <cell r="AJ93">
            <v>98874.581251971322</v>
          </cell>
          <cell r="AK93">
            <v>85039.051757883557</v>
          </cell>
          <cell r="AL93">
            <v>0</v>
          </cell>
          <cell r="AM93">
            <v>16265.844409793612</v>
          </cell>
          <cell r="AN93">
            <v>0</v>
          </cell>
          <cell r="AO93">
            <v>0</v>
          </cell>
          <cell r="AP93">
            <v>0</v>
          </cell>
          <cell r="AQ93">
            <v>0</v>
          </cell>
          <cell r="AR93">
            <v>0</v>
          </cell>
          <cell r="AS93">
            <v>0</v>
          </cell>
          <cell r="AT93">
            <v>0</v>
          </cell>
        </row>
        <row r="94">
          <cell r="A94">
            <v>9</v>
          </cell>
          <cell r="B94" t="str">
            <v>RhodeIsland</v>
          </cell>
          <cell r="C94">
            <v>41030</v>
          </cell>
          <cell r="D94" t="str">
            <v>Frcst BI</v>
          </cell>
          <cell r="E94">
            <v>19844.991620283021</v>
          </cell>
          <cell r="F94">
            <v>702.36156713451987</v>
          </cell>
          <cell r="G94">
            <v>383837.2610423147</v>
          </cell>
          <cell r="H94">
            <v>39910.327104546857</v>
          </cell>
          <cell r="I94">
            <v>48861.376328358965</v>
          </cell>
          <cell r="J94">
            <v>0</v>
          </cell>
          <cell r="K94">
            <v>0</v>
          </cell>
          <cell r="L94">
            <v>43262.608416990814</v>
          </cell>
          <cell r="M94">
            <v>8895.5049232671445</v>
          </cell>
          <cell r="N94">
            <v>87946.669863953357</v>
          </cell>
          <cell r="O94">
            <v>8415.088233873339</v>
          </cell>
          <cell r="P94">
            <v>0</v>
          </cell>
          <cell r="Q94">
            <v>7896.0163680282012</v>
          </cell>
          <cell r="R94">
            <v>7049.176161551999</v>
          </cell>
          <cell r="S94">
            <v>0</v>
          </cell>
          <cell r="T94">
            <v>4437.1107269503536</v>
          </cell>
          <cell r="U94">
            <v>19622.618024150717</v>
          </cell>
          <cell r="V94">
            <v>213.84139752488954</v>
          </cell>
          <cell r="W94">
            <v>13273.157339565694</v>
          </cell>
          <cell r="X94">
            <v>1299.7554756094808</v>
          </cell>
          <cell r="Y94">
            <v>0</v>
          </cell>
          <cell r="Z94">
            <v>1893.7393434110957</v>
          </cell>
          <cell r="AA94">
            <v>0</v>
          </cell>
          <cell r="AB94">
            <v>0</v>
          </cell>
          <cell r="AC94">
            <v>0</v>
          </cell>
          <cell r="AD94">
            <v>0</v>
          </cell>
          <cell r="AE94">
            <v>0</v>
          </cell>
          <cell r="AF94">
            <v>0</v>
          </cell>
          <cell r="AG94">
            <v>35737.017167326063</v>
          </cell>
          <cell r="AH94">
            <v>35064.451697622659</v>
          </cell>
          <cell r="AI94">
            <v>262724.77700121165</v>
          </cell>
          <cell r="AJ94">
            <v>33013.776447014592</v>
          </cell>
          <cell r="AK94">
            <v>38679.39840094297</v>
          </cell>
          <cell r="AL94">
            <v>61454.243887100034</v>
          </cell>
          <cell r="AM94">
            <v>13882.852032292611</v>
          </cell>
          <cell r="AN94">
            <v>0</v>
          </cell>
          <cell r="AO94">
            <v>0</v>
          </cell>
          <cell r="AP94">
            <v>0</v>
          </cell>
          <cell r="AQ94">
            <v>0</v>
          </cell>
          <cell r="AR94">
            <v>0</v>
          </cell>
          <cell r="AS94">
            <v>0</v>
          </cell>
          <cell r="AT94">
            <v>0</v>
          </cell>
        </row>
        <row r="95">
          <cell r="A95">
            <v>9</v>
          </cell>
          <cell r="B95" t="str">
            <v>RhodeIsland</v>
          </cell>
          <cell r="C95">
            <v>41061</v>
          </cell>
          <cell r="D95" t="str">
            <v>Frcst BI</v>
          </cell>
          <cell r="E95">
            <v>15092.882936437569</v>
          </cell>
          <cell r="F95">
            <v>416.09145179400332</v>
          </cell>
          <cell r="G95">
            <v>210819.28604879638</v>
          </cell>
          <cell r="H95">
            <v>23194.186435365544</v>
          </cell>
          <cell r="I95">
            <v>26116.264184268362</v>
          </cell>
          <cell r="J95">
            <v>0</v>
          </cell>
          <cell r="K95">
            <v>0</v>
          </cell>
          <cell r="L95">
            <v>29020.603687433741</v>
          </cell>
          <cell r="M95">
            <v>495.43156036427149</v>
          </cell>
          <cell r="N95">
            <v>54820.139623113304</v>
          </cell>
          <cell r="O95">
            <v>6746.2672722177904</v>
          </cell>
          <cell r="P95">
            <v>0</v>
          </cell>
          <cell r="Q95">
            <v>5772.8333274349852</v>
          </cell>
          <cell r="R95">
            <v>5919.4262610008327</v>
          </cell>
          <cell r="S95">
            <v>0</v>
          </cell>
          <cell r="T95">
            <v>4630.3357469692746</v>
          </cell>
          <cell r="U95">
            <v>11077.193360897767</v>
          </cell>
          <cell r="V95">
            <v>53.417134278914794</v>
          </cell>
          <cell r="W95">
            <v>7393.0011942368537</v>
          </cell>
          <cell r="X95">
            <v>635.56325939590124</v>
          </cell>
          <cell r="Y95">
            <v>0</v>
          </cell>
          <cell r="Z95">
            <v>1167.9160556307177</v>
          </cell>
          <cell r="AA95">
            <v>0</v>
          </cell>
          <cell r="AB95">
            <v>0</v>
          </cell>
          <cell r="AC95">
            <v>0</v>
          </cell>
          <cell r="AD95">
            <v>0</v>
          </cell>
          <cell r="AE95">
            <v>0</v>
          </cell>
          <cell r="AF95">
            <v>0</v>
          </cell>
          <cell r="AG95">
            <v>31781.77740762063</v>
          </cell>
          <cell r="AH95">
            <v>31207.548459730158</v>
          </cell>
          <cell r="AI95">
            <v>256964.83895792413</v>
          </cell>
          <cell r="AJ95">
            <v>25899.250138919648</v>
          </cell>
          <cell r="AK95">
            <v>18572.563991910276</v>
          </cell>
          <cell r="AL95">
            <v>269714.33086212038</v>
          </cell>
          <cell r="AM95">
            <v>13118.446229427993</v>
          </cell>
          <cell r="AN95">
            <v>0</v>
          </cell>
          <cell r="AO95">
            <v>0</v>
          </cell>
          <cell r="AP95">
            <v>0</v>
          </cell>
          <cell r="AQ95">
            <v>0</v>
          </cell>
          <cell r="AR95">
            <v>0</v>
          </cell>
          <cell r="AS95">
            <v>0</v>
          </cell>
          <cell r="AT95">
            <v>0</v>
          </cell>
        </row>
        <row r="96">
          <cell r="A96">
            <v>9</v>
          </cell>
          <cell r="B96" t="str">
            <v>RhodeIsland</v>
          </cell>
          <cell r="C96">
            <v>41091</v>
          </cell>
          <cell r="D96" t="str">
            <v>Frcst BI</v>
          </cell>
          <cell r="E96">
            <v>13596.925313867352</v>
          </cell>
          <cell r="F96">
            <v>325.05723915747188</v>
          </cell>
          <cell r="G96">
            <v>157343.16006992603</v>
          </cell>
          <cell r="H96">
            <v>17403.925476341028</v>
          </cell>
          <cell r="I96">
            <v>21501.739471138655</v>
          </cell>
          <cell r="J96">
            <v>0</v>
          </cell>
          <cell r="K96">
            <v>0</v>
          </cell>
          <cell r="L96">
            <v>24267.139226715575</v>
          </cell>
          <cell r="M96">
            <v>64.196039538830917</v>
          </cell>
          <cell r="N96">
            <v>44527.870186925546</v>
          </cell>
          <cell r="O96">
            <v>5869.7215343621592</v>
          </cell>
          <cell r="P96">
            <v>0</v>
          </cell>
          <cell r="Q96">
            <v>5731.9045905986895</v>
          </cell>
          <cell r="R96">
            <v>4185.5562073016163</v>
          </cell>
          <cell r="S96">
            <v>0</v>
          </cell>
          <cell r="T96">
            <v>3671.8987596094539</v>
          </cell>
          <cell r="U96">
            <v>6527.0383482326115</v>
          </cell>
          <cell r="V96">
            <v>9.4437955113335121</v>
          </cell>
          <cell r="W96">
            <v>5439.4139961098945</v>
          </cell>
          <cell r="X96">
            <v>637.01862584140042</v>
          </cell>
          <cell r="Y96">
            <v>0</v>
          </cell>
          <cell r="Z96">
            <v>718.38727859994151</v>
          </cell>
          <cell r="AA96">
            <v>0</v>
          </cell>
          <cell r="AB96">
            <v>0</v>
          </cell>
          <cell r="AC96">
            <v>0</v>
          </cell>
          <cell r="AD96">
            <v>0</v>
          </cell>
          <cell r="AE96">
            <v>0</v>
          </cell>
          <cell r="AF96">
            <v>0</v>
          </cell>
          <cell r="AG96">
            <v>27650.410271923185</v>
          </cell>
          <cell r="AH96">
            <v>28499.292942296252</v>
          </cell>
          <cell r="AI96">
            <v>258799.24690407395</v>
          </cell>
          <cell r="AJ96">
            <v>18923.141378409462</v>
          </cell>
          <cell r="AK96">
            <v>15445.062136497438</v>
          </cell>
          <cell r="AL96">
            <v>714331.60602650454</v>
          </cell>
          <cell r="AM96">
            <v>12276.716190125286</v>
          </cell>
          <cell r="AN96">
            <v>0</v>
          </cell>
          <cell r="AO96">
            <v>0</v>
          </cell>
          <cell r="AP96">
            <v>0</v>
          </cell>
          <cell r="AQ96">
            <v>0</v>
          </cell>
          <cell r="AR96">
            <v>0</v>
          </cell>
          <cell r="AS96">
            <v>0</v>
          </cell>
          <cell r="AT96">
            <v>0</v>
          </cell>
        </row>
        <row r="97">
          <cell r="A97">
            <v>9</v>
          </cell>
          <cell r="B97" t="str">
            <v>RhodeIsland</v>
          </cell>
          <cell r="C97">
            <v>41122</v>
          </cell>
          <cell r="D97" t="str">
            <v>Frcst BI</v>
          </cell>
          <cell r="E97">
            <v>12264.105315205454</v>
          </cell>
          <cell r="F97">
            <v>284.50275512770668</v>
          </cell>
          <cell r="G97">
            <v>153629.46663352029</v>
          </cell>
          <cell r="H97">
            <v>17497.363300142737</v>
          </cell>
          <cell r="I97">
            <v>21110.760563395041</v>
          </cell>
          <cell r="J97">
            <v>0</v>
          </cell>
          <cell r="K97">
            <v>0</v>
          </cell>
          <cell r="L97">
            <v>21689.132221926862</v>
          </cell>
          <cell r="M97">
            <v>128.58130646411817</v>
          </cell>
          <cell r="N97">
            <v>40617.397211202973</v>
          </cell>
          <cell r="O97">
            <v>6207.7781057150778</v>
          </cell>
          <cell r="P97">
            <v>0</v>
          </cell>
          <cell r="Q97">
            <v>6313.5135284681028</v>
          </cell>
          <cell r="R97">
            <v>6166.9945251638264</v>
          </cell>
          <cell r="S97">
            <v>0</v>
          </cell>
          <cell r="T97">
            <v>3912.9790986609887</v>
          </cell>
          <cell r="U97">
            <v>6382.7095070063706</v>
          </cell>
          <cell r="V97">
            <v>7.4325859872611471</v>
          </cell>
          <cell r="W97">
            <v>5281.7691489896761</v>
          </cell>
          <cell r="X97">
            <v>639.43320382165632</v>
          </cell>
          <cell r="Y97">
            <v>0</v>
          </cell>
          <cell r="Z97">
            <v>716.3141273885351</v>
          </cell>
          <cell r="AA97">
            <v>0</v>
          </cell>
          <cell r="AB97">
            <v>0</v>
          </cell>
          <cell r="AC97">
            <v>0</v>
          </cell>
          <cell r="AD97">
            <v>0</v>
          </cell>
          <cell r="AE97">
            <v>0</v>
          </cell>
          <cell r="AF97">
            <v>0</v>
          </cell>
          <cell r="AG97">
            <v>30382.870203597213</v>
          </cell>
          <cell r="AH97">
            <v>30585.480944601572</v>
          </cell>
          <cell r="AI97">
            <v>252439.15769502486</v>
          </cell>
          <cell r="AJ97">
            <v>18636.338000000003</v>
          </cell>
          <cell r="AK97">
            <v>15173.517307692307</v>
          </cell>
          <cell r="AL97">
            <v>107916.2330153142</v>
          </cell>
          <cell r="AM97">
            <v>9888.3890196149696</v>
          </cell>
          <cell r="AN97">
            <v>0</v>
          </cell>
          <cell r="AO97">
            <v>0</v>
          </cell>
          <cell r="AP97">
            <v>0</v>
          </cell>
          <cell r="AQ97">
            <v>0</v>
          </cell>
          <cell r="AR97">
            <v>0</v>
          </cell>
          <cell r="AS97">
            <v>0</v>
          </cell>
          <cell r="AT97">
            <v>0</v>
          </cell>
        </row>
        <row r="98">
          <cell r="A98">
            <v>9</v>
          </cell>
          <cell r="B98" t="str">
            <v>RhodeIsland</v>
          </cell>
          <cell r="C98">
            <v>41153</v>
          </cell>
          <cell r="D98" t="str">
            <v>Frcst BI</v>
          </cell>
          <cell r="E98">
            <v>12418.942992466926</v>
          </cell>
          <cell r="F98">
            <v>312.9007911562274</v>
          </cell>
          <cell r="G98">
            <v>159926.90314631379</v>
          </cell>
          <cell r="H98">
            <v>19645.796392129654</v>
          </cell>
          <cell r="I98">
            <v>21240.191134818055</v>
          </cell>
          <cell r="J98">
            <v>0</v>
          </cell>
          <cell r="K98">
            <v>0</v>
          </cell>
          <cell r="L98">
            <v>25408.874703420232</v>
          </cell>
          <cell r="M98">
            <v>107.37331925129287</v>
          </cell>
          <cell r="N98">
            <v>42487.197999781863</v>
          </cell>
          <cell r="O98">
            <v>6467.9901011418151</v>
          </cell>
          <cell r="P98">
            <v>0</v>
          </cell>
          <cell r="Q98">
            <v>6811.9360887997091</v>
          </cell>
          <cell r="R98">
            <v>4811.6437603052027</v>
          </cell>
          <cell r="S98">
            <v>0</v>
          </cell>
          <cell r="T98">
            <v>4570.1432510230698</v>
          </cell>
          <cell r="U98">
            <v>8461.6736453251633</v>
          </cell>
          <cell r="V98">
            <v>36.100640976670576</v>
          </cell>
          <cell r="W98">
            <v>5687.3301957339581</v>
          </cell>
          <cell r="X98">
            <v>612.22222225154439</v>
          </cell>
          <cell r="Y98">
            <v>0</v>
          </cell>
          <cell r="Z98">
            <v>636.13930534790779</v>
          </cell>
          <cell r="AA98">
            <v>0</v>
          </cell>
          <cell r="AB98">
            <v>0</v>
          </cell>
          <cell r="AC98">
            <v>0</v>
          </cell>
          <cell r="AD98">
            <v>0</v>
          </cell>
          <cell r="AE98">
            <v>0</v>
          </cell>
          <cell r="AF98">
            <v>0</v>
          </cell>
          <cell r="AG98">
            <v>32133.045524134672</v>
          </cell>
          <cell r="AH98">
            <v>31565.425363374779</v>
          </cell>
          <cell r="AI98">
            <v>275876.52934967162</v>
          </cell>
          <cell r="AJ98">
            <v>23048.531658649794</v>
          </cell>
          <cell r="AK98">
            <v>20827.712248837528</v>
          </cell>
          <cell r="AL98">
            <v>304277.7066349652</v>
          </cell>
          <cell r="AM98">
            <v>11517.636533927993</v>
          </cell>
          <cell r="AN98">
            <v>0</v>
          </cell>
          <cell r="AO98">
            <v>0</v>
          </cell>
          <cell r="AP98">
            <v>0</v>
          </cell>
          <cell r="AQ98">
            <v>0</v>
          </cell>
          <cell r="AR98">
            <v>0</v>
          </cell>
          <cell r="AS98">
            <v>0</v>
          </cell>
          <cell r="AT98">
            <v>0</v>
          </cell>
        </row>
        <row r="99">
          <cell r="A99">
            <v>9</v>
          </cell>
          <cell r="B99" t="str">
            <v>RhodeIsland</v>
          </cell>
          <cell r="C99">
            <v>41183</v>
          </cell>
          <cell r="D99" t="str">
            <v>Frcst BI</v>
          </cell>
          <cell r="E99">
            <v>12590.335537057712</v>
          </cell>
          <cell r="F99">
            <v>323.98536934965819</v>
          </cell>
          <cell r="G99">
            <v>238723.88011164244</v>
          </cell>
          <cell r="H99">
            <v>26988.131825441465</v>
          </cell>
          <cell r="I99">
            <v>22343.238053973917</v>
          </cell>
          <cell r="J99">
            <v>0</v>
          </cell>
          <cell r="K99">
            <v>0</v>
          </cell>
          <cell r="L99">
            <v>24505.474629078122</v>
          </cell>
          <cell r="M99">
            <v>316.01489961340997</v>
          </cell>
          <cell r="N99">
            <v>48249.332636751344</v>
          </cell>
          <cell r="O99">
            <v>6263.2190450620428</v>
          </cell>
          <cell r="P99">
            <v>0</v>
          </cell>
          <cell r="Q99">
            <v>5974.8917015522529</v>
          </cell>
          <cell r="R99">
            <v>4389.0768105919133</v>
          </cell>
          <cell r="S99">
            <v>0</v>
          </cell>
          <cell r="T99">
            <v>4013.4293816984505</v>
          </cell>
          <cell r="U99">
            <v>15840.272151834752</v>
          </cell>
          <cell r="V99">
            <v>32.446430089592162</v>
          </cell>
          <cell r="W99">
            <v>11186.057666422745</v>
          </cell>
          <cell r="X99">
            <v>595.34156424022069</v>
          </cell>
          <cell r="Y99">
            <v>0</v>
          </cell>
          <cell r="Z99">
            <v>1170.3854338676751</v>
          </cell>
          <cell r="AA99">
            <v>0</v>
          </cell>
          <cell r="AB99">
            <v>0</v>
          </cell>
          <cell r="AC99">
            <v>0</v>
          </cell>
          <cell r="AD99">
            <v>0</v>
          </cell>
          <cell r="AE99">
            <v>0</v>
          </cell>
          <cell r="AF99">
            <v>0</v>
          </cell>
          <cell r="AG99">
            <v>44476.296700912433</v>
          </cell>
          <cell r="AH99">
            <v>29602.955467298983</v>
          </cell>
          <cell r="AI99">
            <v>267028.78582206543</v>
          </cell>
          <cell r="AJ99">
            <v>48542.560408249425</v>
          </cell>
          <cell r="AK99">
            <v>46608.492869292408</v>
          </cell>
          <cell r="AL99">
            <v>257191.75864797214</v>
          </cell>
          <cell r="AM99">
            <v>13974.408147650194</v>
          </cell>
          <cell r="AN99">
            <v>0</v>
          </cell>
          <cell r="AO99">
            <v>0</v>
          </cell>
          <cell r="AP99">
            <v>0</v>
          </cell>
          <cell r="AQ99">
            <v>0</v>
          </cell>
          <cell r="AR99">
            <v>0</v>
          </cell>
          <cell r="AS99">
            <v>0</v>
          </cell>
          <cell r="AT99">
            <v>0</v>
          </cell>
        </row>
        <row r="100">
          <cell r="A100">
            <v>9</v>
          </cell>
          <cell r="B100" t="str">
            <v>RhodeIsland</v>
          </cell>
          <cell r="C100">
            <v>41214</v>
          </cell>
          <cell r="D100" t="str">
            <v>Frcst BI</v>
          </cell>
          <cell r="E100">
            <v>14704.498514118946</v>
          </cell>
          <cell r="F100">
            <v>559.05150363749851</v>
          </cell>
          <cell r="G100">
            <v>434471.6544273615</v>
          </cell>
          <cell r="H100">
            <v>51503.05148651269</v>
          </cell>
          <cell r="I100">
            <v>52982.907177514506</v>
          </cell>
          <cell r="J100">
            <v>0</v>
          </cell>
          <cell r="K100">
            <v>0</v>
          </cell>
          <cell r="L100">
            <v>35439.059810300241</v>
          </cell>
          <cell r="M100">
            <v>514.50267558299993</v>
          </cell>
          <cell r="N100">
            <v>78377.359428368465</v>
          </cell>
          <cell r="O100">
            <v>7066.090769429361</v>
          </cell>
          <cell r="P100">
            <v>0</v>
          </cell>
          <cell r="Q100">
            <v>6970.6456280955754</v>
          </cell>
          <cell r="R100">
            <v>4088.5319290411094</v>
          </cell>
          <cell r="S100">
            <v>0</v>
          </cell>
          <cell r="T100">
            <v>4082.5993162675072</v>
          </cell>
          <cell r="U100">
            <v>26839.454908472686</v>
          </cell>
          <cell r="V100">
            <v>332.8883659334079</v>
          </cell>
          <cell r="W100">
            <v>20899.025527023288</v>
          </cell>
          <cell r="X100">
            <v>1298.2693682437286</v>
          </cell>
          <cell r="Y100">
            <v>0</v>
          </cell>
          <cell r="Z100">
            <v>2610.850842752589</v>
          </cell>
          <cell r="AA100">
            <v>0</v>
          </cell>
          <cell r="AB100">
            <v>0</v>
          </cell>
          <cell r="AC100">
            <v>0</v>
          </cell>
          <cell r="AD100">
            <v>0</v>
          </cell>
          <cell r="AE100">
            <v>0</v>
          </cell>
          <cell r="AF100">
            <v>0</v>
          </cell>
          <cell r="AG100">
            <v>64568.044880094843</v>
          </cell>
          <cell r="AH100">
            <v>40684.289424115763</v>
          </cell>
          <cell r="AI100">
            <v>299764.97497854679</v>
          </cell>
          <cell r="AJ100">
            <v>111502.31207309982</v>
          </cell>
          <cell r="AK100">
            <v>100445.93571313254</v>
          </cell>
          <cell r="AL100">
            <v>214911.5284113872</v>
          </cell>
          <cell r="AM100">
            <v>15859.639262990388</v>
          </cell>
          <cell r="AN100">
            <v>0</v>
          </cell>
          <cell r="AO100">
            <v>0</v>
          </cell>
          <cell r="AP100">
            <v>0</v>
          </cell>
          <cell r="AQ100">
            <v>0</v>
          </cell>
          <cell r="AR100">
            <v>0</v>
          </cell>
          <cell r="AS100">
            <v>0</v>
          </cell>
          <cell r="AT100">
            <v>0</v>
          </cell>
        </row>
        <row r="101">
          <cell r="A101">
            <v>9</v>
          </cell>
          <cell r="B101" t="str">
            <v>RhodeIsland</v>
          </cell>
          <cell r="C101">
            <v>41244</v>
          </cell>
          <cell r="D101" t="str">
            <v>Frcst BI</v>
          </cell>
          <cell r="E101">
            <v>22942.294725903059</v>
          </cell>
          <cell r="F101">
            <v>1102.2248709599751</v>
          </cell>
          <cell r="G101">
            <v>860635.38531814772</v>
          </cell>
          <cell r="H101">
            <v>98210.84659782394</v>
          </cell>
          <cell r="I101">
            <v>118354.85077463163</v>
          </cell>
          <cell r="J101">
            <v>0</v>
          </cell>
          <cell r="K101">
            <v>0</v>
          </cell>
          <cell r="L101">
            <v>64305.328411788847</v>
          </cell>
          <cell r="M101">
            <v>1321.3095202855518</v>
          </cell>
          <cell r="N101">
            <v>127807.87841259815</v>
          </cell>
          <cell r="O101">
            <v>9660.0080542592314</v>
          </cell>
          <cell r="P101">
            <v>0</v>
          </cell>
          <cell r="Q101">
            <v>8415.9344338353476</v>
          </cell>
          <cell r="R101">
            <v>4246.6947844377582</v>
          </cell>
          <cell r="S101">
            <v>0</v>
          </cell>
          <cell r="T101">
            <v>5251.6132351075003</v>
          </cell>
          <cell r="U101">
            <v>49812.361036750692</v>
          </cell>
          <cell r="V101">
            <v>401.26529561913617</v>
          </cell>
          <cell r="W101">
            <v>35601.619052741757</v>
          </cell>
          <cell r="X101">
            <v>2394.1551165613664</v>
          </cell>
          <cell r="Y101">
            <v>0</v>
          </cell>
          <cell r="Z101">
            <v>4282.8173435382423</v>
          </cell>
          <cell r="AA101">
            <v>0</v>
          </cell>
          <cell r="AB101">
            <v>0</v>
          </cell>
          <cell r="AC101">
            <v>0</v>
          </cell>
          <cell r="AD101">
            <v>0</v>
          </cell>
          <cell r="AE101">
            <v>0</v>
          </cell>
          <cell r="AF101">
            <v>0</v>
          </cell>
          <cell r="AG101">
            <v>104595.13675470957</v>
          </cell>
          <cell r="AH101">
            <v>46905.586784616484</v>
          </cell>
          <cell r="AI101">
            <v>372333.76615056436</v>
          </cell>
          <cell r="AJ101">
            <v>157605.3855121558</v>
          </cell>
          <cell r="AK101">
            <v>147584.8919511142</v>
          </cell>
          <cell r="AL101">
            <v>83526.814379626041</v>
          </cell>
          <cell r="AM101">
            <v>19289.695009429743</v>
          </cell>
          <cell r="AN101">
            <v>0</v>
          </cell>
          <cell r="AO101">
            <v>0</v>
          </cell>
          <cell r="AP101">
            <v>0</v>
          </cell>
          <cell r="AQ101">
            <v>0</v>
          </cell>
          <cell r="AR101">
            <v>0</v>
          </cell>
          <cell r="AS101">
            <v>0</v>
          </cell>
          <cell r="AT101">
            <v>0</v>
          </cell>
        </row>
        <row r="102">
          <cell r="A102">
            <v>9</v>
          </cell>
          <cell r="B102" t="str">
            <v>RhodeIsland</v>
          </cell>
          <cell r="C102">
            <v>41275</v>
          </cell>
          <cell r="D102" t="str">
            <v>Frcst BI</v>
          </cell>
          <cell r="E102">
            <v>32202.776597644825</v>
          </cell>
          <cell r="F102">
            <v>1636.8103919947519</v>
          </cell>
          <cell r="G102">
            <v>1247602.3241053279</v>
          </cell>
          <cell r="H102">
            <v>122657.52712629281</v>
          </cell>
          <cell r="I102">
            <v>206311.56930950252</v>
          </cell>
          <cell r="J102">
            <v>0</v>
          </cell>
          <cell r="K102">
            <v>0</v>
          </cell>
          <cell r="L102">
            <v>94081.791592100635</v>
          </cell>
          <cell r="M102">
            <v>2104.8269127270673</v>
          </cell>
          <cell r="N102">
            <v>220544.09832551944</v>
          </cell>
          <cell r="O102">
            <v>11639.326463780049</v>
          </cell>
          <cell r="P102">
            <v>0</v>
          </cell>
          <cell r="Q102">
            <v>11768.102491200636</v>
          </cell>
          <cell r="R102">
            <v>7039.5655782031326</v>
          </cell>
          <cell r="S102">
            <v>0</v>
          </cell>
          <cell r="T102">
            <v>5385.5280602540879</v>
          </cell>
          <cell r="U102">
            <v>74792.521752447166</v>
          </cell>
          <cell r="V102">
            <v>399.61701654182616</v>
          </cell>
          <cell r="W102">
            <v>50148.80385536336</v>
          </cell>
          <cell r="X102">
            <v>3809.8471307114114</v>
          </cell>
          <cell r="Y102">
            <v>0</v>
          </cell>
          <cell r="Z102">
            <v>5767.1131948783232</v>
          </cell>
          <cell r="AA102">
            <v>0</v>
          </cell>
          <cell r="AB102">
            <v>0</v>
          </cell>
          <cell r="AC102">
            <v>0</v>
          </cell>
          <cell r="AD102">
            <v>0</v>
          </cell>
          <cell r="AE102">
            <v>0</v>
          </cell>
          <cell r="AF102">
            <v>0</v>
          </cell>
          <cell r="AG102">
            <v>100714.79136919306</v>
          </cell>
          <cell r="AH102">
            <v>42956.191137236223</v>
          </cell>
          <cell r="AI102">
            <v>365589.44765457889</v>
          </cell>
          <cell r="AJ102">
            <v>178243.17036835081</v>
          </cell>
          <cell r="AK102">
            <v>161257.26318140092</v>
          </cell>
          <cell r="AL102">
            <v>83141.128215144621</v>
          </cell>
          <cell r="AM102">
            <v>15906.753180507008</v>
          </cell>
          <cell r="AN102">
            <v>0</v>
          </cell>
          <cell r="AO102">
            <v>0</v>
          </cell>
          <cell r="AP102">
            <v>0</v>
          </cell>
          <cell r="AQ102">
            <v>0</v>
          </cell>
          <cell r="AR102">
            <v>0</v>
          </cell>
          <cell r="AS102">
            <v>0</v>
          </cell>
          <cell r="AT102">
            <v>0</v>
          </cell>
        </row>
        <row r="103">
          <cell r="A103">
            <v>9</v>
          </cell>
          <cell r="B103" t="str">
            <v>RhodeIsland</v>
          </cell>
          <cell r="C103">
            <v>41306</v>
          </cell>
          <cell r="D103" t="str">
            <v>Frcst BI</v>
          </cell>
          <cell r="E103">
            <v>30934.516452191136</v>
          </cell>
          <cell r="F103">
            <v>1570.4206828618057</v>
          </cell>
          <cell r="G103">
            <v>1137813.0759487031</v>
          </cell>
          <cell r="H103">
            <v>109752.84322847876</v>
          </cell>
          <cell r="I103">
            <v>176976.7077348234</v>
          </cell>
          <cell r="J103">
            <v>0</v>
          </cell>
          <cell r="K103">
            <v>0</v>
          </cell>
          <cell r="L103">
            <v>98393.482634858112</v>
          </cell>
          <cell r="M103">
            <v>1988.5234749706324</v>
          </cell>
          <cell r="N103">
            <v>223880.66442042516</v>
          </cell>
          <cell r="O103">
            <v>11099.50597853466</v>
          </cell>
          <cell r="P103">
            <v>0</v>
          </cell>
          <cell r="Q103">
            <v>10153.24541138206</v>
          </cell>
          <cell r="R103">
            <v>5764.1578778789026</v>
          </cell>
          <cell r="S103">
            <v>0</v>
          </cell>
          <cell r="T103">
            <v>6638.0598819668339</v>
          </cell>
          <cell r="U103">
            <v>66274.181284386868</v>
          </cell>
          <cell r="V103">
            <v>810.50274068655915</v>
          </cell>
          <cell r="W103">
            <v>45675.923201859616</v>
          </cell>
          <cell r="X103">
            <v>3030.9279531012357</v>
          </cell>
          <cell r="Y103">
            <v>0</v>
          </cell>
          <cell r="Z103">
            <v>5015.7734561547195</v>
          </cell>
          <cell r="AA103">
            <v>0</v>
          </cell>
          <cell r="AB103">
            <v>0</v>
          </cell>
          <cell r="AC103">
            <v>0</v>
          </cell>
          <cell r="AD103">
            <v>0</v>
          </cell>
          <cell r="AE103">
            <v>0</v>
          </cell>
          <cell r="AF103">
            <v>0</v>
          </cell>
          <cell r="AG103">
            <v>116380.28898429766</v>
          </cell>
          <cell r="AH103">
            <v>50756.71881172742</v>
          </cell>
          <cell r="AI103">
            <v>352488.89335867477</v>
          </cell>
          <cell r="AJ103">
            <v>167452.26186088932</v>
          </cell>
          <cell r="AK103">
            <v>156382.07201008155</v>
          </cell>
          <cell r="AL103">
            <v>0</v>
          </cell>
          <cell r="AM103">
            <v>15358.244450144695</v>
          </cell>
          <cell r="AN103">
            <v>0</v>
          </cell>
          <cell r="AO103">
            <v>0</v>
          </cell>
          <cell r="AP103">
            <v>0</v>
          </cell>
          <cell r="AQ103">
            <v>0</v>
          </cell>
          <cell r="AR103">
            <v>0</v>
          </cell>
          <cell r="AS103">
            <v>0</v>
          </cell>
          <cell r="AT103">
            <v>0</v>
          </cell>
        </row>
        <row r="104">
          <cell r="A104">
            <v>9</v>
          </cell>
          <cell r="B104" t="str">
            <v>RhodeIsland</v>
          </cell>
          <cell r="C104">
            <v>41334</v>
          </cell>
          <cell r="D104" t="str">
            <v>Frcst BI</v>
          </cell>
          <cell r="E104">
            <v>29252.973874946721</v>
          </cell>
          <cell r="F104">
            <v>1405.6977429327242</v>
          </cell>
          <cell r="G104">
            <v>1053606.3729251844</v>
          </cell>
          <cell r="H104">
            <v>104543.53466485992</v>
          </cell>
          <cell r="I104">
            <v>170630.10270081201</v>
          </cell>
          <cell r="J104">
            <v>0</v>
          </cell>
          <cell r="K104">
            <v>0</v>
          </cell>
          <cell r="L104">
            <v>93708.971686796038</v>
          </cell>
          <cell r="M104">
            <v>1452.4344517562345</v>
          </cell>
          <cell r="N104">
            <v>220124.61408506939</v>
          </cell>
          <cell r="O104">
            <v>12814.825826286777</v>
          </cell>
          <cell r="P104">
            <v>0</v>
          </cell>
          <cell r="Q104">
            <v>11154.933180106866</v>
          </cell>
          <cell r="R104">
            <v>6131.6325440369383</v>
          </cell>
          <cell r="S104">
            <v>0</v>
          </cell>
          <cell r="T104">
            <v>6300.6646304756105</v>
          </cell>
          <cell r="U104">
            <v>66243.008869252182</v>
          </cell>
          <cell r="V104">
            <v>846.32856987199318</v>
          </cell>
          <cell r="W104">
            <v>45199.901833049764</v>
          </cell>
          <cell r="X104">
            <v>2908.1114880847772</v>
          </cell>
          <cell r="Y104">
            <v>0</v>
          </cell>
          <cell r="Z104">
            <v>5440.6868448683872</v>
          </cell>
          <cell r="AA104">
            <v>0</v>
          </cell>
          <cell r="AB104">
            <v>0</v>
          </cell>
          <cell r="AC104">
            <v>0</v>
          </cell>
          <cell r="AD104">
            <v>0</v>
          </cell>
          <cell r="AE104">
            <v>0</v>
          </cell>
          <cell r="AF104">
            <v>0</v>
          </cell>
          <cell r="AG104">
            <v>78430.441734312524</v>
          </cell>
          <cell r="AH104">
            <v>49760.152800470671</v>
          </cell>
          <cell r="AI104">
            <v>322140.37320738478</v>
          </cell>
          <cell r="AJ104">
            <v>142450.151617375</v>
          </cell>
          <cell r="AK104">
            <v>130408.56755273158</v>
          </cell>
          <cell r="AL104">
            <v>0</v>
          </cell>
          <cell r="AM104">
            <v>12901.570033232476</v>
          </cell>
          <cell r="AN104">
            <v>0</v>
          </cell>
          <cell r="AO104">
            <v>0</v>
          </cell>
          <cell r="AP104">
            <v>0</v>
          </cell>
          <cell r="AQ104">
            <v>0</v>
          </cell>
          <cell r="AR104">
            <v>0</v>
          </cell>
          <cell r="AS104">
            <v>0</v>
          </cell>
          <cell r="AT104">
            <v>0</v>
          </cell>
        </row>
        <row r="105">
          <cell r="A105">
            <v>9</v>
          </cell>
          <cell r="B105" t="str">
            <v>RhodeIsland</v>
          </cell>
          <cell r="C105">
            <v>41365</v>
          </cell>
          <cell r="D105" t="str">
            <v>Frcst BI</v>
          </cell>
          <cell r="E105">
            <v>21135.879398570352</v>
          </cell>
          <cell r="F105">
            <v>897.86600060147691</v>
          </cell>
          <cell r="G105">
            <v>662564.25283820729</v>
          </cell>
          <cell r="H105">
            <v>68003.976221375895</v>
          </cell>
          <cell r="I105">
            <v>96195.14437584921</v>
          </cell>
          <cell r="J105">
            <v>0</v>
          </cell>
          <cell r="K105">
            <v>0</v>
          </cell>
          <cell r="L105">
            <v>64045.81878423578</v>
          </cell>
          <cell r="M105">
            <v>978.46945576856876</v>
          </cell>
          <cell r="N105">
            <v>137562.03239033915</v>
          </cell>
          <cell r="O105">
            <v>9593.0127134873692</v>
          </cell>
          <cell r="P105">
            <v>0</v>
          </cell>
          <cell r="Q105">
            <v>8807.9528549443949</v>
          </cell>
          <cell r="R105">
            <v>5334.6512195303003</v>
          </cell>
          <cell r="S105">
            <v>0</v>
          </cell>
          <cell r="T105">
            <v>4929.3456274090177</v>
          </cell>
          <cell r="U105">
            <v>43867.883919545005</v>
          </cell>
          <cell r="V105">
            <v>458.07471882146694</v>
          </cell>
          <cell r="W105">
            <v>28887.53938758494</v>
          </cell>
          <cell r="X105">
            <v>1979.5616832333958</v>
          </cell>
          <cell r="Y105">
            <v>0</v>
          </cell>
          <cell r="Z105">
            <v>3279.7236629652534</v>
          </cell>
          <cell r="AA105">
            <v>0</v>
          </cell>
          <cell r="AB105">
            <v>0</v>
          </cell>
          <cell r="AC105">
            <v>0</v>
          </cell>
          <cell r="AD105">
            <v>0</v>
          </cell>
          <cell r="AE105">
            <v>0</v>
          </cell>
          <cell r="AF105">
            <v>0</v>
          </cell>
          <cell r="AG105">
            <v>58326.967443558111</v>
          </cell>
          <cell r="AH105">
            <v>36740.901783130546</v>
          </cell>
          <cell r="AI105">
            <v>283873.99076559552</v>
          </cell>
          <cell r="AJ105">
            <v>98874.581251971322</v>
          </cell>
          <cell r="AK105">
            <v>85039.051757883557</v>
          </cell>
          <cell r="AL105">
            <v>0</v>
          </cell>
          <cell r="AM105">
            <v>16265.844409793612</v>
          </cell>
          <cell r="AN105">
            <v>0</v>
          </cell>
          <cell r="AO105">
            <v>0</v>
          </cell>
          <cell r="AP105">
            <v>0</v>
          </cell>
          <cell r="AQ105">
            <v>0</v>
          </cell>
          <cell r="AR105">
            <v>0</v>
          </cell>
          <cell r="AS105">
            <v>0</v>
          </cell>
          <cell r="AT105">
            <v>0</v>
          </cell>
        </row>
        <row r="106">
          <cell r="A106">
            <v>9</v>
          </cell>
          <cell r="B106" t="str">
            <v>RhodeIsland</v>
          </cell>
          <cell r="C106">
            <v>41395</v>
          </cell>
          <cell r="D106" t="str">
            <v>Frcst BI</v>
          </cell>
          <cell r="E106">
            <v>20293.812638110125</v>
          </cell>
          <cell r="F106">
            <v>748.50210804116716</v>
          </cell>
          <cell r="G106">
            <v>406219.11602168641</v>
          </cell>
          <cell r="H106">
            <v>42383.171389067509</v>
          </cell>
          <cell r="I106">
            <v>52108.18543257672</v>
          </cell>
          <cell r="J106">
            <v>0</v>
          </cell>
          <cell r="K106">
            <v>0</v>
          </cell>
          <cell r="L106">
            <v>47713.472576786458</v>
          </cell>
          <cell r="M106">
            <v>4739.9405795511057</v>
          </cell>
          <cell r="N106">
            <v>93627.465733601479</v>
          </cell>
          <cell r="O106">
            <v>8967.9042492372791</v>
          </cell>
          <cell r="P106">
            <v>0</v>
          </cell>
          <cell r="Q106">
            <v>8414.7327717672815</v>
          </cell>
          <cell r="R106">
            <v>7512.2607269094287</v>
          </cell>
          <cell r="S106">
            <v>0</v>
          </cell>
          <cell r="T106">
            <v>4728.5997528084054</v>
          </cell>
          <cell r="U106">
            <v>22801.41407232991</v>
          </cell>
          <cell r="V106">
            <v>226.56079634713444</v>
          </cell>
          <cell r="W106">
            <v>14092.768037128331</v>
          </cell>
          <cell r="X106">
            <v>1380.7783211501328</v>
          </cell>
          <cell r="Y106">
            <v>0</v>
          </cell>
          <cell r="Z106">
            <v>2010.4440015641094</v>
          </cell>
          <cell r="AA106">
            <v>0</v>
          </cell>
          <cell r="AB106">
            <v>0</v>
          </cell>
          <cell r="AC106">
            <v>0</v>
          </cell>
          <cell r="AD106">
            <v>0</v>
          </cell>
          <cell r="AE106">
            <v>0</v>
          </cell>
          <cell r="AF106">
            <v>0</v>
          </cell>
          <cell r="AG106">
            <v>35737.017167326063</v>
          </cell>
          <cell r="AH106">
            <v>35064.451697622659</v>
          </cell>
          <cell r="AI106">
            <v>262724.77700121165</v>
          </cell>
          <cell r="AJ106">
            <v>33013.776447014592</v>
          </cell>
          <cell r="AK106">
            <v>38679.39840094297</v>
          </cell>
          <cell r="AL106">
            <v>61454.243887100034</v>
          </cell>
          <cell r="AM106">
            <v>13882.852032292611</v>
          </cell>
          <cell r="AN106">
            <v>0</v>
          </cell>
          <cell r="AO106">
            <v>0</v>
          </cell>
          <cell r="AP106">
            <v>0</v>
          </cell>
          <cell r="AQ106">
            <v>0</v>
          </cell>
          <cell r="AR106">
            <v>0</v>
          </cell>
          <cell r="AS106">
            <v>0</v>
          </cell>
          <cell r="AT106">
            <v>0</v>
          </cell>
        </row>
        <row r="107">
          <cell r="A107">
            <v>9</v>
          </cell>
          <cell r="B107" t="str">
            <v>RhodeIsland</v>
          </cell>
          <cell r="C107">
            <v>41426</v>
          </cell>
          <cell r="D107" t="str">
            <v>Frcst BI</v>
          </cell>
          <cell r="E107">
            <v>14945.893308787019</v>
          </cell>
          <cell r="F107">
            <v>428.24010732083548</v>
          </cell>
          <cell r="G107">
            <v>216172.62350786591</v>
          </cell>
          <cell r="H107">
            <v>23792.619035482905</v>
          </cell>
          <cell r="I107">
            <v>26954.742329404726</v>
          </cell>
          <cell r="J107">
            <v>0</v>
          </cell>
          <cell r="K107">
            <v>0</v>
          </cell>
          <cell r="L107">
            <v>30823.475629504592</v>
          </cell>
          <cell r="M107">
            <v>278.12548113349277</v>
          </cell>
          <cell r="N107">
            <v>56362.50191618636</v>
          </cell>
          <cell r="O107">
            <v>6943.2385794358288</v>
          </cell>
          <cell r="P107">
            <v>0</v>
          </cell>
          <cell r="Q107">
            <v>5941.3832056082692</v>
          </cell>
          <cell r="R107">
            <v>6092.2562248256736</v>
          </cell>
          <cell r="S107">
            <v>0</v>
          </cell>
          <cell r="T107">
            <v>4765.5280315523196</v>
          </cell>
          <cell r="U107">
            <v>12409.518730251177</v>
          </cell>
          <cell r="V107">
            <v>54.41317874745085</v>
          </cell>
          <cell r="W107">
            <v>7581.2703925618098</v>
          </cell>
          <cell r="X107">
            <v>653.94575809406513</v>
          </cell>
          <cell r="Y107">
            <v>0</v>
          </cell>
          <cell r="Z107">
            <v>1196.2583761302412</v>
          </cell>
          <cell r="AA107">
            <v>0</v>
          </cell>
          <cell r="AB107">
            <v>0</v>
          </cell>
          <cell r="AC107">
            <v>0</v>
          </cell>
          <cell r="AD107">
            <v>0</v>
          </cell>
          <cell r="AE107">
            <v>0</v>
          </cell>
          <cell r="AF107">
            <v>0</v>
          </cell>
          <cell r="AG107">
            <v>31781.77740762063</v>
          </cell>
          <cell r="AH107">
            <v>31207.548459730158</v>
          </cell>
          <cell r="AI107">
            <v>256964.83895792413</v>
          </cell>
          <cell r="AJ107">
            <v>25899.250138919648</v>
          </cell>
          <cell r="AK107">
            <v>18572.563991910276</v>
          </cell>
          <cell r="AL107">
            <v>269714.33086212038</v>
          </cell>
          <cell r="AM107">
            <v>13118.446229427993</v>
          </cell>
          <cell r="AN107">
            <v>0</v>
          </cell>
          <cell r="AO107">
            <v>0</v>
          </cell>
          <cell r="AP107">
            <v>0</v>
          </cell>
          <cell r="AQ107">
            <v>0</v>
          </cell>
          <cell r="AR107">
            <v>0</v>
          </cell>
          <cell r="AS107">
            <v>0</v>
          </cell>
          <cell r="AT107">
            <v>0</v>
          </cell>
        </row>
        <row r="108">
          <cell r="A108">
            <v>9</v>
          </cell>
          <cell r="B108" t="str">
            <v>RhodeIsland</v>
          </cell>
          <cell r="C108">
            <v>41456</v>
          </cell>
          <cell r="D108" t="str">
            <v>Frcst BI</v>
          </cell>
          <cell r="E108">
            <v>13657.502778935141</v>
          </cell>
          <cell r="F108">
            <v>338.93868709302228</v>
          </cell>
          <cell r="G108">
            <v>164934.26226087334</v>
          </cell>
          <cell r="H108">
            <v>18145.883202659792</v>
          </cell>
          <cell r="I108">
            <v>22591.055438944361</v>
          </cell>
          <cell r="J108">
            <v>0</v>
          </cell>
          <cell r="K108">
            <v>0</v>
          </cell>
          <cell r="L108">
            <v>26017.204662191314</v>
          </cell>
          <cell r="M108">
            <v>46.341351290418054</v>
          </cell>
          <cell r="N108">
            <v>46397.462069751033</v>
          </cell>
          <cell r="O108">
            <v>6120.3857991747791</v>
          </cell>
          <cell r="P108">
            <v>0</v>
          </cell>
          <cell r="Q108">
            <v>5976.683434325324</v>
          </cell>
          <cell r="R108">
            <v>4364.2988211365609</v>
          </cell>
          <cell r="S108">
            <v>0</v>
          </cell>
          <cell r="T108">
            <v>3828.7058240767628</v>
          </cell>
          <cell r="U108">
            <v>7396.3866093640218</v>
          </cell>
          <cell r="V108">
            <v>9.8362464656234891</v>
          </cell>
          <cell r="W108">
            <v>5670.7635702946309</v>
          </cell>
          <cell r="X108">
            <v>664.22305092791737</v>
          </cell>
          <cell r="Y108">
            <v>0</v>
          </cell>
          <cell r="Z108">
            <v>749.04118960421363</v>
          </cell>
          <cell r="AA108">
            <v>0</v>
          </cell>
          <cell r="AB108">
            <v>0</v>
          </cell>
          <cell r="AC108">
            <v>0</v>
          </cell>
          <cell r="AD108">
            <v>0</v>
          </cell>
          <cell r="AE108">
            <v>0</v>
          </cell>
          <cell r="AF108">
            <v>0</v>
          </cell>
          <cell r="AG108">
            <v>27650.410271923185</v>
          </cell>
          <cell r="AH108">
            <v>28499.292942296252</v>
          </cell>
          <cell r="AI108">
            <v>258799.24690407395</v>
          </cell>
          <cell r="AJ108">
            <v>18923.141378409462</v>
          </cell>
          <cell r="AK108">
            <v>15445.062136497438</v>
          </cell>
          <cell r="AL108">
            <v>714331.60602650454</v>
          </cell>
          <cell r="AM108">
            <v>12276.716190125286</v>
          </cell>
          <cell r="AN108">
            <v>0</v>
          </cell>
          <cell r="AO108">
            <v>0</v>
          </cell>
          <cell r="AP108">
            <v>0</v>
          </cell>
          <cell r="AQ108">
            <v>0</v>
          </cell>
          <cell r="AR108">
            <v>0</v>
          </cell>
          <cell r="AS108">
            <v>0</v>
          </cell>
          <cell r="AT108">
            <v>0</v>
          </cell>
        </row>
        <row r="109">
          <cell r="A109">
            <v>9</v>
          </cell>
          <cell r="B109" t="str">
            <v>RhodeIsland</v>
          </cell>
          <cell r="C109">
            <v>41487</v>
          </cell>
          <cell r="D109" t="str">
            <v>Frcst BI</v>
          </cell>
          <cell r="E109">
            <v>12232.655111247723</v>
          </cell>
          <cell r="F109">
            <v>294.59150530954031</v>
          </cell>
          <cell r="G109">
            <v>160274.32327136779</v>
          </cell>
          <cell r="H109">
            <v>18121.61114908371</v>
          </cell>
          <cell r="I109">
            <v>21969.586435964178</v>
          </cell>
          <cell r="J109">
            <v>0</v>
          </cell>
          <cell r="K109">
            <v>0</v>
          </cell>
          <cell r="L109">
            <v>23048.721157528445</v>
          </cell>
          <cell r="M109">
            <v>133.14092726071814</v>
          </cell>
          <cell r="N109">
            <v>42028.785001426935</v>
          </cell>
          <cell r="O109">
            <v>6427.9120810950462</v>
          </cell>
          <cell r="P109">
            <v>0</v>
          </cell>
          <cell r="Q109">
            <v>6537.3969869244202</v>
          </cell>
          <cell r="R109">
            <v>6385.6822742831127</v>
          </cell>
          <cell r="S109">
            <v>0</v>
          </cell>
          <cell r="T109">
            <v>4051.7372227269821</v>
          </cell>
          <cell r="U109">
            <v>7180.1989095541412</v>
          </cell>
          <cell r="V109">
            <v>7.6961528662420395</v>
          </cell>
          <cell r="W109">
            <v>5469.065927322642</v>
          </cell>
          <cell r="X109">
            <v>662.10814012738842</v>
          </cell>
          <cell r="Y109">
            <v>0</v>
          </cell>
          <cell r="Z109">
            <v>741.71533757961765</v>
          </cell>
          <cell r="AA109">
            <v>0</v>
          </cell>
          <cell r="AB109">
            <v>0</v>
          </cell>
          <cell r="AC109">
            <v>0</v>
          </cell>
          <cell r="AD109">
            <v>0</v>
          </cell>
          <cell r="AE109">
            <v>0</v>
          </cell>
          <cell r="AF109">
            <v>0</v>
          </cell>
          <cell r="AG109">
            <v>30382.870203597213</v>
          </cell>
          <cell r="AH109">
            <v>30585.480944601572</v>
          </cell>
          <cell r="AI109">
            <v>252439.15769502486</v>
          </cell>
          <cell r="AJ109">
            <v>18636.338000000003</v>
          </cell>
          <cell r="AK109">
            <v>15173.517307692307</v>
          </cell>
          <cell r="AL109">
            <v>107916.2330153142</v>
          </cell>
          <cell r="AM109">
            <v>9888.3890196149696</v>
          </cell>
          <cell r="AN109">
            <v>0</v>
          </cell>
          <cell r="AO109">
            <v>0</v>
          </cell>
          <cell r="AP109">
            <v>0</v>
          </cell>
          <cell r="AQ109">
            <v>0</v>
          </cell>
          <cell r="AR109">
            <v>0</v>
          </cell>
          <cell r="AS109">
            <v>0</v>
          </cell>
          <cell r="AT109">
            <v>0</v>
          </cell>
        </row>
        <row r="110">
          <cell r="A110">
            <v>9</v>
          </cell>
          <cell r="B110" t="str">
            <v>RhodeIsland</v>
          </cell>
          <cell r="C110">
            <v>41518</v>
          </cell>
          <cell r="D110" t="str">
            <v>Frcst BI</v>
          </cell>
          <cell r="E110">
            <v>12349.260703124741</v>
          </cell>
          <cell r="F110">
            <v>323.03067288430663</v>
          </cell>
          <cell r="G110">
            <v>166372.6668813272</v>
          </cell>
          <cell r="H110">
            <v>20291.653630850273</v>
          </cell>
          <cell r="I110">
            <v>22039.655946555584</v>
          </cell>
          <cell r="J110">
            <v>0</v>
          </cell>
          <cell r="K110">
            <v>0</v>
          </cell>
          <cell r="L110">
            <v>26847.559988386067</v>
          </cell>
          <cell r="M110">
            <v>118.76725061069264</v>
          </cell>
          <cell r="N110">
            <v>43847.58379687983</v>
          </cell>
          <cell r="O110">
            <v>6677.3854641284197</v>
          </cell>
          <cell r="P110">
            <v>0</v>
          </cell>
          <cell r="Q110">
            <v>7032.4663938327903</v>
          </cell>
          <cell r="R110">
            <v>4967.4164000273131</v>
          </cell>
          <cell r="S110">
            <v>0</v>
          </cell>
          <cell r="T110">
            <v>4718.0975289338885</v>
          </cell>
          <cell r="U110">
            <v>9494.4590884899862</v>
          </cell>
          <cell r="V110">
            <v>37.375676948616771</v>
          </cell>
          <cell r="W110">
            <v>5873.2276382688515</v>
          </cell>
          <cell r="X110">
            <v>631.97534005303964</v>
          </cell>
          <cell r="Y110">
            <v>0</v>
          </cell>
          <cell r="Z110">
            <v>656.4750593649859</v>
          </cell>
          <cell r="AA110">
            <v>0</v>
          </cell>
          <cell r="AB110">
            <v>0</v>
          </cell>
          <cell r="AC110">
            <v>0</v>
          </cell>
          <cell r="AD110">
            <v>0</v>
          </cell>
          <cell r="AE110">
            <v>0</v>
          </cell>
          <cell r="AF110">
            <v>0</v>
          </cell>
          <cell r="AG110">
            <v>32133.045524134672</v>
          </cell>
          <cell r="AH110">
            <v>31565.425363374779</v>
          </cell>
          <cell r="AI110">
            <v>275876.52934967162</v>
          </cell>
          <cell r="AJ110">
            <v>23048.531658649794</v>
          </cell>
          <cell r="AK110">
            <v>20827.712248837528</v>
          </cell>
          <cell r="AL110">
            <v>304277.7066349652</v>
          </cell>
          <cell r="AM110">
            <v>11517.636533927993</v>
          </cell>
          <cell r="AN110">
            <v>0</v>
          </cell>
          <cell r="AO110">
            <v>0</v>
          </cell>
          <cell r="AP110">
            <v>0</v>
          </cell>
          <cell r="AQ110">
            <v>0</v>
          </cell>
          <cell r="AR110">
            <v>0</v>
          </cell>
          <cell r="AS110">
            <v>0</v>
          </cell>
          <cell r="AT110">
            <v>0</v>
          </cell>
        </row>
        <row r="111">
          <cell r="A111">
            <v>9</v>
          </cell>
          <cell r="B111" t="str">
            <v>RhodeIsland</v>
          </cell>
          <cell r="C111">
            <v>41548</v>
          </cell>
          <cell r="D111" t="str">
            <v>Frcst BI</v>
          </cell>
          <cell r="E111">
            <v>12312.397876417559</v>
          </cell>
          <cell r="F111">
            <v>328.96975964734526</v>
          </cell>
          <cell r="G111">
            <v>245157.25337879741</v>
          </cell>
          <cell r="H111">
            <v>27513.688210179364</v>
          </cell>
          <cell r="I111">
            <v>22828.162834183324</v>
          </cell>
          <cell r="J111">
            <v>0</v>
          </cell>
          <cell r="K111">
            <v>0</v>
          </cell>
          <cell r="L111">
            <v>25420.481540384237</v>
          </cell>
          <cell r="M111">
            <v>320.87666729977008</v>
          </cell>
          <cell r="N111">
            <v>48974.765473270541</v>
          </cell>
          <cell r="O111">
            <v>6359.5762611399196</v>
          </cell>
          <cell r="P111">
            <v>0</v>
          </cell>
          <cell r="Q111">
            <v>6066.8131123453641</v>
          </cell>
          <cell r="R111">
            <v>4456.6010692164045</v>
          </cell>
          <cell r="S111">
            <v>0</v>
          </cell>
          <cell r="T111">
            <v>4075.1744491091963</v>
          </cell>
          <cell r="U111">
            <v>17456.741048023763</v>
          </cell>
          <cell r="V111">
            <v>33.199922475939509</v>
          </cell>
          <cell r="W111">
            <v>11420.914378892643</v>
          </cell>
          <cell r="X111">
            <v>604.55823065430241</v>
          </cell>
          <cell r="Y111">
            <v>0</v>
          </cell>
          <cell r="Z111">
            <v>1193.4586173864107</v>
          </cell>
          <cell r="AA111">
            <v>0</v>
          </cell>
          <cell r="AB111">
            <v>0</v>
          </cell>
          <cell r="AC111">
            <v>0</v>
          </cell>
          <cell r="AD111">
            <v>0</v>
          </cell>
          <cell r="AE111">
            <v>0</v>
          </cell>
          <cell r="AF111">
            <v>0</v>
          </cell>
          <cell r="AG111">
            <v>44476.296700912433</v>
          </cell>
          <cell r="AH111">
            <v>29602.955467298983</v>
          </cell>
          <cell r="AI111">
            <v>267028.78582206543</v>
          </cell>
          <cell r="AJ111">
            <v>48542.560408249425</v>
          </cell>
          <cell r="AK111">
            <v>46608.492869292408</v>
          </cell>
          <cell r="AL111">
            <v>257191.75864797214</v>
          </cell>
          <cell r="AM111">
            <v>13974.408147650194</v>
          </cell>
          <cell r="AN111">
            <v>0</v>
          </cell>
          <cell r="AO111">
            <v>0</v>
          </cell>
          <cell r="AP111">
            <v>0</v>
          </cell>
          <cell r="AQ111">
            <v>0</v>
          </cell>
          <cell r="AR111">
            <v>0</v>
          </cell>
          <cell r="AS111">
            <v>0</v>
          </cell>
          <cell r="AT111">
            <v>0</v>
          </cell>
        </row>
        <row r="112">
          <cell r="A112">
            <v>9</v>
          </cell>
          <cell r="B112" t="str">
            <v>RhodeIsland</v>
          </cell>
          <cell r="C112">
            <v>41579</v>
          </cell>
          <cell r="D112" t="str">
            <v>Frcst BI</v>
          </cell>
          <cell r="E112">
            <v>14100.039497933589</v>
          </cell>
          <cell r="F112">
            <v>556.66239464759462</v>
          </cell>
          <cell r="G112">
            <v>434309.58758683037</v>
          </cell>
          <cell r="H112">
            <v>51102.682271906902</v>
          </cell>
          <cell r="I112">
            <v>52846.937619067874</v>
          </cell>
          <cell r="J112">
            <v>0</v>
          </cell>
          <cell r="K112">
            <v>0</v>
          </cell>
          <cell r="L112">
            <v>35985.119766139673</v>
          </cell>
          <cell r="M112">
            <v>528.8298799485591</v>
          </cell>
          <cell r="N112">
            <v>78015.548589575614</v>
          </cell>
          <cell r="O112">
            <v>7035.8938003292378</v>
          </cell>
          <cell r="P112">
            <v>0</v>
          </cell>
          <cell r="Q112">
            <v>6940.8565442148265</v>
          </cell>
          <cell r="R112">
            <v>4071.0595703699933</v>
          </cell>
          <cell r="S112">
            <v>0</v>
          </cell>
          <cell r="T112">
            <v>4065.1523106424324</v>
          </cell>
          <cell r="U112">
            <v>28705.795499583586</v>
          </cell>
          <cell r="V112">
            <v>329.88285990331383</v>
          </cell>
          <cell r="W112">
            <v>20729.694931785572</v>
          </cell>
          <cell r="X112">
            <v>1289.0019519798673</v>
          </cell>
          <cell r="Y112">
            <v>0</v>
          </cell>
          <cell r="Z112">
            <v>2589.9239488486496</v>
          </cell>
          <cell r="AA112">
            <v>0</v>
          </cell>
          <cell r="AB112">
            <v>0</v>
          </cell>
          <cell r="AC112">
            <v>0</v>
          </cell>
          <cell r="AD112">
            <v>0</v>
          </cell>
          <cell r="AE112">
            <v>0</v>
          </cell>
          <cell r="AF112">
            <v>0</v>
          </cell>
          <cell r="AG112">
            <v>64568.044880094843</v>
          </cell>
          <cell r="AH112">
            <v>40684.289424115763</v>
          </cell>
          <cell r="AI112">
            <v>299764.97497854679</v>
          </cell>
          <cell r="AJ112">
            <v>111502.31207309982</v>
          </cell>
          <cell r="AK112">
            <v>100445.93571313254</v>
          </cell>
          <cell r="AL112">
            <v>214911.5284113872</v>
          </cell>
          <cell r="AM112">
            <v>15859.639262990388</v>
          </cell>
          <cell r="AN112">
            <v>0</v>
          </cell>
          <cell r="AO112">
            <v>0</v>
          </cell>
          <cell r="AP112">
            <v>0</v>
          </cell>
          <cell r="AQ112">
            <v>0</v>
          </cell>
          <cell r="AR112">
            <v>0</v>
          </cell>
          <cell r="AS112">
            <v>0</v>
          </cell>
          <cell r="AT112">
            <v>0</v>
          </cell>
        </row>
        <row r="113">
          <cell r="A113">
            <v>9</v>
          </cell>
          <cell r="B113" t="str">
            <v>RhodeIsland</v>
          </cell>
          <cell r="C113">
            <v>41609</v>
          </cell>
          <cell r="D113" t="str">
            <v>Frcst BI</v>
          </cell>
          <cell r="E113">
            <v>22771.72752568197</v>
          </cell>
          <cell r="F113">
            <v>1136.1394823741282</v>
          </cell>
          <cell r="G113">
            <v>895654.11639065959</v>
          </cell>
          <cell r="H113">
            <v>101473.97518596097</v>
          </cell>
          <cell r="I113">
            <v>122890.11286820653</v>
          </cell>
          <cell r="J113">
            <v>0</v>
          </cell>
          <cell r="K113">
            <v>0</v>
          </cell>
          <cell r="L113">
            <v>67471.838379901747</v>
          </cell>
          <cell r="M113">
            <v>1361.9651978327995</v>
          </cell>
          <cell r="N113">
            <v>131695.07897250046</v>
          </cell>
          <cell r="O113">
            <v>9957.2390713133627</v>
          </cell>
          <cell r="P113">
            <v>0</v>
          </cell>
          <cell r="Q113">
            <v>8674.8862625687434</v>
          </cell>
          <cell r="R113">
            <v>4377.3623162666117</v>
          </cell>
          <cell r="S113">
            <v>0</v>
          </cell>
          <cell r="T113">
            <v>5413.2013346492686</v>
          </cell>
          <cell r="U113">
            <v>55480.141946896678</v>
          </cell>
          <cell r="V113">
            <v>414.76771172718179</v>
          </cell>
          <cell r="W113">
            <v>36787.110648277703</v>
          </cell>
          <cell r="X113">
            <v>2473.1096707291495</v>
          </cell>
          <cell r="Y113">
            <v>0</v>
          </cell>
          <cell r="Z113">
            <v>4425.2114248769758</v>
          </cell>
          <cell r="AA113">
            <v>0</v>
          </cell>
          <cell r="AB113">
            <v>0</v>
          </cell>
          <cell r="AC113">
            <v>0</v>
          </cell>
          <cell r="AD113">
            <v>0</v>
          </cell>
          <cell r="AE113">
            <v>0</v>
          </cell>
          <cell r="AF113">
            <v>0</v>
          </cell>
          <cell r="AG113">
            <v>104595.13675470957</v>
          </cell>
          <cell r="AH113">
            <v>46905.586784616484</v>
          </cell>
          <cell r="AI113">
            <v>372333.76615056436</v>
          </cell>
          <cell r="AJ113">
            <v>157605.3855121558</v>
          </cell>
          <cell r="AK113">
            <v>147584.8919511142</v>
          </cell>
          <cell r="AL113">
            <v>83526.814379626041</v>
          </cell>
          <cell r="AM113">
            <v>19289.695009429743</v>
          </cell>
          <cell r="AN113">
            <v>0</v>
          </cell>
          <cell r="AO113">
            <v>0</v>
          </cell>
          <cell r="AP113">
            <v>0</v>
          </cell>
          <cell r="AQ113">
            <v>0</v>
          </cell>
          <cell r="AR113">
            <v>0</v>
          </cell>
          <cell r="AS113">
            <v>0</v>
          </cell>
          <cell r="AT113">
            <v>0</v>
          </cell>
        </row>
        <row r="114">
          <cell r="A114">
            <v>9</v>
          </cell>
          <cell r="B114" t="str">
            <v>RhodeIsland</v>
          </cell>
          <cell r="C114">
            <v>41640</v>
          </cell>
          <cell r="D114" t="str">
            <v>Frcst BI</v>
          </cell>
          <cell r="E114">
            <v>31984.655337262408</v>
          </cell>
          <cell r="F114">
            <v>1688.4991412156387</v>
          </cell>
          <cell r="G114">
            <v>1297972.7482686194</v>
          </cell>
          <cell r="H114">
            <v>126695.71104803594</v>
          </cell>
          <cell r="I114">
            <v>214160.10039326761</v>
          </cell>
          <cell r="J114">
            <v>0</v>
          </cell>
          <cell r="K114">
            <v>0</v>
          </cell>
          <cell r="L114">
            <v>98613.966510901708</v>
          </cell>
          <cell r="M114">
            <v>2229.9787832135416</v>
          </cell>
          <cell r="N114">
            <v>227430.33256873349</v>
          </cell>
          <cell r="O114">
            <v>12006.884141583629</v>
          </cell>
          <cell r="P114">
            <v>0</v>
          </cell>
          <cell r="Q114">
            <v>12139.726780396448</v>
          </cell>
          <cell r="R114">
            <v>7261.867649093756</v>
          </cell>
          <cell r="S114">
            <v>0</v>
          </cell>
          <cell r="T114">
            <v>5555.5973674200059</v>
          </cell>
          <cell r="U114">
            <v>83239.552095234059</v>
          </cell>
          <cell r="V114">
            <v>412.85042640914645</v>
          </cell>
          <cell r="W114">
            <v>51802.611293553586</v>
          </cell>
          <cell r="X114">
            <v>3935.1114057408904</v>
          </cell>
          <cell r="Y114">
            <v>0</v>
          </cell>
          <cell r="Z114">
            <v>5957.1287380564918</v>
          </cell>
          <cell r="AA114">
            <v>0</v>
          </cell>
          <cell r="AB114">
            <v>0</v>
          </cell>
          <cell r="AC114">
            <v>0</v>
          </cell>
          <cell r="AD114">
            <v>0</v>
          </cell>
          <cell r="AE114">
            <v>0</v>
          </cell>
          <cell r="AF114">
            <v>0</v>
          </cell>
          <cell r="AG114">
            <v>100714.79136919306</v>
          </cell>
          <cell r="AH114">
            <v>42956.191137236223</v>
          </cell>
          <cell r="AI114">
            <v>365589.44765457889</v>
          </cell>
          <cell r="AJ114">
            <v>178243.17036835081</v>
          </cell>
          <cell r="AK114">
            <v>161257.26318140092</v>
          </cell>
          <cell r="AL114">
            <v>83141.128215144621</v>
          </cell>
          <cell r="AM114">
            <v>15906.753180507008</v>
          </cell>
          <cell r="AN114">
            <v>0</v>
          </cell>
          <cell r="AO114">
            <v>0</v>
          </cell>
          <cell r="AP114">
            <v>0</v>
          </cell>
          <cell r="AQ114">
            <v>0</v>
          </cell>
          <cell r="AR114">
            <v>0</v>
          </cell>
          <cell r="AS114">
            <v>0</v>
          </cell>
          <cell r="AT114">
            <v>0</v>
          </cell>
        </row>
        <row r="115">
          <cell r="A115">
            <v>9</v>
          </cell>
          <cell r="B115" t="str">
            <v>RhodeIsland</v>
          </cell>
          <cell r="C115">
            <v>41671</v>
          </cell>
          <cell r="D115" t="str">
            <v>Frcst BI</v>
          </cell>
          <cell r="E115">
            <v>30832.470887378982</v>
          </cell>
          <cell r="F115">
            <v>1625.8472951981046</v>
          </cell>
          <cell r="G115">
            <v>1186009.0229584121</v>
          </cell>
          <cell r="H115">
            <v>113586.87657036228</v>
          </cell>
          <cell r="I115">
            <v>184040.79789684867</v>
          </cell>
          <cell r="J115">
            <v>0</v>
          </cell>
          <cell r="K115">
            <v>0</v>
          </cell>
          <cell r="L115">
            <v>103410.99779593041</v>
          </cell>
          <cell r="M115">
            <v>2119.2568522178358</v>
          </cell>
          <cell r="N115">
            <v>231782.33492938129</v>
          </cell>
          <cell r="O115">
            <v>11491.253248365292</v>
          </cell>
          <cell r="P115">
            <v>0</v>
          </cell>
          <cell r="Q115">
            <v>10511.595249430837</v>
          </cell>
          <cell r="R115">
            <v>5967.5987441569805</v>
          </cell>
          <cell r="S115">
            <v>0</v>
          </cell>
          <cell r="T115">
            <v>6872.3443483891915</v>
          </cell>
          <cell r="U115">
            <v>73429.453909610253</v>
          </cell>
          <cell r="V115">
            <v>838.77076829839257</v>
          </cell>
          <cell r="W115">
            <v>47270.818192564795</v>
          </cell>
          <cell r="X115">
            <v>3136.870631630718</v>
          </cell>
          <cell r="Y115">
            <v>0</v>
          </cell>
          <cell r="Z115">
            <v>5190.9642033829896</v>
          </cell>
          <cell r="AA115">
            <v>0</v>
          </cell>
          <cell r="AB115">
            <v>0</v>
          </cell>
          <cell r="AC115">
            <v>0</v>
          </cell>
          <cell r="AD115">
            <v>0</v>
          </cell>
          <cell r="AE115">
            <v>0</v>
          </cell>
          <cell r="AF115">
            <v>0</v>
          </cell>
          <cell r="AG115">
            <v>116380.28898429766</v>
          </cell>
          <cell r="AH115">
            <v>50756.71881172742</v>
          </cell>
          <cell r="AI115">
            <v>352488.89335867477</v>
          </cell>
          <cell r="AJ115">
            <v>167452.26186088932</v>
          </cell>
          <cell r="AK115">
            <v>156382.07201008155</v>
          </cell>
          <cell r="AL115">
            <v>0</v>
          </cell>
          <cell r="AM115">
            <v>15358.244450144695</v>
          </cell>
          <cell r="AN115">
            <v>0</v>
          </cell>
          <cell r="AO115">
            <v>0</v>
          </cell>
          <cell r="AP115">
            <v>0</v>
          </cell>
          <cell r="AQ115">
            <v>0</v>
          </cell>
          <cell r="AR115">
            <v>0</v>
          </cell>
          <cell r="AS115">
            <v>0</v>
          </cell>
          <cell r="AT115">
            <v>0</v>
          </cell>
        </row>
        <row r="116">
          <cell r="A116">
            <v>9</v>
          </cell>
          <cell r="B116" t="str">
            <v>RhodeIsland</v>
          </cell>
          <cell r="C116">
            <v>41699</v>
          </cell>
          <cell r="D116" t="str">
            <v>Frcst BI</v>
          </cell>
          <cell r="E116">
            <v>30831.847508247545</v>
          </cell>
          <cell r="F116">
            <v>1539.0851199993333</v>
          </cell>
          <cell r="G116">
            <v>1153080.2196556774</v>
          </cell>
          <cell r="H116">
            <v>113607.25414067162</v>
          </cell>
          <cell r="I116">
            <v>186271.93317473173</v>
          </cell>
          <cell r="J116">
            <v>0</v>
          </cell>
          <cell r="K116">
            <v>0</v>
          </cell>
          <cell r="L116">
            <v>103971.51443237995</v>
          </cell>
          <cell r="M116">
            <v>1590.2566990031764</v>
          </cell>
          <cell r="N116">
            <v>241012.35118803222</v>
          </cell>
          <cell r="O116">
            <v>14030.831196664354</v>
          </cell>
          <cell r="P116">
            <v>0</v>
          </cell>
          <cell r="Q116">
            <v>12213.430489168104</v>
          </cell>
          <cell r="R116">
            <v>6713.4662890915397</v>
          </cell>
          <cell r="S116">
            <v>0</v>
          </cell>
          <cell r="T116">
            <v>6898.5379165791364</v>
          </cell>
          <cell r="U116">
            <v>76995.432415210205</v>
          </cell>
          <cell r="V116">
            <v>918.4523694321266</v>
          </cell>
          <cell r="W116">
            <v>49098.115724882788</v>
          </cell>
          <cell r="X116">
            <v>3161.7577679483725</v>
          </cell>
          <cell r="Y116">
            <v>0</v>
          </cell>
          <cell r="Z116">
            <v>5910.6760761512542</v>
          </cell>
          <cell r="AA116">
            <v>0</v>
          </cell>
          <cell r="AB116">
            <v>0</v>
          </cell>
          <cell r="AC116">
            <v>0</v>
          </cell>
          <cell r="AD116">
            <v>0</v>
          </cell>
          <cell r="AE116">
            <v>0</v>
          </cell>
          <cell r="AF116">
            <v>0</v>
          </cell>
          <cell r="AG116">
            <v>78430.441734312524</v>
          </cell>
          <cell r="AH116">
            <v>49760.152800470671</v>
          </cell>
          <cell r="AI116">
            <v>322140.37320738478</v>
          </cell>
          <cell r="AJ116">
            <v>142450.151617375</v>
          </cell>
          <cell r="AK116">
            <v>130408.56755273158</v>
          </cell>
          <cell r="AL116">
            <v>0</v>
          </cell>
          <cell r="AM116">
            <v>12901.570033232476</v>
          </cell>
          <cell r="AN116">
            <v>0</v>
          </cell>
          <cell r="AO116">
            <v>0</v>
          </cell>
          <cell r="AP116">
            <v>0</v>
          </cell>
          <cell r="AQ116">
            <v>0</v>
          </cell>
          <cell r="AR116">
            <v>0</v>
          </cell>
          <cell r="AS116">
            <v>0</v>
          </cell>
          <cell r="AT116">
            <v>0</v>
          </cell>
        </row>
        <row r="117">
          <cell r="A117">
            <v>9</v>
          </cell>
          <cell r="B117" t="str">
            <v>RhodeIsland</v>
          </cell>
          <cell r="C117">
            <v>41730</v>
          </cell>
          <cell r="D117" t="str">
            <v>Frcst BI</v>
          </cell>
          <cell r="E117">
            <v>21029.714982103844</v>
          </cell>
          <cell r="F117">
            <v>928.24492543385747</v>
          </cell>
          <cell r="G117">
            <v>685473.2748154978</v>
          </cell>
          <cell r="H117">
            <v>69855.985404829116</v>
          </cell>
          <cell r="I117">
            <v>99280.077417754699</v>
          </cell>
          <cell r="J117">
            <v>0</v>
          </cell>
          <cell r="K117">
            <v>0</v>
          </cell>
          <cell r="L117">
            <v>67036.763871987481</v>
          </cell>
          <cell r="M117">
            <v>1011.5755651742721</v>
          </cell>
          <cell r="N117">
            <v>142216.38686971151</v>
          </cell>
          <cell r="O117">
            <v>9917.5883316128784</v>
          </cell>
          <cell r="P117">
            <v>0</v>
          </cell>
          <cell r="Q117">
            <v>9105.9662974049188</v>
          </cell>
          <cell r="R117">
            <v>5515.1469374843318</v>
          </cell>
          <cell r="S117">
            <v>0</v>
          </cell>
          <cell r="T117">
            <v>5096.1279982612014</v>
          </cell>
          <cell r="U117">
            <v>48168.531100099433</v>
          </cell>
          <cell r="V117">
            <v>469.66136323997324</v>
          </cell>
          <cell r="W117">
            <v>29657.602889909278</v>
          </cell>
          <cell r="X117">
            <v>2034.601599121311</v>
          </cell>
          <cell r="Y117">
            <v>0</v>
          </cell>
          <cell r="Z117">
            <v>3368.1065437208763</v>
          </cell>
          <cell r="AA117">
            <v>0</v>
          </cell>
          <cell r="AB117">
            <v>0</v>
          </cell>
          <cell r="AC117">
            <v>0</v>
          </cell>
          <cell r="AD117">
            <v>0</v>
          </cell>
          <cell r="AE117">
            <v>0</v>
          </cell>
          <cell r="AF117">
            <v>0</v>
          </cell>
          <cell r="AG117">
            <v>58326.967443558111</v>
          </cell>
          <cell r="AH117">
            <v>36740.901783130546</v>
          </cell>
          <cell r="AI117">
            <v>283873.99076559552</v>
          </cell>
          <cell r="AJ117">
            <v>98874.581251971322</v>
          </cell>
          <cell r="AK117">
            <v>85039.051757883557</v>
          </cell>
          <cell r="AL117">
            <v>0</v>
          </cell>
          <cell r="AM117">
            <v>16265.844409793612</v>
          </cell>
          <cell r="AN117">
            <v>0</v>
          </cell>
          <cell r="AO117">
            <v>0</v>
          </cell>
          <cell r="AP117">
            <v>0</v>
          </cell>
          <cell r="AQ117">
            <v>0</v>
          </cell>
          <cell r="AR117">
            <v>0</v>
          </cell>
          <cell r="AS117">
            <v>0</v>
          </cell>
          <cell r="AT117">
            <v>0</v>
          </cell>
        </row>
        <row r="118">
          <cell r="A118">
            <v>9</v>
          </cell>
          <cell r="B118" t="str">
            <v>RhodeIsland</v>
          </cell>
          <cell r="C118">
            <v>41760</v>
          </cell>
          <cell r="D118" t="str">
            <v>Frcst BI</v>
          </cell>
          <cell r="E118">
            <v>20262.240393250777</v>
          </cell>
          <cell r="F118">
            <v>776.69910526189608</v>
          </cell>
          <cell r="G118">
            <v>423446.55356074404</v>
          </cell>
          <cell r="H118">
            <v>43863.055255570398</v>
          </cell>
          <cell r="I118">
            <v>54194.408595604458</v>
          </cell>
          <cell r="J118">
            <v>0</v>
          </cell>
          <cell r="K118">
            <v>0</v>
          </cell>
          <cell r="L118">
            <v>50038.076950817449</v>
          </cell>
          <cell r="M118">
            <v>5225.9062340042265</v>
          </cell>
          <cell r="N118">
            <v>97154.527798908384</v>
          </cell>
          <cell r="O118">
            <v>9305.7362586263553</v>
          </cell>
          <cell r="P118">
            <v>0</v>
          </cell>
          <cell r="Q118">
            <v>8731.7261296078268</v>
          </cell>
          <cell r="R118">
            <v>7795.256850183413</v>
          </cell>
          <cell r="S118">
            <v>0</v>
          </cell>
          <cell r="T118">
            <v>4906.7319352772147</v>
          </cell>
          <cell r="U118">
            <v>25221.481905399025</v>
          </cell>
          <cell r="V118">
            <v>234.0546870424231</v>
          </cell>
          <cell r="W118">
            <v>14582.645121409698</v>
          </cell>
          <cell r="X118">
            <v>1429.3759028638799</v>
          </cell>
          <cell r="Y118">
            <v>0</v>
          </cell>
          <cell r="Z118">
            <v>2080.1457534838855</v>
          </cell>
          <cell r="AA118">
            <v>0</v>
          </cell>
          <cell r="AB118">
            <v>0</v>
          </cell>
          <cell r="AC118">
            <v>0</v>
          </cell>
          <cell r="AD118">
            <v>0</v>
          </cell>
          <cell r="AE118">
            <v>0</v>
          </cell>
          <cell r="AF118">
            <v>0</v>
          </cell>
          <cell r="AG118">
            <v>35737.017167326063</v>
          </cell>
          <cell r="AH118">
            <v>35064.451697622659</v>
          </cell>
          <cell r="AI118">
            <v>262724.77700121165</v>
          </cell>
          <cell r="AJ118">
            <v>33013.776447014592</v>
          </cell>
          <cell r="AK118">
            <v>38679.39840094297</v>
          </cell>
          <cell r="AL118">
            <v>61454.243887100034</v>
          </cell>
          <cell r="AM118">
            <v>13882.852032292611</v>
          </cell>
          <cell r="AN118">
            <v>0</v>
          </cell>
          <cell r="AO118">
            <v>0</v>
          </cell>
          <cell r="AP118">
            <v>0</v>
          </cell>
          <cell r="AQ118">
            <v>0</v>
          </cell>
          <cell r="AR118">
            <v>0</v>
          </cell>
          <cell r="AS118">
            <v>0</v>
          </cell>
          <cell r="AT118">
            <v>0</v>
          </cell>
        </row>
        <row r="119">
          <cell r="A119">
            <v>9</v>
          </cell>
          <cell r="B119" t="str">
            <v>RhodeIsland</v>
          </cell>
          <cell r="C119">
            <v>41791</v>
          </cell>
          <cell r="D119" t="str">
            <v>Frcst BI</v>
          </cell>
          <cell r="E119">
            <v>14786.744059790346</v>
          </cell>
          <cell r="F119">
            <v>440.38876284766775</v>
          </cell>
          <cell r="G119">
            <v>223652.3015398845</v>
          </cell>
          <cell r="H119">
            <v>24435.334245606282</v>
          </cell>
          <cell r="I119">
            <v>27829.652422519528</v>
          </cell>
          <cell r="J119">
            <v>0</v>
          </cell>
          <cell r="K119">
            <v>0</v>
          </cell>
          <cell r="L119">
            <v>32006.737409978767</v>
          </cell>
          <cell r="M119">
            <v>286.01556570465573</v>
          </cell>
          <cell r="N119">
            <v>57961.438140759034</v>
          </cell>
          <cell r="O119">
            <v>7140.2098866538672</v>
          </cell>
          <cell r="P119">
            <v>0</v>
          </cell>
          <cell r="Q119">
            <v>6109.9330837815551</v>
          </cell>
          <cell r="R119">
            <v>6265.0861886505181</v>
          </cell>
          <cell r="S119">
            <v>0</v>
          </cell>
          <cell r="T119">
            <v>4900.7203161353646</v>
          </cell>
          <cell r="U119">
            <v>13539.322253090475</v>
          </cell>
          <cell r="V119">
            <v>55.726054658146175</v>
          </cell>
          <cell r="W119">
            <v>7785.0471494858484</v>
          </cell>
          <cell r="X119">
            <v>672.42612770507617</v>
          </cell>
          <cell r="Y119">
            <v>0</v>
          </cell>
          <cell r="Z119">
            <v>1227.8373826643824</v>
          </cell>
          <cell r="AA119">
            <v>0</v>
          </cell>
          <cell r="AB119">
            <v>0</v>
          </cell>
          <cell r="AC119">
            <v>0</v>
          </cell>
          <cell r="AD119">
            <v>0</v>
          </cell>
          <cell r="AE119">
            <v>0</v>
          </cell>
          <cell r="AF119">
            <v>0</v>
          </cell>
          <cell r="AG119">
            <v>31781.77740762063</v>
          </cell>
          <cell r="AH119">
            <v>31207.548459730158</v>
          </cell>
          <cell r="AI119">
            <v>256964.83895792413</v>
          </cell>
          <cell r="AJ119">
            <v>25899.250138919648</v>
          </cell>
          <cell r="AK119">
            <v>18572.563991910276</v>
          </cell>
          <cell r="AL119">
            <v>269714.33086212038</v>
          </cell>
          <cell r="AM119">
            <v>13118.446229427993</v>
          </cell>
          <cell r="AN119">
            <v>0</v>
          </cell>
          <cell r="AO119">
            <v>0</v>
          </cell>
          <cell r="AP119">
            <v>0</v>
          </cell>
          <cell r="AQ119">
            <v>0</v>
          </cell>
          <cell r="AR119">
            <v>0</v>
          </cell>
          <cell r="AS119">
            <v>0</v>
          </cell>
          <cell r="AT119">
            <v>0</v>
          </cell>
        </row>
        <row r="120">
          <cell r="A120">
            <v>9</v>
          </cell>
          <cell r="B120" t="str">
            <v>RhodeIsland</v>
          </cell>
          <cell r="C120">
            <v>41821</v>
          </cell>
          <cell r="D120" t="str">
            <v>Frcst BI</v>
          </cell>
          <cell r="E120">
            <v>13047.753348430622</v>
          </cell>
          <cell r="F120">
            <v>336.62511243709713</v>
          </cell>
          <cell r="G120">
            <v>165066.97227173843</v>
          </cell>
          <cell r="H120">
            <v>18024.826594464619</v>
          </cell>
          <cell r="I120">
            <v>22553.939706225075</v>
          </cell>
          <cell r="J120">
            <v>0</v>
          </cell>
          <cell r="K120">
            <v>0</v>
          </cell>
          <cell r="L120">
            <v>26068.281961506982</v>
          </cell>
          <cell r="M120">
            <v>51.138920081576231</v>
          </cell>
          <cell r="N120">
            <v>46080.755844018939</v>
          </cell>
          <cell r="O120">
            <v>6078.6084217060088</v>
          </cell>
          <cell r="P120">
            <v>0</v>
          </cell>
          <cell r="Q120">
            <v>5935.8869603708836</v>
          </cell>
          <cell r="R120">
            <v>4334.5083854974037</v>
          </cell>
          <cell r="S120">
            <v>0</v>
          </cell>
          <cell r="T120">
            <v>3802.5713133322106</v>
          </cell>
          <cell r="U120">
            <v>7810.4418994024145</v>
          </cell>
          <cell r="V120">
            <v>9.7930544272664193</v>
          </cell>
          <cell r="W120">
            <v>5634.1283946511812</v>
          </cell>
          <cell r="X120">
            <v>659.68737635672551</v>
          </cell>
          <cell r="Y120">
            <v>0</v>
          </cell>
          <cell r="Z120">
            <v>743.98250491286819</v>
          </cell>
          <cell r="AA120">
            <v>0</v>
          </cell>
          <cell r="AB120">
            <v>0</v>
          </cell>
          <cell r="AC120">
            <v>0</v>
          </cell>
          <cell r="AD120">
            <v>0</v>
          </cell>
          <cell r="AE120">
            <v>0</v>
          </cell>
          <cell r="AF120">
            <v>0</v>
          </cell>
          <cell r="AG120">
            <v>27650.410271923185</v>
          </cell>
          <cell r="AH120">
            <v>28499.292942296252</v>
          </cell>
          <cell r="AI120">
            <v>258799.24690407395</v>
          </cell>
          <cell r="AJ120">
            <v>18923.141378409462</v>
          </cell>
          <cell r="AK120">
            <v>15445.062136497438</v>
          </cell>
          <cell r="AL120">
            <v>714331.60602650454</v>
          </cell>
          <cell r="AM120">
            <v>12276.716190125286</v>
          </cell>
          <cell r="AN120">
            <v>0</v>
          </cell>
          <cell r="AO120">
            <v>0</v>
          </cell>
          <cell r="AP120">
            <v>0</v>
          </cell>
          <cell r="AQ120">
            <v>0</v>
          </cell>
          <cell r="AR120">
            <v>0</v>
          </cell>
          <cell r="AS120">
            <v>0</v>
          </cell>
          <cell r="AT120">
            <v>0</v>
          </cell>
        </row>
        <row r="121">
          <cell r="A121">
            <v>9</v>
          </cell>
          <cell r="B121" t="str">
            <v>RhodeIsland</v>
          </cell>
          <cell r="C121">
            <v>41852</v>
          </cell>
          <cell r="D121" t="str">
            <v>Frcst BI</v>
          </cell>
          <cell r="E121">
            <v>11040.987226911731</v>
          </cell>
          <cell r="F121">
            <v>276.4317549822398</v>
          </cell>
          <cell r="G121">
            <v>151518.45846435055</v>
          </cell>
          <cell r="H121">
            <v>16978.553982249228</v>
          </cell>
          <cell r="I121">
            <v>20719.856501214232</v>
          </cell>
          <cell r="J121">
            <v>0</v>
          </cell>
          <cell r="K121">
            <v>0</v>
          </cell>
          <cell r="L121">
            <v>21799.862924036577</v>
          </cell>
          <cell r="M121">
            <v>124.93360982683822</v>
          </cell>
          <cell r="N121">
            <v>39437.969487640337</v>
          </cell>
          <cell r="O121">
            <v>6031.6709254111038</v>
          </cell>
          <cell r="P121">
            <v>0</v>
          </cell>
          <cell r="Q121">
            <v>6134.4067617030505</v>
          </cell>
          <cell r="R121">
            <v>5992.0443258683981</v>
          </cell>
          <cell r="S121">
            <v>0</v>
          </cell>
          <cell r="T121">
            <v>3801.9725994081946</v>
          </cell>
          <cell r="U121">
            <v>7158.6829025477691</v>
          </cell>
          <cell r="V121">
            <v>7.2217324840764325</v>
          </cell>
          <cell r="W121">
            <v>5131.9317263233033</v>
          </cell>
          <cell r="X121">
            <v>621.29325477707005</v>
          </cell>
          <cell r="Y121">
            <v>0</v>
          </cell>
          <cell r="Z121">
            <v>695.99315923566905</v>
          </cell>
          <cell r="AA121">
            <v>0</v>
          </cell>
          <cell r="AB121">
            <v>0</v>
          </cell>
          <cell r="AC121">
            <v>0</v>
          </cell>
          <cell r="AD121">
            <v>0</v>
          </cell>
          <cell r="AE121">
            <v>0</v>
          </cell>
          <cell r="AF121">
            <v>0</v>
          </cell>
          <cell r="AG121">
            <v>30382.870203597213</v>
          </cell>
          <cell r="AH121">
            <v>30585.480944601572</v>
          </cell>
          <cell r="AI121">
            <v>252439.15769502486</v>
          </cell>
          <cell r="AJ121">
            <v>18636.338000000003</v>
          </cell>
          <cell r="AK121">
            <v>15173.517307692307</v>
          </cell>
          <cell r="AL121">
            <v>107916.2330153142</v>
          </cell>
          <cell r="AM121">
            <v>9888.3890196149696</v>
          </cell>
          <cell r="AN121">
            <v>0</v>
          </cell>
          <cell r="AO121">
            <v>0</v>
          </cell>
          <cell r="AP121">
            <v>0</v>
          </cell>
          <cell r="AQ121">
            <v>0</v>
          </cell>
          <cell r="AR121">
            <v>0</v>
          </cell>
          <cell r="AS121">
            <v>0</v>
          </cell>
          <cell r="AT121">
            <v>0</v>
          </cell>
        </row>
        <row r="122">
          <cell r="A122">
            <v>9</v>
          </cell>
          <cell r="B122" t="str">
            <v>RhodeIsland</v>
          </cell>
          <cell r="C122">
            <v>41883</v>
          </cell>
          <cell r="D122" t="str">
            <v>Frcst BI</v>
          </cell>
          <cell r="E122">
            <v>10304.892157931692</v>
          </cell>
          <cell r="F122">
            <v>280.26006114352742</v>
          </cell>
          <cell r="G122">
            <v>145294.08741862001</v>
          </cell>
          <cell r="H122">
            <v>17564.015241838944</v>
          </cell>
          <cell r="I122">
            <v>19212.228342976148</v>
          </cell>
          <cell r="J122">
            <v>0</v>
          </cell>
          <cell r="K122">
            <v>0</v>
          </cell>
          <cell r="L122">
            <v>23457.299146419507</v>
          </cell>
          <cell r="M122">
            <v>103.04197004202952</v>
          </cell>
          <cell r="N122">
            <v>38041.980367327815</v>
          </cell>
          <cell r="O122">
            <v>5793.2717092960875</v>
          </cell>
          <cell r="P122">
            <v>0</v>
          </cell>
          <cell r="Q122">
            <v>6101.3384392486605</v>
          </cell>
          <cell r="R122">
            <v>4309.7096989784013</v>
          </cell>
          <cell r="S122">
            <v>0</v>
          </cell>
          <cell r="T122">
            <v>4093.4016888659876</v>
          </cell>
          <cell r="U122">
            <v>8711.5125260644309</v>
          </cell>
          <cell r="V122">
            <v>31.984786249057944</v>
          </cell>
          <cell r="W122">
            <v>5088.2036633720345</v>
          </cell>
          <cell r="X122">
            <v>548.57795609822006</v>
          </cell>
          <cell r="Y122">
            <v>0</v>
          </cell>
          <cell r="Z122">
            <v>570.63100656921347</v>
          </cell>
          <cell r="AA122">
            <v>0</v>
          </cell>
          <cell r="AB122">
            <v>0</v>
          </cell>
          <cell r="AC122">
            <v>0</v>
          </cell>
          <cell r="AD122">
            <v>0</v>
          </cell>
          <cell r="AE122">
            <v>0</v>
          </cell>
          <cell r="AF122">
            <v>0</v>
          </cell>
          <cell r="AG122">
            <v>32133.045524134672</v>
          </cell>
          <cell r="AH122">
            <v>31565.425363374779</v>
          </cell>
          <cell r="AI122">
            <v>275876.52934967162</v>
          </cell>
          <cell r="AJ122">
            <v>23048.531658649794</v>
          </cell>
          <cell r="AK122">
            <v>20827.712248837528</v>
          </cell>
          <cell r="AL122">
            <v>304277.7066349652</v>
          </cell>
          <cell r="AM122">
            <v>11517.636533927993</v>
          </cell>
          <cell r="AN122">
            <v>0</v>
          </cell>
          <cell r="AO122">
            <v>0</v>
          </cell>
          <cell r="AP122">
            <v>0</v>
          </cell>
          <cell r="AQ122">
            <v>0</v>
          </cell>
          <cell r="AR122">
            <v>0</v>
          </cell>
          <cell r="AS122">
            <v>0</v>
          </cell>
          <cell r="AT122">
            <v>0</v>
          </cell>
        </row>
        <row r="123">
          <cell r="A123">
            <v>9</v>
          </cell>
          <cell r="B123" t="str">
            <v>RhodeIsland</v>
          </cell>
          <cell r="C123">
            <v>41913</v>
          </cell>
          <cell r="D123" t="str">
            <v>Frcst BI</v>
          </cell>
          <cell r="E123">
            <v>11302.546257523039</v>
          </cell>
          <cell r="F123">
            <v>314.01658875428399</v>
          </cell>
          <cell r="G123">
            <v>236436.55980275775</v>
          </cell>
          <cell r="H123">
            <v>26342.531507082753</v>
          </cell>
          <cell r="I123">
            <v>21919.062722561765</v>
          </cell>
          <cell r="J123">
            <v>0</v>
          </cell>
          <cell r="K123">
            <v>0</v>
          </cell>
          <cell r="L123">
            <v>24414.789088870715</v>
          </cell>
          <cell r="M123">
            <v>319.60838007724135</v>
          </cell>
          <cell r="N123">
            <v>46748.639769940055</v>
          </cell>
          <cell r="O123">
            <v>6070.5046129062866</v>
          </cell>
          <cell r="P123">
            <v>0</v>
          </cell>
          <cell r="Q123">
            <v>5791.0488799660288</v>
          </cell>
          <cell r="R123">
            <v>4254.0282933429307</v>
          </cell>
          <cell r="S123">
            <v>0</v>
          </cell>
          <cell r="T123">
            <v>3889.9392468769593</v>
          </cell>
          <cell r="U123">
            <v>17773.707773174105</v>
          </cell>
          <cell r="V123">
            <v>31.873966854073579</v>
          </cell>
          <cell r="W123">
            <v>10946.977527155712</v>
          </cell>
          <cell r="X123">
            <v>577.11976358542643</v>
          </cell>
          <cell r="Y123">
            <v>0</v>
          </cell>
          <cell r="Z123">
            <v>1142.8593964461629</v>
          </cell>
          <cell r="AA123">
            <v>0</v>
          </cell>
          <cell r="AB123">
            <v>0</v>
          </cell>
          <cell r="AC123">
            <v>0</v>
          </cell>
          <cell r="AD123">
            <v>0</v>
          </cell>
          <cell r="AE123">
            <v>0</v>
          </cell>
          <cell r="AF123">
            <v>0</v>
          </cell>
          <cell r="AG123">
            <v>44476.296700912433</v>
          </cell>
          <cell r="AH123">
            <v>29602.955467298983</v>
          </cell>
          <cell r="AI123">
            <v>267028.78582206543</v>
          </cell>
          <cell r="AJ123">
            <v>48542.560408249425</v>
          </cell>
          <cell r="AK123">
            <v>46608.492869292408</v>
          </cell>
          <cell r="AL123">
            <v>257191.75864797214</v>
          </cell>
          <cell r="AM123">
            <v>13974.408147650194</v>
          </cell>
          <cell r="AN123">
            <v>0</v>
          </cell>
          <cell r="AO123">
            <v>0</v>
          </cell>
          <cell r="AP123">
            <v>0</v>
          </cell>
          <cell r="AQ123">
            <v>0</v>
          </cell>
          <cell r="AR123">
            <v>0</v>
          </cell>
          <cell r="AS123">
            <v>0</v>
          </cell>
          <cell r="AT123">
            <v>0</v>
          </cell>
        </row>
        <row r="124">
          <cell r="A124">
            <v>9</v>
          </cell>
          <cell r="B124" t="str">
            <v>RhodeIsland</v>
          </cell>
          <cell r="C124">
            <v>41944</v>
          </cell>
          <cell r="D124" t="str">
            <v>Frcst BI</v>
          </cell>
          <cell r="E124">
            <v>14023.945376721553</v>
          </cell>
          <cell r="F124">
            <v>575.77526656682551</v>
          </cell>
          <cell r="G124">
            <v>453075.58326297498</v>
          </cell>
          <cell r="H124">
            <v>52927.084111581113</v>
          </cell>
          <cell r="I124">
            <v>54997.92935025422</v>
          </cell>
          <cell r="J124">
            <v>0</v>
          </cell>
          <cell r="K124">
            <v>0</v>
          </cell>
          <cell r="L124">
            <v>37450.215092459948</v>
          </cell>
          <cell r="M124">
            <v>546.9871290455053</v>
          </cell>
          <cell r="N124">
            <v>80694.194034711269</v>
          </cell>
          <cell r="O124">
            <v>7277.4695531302423</v>
          </cell>
          <cell r="P124">
            <v>0</v>
          </cell>
          <cell r="Q124">
            <v>7179.1692152608302</v>
          </cell>
          <cell r="R124">
            <v>4210.8384397389209</v>
          </cell>
          <cell r="S124">
            <v>0</v>
          </cell>
          <cell r="T124">
            <v>4204.7283556430311</v>
          </cell>
          <cell r="U124">
            <v>31395.874692454978</v>
          </cell>
          <cell r="V124">
            <v>341.82223316529627</v>
          </cell>
          <cell r="W124">
            <v>21472.428390395115</v>
          </cell>
          <cell r="X124">
            <v>1334.6996772499488</v>
          </cell>
          <cell r="Y124">
            <v>0</v>
          </cell>
          <cell r="Z124">
            <v>2682.6312274243774</v>
          </cell>
          <cell r="AA124">
            <v>0</v>
          </cell>
          <cell r="AB124">
            <v>0</v>
          </cell>
          <cell r="AC124">
            <v>0</v>
          </cell>
          <cell r="AD124">
            <v>0</v>
          </cell>
          <cell r="AE124">
            <v>0</v>
          </cell>
          <cell r="AF124">
            <v>0</v>
          </cell>
          <cell r="AG124">
            <v>64568.044880094843</v>
          </cell>
          <cell r="AH124">
            <v>40684.289424115763</v>
          </cell>
          <cell r="AI124">
            <v>299764.97497854679</v>
          </cell>
          <cell r="AJ124">
            <v>111502.31207309982</v>
          </cell>
          <cell r="AK124">
            <v>100445.93571313254</v>
          </cell>
          <cell r="AL124">
            <v>214911.5284113872</v>
          </cell>
          <cell r="AM124">
            <v>15859.639262990388</v>
          </cell>
          <cell r="AN124">
            <v>0</v>
          </cell>
          <cell r="AO124">
            <v>0</v>
          </cell>
          <cell r="AP124">
            <v>0</v>
          </cell>
          <cell r="AQ124">
            <v>0</v>
          </cell>
          <cell r="AR124">
            <v>0</v>
          </cell>
          <cell r="AS124">
            <v>0</v>
          </cell>
          <cell r="AT124">
            <v>0</v>
          </cell>
        </row>
        <row r="125">
          <cell r="A125">
            <v>9</v>
          </cell>
          <cell r="B125" t="str">
            <v>RhodeIsland</v>
          </cell>
          <cell r="C125">
            <v>41974</v>
          </cell>
          <cell r="D125" t="str">
            <v>Frcst BI</v>
          </cell>
          <cell r="E125">
            <v>22875.62760487269</v>
          </cell>
          <cell r="F125">
            <v>1187.0113994953574</v>
          </cell>
          <cell r="G125">
            <v>941102.16175438452</v>
          </cell>
          <cell r="H125">
            <v>105859.40719545663</v>
          </cell>
          <cell r="I125">
            <v>128827.60042803505</v>
          </cell>
          <cell r="J125">
            <v>0</v>
          </cell>
          <cell r="K125">
            <v>0</v>
          </cell>
          <cell r="L125">
            <v>70865.28747226909</v>
          </cell>
          <cell r="M125">
            <v>1462.4750673246062</v>
          </cell>
          <cell r="N125">
            <v>137591.87355335869</v>
          </cell>
          <cell r="O125">
            <v>10403.085596894558</v>
          </cell>
          <cell r="P125">
            <v>0</v>
          </cell>
          <cell r="Q125">
            <v>9063.3140056688371</v>
          </cell>
          <cell r="R125">
            <v>4573.3636140098924</v>
          </cell>
          <cell r="S125">
            <v>0</v>
          </cell>
          <cell r="T125">
            <v>5655.583483961922</v>
          </cell>
          <cell r="U125">
            <v>61088.942376998675</v>
          </cell>
          <cell r="V125">
            <v>432.58160998288946</v>
          </cell>
          <cell r="W125">
            <v>38375.249074989377</v>
          </cell>
          <cell r="X125">
            <v>2580.3787085595377</v>
          </cell>
          <cell r="Y125">
            <v>0</v>
          </cell>
          <cell r="Z125">
            <v>4616.3954796678072</v>
          </cell>
          <cell r="AA125">
            <v>0</v>
          </cell>
          <cell r="AB125">
            <v>0</v>
          </cell>
          <cell r="AC125">
            <v>0</v>
          </cell>
          <cell r="AD125">
            <v>0</v>
          </cell>
          <cell r="AE125">
            <v>0</v>
          </cell>
          <cell r="AF125">
            <v>0</v>
          </cell>
          <cell r="AG125">
            <v>104595.13675470957</v>
          </cell>
          <cell r="AH125">
            <v>46905.586784616484</v>
          </cell>
          <cell r="AI125">
            <v>372333.76615056436</v>
          </cell>
          <cell r="AJ125">
            <v>157605.3855121558</v>
          </cell>
          <cell r="AK125">
            <v>147584.8919511142</v>
          </cell>
          <cell r="AL125">
            <v>83526.814379626041</v>
          </cell>
          <cell r="AM125">
            <v>19289.695009429743</v>
          </cell>
          <cell r="AN125">
            <v>0</v>
          </cell>
          <cell r="AO125">
            <v>0</v>
          </cell>
          <cell r="AP125">
            <v>0</v>
          </cell>
          <cell r="AQ125">
            <v>0</v>
          </cell>
          <cell r="AR125">
            <v>0</v>
          </cell>
          <cell r="AS125">
            <v>0</v>
          </cell>
          <cell r="AT125">
            <v>0</v>
          </cell>
        </row>
        <row r="126">
          <cell r="A126">
            <v>9</v>
          </cell>
          <cell r="B126" t="str">
            <v>RhodeIsland</v>
          </cell>
          <cell r="C126">
            <v>42005</v>
          </cell>
          <cell r="D126" t="str">
            <v>Frcst BI</v>
          </cell>
          <cell r="E126">
            <v>31690.918706614077</v>
          </cell>
          <cell r="F126">
            <v>1740.1878904365258</v>
          </cell>
          <cell r="G126">
            <v>1348257.8508559579</v>
          </cell>
          <cell r="H126">
            <v>130669.19150730991</v>
          </cell>
          <cell r="I126">
            <v>221949.33232332618</v>
          </cell>
          <cell r="J126">
            <v>0</v>
          </cell>
          <cell r="K126">
            <v>0</v>
          </cell>
          <cell r="L126">
            <v>102079.69527130494</v>
          </cell>
          <cell r="M126">
            <v>2298.2434398425276</v>
          </cell>
          <cell r="N126">
            <v>234392.48560655187</v>
          </cell>
          <cell r="O126">
            <v>12374.44181938721</v>
          </cell>
          <cell r="P126">
            <v>0</v>
          </cell>
          <cell r="Q126">
            <v>12511.351069592256</v>
          </cell>
          <cell r="R126">
            <v>7484.1697199843811</v>
          </cell>
          <cell r="S126">
            <v>0</v>
          </cell>
          <cell r="T126">
            <v>5725.6666745859238</v>
          </cell>
          <cell r="U126">
            <v>90597.270938127534</v>
          </cell>
          <cell r="V126">
            <v>425.84278108579792</v>
          </cell>
          <cell r="W126">
            <v>53428.870302071249</v>
          </cell>
          <cell r="X126">
            <v>4058.4307826966383</v>
          </cell>
          <cell r="Y126">
            <v>0</v>
          </cell>
          <cell r="Z126">
            <v>6144.0438788258489</v>
          </cell>
          <cell r="AA126">
            <v>0</v>
          </cell>
          <cell r="AB126">
            <v>0</v>
          </cell>
          <cell r="AC126">
            <v>0</v>
          </cell>
          <cell r="AD126">
            <v>0</v>
          </cell>
          <cell r="AE126">
            <v>0</v>
          </cell>
          <cell r="AF126">
            <v>0</v>
          </cell>
          <cell r="AG126">
            <v>100714.79136919306</v>
          </cell>
          <cell r="AH126">
            <v>42956.191137236223</v>
          </cell>
          <cell r="AI126">
            <v>365589.44765457889</v>
          </cell>
          <cell r="AJ126">
            <v>178243.17036835081</v>
          </cell>
          <cell r="AK126">
            <v>161257.26318140092</v>
          </cell>
          <cell r="AL126">
            <v>83141.128215144621</v>
          </cell>
          <cell r="AM126">
            <v>15906.753180507008</v>
          </cell>
          <cell r="AN126">
            <v>0</v>
          </cell>
          <cell r="AO126">
            <v>0</v>
          </cell>
          <cell r="AP126">
            <v>0</v>
          </cell>
          <cell r="AQ126">
            <v>0</v>
          </cell>
          <cell r="AR126">
            <v>0</v>
          </cell>
          <cell r="AS126">
            <v>0</v>
          </cell>
          <cell r="AT126">
            <v>0</v>
          </cell>
        </row>
        <row r="127">
          <cell r="A127">
            <v>9</v>
          </cell>
          <cell r="B127" t="str">
            <v>RhodeIsland</v>
          </cell>
          <cell r="C127">
            <v>42036</v>
          </cell>
          <cell r="D127" t="str">
            <v>Frcst BI</v>
          </cell>
          <cell r="E127">
            <v>30650.343878330747</v>
          </cell>
          <cell r="F127">
            <v>1681.2739075344039</v>
          </cell>
          <cell r="G127">
            <v>1235747.9474293259</v>
          </cell>
          <cell r="H127">
            <v>117511.27164431484</v>
          </cell>
          <cell r="I127">
            <v>191326.71149039711</v>
          </cell>
          <cell r="J127">
            <v>0</v>
          </cell>
          <cell r="K127">
            <v>0</v>
          </cell>
          <cell r="L127">
            <v>107312.24749309674</v>
          </cell>
          <cell r="M127">
            <v>2191.5042449070806</v>
          </cell>
          <cell r="N127">
            <v>239684.00543833751</v>
          </cell>
          <cell r="O127">
            <v>11883.00051819593</v>
          </cell>
          <cell r="P127">
            <v>0</v>
          </cell>
          <cell r="Q127">
            <v>10869.945087479617</v>
          </cell>
          <cell r="R127">
            <v>6171.0396104350602</v>
          </cell>
          <cell r="S127">
            <v>0</v>
          </cell>
          <cell r="T127">
            <v>7106.6288148115509</v>
          </cell>
          <cell r="U127">
            <v>79725.085693603105</v>
          </cell>
          <cell r="V127">
            <v>867.81002424279484</v>
          </cell>
          <cell r="W127">
            <v>48904.9565797057</v>
          </cell>
          <cell r="X127">
            <v>3245.1666913097247</v>
          </cell>
          <cell r="Y127">
            <v>0</v>
          </cell>
          <cell r="Z127">
            <v>5370.3460859042498</v>
          </cell>
          <cell r="AA127">
            <v>0</v>
          </cell>
          <cell r="AB127">
            <v>0</v>
          </cell>
          <cell r="AC127">
            <v>0</v>
          </cell>
          <cell r="AD127">
            <v>0</v>
          </cell>
          <cell r="AE127">
            <v>0</v>
          </cell>
          <cell r="AF127">
            <v>0</v>
          </cell>
          <cell r="AG127">
            <v>116380.28898429766</v>
          </cell>
          <cell r="AH127">
            <v>50756.71881172742</v>
          </cell>
          <cell r="AI127">
            <v>352488.89335867477</v>
          </cell>
          <cell r="AJ127">
            <v>167452.26186088932</v>
          </cell>
          <cell r="AK127">
            <v>156382.07201008155</v>
          </cell>
          <cell r="AL127">
            <v>0</v>
          </cell>
          <cell r="AM127">
            <v>15358.244450144695</v>
          </cell>
          <cell r="AN127">
            <v>0</v>
          </cell>
          <cell r="AO127">
            <v>0</v>
          </cell>
          <cell r="AP127">
            <v>0</v>
          </cell>
          <cell r="AQ127">
            <v>0</v>
          </cell>
          <cell r="AR127">
            <v>0</v>
          </cell>
          <cell r="AS127">
            <v>0</v>
          </cell>
          <cell r="AT127">
            <v>0</v>
          </cell>
        </row>
        <row r="128">
          <cell r="A128">
            <v>9</v>
          </cell>
          <cell r="B128" t="str">
            <v>RhodeIsland</v>
          </cell>
          <cell r="C128">
            <v>42064</v>
          </cell>
          <cell r="D128" t="str">
            <v>Frcst BI</v>
          </cell>
          <cell r="E128">
            <v>29338.542588741904</v>
          </cell>
          <cell r="F128">
            <v>1523.6942687993403</v>
          </cell>
          <cell r="G128">
            <v>1148094.825158318</v>
          </cell>
          <cell r="H128">
            <v>112315.11238548158</v>
          </cell>
          <cell r="I128">
            <v>185028.97021313594</v>
          </cell>
          <cell r="J128">
            <v>0</v>
          </cell>
          <cell r="K128">
            <v>0</v>
          </cell>
          <cell r="L128">
            <v>103384.04796682618</v>
          </cell>
          <cell r="M128">
            <v>1574.3541320131449</v>
          </cell>
          <cell r="N128">
            <v>238602.2276761519</v>
          </cell>
          <cell r="O128">
            <v>13890.52288469771</v>
          </cell>
          <cell r="P128">
            <v>0</v>
          </cell>
          <cell r="Q128">
            <v>12091.296184276422</v>
          </cell>
          <cell r="R128">
            <v>6646.3316262006256</v>
          </cell>
          <cell r="S128">
            <v>0</v>
          </cell>
          <cell r="T128">
            <v>6829.5525374133458</v>
          </cell>
          <cell r="U128">
            <v>79855.1342521693</v>
          </cell>
          <cell r="V128">
            <v>907.77638927729208</v>
          </cell>
          <cell r="W128">
            <v>48535.916422086026</v>
          </cell>
          <cell r="X128">
            <v>3126.0755233205132</v>
          </cell>
          <cell r="Y128">
            <v>0</v>
          </cell>
          <cell r="Z128">
            <v>5843.1359386905115</v>
          </cell>
          <cell r="AA128">
            <v>0</v>
          </cell>
          <cell r="AB128">
            <v>0</v>
          </cell>
          <cell r="AC128">
            <v>0</v>
          </cell>
          <cell r="AD128">
            <v>0</v>
          </cell>
          <cell r="AE128">
            <v>0</v>
          </cell>
          <cell r="AF128">
            <v>0</v>
          </cell>
          <cell r="AG128">
            <v>78430.441734312524</v>
          </cell>
          <cell r="AH128">
            <v>49760.152800470671</v>
          </cell>
          <cell r="AI128">
            <v>322140.37320738478</v>
          </cell>
          <cell r="AJ128">
            <v>142450.151617375</v>
          </cell>
          <cell r="AK128">
            <v>130408.56755273158</v>
          </cell>
          <cell r="AL128">
            <v>0</v>
          </cell>
          <cell r="AM128">
            <v>12901.570033232476</v>
          </cell>
          <cell r="AN128">
            <v>0</v>
          </cell>
          <cell r="AO128">
            <v>0</v>
          </cell>
          <cell r="AP128">
            <v>0</v>
          </cell>
          <cell r="AQ128">
            <v>0</v>
          </cell>
          <cell r="AR128">
            <v>0</v>
          </cell>
          <cell r="AS128">
            <v>0</v>
          </cell>
          <cell r="AT128">
            <v>0</v>
          </cell>
        </row>
        <row r="129">
          <cell r="A129">
            <v>9</v>
          </cell>
          <cell r="B129" t="str">
            <v>RhodeIsland</v>
          </cell>
          <cell r="C129">
            <v>42095</v>
          </cell>
          <cell r="D129" t="str">
            <v>Frcst BI</v>
          </cell>
          <cell r="E129">
            <v>21972.071349635637</v>
          </cell>
          <cell r="F129">
            <v>1009.2553916535397</v>
          </cell>
          <cell r="G129">
            <v>749847.3386074662</v>
          </cell>
          <cell r="H129">
            <v>75871.132024807157</v>
          </cell>
          <cell r="I129">
            <v>108346.51571428309</v>
          </cell>
          <cell r="J129">
            <v>0</v>
          </cell>
          <cell r="K129">
            <v>0</v>
          </cell>
          <cell r="L129">
            <v>73143.21433665519</v>
          </cell>
          <cell r="M129">
            <v>1147.6784593977197</v>
          </cell>
          <cell r="N129">
            <v>154627.99881470454</v>
          </cell>
          <cell r="O129">
            <v>10783.123313280912</v>
          </cell>
          <cell r="P129">
            <v>0</v>
          </cell>
          <cell r="Q129">
            <v>9900.6688106329839</v>
          </cell>
          <cell r="R129">
            <v>5996.468852028419</v>
          </cell>
          <cell r="S129">
            <v>0</v>
          </cell>
          <cell r="T129">
            <v>5540.8809872003603</v>
          </cell>
          <cell r="U129">
            <v>54867.902146271299</v>
          </cell>
          <cell r="V129">
            <v>509.940772845997</v>
          </cell>
          <cell r="W129">
            <v>32208.315675691916</v>
          </cell>
          <cell r="X129">
            <v>2210.0026697935864</v>
          </cell>
          <cell r="Y129">
            <v>0</v>
          </cell>
          <cell r="Z129">
            <v>3657.9559751545808</v>
          </cell>
          <cell r="AA129">
            <v>0</v>
          </cell>
          <cell r="AB129">
            <v>0</v>
          </cell>
          <cell r="AC129">
            <v>0</v>
          </cell>
          <cell r="AD129">
            <v>0</v>
          </cell>
          <cell r="AE129">
            <v>0</v>
          </cell>
          <cell r="AF129">
            <v>0</v>
          </cell>
          <cell r="AG129">
            <v>58326.967443558111</v>
          </cell>
          <cell r="AH129">
            <v>36740.901783130546</v>
          </cell>
          <cell r="AI129">
            <v>283873.99076559552</v>
          </cell>
          <cell r="AJ129">
            <v>98874.581251971322</v>
          </cell>
          <cell r="AK129">
            <v>85039.051757883557</v>
          </cell>
          <cell r="AL129">
            <v>0</v>
          </cell>
          <cell r="AM129">
            <v>16265.844409793612</v>
          </cell>
          <cell r="AN129">
            <v>0</v>
          </cell>
          <cell r="AO129">
            <v>0</v>
          </cell>
          <cell r="AP129">
            <v>0</v>
          </cell>
          <cell r="AQ129">
            <v>0</v>
          </cell>
          <cell r="AR129">
            <v>0</v>
          </cell>
          <cell r="AS129">
            <v>0</v>
          </cell>
          <cell r="AT129">
            <v>0</v>
          </cell>
        </row>
        <row r="130">
          <cell r="A130">
            <v>9</v>
          </cell>
          <cell r="B130" t="str">
            <v>RhodeIsland</v>
          </cell>
          <cell r="C130">
            <v>42125</v>
          </cell>
          <cell r="D130" t="str">
            <v>Frcst BI</v>
          </cell>
          <cell r="E130">
            <v>18502.503166616862</v>
          </cell>
          <cell r="F130">
            <v>738.24865450635662</v>
          </cell>
          <cell r="G130">
            <v>407927.38668957487</v>
          </cell>
          <cell r="H130">
            <v>41942.783518852433</v>
          </cell>
          <cell r="I130">
            <v>52068.184479937467</v>
          </cell>
          <cell r="J130">
            <v>0</v>
          </cell>
          <cell r="K130">
            <v>0</v>
          </cell>
          <cell r="L130">
            <v>47727.971450197743</v>
          </cell>
          <cell r="M130">
            <v>4967.1980045980763</v>
          </cell>
          <cell r="N130">
            <v>92344.897709853511</v>
          </cell>
          <cell r="O130">
            <v>8845.0562458230706</v>
          </cell>
          <cell r="P130">
            <v>0</v>
          </cell>
          <cell r="Q130">
            <v>8299.4624598252612</v>
          </cell>
          <cell r="R130">
            <v>7409.353045718889</v>
          </cell>
          <cell r="S130">
            <v>0</v>
          </cell>
          <cell r="T130">
            <v>4663.8244137288375</v>
          </cell>
          <cell r="U130">
            <v>25189.279214793423</v>
          </cell>
          <cell r="V130">
            <v>224.70734815997196</v>
          </cell>
          <cell r="W130">
            <v>13948.973805737798</v>
          </cell>
          <cell r="X130">
            <v>1365.9684936230196</v>
          </cell>
          <cell r="Y130">
            <v>0</v>
          </cell>
          <cell r="Z130">
            <v>1990.1504742272605</v>
          </cell>
          <cell r="AA130">
            <v>0</v>
          </cell>
          <cell r="AB130">
            <v>0</v>
          </cell>
          <cell r="AC130">
            <v>0</v>
          </cell>
          <cell r="AD130">
            <v>0</v>
          </cell>
          <cell r="AE130">
            <v>0</v>
          </cell>
          <cell r="AF130">
            <v>0</v>
          </cell>
          <cell r="AG130">
            <v>35737.017167326063</v>
          </cell>
          <cell r="AH130">
            <v>35064.451697622659</v>
          </cell>
          <cell r="AI130">
            <v>262724.77700121165</v>
          </cell>
          <cell r="AJ130">
            <v>33013.776447014592</v>
          </cell>
          <cell r="AK130">
            <v>38679.39840094297</v>
          </cell>
          <cell r="AL130">
            <v>61454.243887100034</v>
          </cell>
          <cell r="AM130">
            <v>13882.852032292611</v>
          </cell>
          <cell r="AN130">
            <v>0</v>
          </cell>
          <cell r="AO130">
            <v>0</v>
          </cell>
          <cell r="AP130">
            <v>0</v>
          </cell>
          <cell r="AQ130">
            <v>0</v>
          </cell>
          <cell r="AR130">
            <v>0</v>
          </cell>
          <cell r="AS130">
            <v>0</v>
          </cell>
          <cell r="AT130">
            <v>0</v>
          </cell>
        </row>
        <row r="131">
          <cell r="A131">
            <v>9</v>
          </cell>
          <cell r="B131" t="str">
            <v>RhodeIsland</v>
          </cell>
          <cell r="C131">
            <v>42156</v>
          </cell>
          <cell r="D131" t="str">
            <v>Frcst BI</v>
          </cell>
          <cell r="E131">
            <v>13909.730296029336</v>
          </cell>
          <cell r="F131">
            <v>431.2772712025436</v>
          </cell>
          <cell r="G131">
            <v>219755.73780439916</v>
          </cell>
          <cell r="H131">
            <v>23834.889989519332</v>
          </cell>
          <cell r="I131">
            <v>27310.421829998275</v>
          </cell>
          <cell r="J131">
            <v>0</v>
          </cell>
          <cell r="K131">
            <v>0</v>
          </cell>
          <cell r="L131">
            <v>31427.014652534872</v>
          </cell>
          <cell r="M131">
            <v>303.43950246597387</v>
          </cell>
          <cell r="N131">
            <v>56762.23597232953</v>
          </cell>
          <cell r="O131">
            <v>6992.4814062403384</v>
          </cell>
          <cell r="P131">
            <v>0</v>
          </cell>
          <cell r="Q131">
            <v>5983.5206751515907</v>
          </cell>
          <cell r="R131">
            <v>6135.4637157818852</v>
          </cell>
          <cell r="S131">
            <v>0</v>
          </cell>
          <cell r="T131">
            <v>4799.3261026980799</v>
          </cell>
          <cell r="U131">
            <v>13814.758245575638</v>
          </cell>
          <cell r="V131">
            <v>53.894217999350772</v>
          </cell>
          <cell r="W131">
            <v>7590.7487185822347</v>
          </cell>
          <cell r="X131">
            <v>658.3041521863787</v>
          </cell>
          <cell r="Y131">
            <v>0</v>
          </cell>
          <cell r="Z131">
            <v>1195.498510758172</v>
          </cell>
          <cell r="AA131">
            <v>0</v>
          </cell>
          <cell r="AB131">
            <v>0</v>
          </cell>
          <cell r="AC131">
            <v>0</v>
          </cell>
          <cell r="AD131">
            <v>0</v>
          </cell>
          <cell r="AE131">
            <v>0</v>
          </cell>
          <cell r="AF131">
            <v>0</v>
          </cell>
          <cell r="AG131">
            <v>31781.77740762063</v>
          </cell>
          <cell r="AH131">
            <v>31207.548459730158</v>
          </cell>
          <cell r="AI131">
            <v>256964.83895792413</v>
          </cell>
          <cell r="AJ131">
            <v>25899.250138919648</v>
          </cell>
          <cell r="AK131">
            <v>18572.563991910276</v>
          </cell>
          <cell r="AL131">
            <v>269714.33086212038</v>
          </cell>
          <cell r="AM131">
            <v>13118.446229427993</v>
          </cell>
          <cell r="AN131">
            <v>0</v>
          </cell>
          <cell r="AO131">
            <v>0</v>
          </cell>
          <cell r="AP131">
            <v>0</v>
          </cell>
          <cell r="AQ131">
            <v>0</v>
          </cell>
          <cell r="AR131">
            <v>0</v>
          </cell>
          <cell r="AS131">
            <v>0</v>
          </cell>
          <cell r="AT131">
            <v>0</v>
          </cell>
        </row>
        <row r="132">
          <cell r="A132">
            <v>9</v>
          </cell>
          <cell r="B132" t="str">
            <v>RhodeIsland</v>
          </cell>
          <cell r="C132">
            <v>42186</v>
          </cell>
          <cell r="D132" t="str">
            <v>Frcst BI</v>
          </cell>
          <cell r="E132">
            <v>12574.291836142105</v>
          </cell>
          <cell r="F132">
            <v>337.78189976505973</v>
          </cell>
          <cell r="G132">
            <v>166939.38437599604</v>
          </cell>
          <cell r="H132">
            <v>18092.606148666513</v>
          </cell>
          <cell r="I132">
            <v>22752.293343051373</v>
          </cell>
          <cell r="J132">
            <v>0</v>
          </cell>
          <cell r="K132">
            <v>0</v>
          </cell>
          <cell r="L132">
            <v>26226.700169846037</v>
          </cell>
          <cell r="M132">
            <v>51.314655202131483</v>
          </cell>
          <cell r="N132">
            <v>46239.108956884986</v>
          </cell>
          <cell r="O132">
            <v>6099.497110440394</v>
          </cell>
          <cell r="P132">
            <v>0</v>
          </cell>
          <cell r="Q132">
            <v>5956.2851973481038</v>
          </cell>
          <cell r="R132">
            <v>4349.4036033169832</v>
          </cell>
          <cell r="S132">
            <v>0</v>
          </cell>
          <cell r="T132">
            <v>3815.6385687044872</v>
          </cell>
          <cell r="U132">
            <v>8180.4465147171722</v>
          </cell>
          <cell r="V132">
            <v>9.8765391397992044</v>
          </cell>
          <cell r="W132">
            <v>5657.8031526233644</v>
          </cell>
          <cell r="X132">
            <v>661.95074612702751</v>
          </cell>
          <cell r="Y132">
            <v>0</v>
          </cell>
          <cell r="Z132">
            <v>746.65197001320621</v>
          </cell>
          <cell r="AA132">
            <v>0</v>
          </cell>
          <cell r="AB132">
            <v>0</v>
          </cell>
          <cell r="AC132">
            <v>0</v>
          </cell>
          <cell r="AD132">
            <v>0</v>
          </cell>
          <cell r="AE132">
            <v>0</v>
          </cell>
          <cell r="AF132">
            <v>0</v>
          </cell>
          <cell r="AG132">
            <v>27650.410271923185</v>
          </cell>
          <cell r="AH132">
            <v>28499.292942296252</v>
          </cell>
          <cell r="AI132">
            <v>258799.24690407395</v>
          </cell>
          <cell r="AJ132">
            <v>18923.141378409462</v>
          </cell>
          <cell r="AK132">
            <v>15445.062136497438</v>
          </cell>
          <cell r="AL132">
            <v>714331.60602650454</v>
          </cell>
          <cell r="AM132">
            <v>12276.716190125286</v>
          </cell>
          <cell r="AN132">
            <v>0</v>
          </cell>
          <cell r="AO132">
            <v>0</v>
          </cell>
          <cell r="AP132">
            <v>0</v>
          </cell>
          <cell r="AQ132">
            <v>0</v>
          </cell>
          <cell r="AR132">
            <v>0</v>
          </cell>
          <cell r="AS132">
            <v>0</v>
          </cell>
          <cell r="AT132">
            <v>0</v>
          </cell>
        </row>
        <row r="133">
          <cell r="A133">
            <v>9</v>
          </cell>
          <cell r="B133" t="str">
            <v>RhodeIsland</v>
          </cell>
          <cell r="C133">
            <v>42217</v>
          </cell>
          <cell r="D133" t="str">
            <v>Frcst BI</v>
          </cell>
          <cell r="E133">
            <v>10371.196164499383</v>
          </cell>
          <cell r="F133">
            <v>270.37850487313966</v>
          </cell>
          <cell r="G133">
            <v>149299.15540178085</v>
          </cell>
          <cell r="H133">
            <v>16619.846465420203</v>
          </cell>
          <cell r="I133">
            <v>20367.295398125967</v>
          </cell>
          <cell r="J133">
            <v>0</v>
          </cell>
          <cell r="K133">
            <v>0</v>
          </cell>
          <cell r="L133">
            <v>21359.868761371381</v>
          </cell>
          <cell r="M133">
            <v>134.41762108376608</v>
          </cell>
          <cell r="N133">
            <v>38574.364316378138</v>
          </cell>
          <cell r="O133">
            <v>5899.5905401831242</v>
          </cell>
          <cell r="P133">
            <v>0</v>
          </cell>
          <cell r="Q133">
            <v>6000.0766866292615</v>
          </cell>
          <cell r="R133">
            <v>5860.8316763968278</v>
          </cell>
          <cell r="S133">
            <v>0</v>
          </cell>
          <cell r="T133">
            <v>3718.7177249685997</v>
          </cell>
          <cell r="U133">
            <v>7301.4709490445866</v>
          </cell>
          <cell r="V133">
            <v>7.0635923566878978</v>
          </cell>
          <cell r="W133">
            <v>5019.5536593235211</v>
          </cell>
          <cell r="X133">
            <v>607.68829299363063</v>
          </cell>
          <cell r="Y133">
            <v>0</v>
          </cell>
          <cell r="Z133">
            <v>680.75243312101884</v>
          </cell>
          <cell r="AA133">
            <v>0</v>
          </cell>
          <cell r="AB133">
            <v>0</v>
          </cell>
          <cell r="AC133">
            <v>0</v>
          </cell>
          <cell r="AD133">
            <v>0</v>
          </cell>
          <cell r="AE133">
            <v>0</v>
          </cell>
          <cell r="AF133">
            <v>0</v>
          </cell>
          <cell r="AG133">
            <v>30382.870203597213</v>
          </cell>
          <cell r="AH133">
            <v>30585.480944601572</v>
          </cell>
          <cell r="AI133">
            <v>252439.15769502486</v>
          </cell>
          <cell r="AJ133">
            <v>18636.338000000003</v>
          </cell>
          <cell r="AK133">
            <v>15173.517307692307</v>
          </cell>
          <cell r="AL133">
            <v>107916.2330153142</v>
          </cell>
          <cell r="AM133">
            <v>9888.3890196149696</v>
          </cell>
          <cell r="AN133">
            <v>0</v>
          </cell>
          <cell r="AO133">
            <v>0</v>
          </cell>
          <cell r="AP133">
            <v>0</v>
          </cell>
          <cell r="AQ133">
            <v>0</v>
          </cell>
          <cell r="AR133">
            <v>0</v>
          </cell>
          <cell r="AS133">
            <v>0</v>
          </cell>
          <cell r="AT133">
            <v>0</v>
          </cell>
        </row>
        <row r="134">
          <cell r="A134">
            <v>9</v>
          </cell>
          <cell r="B134" t="str">
            <v>RhodeIsland</v>
          </cell>
          <cell r="C134">
            <v>42248</v>
          </cell>
          <cell r="D134" t="str">
            <v>Frcst BI</v>
          </cell>
          <cell r="E134">
            <v>10769.928938734052</v>
          </cell>
          <cell r="F134">
            <v>305.02199425661007</v>
          </cell>
          <cell r="G134">
            <v>159292.97536609505</v>
          </cell>
          <cell r="H134">
            <v>19113.296438945512</v>
          </cell>
          <cell r="I134">
            <v>21013.504375804423</v>
          </cell>
          <cell r="J134">
            <v>0</v>
          </cell>
          <cell r="K134">
            <v>0</v>
          </cell>
          <cell r="L134">
            <v>25574.581525051584</v>
          </cell>
          <cell r="M134">
            <v>119.62248516793571</v>
          </cell>
          <cell r="N134">
            <v>41403.11919496319</v>
          </cell>
          <cell r="O134">
            <v>6305.1270410411216</v>
          </cell>
          <cell r="P134">
            <v>0</v>
          </cell>
          <cell r="Q134">
            <v>6640.4125182184189</v>
          </cell>
          <cell r="R134">
            <v>4690.4872627435598</v>
          </cell>
          <cell r="S134">
            <v>0</v>
          </cell>
          <cell r="T134">
            <v>4455.0677015368774</v>
          </cell>
          <cell r="U134">
            <v>9882.1982492796433</v>
          </cell>
          <cell r="V134">
            <v>34.783105006129411</v>
          </cell>
          <cell r="W134">
            <v>5537.3021692293987</v>
          </cell>
          <cell r="X134">
            <v>597.0641215161188</v>
          </cell>
          <cell r="Y134">
            <v>0</v>
          </cell>
          <cell r="Z134">
            <v>621.11547549334898</v>
          </cell>
          <cell r="AA134">
            <v>0</v>
          </cell>
          <cell r="AB134">
            <v>0</v>
          </cell>
          <cell r="AC134">
            <v>0</v>
          </cell>
          <cell r="AD134">
            <v>0</v>
          </cell>
          <cell r="AE134">
            <v>0</v>
          </cell>
          <cell r="AF134">
            <v>0</v>
          </cell>
          <cell r="AG134">
            <v>32133.045524134672</v>
          </cell>
          <cell r="AH134">
            <v>31565.425363374779</v>
          </cell>
          <cell r="AI134">
            <v>275876.52934967162</v>
          </cell>
          <cell r="AJ134">
            <v>23048.531658649794</v>
          </cell>
          <cell r="AK134">
            <v>20827.712248837528</v>
          </cell>
          <cell r="AL134">
            <v>304277.7066349652</v>
          </cell>
          <cell r="AM134">
            <v>11517.636533927993</v>
          </cell>
          <cell r="AN134">
            <v>0</v>
          </cell>
          <cell r="AO134">
            <v>0</v>
          </cell>
          <cell r="AP134">
            <v>0</v>
          </cell>
          <cell r="AQ134">
            <v>0</v>
          </cell>
          <cell r="AR134">
            <v>0</v>
          </cell>
          <cell r="AS134">
            <v>0</v>
          </cell>
          <cell r="AT134">
            <v>0</v>
          </cell>
        </row>
        <row r="135">
          <cell r="A135">
            <v>9</v>
          </cell>
          <cell r="B135" t="str">
            <v>RhodeIsland</v>
          </cell>
          <cell r="C135">
            <v>42278</v>
          </cell>
          <cell r="D135" t="str">
            <v>Frcst BI</v>
          </cell>
          <cell r="E135">
            <v>10895.413964888166</v>
          </cell>
          <cell r="F135">
            <v>315.26268632870585</v>
          </cell>
          <cell r="G135">
            <v>237616.88634580758</v>
          </cell>
          <cell r="H135">
            <v>26276.481411595687</v>
          </cell>
          <cell r="I135">
            <v>22073.441980604683</v>
          </cell>
          <cell r="J135">
            <v>0</v>
          </cell>
          <cell r="K135">
            <v>0</v>
          </cell>
          <cell r="L135">
            <v>24576.121042423212</v>
          </cell>
          <cell r="M135">
            <v>320.87666729977008</v>
          </cell>
          <cell r="N135">
            <v>46934.150245217599</v>
          </cell>
          <cell r="O135">
            <v>6094.5939169257563</v>
          </cell>
          <cell r="P135">
            <v>0</v>
          </cell>
          <cell r="Q135">
            <v>5814.0292326643075</v>
          </cell>
          <cell r="R135">
            <v>4270.909357999054</v>
          </cell>
          <cell r="S135">
            <v>0</v>
          </cell>
          <cell r="T135">
            <v>3905.3755137296457</v>
          </cell>
          <cell r="U135">
            <v>18325.478481677757</v>
          </cell>
          <cell r="V135">
            <v>31.607332523905956</v>
          </cell>
          <cell r="W135">
            <v>10893.39910027342</v>
          </cell>
          <cell r="X135">
            <v>579.32093768845175</v>
          </cell>
          <cell r="Y135">
            <v>0</v>
          </cell>
          <cell r="Z135">
            <v>1139.5616751963983</v>
          </cell>
          <cell r="AA135">
            <v>0</v>
          </cell>
          <cell r="AB135">
            <v>0</v>
          </cell>
          <cell r="AC135">
            <v>0</v>
          </cell>
          <cell r="AD135">
            <v>0</v>
          </cell>
          <cell r="AE135">
            <v>0</v>
          </cell>
          <cell r="AF135">
            <v>0</v>
          </cell>
          <cell r="AG135">
            <v>44476.296700912433</v>
          </cell>
          <cell r="AH135">
            <v>29602.955467298983</v>
          </cell>
          <cell r="AI135">
            <v>267028.78582206543</v>
          </cell>
          <cell r="AJ135">
            <v>48542.560408249425</v>
          </cell>
          <cell r="AK135">
            <v>46608.492869292408</v>
          </cell>
          <cell r="AL135">
            <v>257191.75864797214</v>
          </cell>
          <cell r="AM135">
            <v>13974.408147650194</v>
          </cell>
          <cell r="AN135">
            <v>0</v>
          </cell>
          <cell r="AO135">
            <v>0</v>
          </cell>
          <cell r="AP135">
            <v>0</v>
          </cell>
          <cell r="AQ135">
            <v>0</v>
          </cell>
          <cell r="AR135">
            <v>0</v>
          </cell>
          <cell r="AS135">
            <v>0</v>
          </cell>
          <cell r="AT135">
            <v>0</v>
          </cell>
        </row>
        <row r="136">
          <cell r="A136">
            <v>9</v>
          </cell>
          <cell r="B136" t="str">
            <v>RhodeIsland</v>
          </cell>
          <cell r="C136">
            <v>42309</v>
          </cell>
          <cell r="D136" t="str">
            <v>Frcst BI</v>
          </cell>
          <cell r="E136">
            <v>12290.541660125986</v>
          </cell>
          <cell r="F136">
            <v>525.60397777884486</v>
          </cell>
          <cell r="G136">
            <v>414680.02988189098</v>
          </cell>
          <cell r="H136">
            <v>48086.087264068628</v>
          </cell>
          <cell r="I136">
            <v>50235.088414293648</v>
          </cell>
          <cell r="J136">
            <v>0</v>
          </cell>
          <cell r="K136">
            <v>0</v>
          </cell>
          <cell r="L136">
            <v>34246.790352770928</v>
          </cell>
          <cell r="M136">
            <v>499.32435016602147</v>
          </cell>
          <cell r="N136">
            <v>73662.749741230204</v>
          </cell>
          <cell r="O136">
            <v>6643.3332020276057</v>
          </cell>
          <cell r="P136">
            <v>0</v>
          </cell>
          <cell r="Q136">
            <v>6553.5984537650738</v>
          </cell>
          <cell r="R136">
            <v>3843.9189076454877</v>
          </cell>
          <cell r="S136">
            <v>0</v>
          </cell>
          <cell r="T136">
            <v>3838.3412375164608</v>
          </cell>
          <cell r="U136">
            <v>29716.807228429538</v>
          </cell>
          <cell r="V136">
            <v>310.02529014837341</v>
          </cell>
          <cell r="W136">
            <v>19499.697049884373</v>
          </cell>
          <cell r="X136">
            <v>1213.6715062199157</v>
          </cell>
          <cell r="Y136">
            <v>0</v>
          </cell>
          <cell r="Z136">
            <v>2436.4597269556602</v>
          </cell>
          <cell r="AA136">
            <v>0</v>
          </cell>
          <cell r="AB136">
            <v>0</v>
          </cell>
          <cell r="AC136">
            <v>0</v>
          </cell>
          <cell r="AD136">
            <v>0</v>
          </cell>
          <cell r="AE136">
            <v>0</v>
          </cell>
          <cell r="AF136">
            <v>0</v>
          </cell>
          <cell r="AG136">
            <v>64568.044880094843</v>
          </cell>
          <cell r="AH136">
            <v>40684.289424115763</v>
          </cell>
          <cell r="AI136">
            <v>299764.97497854679</v>
          </cell>
          <cell r="AJ136">
            <v>111502.31207309982</v>
          </cell>
          <cell r="AK136">
            <v>100445.93571313254</v>
          </cell>
          <cell r="AL136">
            <v>214911.5284113872</v>
          </cell>
          <cell r="AM136">
            <v>15859.639262990388</v>
          </cell>
          <cell r="AN136">
            <v>0</v>
          </cell>
          <cell r="AO136">
            <v>0</v>
          </cell>
          <cell r="AP136">
            <v>0</v>
          </cell>
          <cell r="AQ136">
            <v>0</v>
          </cell>
          <cell r="AR136">
            <v>0</v>
          </cell>
          <cell r="AS136">
            <v>0</v>
          </cell>
          <cell r="AT136">
            <v>0</v>
          </cell>
        </row>
        <row r="137">
          <cell r="A137">
            <v>9</v>
          </cell>
          <cell r="B137" t="str">
            <v>RhodeIsland</v>
          </cell>
          <cell r="C137">
            <v>42339</v>
          </cell>
          <cell r="D137" t="str">
            <v>Frcst BI</v>
          </cell>
          <cell r="E137">
            <v>20233.576055233701</v>
          </cell>
          <cell r="F137">
            <v>1093.7462181064368</v>
          </cell>
          <cell r="G137">
            <v>871607.81034468277</v>
          </cell>
          <cell r="H137">
            <v>97344.584594294371</v>
          </cell>
          <cell r="I137">
            <v>119042.03267986549</v>
          </cell>
          <cell r="J137">
            <v>0</v>
          </cell>
          <cell r="K137">
            <v>0</v>
          </cell>
          <cell r="L137">
            <v>65411.656642529306</v>
          </cell>
          <cell r="M137">
            <v>1347.5663120348161</v>
          </cell>
          <cell r="N137">
            <v>126781.08348845194</v>
          </cell>
          <cell r="O137">
            <v>9585.7002999957003</v>
          </cell>
          <cell r="P137">
            <v>0</v>
          </cell>
          <cell r="Q137">
            <v>8351.1964766520014</v>
          </cell>
          <cell r="R137">
            <v>4214.0279014805446</v>
          </cell>
          <cell r="S137">
            <v>0</v>
          </cell>
          <cell r="T137">
            <v>4168.9729681776462</v>
          </cell>
          <cell r="U137">
            <v>58239.237013342397</v>
          </cell>
          <cell r="V137">
            <v>397.64785676789069</v>
          </cell>
          <cell r="W137">
            <v>35286.402828034537</v>
          </cell>
          <cell r="X137">
            <v>2373.3099798763465</v>
          </cell>
          <cell r="Y137">
            <v>0</v>
          </cell>
          <cell r="Z137">
            <v>4244.997750275671</v>
          </cell>
          <cell r="AA137">
            <v>0</v>
          </cell>
          <cell r="AB137">
            <v>0</v>
          </cell>
          <cell r="AC137">
            <v>0</v>
          </cell>
          <cell r="AD137">
            <v>0</v>
          </cell>
          <cell r="AE137">
            <v>0</v>
          </cell>
          <cell r="AF137">
            <v>0</v>
          </cell>
          <cell r="AG137">
            <v>104595.13675470957</v>
          </cell>
          <cell r="AH137">
            <v>46905.586784616484</v>
          </cell>
          <cell r="AI137">
            <v>372333.76615056436</v>
          </cell>
          <cell r="AJ137">
            <v>157605.3855121558</v>
          </cell>
          <cell r="AK137">
            <v>147584.8919511142</v>
          </cell>
          <cell r="AL137">
            <v>83526.814379626041</v>
          </cell>
          <cell r="AM137">
            <v>19289.695009429743</v>
          </cell>
          <cell r="AN137">
            <v>0</v>
          </cell>
          <cell r="AO137">
            <v>0</v>
          </cell>
          <cell r="AP137">
            <v>0</v>
          </cell>
          <cell r="AQ137">
            <v>0</v>
          </cell>
          <cell r="AR137">
            <v>0</v>
          </cell>
          <cell r="AS137">
            <v>0</v>
          </cell>
          <cell r="AT137">
            <v>0</v>
          </cell>
        </row>
        <row r="138">
          <cell r="A138">
            <v>9</v>
          </cell>
          <cell r="B138" t="str">
            <v>RhodeIsland</v>
          </cell>
          <cell r="C138">
            <v>42370</v>
          </cell>
          <cell r="D138" t="str">
            <v>Frcst BI</v>
          </cell>
          <cell r="E138">
            <v>28309.877599382544</v>
          </cell>
          <cell r="F138">
            <v>1619.5808089211228</v>
          </cell>
          <cell r="G138">
            <v>1258799.8077859797</v>
          </cell>
          <cell r="H138">
            <v>121145.61671409535</v>
          </cell>
          <cell r="I138">
            <v>206729.54209562825</v>
          </cell>
          <cell r="J138">
            <v>0</v>
          </cell>
          <cell r="K138">
            <v>0</v>
          </cell>
          <cell r="L138">
            <v>95171.248207028199</v>
          </cell>
          <cell r="M138">
            <v>2195.2476421216011</v>
          </cell>
          <cell r="N138">
            <v>218147.46185164229</v>
          </cell>
          <cell r="O138">
            <v>11516.807237845518</v>
          </cell>
          <cell r="P138">
            <v>0</v>
          </cell>
          <cell r="Q138">
            <v>11644.227728135364</v>
          </cell>
          <cell r="R138">
            <v>6965.4648879062543</v>
          </cell>
          <cell r="S138">
            <v>0</v>
          </cell>
          <cell r="T138">
            <v>4263.0706329590239</v>
          </cell>
          <cell r="U138">
            <v>87052.081866415494</v>
          </cell>
          <cell r="V138">
            <v>394.5880028214641</v>
          </cell>
          <cell r="W138">
            <v>49526.922067725471</v>
          </cell>
          <cell r="X138">
            <v>3763.1071738574306</v>
          </cell>
          <cell r="Y138">
            <v>0</v>
          </cell>
          <cell r="Z138">
            <v>5695.8276720124331</v>
          </cell>
          <cell r="AA138">
            <v>0</v>
          </cell>
          <cell r="AB138">
            <v>0</v>
          </cell>
          <cell r="AC138">
            <v>0</v>
          </cell>
          <cell r="AD138">
            <v>0</v>
          </cell>
          <cell r="AE138">
            <v>0</v>
          </cell>
          <cell r="AF138">
            <v>0</v>
          </cell>
          <cell r="AG138">
            <v>100714.79136919306</v>
          </cell>
          <cell r="AH138">
            <v>42956.191137236223</v>
          </cell>
          <cell r="AI138">
            <v>365589.44765457889</v>
          </cell>
          <cell r="AJ138">
            <v>178243.17036835081</v>
          </cell>
          <cell r="AK138">
            <v>161257.26318140092</v>
          </cell>
          <cell r="AL138">
            <v>83141.128215144621</v>
          </cell>
          <cell r="AM138">
            <v>15906.753180507008</v>
          </cell>
          <cell r="AN138">
            <v>0</v>
          </cell>
          <cell r="AO138">
            <v>0</v>
          </cell>
          <cell r="AP138">
            <v>0</v>
          </cell>
          <cell r="AQ138">
            <v>0</v>
          </cell>
          <cell r="AR138">
            <v>0</v>
          </cell>
          <cell r="AS138">
            <v>0</v>
          </cell>
          <cell r="AT138">
            <v>0</v>
          </cell>
        </row>
        <row r="139">
          <cell r="A139">
            <v>9</v>
          </cell>
          <cell r="B139" t="str">
            <v>RhodeIsland</v>
          </cell>
          <cell r="C139">
            <v>42401</v>
          </cell>
          <cell r="D139" t="str">
            <v>Frcst BI</v>
          </cell>
          <cell r="E139">
            <v>27262.010280310726</v>
          </cell>
          <cell r="F139">
            <v>1558.1036578981837</v>
          </cell>
          <cell r="G139">
            <v>1153993.7056696727</v>
          </cell>
          <cell r="H139">
            <v>108964.67161068792</v>
          </cell>
          <cell r="I139">
            <v>178262.904269513</v>
          </cell>
          <cell r="J139">
            <v>0</v>
          </cell>
          <cell r="K139">
            <v>0</v>
          </cell>
          <cell r="L139">
            <v>99624.71345952405</v>
          </cell>
          <cell r="M139">
            <v>2030.9544833754262</v>
          </cell>
          <cell r="N139">
            <v>222124.73764065705</v>
          </cell>
          <cell r="O139">
            <v>11012.451029683405</v>
          </cell>
          <cell r="P139">
            <v>0</v>
          </cell>
          <cell r="Q139">
            <v>10073.612114037884</v>
          </cell>
          <cell r="R139">
            <v>5718.9487964837726</v>
          </cell>
          <cell r="S139">
            <v>0</v>
          </cell>
          <cell r="T139">
            <v>5268.7973337650474</v>
          </cell>
          <cell r="U139">
            <v>76638.611153715246</v>
          </cell>
          <cell r="V139">
            <v>804.76578885961248</v>
          </cell>
          <cell r="W139">
            <v>45349.225479870765</v>
          </cell>
          <cell r="X139">
            <v>3009.0476751454457</v>
          </cell>
          <cell r="Y139">
            <v>0</v>
          </cell>
          <cell r="Z139">
            <v>4979.8029947348441</v>
          </cell>
          <cell r="AA139">
            <v>0</v>
          </cell>
          <cell r="AB139">
            <v>0</v>
          </cell>
          <cell r="AC139">
            <v>0</v>
          </cell>
          <cell r="AD139">
            <v>0</v>
          </cell>
          <cell r="AE139">
            <v>0</v>
          </cell>
          <cell r="AF139">
            <v>0</v>
          </cell>
          <cell r="AG139">
            <v>120536.727876594</v>
          </cell>
          <cell r="AH139">
            <v>52569.458769289115</v>
          </cell>
          <cell r="AI139">
            <v>365077.78240719886</v>
          </cell>
          <cell r="AJ139">
            <v>171572.57985914647</v>
          </cell>
          <cell r="AK139">
            <v>160205.11413283279</v>
          </cell>
          <cell r="AL139">
            <v>0</v>
          </cell>
          <cell r="AM139">
            <v>15906.753180507005</v>
          </cell>
          <cell r="AN139">
            <v>0</v>
          </cell>
          <cell r="AO139">
            <v>0</v>
          </cell>
          <cell r="AP139">
            <v>0</v>
          </cell>
          <cell r="AQ139">
            <v>0</v>
          </cell>
          <cell r="AR139">
            <v>0</v>
          </cell>
          <cell r="AS139">
            <v>0</v>
          </cell>
          <cell r="AT139">
            <v>0</v>
          </cell>
        </row>
        <row r="140">
          <cell r="A140">
            <v>9</v>
          </cell>
          <cell r="B140" t="str">
            <v>RhodeIsland</v>
          </cell>
          <cell r="C140">
            <v>42430</v>
          </cell>
          <cell r="D140" t="str">
            <v>Frcst BI</v>
          </cell>
          <cell r="E140">
            <v>26921.245606015225</v>
          </cell>
          <cell r="F140">
            <v>1457.0005802660355</v>
          </cell>
          <cell r="G140">
            <v>1099869.3788921856</v>
          </cell>
          <cell r="H140">
            <v>106846.72580718163</v>
          </cell>
          <cell r="I140">
            <v>176825.26293678014</v>
          </cell>
          <cell r="J140">
            <v>0</v>
          </cell>
          <cell r="K140">
            <v>0</v>
          </cell>
          <cell r="L140">
            <v>98945.310934453752</v>
          </cell>
          <cell r="M140">
            <v>1555.6244420026628</v>
          </cell>
          <cell r="N140">
            <v>228158.3591246705</v>
          </cell>
          <cell r="O140">
            <v>13282.520199508921</v>
          </cell>
          <cell r="P140">
            <v>0</v>
          </cell>
          <cell r="Q140">
            <v>11562.047529745803</v>
          </cell>
          <cell r="R140">
            <v>6355.4147536733244</v>
          </cell>
          <cell r="S140">
            <v>0</v>
          </cell>
          <cell r="T140">
            <v>5224.4927154892666</v>
          </cell>
          <cell r="U140">
            <v>78706.814546810172</v>
          </cell>
          <cell r="V140">
            <v>862.76468464660911</v>
          </cell>
          <cell r="W140">
            <v>46159.449696416319</v>
          </cell>
          <cell r="X140">
            <v>2974.8614762896314</v>
          </cell>
          <cell r="Y140">
            <v>0</v>
          </cell>
          <cell r="Z140">
            <v>5557.5350347073527</v>
          </cell>
          <cell r="AA140">
            <v>0</v>
          </cell>
          <cell r="AB140">
            <v>0</v>
          </cell>
          <cell r="AC140">
            <v>0</v>
          </cell>
          <cell r="AD140">
            <v>0</v>
          </cell>
          <cell r="AE140">
            <v>0</v>
          </cell>
          <cell r="AF140">
            <v>0</v>
          </cell>
          <cell r="AG140">
            <v>78430.441734312524</v>
          </cell>
          <cell r="AH140">
            <v>49760.152800470671</v>
          </cell>
          <cell r="AI140">
            <v>322140.37320738478</v>
          </cell>
          <cell r="AJ140">
            <v>142450.151617375</v>
          </cell>
          <cell r="AK140">
            <v>130408.56755273158</v>
          </cell>
          <cell r="AL140">
            <v>0</v>
          </cell>
          <cell r="AM140">
            <v>12901.570033232476</v>
          </cell>
          <cell r="AN140">
            <v>0</v>
          </cell>
          <cell r="AO140">
            <v>0</v>
          </cell>
          <cell r="AP140">
            <v>0</v>
          </cell>
          <cell r="AQ140">
            <v>0</v>
          </cell>
          <cell r="AR140">
            <v>0</v>
          </cell>
          <cell r="AS140">
            <v>0</v>
          </cell>
          <cell r="AT140">
            <v>0</v>
          </cell>
        </row>
        <row r="141">
          <cell r="A141">
            <v>9</v>
          </cell>
          <cell r="B141" t="str">
            <v>RhodeIsland</v>
          </cell>
          <cell r="C141">
            <v>42461</v>
          </cell>
          <cell r="D141" t="str">
            <v>Frcst BI</v>
          </cell>
          <cell r="E141">
            <v>20515.117648298088</v>
          </cell>
          <cell r="F141">
            <v>982.25190291364572</v>
          </cell>
          <cell r="G141">
            <v>739504.05510733533</v>
          </cell>
          <cell r="H141">
            <v>74286.687366988073</v>
          </cell>
          <cell r="I141">
            <v>106614.74754288385</v>
          </cell>
          <cell r="J141">
            <v>0</v>
          </cell>
          <cell r="K141">
            <v>0</v>
          </cell>
          <cell r="L141">
            <v>71248.485401995757</v>
          </cell>
          <cell r="M141">
            <v>1116.9713434272121</v>
          </cell>
          <cell r="N141">
            <v>150490.79483304019</v>
          </cell>
          <cell r="O141">
            <v>10494.611652724901</v>
          </cell>
          <cell r="P141">
            <v>0</v>
          </cell>
          <cell r="Q141">
            <v>9635.7679728902967</v>
          </cell>
          <cell r="R141">
            <v>5836.0282138470566</v>
          </cell>
          <cell r="S141">
            <v>0</v>
          </cell>
          <cell r="T141">
            <v>4314.1039927098464</v>
          </cell>
          <cell r="U141">
            <v>55433.231147953462</v>
          </cell>
          <cell r="V141">
            <v>500.18001789138094</v>
          </cell>
          <cell r="W141">
            <v>31552.353344443178</v>
          </cell>
          <cell r="X141">
            <v>2162.7214702184683</v>
          </cell>
          <cell r="Y141">
            <v>0</v>
          </cell>
          <cell r="Z141">
            <v>3582.5021572043938</v>
          </cell>
          <cell r="AA141">
            <v>0</v>
          </cell>
          <cell r="AB141">
            <v>0</v>
          </cell>
          <cell r="AC141">
            <v>0</v>
          </cell>
          <cell r="AD141">
            <v>0</v>
          </cell>
          <cell r="AE141">
            <v>0</v>
          </cell>
          <cell r="AF141">
            <v>0</v>
          </cell>
          <cell r="AG141">
            <v>58326.967443558111</v>
          </cell>
          <cell r="AH141">
            <v>36740.901783130546</v>
          </cell>
          <cell r="AI141">
            <v>283873.99076559552</v>
          </cell>
          <cell r="AJ141">
            <v>98874.581251971322</v>
          </cell>
          <cell r="AK141">
            <v>85039.051757883557</v>
          </cell>
          <cell r="AL141">
            <v>0</v>
          </cell>
          <cell r="AM141">
            <v>16265.844409793612</v>
          </cell>
          <cell r="AN141">
            <v>0</v>
          </cell>
          <cell r="AO141">
            <v>0</v>
          </cell>
          <cell r="AP141">
            <v>0</v>
          </cell>
          <cell r="AQ141">
            <v>0</v>
          </cell>
          <cell r="AR141">
            <v>0</v>
          </cell>
          <cell r="AS141">
            <v>0</v>
          </cell>
          <cell r="AT141">
            <v>0</v>
          </cell>
        </row>
        <row r="142">
          <cell r="A142">
            <v>9</v>
          </cell>
          <cell r="B142" t="str">
            <v>RhodeIsland</v>
          </cell>
          <cell r="C142">
            <v>42491</v>
          </cell>
          <cell r="D142" t="str">
            <v>Frcst BI</v>
          </cell>
          <cell r="E142">
            <v>16821.584275300367</v>
          </cell>
          <cell r="F142">
            <v>699.79820375081727</v>
          </cell>
          <cell r="G142">
            <v>393000.23960741598</v>
          </cell>
          <cell r="H142">
            <v>40107.661989181935</v>
          </cell>
          <cell r="I142">
            <v>50022.946967357755</v>
          </cell>
          <cell r="J142">
            <v>0</v>
          </cell>
          <cell r="K142">
            <v>0</v>
          </cell>
          <cell r="L142">
            <v>45281.721528246075</v>
          </cell>
          <cell r="M142">
            <v>4985.4597619679234</v>
          </cell>
          <cell r="N142">
            <v>87535.267620798666</v>
          </cell>
          <cell r="O142">
            <v>8384.376233019786</v>
          </cell>
          <cell r="P142">
            <v>0</v>
          </cell>
          <cell r="Q142">
            <v>7867.1987900426975</v>
          </cell>
          <cell r="R142">
            <v>7023.4492412543641</v>
          </cell>
          <cell r="S142">
            <v>0</v>
          </cell>
          <cell r="T142">
            <v>3536.7335137443692</v>
          </cell>
          <cell r="U142">
            <v>24877.419190546949</v>
          </cell>
          <cell r="V142">
            <v>216.11925091115242</v>
          </cell>
          <cell r="W142">
            <v>13345.218119989802</v>
          </cell>
          <cell r="X142">
            <v>1305.054151848899</v>
          </cell>
          <cell r="Y142">
            <v>0</v>
          </cell>
          <cell r="Z142">
            <v>1904.5564157807157</v>
          </cell>
          <cell r="AA142">
            <v>0</v>
          </cell>
          <cell r="AB142">
            <v>0</v>
          </cell>
          <cell r="AC142">
            <v>0</v>
          </cell>
          <cell r="AD142">
            <v>0</v>
          </cell>
          <cell r="AE142">
            <v>0</v>
          </cell>
          <cell r="AF142">
            <v>0</v>
          </cell>
          <cell r="AG142">
            <v>35737.017167326063</v>
          </cell>
          <cell r="AH142">
            <v>35064.451697622659</v>
          </cell>
          <cell r="AI142">
            <v>262724.77700121165</v>
          </cell>
          <cell r="AJ142">
            <v>33013.776447014592</v>
          </cell>
          <cell r="AK142">
            <v>38679.39840094297</v>
          </cell>
          <cell r="AL142">
            <v>61454.243887100034</v>
          </cell>
          <cell r="AM142">
            <v>13882.852032292611</v>
          </cell>
          <cell r="AN142">
            <v>0</v>
          </cell>
          <cell r="AO142">
            <v>0</v>
          </cell>
          <cell r="AP142">
            <v>0</v>
          </cell>
          <cell r="AQ142">
            <v>0</v>
          </cell>
          <cell r="AR142">
            <v>0</v>
          </cell>
          <cell r="AS142">
            <v>0</v>
          </cell>
          <cell r="AT142">
            <v>0</v>
          </cell>
        </row>
        <row r="143">
          <cell r="A143">
            <v>9</v>
          </cell>
          <cell r="B143" t="str">
            <v>RhodeIsland</v>
          </cell>
          <cell r="C143">
            <v>42522</v>
          </cell>
          <cell r="D143" t="str">
            <v>Frcst BI</v>
          </cell>
          <cell r="E143">
            <v>13244.71501891779</v>
          </cell>
          <cell r="F143">
            <v>428.24010732083553</v>
          </cell>
          <cell r="G143">
            <v>218932.90987012815</v>
          </cell>
          <cell r="H143">
            <v>23574.093981757444</v>
          </cell>
          <cell r="I143">
            <v>27173.087399753847</v>
          </cell>
          <cell r="J143">
            <v>0</v>
          </cell>
          <cell r="K143">
            <v>0</v>
          </cell>
          <cell r="L143">
            <v>31232.999220684906</v>
          </cell>
          <cell r="M143">
            <v>301.30260456128389</v>
          </cell>
          <cell r="N143">
            <v>56362.501916186367</v>
          </cell>
          <cell r="O143">
            <v>6943.2385794358297</v>
          </cell>
          <cell r="P143">
            <v>0</v>
          </cell>
          <cell r="Q143">
            <v>5941.3832056082701</v>
          </cell>
          <cell r="R143">
            <v>6092.2562248256763</v>
          </cell>
          <cell r="S143">
            <v>0</v>
          </cell>
          <cell r="T143">
            <v>3812.4224252418553</v>
          </cell>
          <cell r="U143">
            <v>14051.360258927156</v>
          </cell>
          <cell r="V143">
            <v>52.849684456794911</v>
          </cell>
          <cell r="W143">
            <v>7504.7439620837367</v>
          </cell>
          <cell r="X143">
            <v>653.46278641544973</v>
          </cell>
          <cell r="Y143">
            <v>0</v>
          </cell>
          <cell r="Z143">
            <v>1180.2860341768071</v>
          </cell>
          <cell r="AA143">
            <v>0</v>
          </cell>
          <cell r="AB143">
            <v>0</v>
          </cell>
          <cell r="AC143">
            <v>0</v>
          </cell>
          <cell r="AD143">
            <v>0</v>
          </cell>
          <cell r="AE143">
            <v>0</v>
          </cell>
          <cell r="AF143">
            <v>0</v>
          </cell>
          <cell r="AG143">
            <v>31781.77740762063</v>
          </cell>
          <cell r="AH143">
            <v>31207.548459730158</v>
          </cell>
          <cell r="AI143">
            <v>256964.83895792413</v>
          </cell>
          <cell r="AJ143">
            <v>25899.250138919648</v>
          </cell>
          <cell r="AK143">
            <v>18572.563991910276</v>
          </cell>
          <cell r="AL143">
            <v>269714.33086212038</v>
          </cell>
          <cell r="AM143">
            <v>13118.446229427993</v>
          </cell>
          <cell r="AN143">
            <v>0</v>
          </cell>
          <cell r="AO143">
            <v>0</v>
          </cell>
          <cell r="AP143">
            <v>0</v>
          </cell>
          <cell r="AQ143">
            <v>0</v>
          </cell>
          <cell r="AR143">
            <v>0</v>
          </cell>
          <cell r="AS143">
            <v>0</v>
          </cell>
          <cell r="AT143">
            <v>0</v>
          </cell>
        </row>
        <row r="144">
          <cell r="A144">
            <v>9</v>
          </cell>
          <cell r="B144" t="str">
            <v>RhodeIsland</v>
          </cell>
          <cell r="C144">
            <v>42552</v>
          </cell>
          <cell r="D144" t="str">
            <v>Frcst BI</v>
          </cell>
          <cell r="E144">
            <v>12757.882668478151</v>
          </cell>
          <cell r="F144">
            <v>357.44728434042275</v>
          </cell>
          <cell r="G144">
            <v>177852.71805180103</v>
          </cell>
          <cell r="H144">
            <v>19138.878760881893</v>
          </cell>
          <cell r="I144">
            <v>24184.873903529322</v>
          </cell>
          <cell r="J144">
            <v>0</v>
          </cell>
          <cell r="K144">
            <v>0</v>
          </cell>
          <cell r="L144">
            <v>27777.878459832616</v>
          </cell>
          <cell r="M144">
            <v>59.732367476727703</v>
          </cell>
          <cell r="N144">
            <v>48931.111875607734</v>
          </cell>
          <cell r="O144">
            <v>6454.6048189249368</v>
          </cell>
          <cell r="P144">
            <v>0</v>
          </cell>
          <cell r="Q144">
            <v>6303.0552259608357</v>
          </cell>
          <cell r="R144">
            <v>4602.6223062498202</v>
          </cell>
          <cell r="S144">
            <v>0</v>
          </cell>
          <cell r="T144">
            <v>3230.2255280265381</v>
          </cell>
          <cell r="U144">
            <v>8916.8583548567767</v>
          </cell>
          <cell r="V144">
            <v>10.391252196140508</v>
          </cell>
          <cell r="W144">
            <v>5981.9769359514366</v>
          </cell>
          <cell r="X144">
            <v>700.49332667645581</v>
          </cell>
          <cell r="Y144">
            <v>0</v>
          </cell>
          <cell r="Z144">
            <v>789.98492876614785</v>
          </cell>
          <cell r="AA144">
            <v>0</v>
          </cell>
          <cell r="AB144">
            <v>0</v>
          </cell>
          <cell r="AC144">
            <v>0</v>
          </cell>
          <cell r="AD144">
            <v>0</v>
          </cell>
          <cell r="AE144">
            <v>0</v>
          </cell>
          <cell r="AF144">
            <v>0</v>
          </cell>
          <cell r="AG144">
            <v>27650.410271923185</v>
          </cell>
          <cell r="AH144">
            <v>28499.292942296252</v>
          </cell>
          <cell r="AI144">
            <v>258799.24690407395</v>
          </cell>
          <cell r="AJ144">
            <v>18923.141378409462</v>
          </cell>
          <cell r="AK144">
            <v>15445.062136497438</v>
          </cell>
          <cell r="AL144">
            <v>714331.60602650454</v>
          </cell>
          <cell r="AM144">
            <v>12276.716190125286</v>
          </cell>
          <cell r="AN144">
            <v>0</v>
          </cell>
          <cell r="AO144">
            <v>0</v>
          </cell>
          <cell r="AP144">
            <v>0</v>
          </cell>
          <cell r="AQ144">
            <v>0</v>
          </cell>
          <cell r="AR144">
            <v>0</v>
          </cell>
          <cell r="AS144">
            <v>0</v>
          </cell>
          <cell r="AT144">
            <v>0</v>
          </cell>
        </row>
        <row r="145">
          <cell r="A145">
            <v>9</v>
          </cell>
          <cell r="B145" t="str">
            <v>RhodeIsland</v>
          </cell>
          <cell r="C145">
            <v>42583</v>
          </cell>
          <cell r="D145" t="str">
            <v>Frcst BI</v>
          </cell>
          <cell r="E145">
            <v>10536.801144714322</v>
          </cell>
          <cell r="F145">
            <v>286.52050516407337</v>
          </cell>
          <cell r="G145">
            <v>159376.74641643037</v>
          </cell>
          <cell r="H145">
            <v>17608.379715885803</v>
          </cell>
          <cell r="I145">
            <v>21690.451021090561</v>
          </cell>
          <cell r="J145">
            <v>0</v>
          </cell>
          <cell r="K145">
            <v>0</v>
          </cell>
          <cell r="L145">
            <v>22654.88803062939</v>
          </cell>
          <cell r="M145">
            <v>142.442553685782</v>
          </cell>
          <cell r="N145">
            <v>40877.311439744008</v>
          </cell>
          <cell r="O145">
            <v>6251.8049007910713</v>
          </cell>
          <cell r="P145">
            <v>0</v>
          </cell>
          <cell r="Q145">
            <v>6358.2902201593661</v>
          </cell>
          <cell r="R145">
            <v>6210.7320749876844</v>
          </cell>
          <cell r="S145">
            <v>0</v>
          </cell>
          <cell r="T145">
            <v>3152.5845787793501</v>
          </cell>
          <cell r="U145">
            <v>7975.4528828025477</v>
          </cell>
          <cell r="V145">
            <v>7.4852993630573241</v>
          </cell>
          <cell r="W145">
            <v>5319.2285046562702</v>
          </cell>
          <cell r="X145">
            <v>643.9681910828026</v>
          </cell>
          <cell r="Y145">
            <v>0</v>
          </cell>
          <cell r="Z145">
            <v>721.39436942675172</v>
          </cell>
          <cell r="AA145">
            <v>0</v>
          </cell>
          <cell r="AB145">
            <v>0</v>
          </cell>
          <cell r="AC145">
            <v>0</v>
          </cell>
          <cell r="AD145">
            <v>0</v>
          </cell>
          <cell r="AE145">
            <v>0</v>
          </cell>
          <cell r="AF145">
            <v>0</v>
          </cell>
          <cell r="AG145">
            <v>30382.870203597213</v>
          </cell>
          <cell r="AH145">
            <v>30585.480944601572</v>
          </cell>
          <cell r="AI145">
            <v>252439.15769502486</v>
          </cell>
          <cell r="AJ145">
            <v>18636.338000000003</v>
          </cell>
          <cell r="AK145">
            <v>15173.517307692307</v>
          </cell>
          <cell r="AL145">
            <v>107916.2330153142</v>
          </cell>
          <cell r="AM145">
            <v>9888.3890196149696</v>
          </cell>
          <cell r="AN145">
            <v>0</v>
          </cell>
          <cell r="AO145">
            <v>0</v>
          </cell>
          <cell r="AP145">
            <v>0</v>
          </cell>
          <cell r="AQ145">
            <v>0</v>
          </cell>
          <cell r="AR145">
            <v>0</v>
          </cell>
          <cell r="AS145">
            <v>0</v>
          </cell>
          <cell r="AT145">
            <v>0</v>
          </cell>
        </row>
        <row r="146">
          <cell r="A146">
            <v>9</v>
          </cell>
          <cell r="B146" t="str">
            <v>RhodeIsland</v>
          </cell>
          <cell r="C146">
            <v>42614</v>
          </cell>
          <cell r="D146" t="str">
            <v>Frcst BI</v>
          </cell>
          <cell r="E146">
            <v>10248.297797383319</v>
          </cell>
          <cell r="F146">
            <v>302.77090942814806</v>
          </cell>
          <cell r="G146">
            <v>159556.73191362558</v>
          </cell>
          <cell r="H146">
            <v>19062.524940553591</v>
          </cell>
          <cell r="I146">
            <v>20975.439086925093</v>
          </cell>
          <cell r="J146">
            <v>0</v>
          </cell>
          <cell r="K146">
            <v>0</v>
          </cell>
          <cell r="L146">
            <v>25408.049059067307</v>
          </cell>
          <cell r="M146">
            <v>118.73966239916867</v>
          </cell>
          <cell r="N146">
            <v>41097.561119723621</v>
          </cell>
          <cell r="O146">
            <v>6258.5947381552105</v>
          </cell>
          <cell r="P146">
            <v>0</v>
          </cell>
          <cell r="Q146">
            <v>6591.4057837666242</v>
          </cell>
          <cell r="R146">
            <v>4655.8711205830923</v>
          </cell>
          <cell r="S146">
            <v>0</v>
          </cell>
          <cell r="T146">
            <v>3537.7511784898011</v>
          </cell>
          <cell r="U146">
            <v>10148.552710615151</v>
          </cell>
          <cell r="V146">
            <v>35.501619962901437</v>
          </cell>
          <cell r="W146">
            <v>5512.7213246165029</v>
          </cell>
          <cell r="X146">
            <v>592.04289283509354</v>
          </cell>
          <cell r="Y146">
            <v>0</v>
          </cell>
          <cell r="Z146">
            <v>614.15860824828292</v>
          </cell>
          <cell r="AA146">
            <v>0</v>
          </cell>
          <cell r="AB146">
            <v>0</v>
          </cell>
          <cell r="AC146">
            <v>0</v>
          </cell>
          <cell r="AD146">
            <v>0</v>
          </cell>
          <cell r="AE146">
            <v>0</v>
          </cell>
          <cell r="AF146">
            <v>0</v>
          </cell>
          <cell r="AG146">
            <v>32133.045524134672</v>
          </cell>
          <cell r="AH146">
            <v>31565.425363374779</v>
          </cell>
          <cell r="AI146">
            <v>275876.52934967162</v>
          </cell>
          <cell r="AJ146">
            <v>23048.531658649794</v>
          </cell>
          <cell r="AK146">
            <v>20827.712248837528</v>
          </cell>
          <cell r="AL146">
            <v>304277.7066349652</v>
          </cell>
          <cell r="AM146">
            <v>11517.636533927993</v>
          </cell>
          <cell r="AN146">
            <v>0</v>
          </cell>
          <cell r="AO146">
            <v>0</v>
          </cell>
          <cell r="AP146">
            <v>0</v>
          </cell>
          <cell r="AQ146">
            <v>0</v>
          </cell>
          <cell r="AR146">
            <v>0</v>
          </cell>
          <cell r="AS146">
            <v>0</v>
          </cell>
          <cell r="AT146">
            <v>0</v>
          </cell>
        </row>
        <row r="147">
          <cell r="A147">
            <v>9</v>
          </cell>
          <cell r="B147" t="str">
            <v>RhodeIsland</v>
          </cell>
          <cell r="C147">
            <v>42644</v>
          </cell>
          <cell r="D147" t="str">
            <v>Frcst BI</v>
          </cell>
          <cell r="E147">
            <v>11186.441149471939</v>
          </cell>
          <cell r="F147">
            <v>337.69244266829753</v>
          </cell>
          <cell r="G147">
            <v>256806.705202741</v>
          </cell>
          <cell r="H147">
            <v>28194.617983788979</v>
          </cell>
          <cell r="I147">
            <v>23772.90057761599</v>
          </cell>
          <cell r="J147">
            <v>0</v>
          </cell>
          <cell r="K147">
            <v>0</v>
          </cell>
          <cell r="L147">
            <v>26324.619772714181</v>
          </cell>
          <cell r="M147">
            <v>343.70583730528733</v>
          </cell>
          <cell r="N147">
            <v>50273.338800213307</v>
          </cell>
          <cell r="O147">
            <v>6528.2013892762043</v>
          </cell>
          <cell r="P147">
            <v>0</v>
          </cell>
          <cell r="Q147">
            <v>6227.6755812333095</v>
          </cell>
          <cell r="R147">
            <v>4574.7685218092638</v>
          </cell>
          <cell r="S147">
            <v>0</v>
          </cell>
          <cell r="T147">
            <v>3346.5826536623995</v>
          </cell>
          <cell r="U147">
            <v>20182.573618209201</v>
          </cell>
          <cell r="V147">
            <v>33.968222955476037</v>
          </cell>
          <cell r="W147">
            <v>11696.100726430392</v>
          </cell>
          <cell r="X147">
            <v>620.5628320414221</v>
          </cell>
          <cell r="Y147">
            <v>0</v>
          </cell>
          <cell r="Z147">
            <v>1222.8717450261745</v>
          </cell>
          <cell r="AA147">
            <v>0</v>
          </cell>
          <cell r="AB147">
            <v>0</v>
          </cell>
          <cell r="AC147">
            <v>0</v>
          </cell>
          <cell r="AD147">
            <v>0</v>
          </cell>
          <cell r="AE147">
            <v>0</v>
          </cell>
          <cell r="AF147">
            <v>0</v>
          </cell>
          <cell r="AG147">
            <v>44476.296700912433</v>
          </cell>
          <cell r="AH147">
            <v>29602.955467298983</v>
          </cell>
          <cell r="AI147">
            <v>267028.78582206543</v>
          </cell>
          <cell r="AJ147">
            <v>48542.560408249425</v>
          </cell>
          <cell r="AK147">
            <v>46608.492869292408</v>
          </cell>
          <cell r="AL147">
            <v>257191.75864797214</v>
          </cell>
          <cell r="AM147">
            <v>13974.408147650194</v>
          </cell>
          <cell r="AN147">
            <v>0</v>
          </cell>
          <cell r="AO147">
            <v>0</v>
          </cell>
          <cell r="AP147">
            <v>0</v>
          </cell>
          <cell r="AQ147">
            <v>0</v>
          </cell>
          <cell r="AR147">
            <v>0</v>
          </cell>
          <cell r="AS147">
            <v>0</v>
          </cell>
          <cell r="AT147">
            <v>0</v>
          </cell>
        </row>
        <row r="148">
          <cell r="A148">
            <v>9</v>
          </cell>
          <cell r="B148" t="str">
            <v>RhodeIsland</v>
          </cell>
          <cell r="C148">
            <v>42675</v>
          </cell>
          <cell r="D148" t="str">
            <v>Frcst BI</v>
          </cell>
          <cell r="E148">
            <v>13064.138735226026</v>
          </cell>
          <cell r="F148">
            <v>582.94259353653695</v>
          </cell>
          <cell r="G148">
            <v>465322.67127646098</v>
          </cell>
          <cell r="H148">
            <v>53581.568947669613</v>
          </cell>
          <cell r="I148">
            <v>56228.44012571741</v>
          </cell>
          <cell r="J148">
            <v>0</v>
          </cell>
          <cell r="K148">
            <v>0</v>
          </cell>
          <cell r="L148">
            <v>37982.803845800481</v>
          </cell>
          <cell r="M148">
            <v>571.102225502387</v>
          </cell>
          <cell r="N148">
            <v>81698.686076637139</v>
          </cell>
          <cell r="O148">
            <v>7368.0604604306172</v>
          </cell>
          <cell r="P148">
            <v>0</v>
          </cell>
          <cell r="Q148">
            <v>7268.5364669030805</v>
          </cell>
          <cell r="R148">
            <v>4263.2555157522675</v>
          </cell>
          <cell r="S148">
            <v>0</v>
          </cell>
          <cell r="T148">
            <v>3405.6554980146043</v>
          </cell>
          <cell r="U148">
            <v>33970.028994801032</v>
          </cell>
          <cell r="V148">
            <v>346.03901064870763</v>
          </cell>
          <cell r="W148">
            <v>21737.785364734489</v>
          </cell>
          <cell r="X148">
            <v>1351.2242729101254</v>
          </cell>
          <cell r="Y148">
            <v>0</v>
          </cell>
          <cell r="Z148">
            <v>2715.7887750439695</v>
          </cell>
          <cell r="AA148">
            <v>0</v>
          </cell>
          <cell r="AB148">
            <v>0</v>
          </cell>
          <cell r="AC148">
            <v>0</v>
          </cell>
          <cell r="AD148">
            <v>0</v>
          </cell>
          <cell r="AE148">
            <v>0</v>
          </cell>
          <cell r="AF148">
            <v>0</v>
          </cell>
          <cell r="AG148">
            <v>64568.044880094843</v>
          </cell>
          <cell r="AH148">
            <v>40684.289424115763</v>
          </cell>
          <cell r="AI148">
            <v>299764.97497854679</v>
          </cell>
          <cell r="AJ148">
            <v>111502.31207309982</v>
          </cell>
          <cell r="AK148">
            <v>100445.93571313254</v>
          </cell>
          <cell r="AL148">
            <v>214911.5284113872</v>
          </cell>
          <cell r="AM148">
            <v>15859.639262990388</v>
          </cell>
          <cell r="AN148">
            <v>0</v>
          </cell>
          <cell r="AO148">
            <v>0</v>
          </cell>
          <cell r="AP148">
            <v>0</v>
          </cell>
          <cell r="AQ148">
            <v>0</v>
          </cell>
          <cell r="AR148">
            <v>0</v>
          </cell>
          <cell r="AS148">
            <v>0</v>
          </cell>
          <cell r="AT148">
            <v>0</v>
          </cell>
        </row>
        <row r="149">
          <cell r="A149">
            <v>9</v>
          </cell>
          <cell r="B149" t="str">
            <v>RhodeIsland</v>
          </cell>
          <cell r="C149">
            <v>42705</v>
          </cell>
          <cell r="D149" t="str">
            <v>Frcst BI</v>
          </cell>
          <cell r="E149">
            <v>20141.339228139383</v>
          </cell>
          <cell r="F149">
            <v>1136.1394823741282</v>
          </cell>
          <cell r="G149">
            <v>911207.26866797986</v>
          </cell>
          <cell r="H149">
            <v>101048.94037215495</v>
          </cell>
          <cell r="I149">
            <v>124175.78005189594</v>
          </cell>
          <cell r="J149">
            <v>0</v>
          </cell>
          <cell r="K149">
            <v>0</v>
          </cell>
          <cell r="L149">
            <v>67946.99217130951</v>
          </cell>
          <cell r="M149">
            <v>1437.629931045733</v>
          </cell>
          <cell r="N149">
            <v>131695.07897250046</v>
          </cell>
          <cell r="O149">
            <v>9957.2390713133645</v>
          </cell>
          <cell r="P149">
            <v>0</v>
          </cell>
          <cell r="Q149">
            <v>8674.8862625687452</v>
          </cell>
          <cell r="R149">
            <v>4377.3623162666117</v>
          </cell>
          <cell r="S149">
            <v>0</v>
          </cell>
          <cell r="T149">
            <v>4330.5610677194163</v>
          </cell>
          <cell r="U149">
            <v>61987.869131415966</v>
          </cell>
          <cell r="V149">
            <v>412.73148922921155</v>
          </cell>
          <cell r="W149">
            <v>36628.451926981652</v>
          </cell>
          <cell r="X149">
            <v>2463.7930786294564</v>
          </cell>
          <cell r="Y149">
            <v>0</v>
          </cell>
          <cell r="Z149">
            <v>4406.5102362465723</v>
          </cell>
          <cell r="AA149">
            <v>0</v>
          </cell>
          <cell r="AB149">
            <v>0</v>
          </cell>
          <cell r="AC149">
            <v>0</v>
          </cell>
          <cell r="AD149">
            <v>0</v>
          </cell>
          <cell r="AE149">
            <v>0</v>
          </cell>
          <cell r="AF149">
            <v>0</v>
          </cell>
          <cell r="AG149">
            <v>104595.13675470957</v>
          </cell>
          <cell r="AH149">
            <v>46905.586784616484</v>
          </cell>
          <cell r="AI149">
            <v>372333.76615056436</v>
          </cell>
          <cell r="AJ149">
            <v>157605.3855121558</v>
          </cell>
          <cell r="AK149">
            <v>147584.8919511142</v>
          </cell>
          <cell r="AL149">
            <v>83526.814379626041</v>
          </cell>
          <cell r="AM149">
            <v>19289.695009429743</v>
          </cell>
          <cell r="AN149">
            <v>0</v>
          </cell>
          <cell r="AO149">
            <v>0</v>
          </cell>
          <cell r="AP149">
            <v>0</v>
          </cell>
          <cell r="AQ149">
            <v>0</v>
          </cell>
          <cell r="AR149">
            <v>0</v>
          </cell>
          <cell r="AS149">
            <v>0</v>
          </cell>
          <cell r="AT149">
            <v>0</v>
          </cell>
        </row>
        <row r="150">
          <cell r="A150">
            <v>9</v>
          </cell>
          <cell r="B150" t="str">
            <v>RhodeIsland</v>
          </cell>
          <cell r="C150">
            <v>42736</v>
          </cell>
          <cell r="D150" t="str">
            <v>Frcst BI</v>
          </cell>
          <cell r="E150">
            <v>25874.782619893456</v>
          </cell>
          <cell r="F150">
            <v>1544.9192822687305</v>
          </cell>
          <cell r="G150">
            <v>1208710.6405205692</v>
          </cell>
          <cell r="H150">
            <v>115512.12474880545</v>
          </cell>
          <cell r="I150">
            <v>198065.63146841098</v>
          </cell>
          <cell r="J150">
            <v>0</v>
          </cell>
          <cell r="K150">
            <v>0</v>
          </cell>
          <cell r="L150">
            <v>90783.921162023369</v>
          </cell>
          <cell r="M150">
            <v>2094.048282733017</v>
          </cell>
          <cell r="N150">
            <v>208091.01857479353</v>
          </cell>
          <cell r="O150">
            <v>10985.890592129237</v>
          </cell>
          <cell r="P150">
            <v>0</v>
          </cell>
          <cell r="Q150">
            <v>11107.437088185865</v>
          </cell>
          <cell r="R150">
            <v>6644.3618966197973</v>
          </cell>
          <cell r="S150">
            <v>0</v>
          </cell>
          <cell r="T150">
            <v>4066.546100233963</v>
          </cell>
          <cell r="U150">
            <v>85097.859891337255</v>
          </cell>
          <cell r="V150">
            <v>376.2161000663441</v>
          </cell>
          <cell r="W150">
            <v>47223.003705556417</v>
          </cell>
          <cell r="X150">
            <v>3588.1647938352194</v>
          </cell>
          <cell r="Y150">
            <v>0</v>
          </cell>
          <cell r="Z150">
            <v>5430.9173806703793</v>
          </cell>
          <cell r="AA150">
            <v>0</v>
          </cell>
          <cell r="AB150">
            <v>0</v>
          </cell>
          <cell r="AC150">
            <v>0</v>
          </cell>
          <cell r="AD150">
            <v>0</v>
          </cell>
          <cell r="AE150">
            <v>0</v>
          </cell>
          <cell r="AF150">
            <v>0</v>
          </cell>
          <cell r="AG150">
            <v>100714.79136919306</v>
          </cell>
          <cell r="AH150">
            <v>42956.191137236223</v>
          </cell>
          <cell r="AI150">
            <v>365589.44765457889</v>
          </cell>
          <cell r="AJ150">
            <v>178243.17036835081</v>
          </cell>
          <cell r="AK150">
            <v>161257.26318140092</v>
          </cell>
          <cell r="AL150">
            <v>83141.128215144621</v>
          </cell>
          <cell r="AM150">
            <v>15906.753180507008</v>
          </cell>
          <cell r="AN150">
            <v>0</v>
          </cell>
          <cell r="AO150">
            <v>0</v>
          </cell>
          <cell r="AP150">
            <v>0</v>
          </cell>
          <cell r="AQ150">
            <v>0</v>
          </cell>
          <cell r="AR150">
            <v>0</v>
          </cell>
          <cell r="AS150">
            <v>0</v>
          </cell>
          <cell r="AT150">
            <v>0</v>
          </cell>
        </row>
        <row r="151">
          <cell r="A151">
            <v>9</v>
          </cell>
          <cell r="B151" t="str">
            <v>RhodeIsland</v>
          </cell>
          <cell r="C151">
            <v>42767</v>
          </cell>
          <cell r="D151" t="str">
            <v>Frcst BI</v>
          </cell>
          <cell r="E151">
            <v>24467.320867598766</v>
          </cell>
          <cell r="F151">
            <v>1459.5674581892076</v>
          </cell>
          <cell r="G151">
            <v>1088176.6746675551</v>
          </cell>
          <cell r="H151">
            <v>102033.46000551216</v>
          </cell>
          <cell r="I151">
            <v>167715.40660220181</v>
          </cell>
          <cell r="J151">
            <v>0</v>
          </cell>
          <cell r="K151">
            <v>0</v>
          </cell>
          <cell r="L151">
            <v>93324.33632374389</v>
          </cell>
          <cell r="M151">
            <v>1956.8722362686774</v>
          </cell>
          <cell r="N151">
            <v>208077.32340251276</v>
          </cell>
          <cell r="O151">
            <v>10316.011438873389</v>
          </cell>
          <cell r="P151">
            <v>0</v>
          </cell>
          <cell r="Q151">
            <v>9436.5457352845006</v>
          </cell>
          <cell r="R151">
            <v>5357.2761453227431</v>
          </cell>
          <cell r="S151">
            <v>0</v>
          </cell>
          <cell r="T151">
            <v>4935.5927592976923</v>
          </cell>
          <cell r="U151">
            <v>73574.15971400727</v>
          </cell>
          <cell r="V151">
            <v>753.52870394069339</v>
          </cell>
          <cell r="W151">
            <v>42463.846847164757</v>
          </cell>
          <cell r="X151">
            <v>2817.7061079820492</v>
          </cell>
          <cell r="Y151">
            <v>0</v>
          </cell>
          <cell r="Z151">
            <v>4663.0118107910503</v>
          </cell>
          <cell r="AA151">
            <v>0</v>
          </cell>
          <cell r="AB151">
            <v>0</v>
          </cell>
          <cell r="AC151">
            <v>0</v>
          </cell>
          <cell r="AD151">
            <v>0</v>
          </cell>
          <cell r="AE151">
            <v>0</v>
          </cell>
          <cell r="AF151">
            <v>0</v>
          </cell>
          <cell r="AG151">
            <v>116380.28898429766</v>
          </cell>
          <cell r="AH151">
            <v>50756.71881172742</v>
          </cell>
          <cell r="AI151">
            <v>352488.89335867477</v>
          </cell>
          <cell r="AJ151">
            <v>167452.26186088932</v>
          </cell>
          <cell r="AK151">
            <v>156382.07201008155</v>
          </cell>
          <cell r="AL151">
            <v>0</v>
          </cell>
          <cell r="AM151">
            <v>15358.244450144695</v>
          </cell>
          <cell r="AN151">
            <v>0</v>
          </cell>
          <cell r="AO151">
            <v>0</v>
          </cell>
          <cell r="AP151">
            <v>0</v>
          </cell>
          <cell r="AQ151">
            <v>0</v>
          </cell>
          <cell r="AR151">
            <v>0</v>
          </cell>
          <cell r="AS151">
            <v>0</v>
          </cell>
          <cell r="AT151">
            <v>0</v>
          </cell>
        </row>
        <row r="152">
          <cell r="A152">
            <v>9</v>
          </cell>
          <cell r="B152" t="str">
            <v>RhodeIsland</v>
          </cell>
          <cell r="C152">
            <v>42795</v>
          </cell>
          <cell r="D152" t="str">
            <v>Frcst BI</v>
          </cell>
          <cell r="E152">
            <v>24970.897870273682</v>
          </cell>
          <cell r="F152">
            <v>1410.8280266660554</v>
          </cell>
          <cell r="G152">
            <v>1080148.7549548717</v>
          </cell>
          <cell r="H152">
            <v>104185.1638283167</v>
          </cell>
          <cell r="I152">
            <v>173302.18908554109</v>
          </cell>
          <cell r="J152">
            <v>0</v>
          </cell>
          <cell r="K152">
            <v>0</v>
          </cell>
          <cell r="L152">
            <v>95809.720094981632</v>
          </cell>
          <cell r="M152">
            <v>1506.3264843335644</v>
          </cell>
          <cell r="N152">
            <v>220927.9885890295</v>
          </cell>
          <cell r="O152">
            <v>12861.595263608991</v>
          </cell>
          <cell r="P152">
            <v>0</v>
          </cell>
          <cell r="Q152">
            <v>11195.64461507076</v>
          </cell>
          <cell r="R152">
            <v>6154.0107650005775</v>
          </cell>
          <cell r="S152">
            <v>0</v>
          </cell>
          <cell r="T152">
            <v>5058.9278054913666</v>
          </cell>
          <cell r="U152">
            <v>78329.179764135974</v>
          </cell>
          <cell r="V152">
            <v>842.34643743084814</v>
          </cell>
          <cell r="W152">
            <v>45027.223199760745</v>
          </cell>
          <cell r="X152">
            <v>2899.454644527435</v>
          </cell>
          <cell r="Y152">
            <v>0</v>
          </cell>
          <cell r="Z152">
            <v>5420.5611357308744</v>
          </cell>
          <cell r="AA152">
            <v>0</v>
          </cell>
          <cell r="AB152">
            <v>0</v>
          </cell>
          <cell r="AC152">
            <v>0</v>
          </cell>
          <cell r="AD152">
            <v>0</v>
          </cell>
          <cell r="AE152">
            <v>0</v>
          </cell>
          <cell r="AF152">
            <v>0</v>
          </cell>
          <cell r="AG152">
            <v>78430.441734312524</v>
          </cell>
          <cell r="AH152">
            <v>49760.152800470671</v>
          </cell>
          <cell r="AI152">
            <v>322140.37320738478</v>
          </cell>
          <cell r="AJ152">
            <v>142450.151617375</v>
          </cell>
          <cell r="AK152">
            <v>130408.56755273158</v>
          </cell>
          <cell r="AL152">
            <v>0</v>
          </cell>
          <cell r="AM152">
            <v>12901.570033232476</v>
          </cell>
          <cell r="AN152">
            <v>0</v>
          </cell>
          <cell r="AO152">
            <v>0</v>
          </cell>
          <cell r="AP152">
            <v>0</v>
          </cell>
          <cell r="AQ152">
            <v>0</v>
          </cell>
          <cell r="AR152">
            <v>0</v>
          </cell>
          <cell r="AS152">
            <v>0</v>
          </cell>
          <cell r="AT152">
            <v>0</v>
          </cell>
        </row>
        <row r="153">
          <cell r="A153">
            <v>9</v>
          </cell>
          <cell r="B153" t="str">
            <v>RhodeIsland</v>
          </cell>
          <cell r="C153">
            <v>42826</v>
          </cell>
          <cell r="D153" t="str">
            <v>Frcst BI</v>
          </cell>
          <cell r="E153">
            <v>18768.387066634987</v>
          </cell>
          <cell r="F153">
            <v>938.37123371131793</v>
          </cell>
          <cell r="G153">
            <v>709876.22751029546</v>
          </cell>
          <cell r="H153">
            <v>70810.533490706948</v>
          </cell>
          <cell r="I153">
            <v>102110.63671527005</v>
          </cell>
          <cell r="J153">
            <v>0</v>
          </cell>
          <cell r="K153">
            <v>0</v>
          </cell>
          <cell r="L153">
            <v>68065.563373727913</v>
          </cell>
          <cell r="M153">
            <v>1111.5336249741015</v>
          </cell>
          <cell r="N153">
            <v>143767.83836283567</v>
          </cell>
          <cell r="O153">
            <v>10025.780204321385</v>
          </cell>
          <cell r="P153">
            <v>0</v>
          </cell>
          <cell r="Q153">
            <v>9205.3041115584274</v>
          </cell>
          <cell r="R153">
            <v>5575.3121768023439</v>
          </cell>
          <cell r="S153">
            <v>0</v>
          </cell>
          <cell r="T153">
            <v>4121.3776975028777</v>
          </cell>
          <cell r="U153">
            <v>54152.13929815677</v>
          </cell>
          <cell r="V153">
            <v>476.46249753568156</v>
          </cell>
          <cell r="W153">
            <v>30070.047342610698</v>
          </cell>
          <cell r="X153">
            <v>2061.9162663286388</v>
          </cell>
          <cell r="Y153">
            <v>0</v>
          </cell>
          <cell r="Z153">
            <v>3414.5342766255649</v>
          </cell>
          <cell r="AA153">
            <v>0</v>
          </cell>
          <cell r="AB153">
            <v>0</v>
          </cell>
          <cell r="AC153">
            <v>0</v>
          </cell>
          <cell r="AD153">
            <v>0</v>
          </cell>
          <cell r="AE153">
            <v>0</v>
          </cell>
          <cell r="AF153">
            <v>0</v>
          </cell>
          <cell r="AG153">
            <v>58326.967443558111</v>
          </cell>
          <cell r="AH153">
            <v>36740.901783130546</v>
          </cell>
          <cell r="AI153">
            <v>283873.99076559552</v>
          </cell>
          <cell r="AJ153">
            <v>98874.581251971322</v>
          </cell>
          <cell r="AK153">
            <v>85039.051757883557</v>
          </cell>
          <cell r="AL153">
            <v>0</v>
          </cell>
          <cell r="AM153">
            <v>16265.844409793612</v>
          </cell>
          <cell r="AN153">
            <v>0</v>
          </cell>
          <cell r="AO153">
            <v>0</v>
          </cell>
          <cell r="AP153">
            <v>0</v>
          </cell>
          <cell r="AQ153">
            <v>0</v>
          </cell>
          <cell r="AR153">
            <v>0</v>
          </cell>
          <cell r="AS153">
            <v>0</v>
          </cell>
          <cell r="AT153">
            <v>0</v>
          </cell>
        </row>
        <row r="154">
          <cell r="A154">
            <v>9</v>
          </cell>
          <cell r="B154" t="str">
            <v>RhodeIsland</v>
          </cell>
          <cell r="C154">
            <v>42856</v>
          </cell>
          <cell r="D154" t="str">
            <v>Frcst BI</v>
          </cell>
          <cell r="E154">
            <v>16812.220387600264</v>
          </cell>
          <cell r="F154">
            <v>730.5585643552489</v>
          </cell>
          <cell r="G154">
            <v>411379.40969899617</v>
          </cell>
          <cell r="H154">
            <v>41690.216933089061</v>
          </cell>
          <cell r="I154">
            <v>52254.671838016104</v>
          </cell>
          <cell r="J154">
            <v>0</v>
          </cell>
          <cell r="K154">
            <v>0</v>
          </cell>
          <cell r="L154">
            <v>47272.126870147011</v>
          </cell>
          <cell r="M154">
            <v>5204.6008504060737</v>
          </cell>
          <cell r="N154">
            <v>91382.971692042556</v>
          </cell>
          <cell r="O154">
            <v>8752.9202432624152</v>
          </cell>
          <cell r="P154">
            <v>0</v>
          </cell>
          <cell r="Q154">
            <v>8213.0097258687492</v>
          </cell>
          <cell r="R154">
            <v>7332.1722848259842</v>
          </cell>
          <cell r="S154">
            <v>0</v>
          </cell>
          <cell r="T154">
            <v>3692.1943275353306</v>
          </cell>
          <cell r="U154">
            <v>26487.013021279341</v>
          </cell>
          <cell r="V154">
            <v>224.010290720066</v>
          </cell>
          <cell r="W154">
            <v>13868.434840904501</v>
          </cell>
          <cell r="X154">
            <v>1357.1367717699986</v>
          </cell>
          <cell r="Y154">
            <v>0</v>
          </cell>
          <cell r="Z154">
            <v>1978.9477221384764</v>
          </cell>
          <cell r="AA154">
            <v>0</v>
          </cell>
          <cell r="AB154">
            <v>0</v>
          </cell>
          <cell r="AC154">
            <v>0</v>
          </cell>
          <cell r="AD154">
            <v>0</v>
          </cell>
          <cell r="AE154">
            <v>0</v>
          </cell>
          <cell r="AF154">
            <v>0</v>
          </cell>
          <cell r="AG154">
            <v>35737.017167326063</v>
          </cell>
          <cell r="AH154">
            <v>35064.451697622659</v>
          </cell>
          <cell r="AI154">
            <v>262724.77700121165</v>
          </cell>
          <cell r="AJ154">
            <v>33013.776447014592</v>
          </cell>
          <cell r="AK154">
            <v>38679.39840094297</v>
          </cell>
          <cell r="AL154">
            <v>61454.243887100034</v>
          </cell>
          <cell r="AM154">
            <v>13882.852032292611</v>
          </cell>
          <cell r="AN154">
            <v>0</v>
          </cell>
          <cell r="AO154">
            <v>0</v>
          </cell>
          <cell r="AP154">
            <v>0</v>
          </cell>
          <cell r="AQ154">
            <v>0</v>
          </cell>
          <cell r="AR154">
            <v>0</v>
          </cell>
          <cell r="AS154">
            <v>0</v>
          </cell>
          <cell r="AT154">
            <v>0</v>
          </cell>
        </row>
        <row r="155">
          <cell r="A155">
            <v>9</v>
          </cell>
          <cell r="B155" t="str">
            <v>RhodeIsland</v>
          </cell>
          <cell r="C155">
            <v>42887</v>
          </cell>
          <cell r="D155" t="str">
            <v>Frcst BI</v>
          </cell>
          <cell r="E155">
            <v>12632.699363468606</v>
          </cell>
          <cell r="F155">
            <v>426.72152537998147</v>
          </cell>
          <cell r="G155">
            <v>220964.28769477335</v>
          </cell>
          <cell r="H155">
            <v>23621.789083335581</v>
          </cell>
          <cell r="I155">
            <v>27318.70161586607</v>
          </cell>
          <cell r="J155">
            <v>0</v>
          </cell>
          <cell r="K155">
            <v>0</v>
          </cell>
          <cell r="L155">
            <v>31122.243904299499</v>
          </cell>
          <cell r="M155">
            <v>323.32909065578031</v>
          </cell>
          <cell r="N155">
            <v>56162.634888114771</v>
          </cell>
          <cell r="O155">
            <v>6918.6171660335731</v>
          </cell>
          <cell r="P155">
            <v>0</v>
          </cell>
          <cell r="Q155">
            <v>5920.3144708366081</v>
          </cell>
          <cell r="R155">
            <v>6070.6524793475692</v>
          </cell>
          <cell r="S155">
            <v>0</v>
          </cell>
          <cell r="T155">
            <v>3798.9031967835504</v>
          </cell>
          <cell r="U155">
            <v>14411.760150648286</v>
          </cell>
          <cell r="V155">
            <v>53.601631094201331</v>
          </cell>
          <cell r="W155">
            <v>7524.1089390699299</v>
          </cell>
          <cell r="X155">
            <v>651.43571480991409</v>
          </cell>
          <cell r="Y155">
            <v>0</v>
          </cell>
          <cell r="Z155">
            <v>1185.6969027644743</v>
          </cell>
          <cell r="AA155">
            <v>0</v>
          </cell>
          <cell r="AB155">
            <v>0</v>
          </cell>
          <cell r="AC155">
            <v>0</v>
          </cell>
          <cell r="AD155">
            <v>0</v>
          </cell>
          <cell r="AE155">
            <v>0</v>
          </cell>
          <cell r="AF155">
            <v>0</v>
          </cell>
          <cell r="AG155">
            <v>31781.77740762063</v>
          </cell>
          <cell r="AH155">
            <v>31207.548459730158</v>
          </cell>
          <cell r="AI155">
            <v>256964.83895792413</v>
          </cell>
          <cell r="AJ155">
            <v>25899.250138919648</v>
          </cell>
          <cell r="AK155">
            <v>18572.563991910276</v>
          </cell>
          <cell r="AL155">
            <v>269714.33086212038</v>
          </cell>
          <cell r="AM155">
            <v>13118.446229427993</v>
          </cell>
          <cell r="AN155">
            <v>0</v>
          </cell>
          <cell r="AO155">
            <v>0</v>
          </cell>
          <cell r="AP155">
            <v>0</v>
          </cell>
          <cell r="AQ155">
            <v>0</v>
          </cell>
          <cell r="AR155">
            <v>0</v>
          </cell>
          <cell r="AS155">
            <v>0</v>
          </cell>
          <cell r="AT155">
            <v>0</v>
          </cell>
        </row>
        <row r="156">
          <cell r="A156">
            <v>9</v>
          </cell>
          <cell r="B156" t="str">
            <v>RhodeIsland</v>
          </cell>
          <cell r="C156">
            <v>42917</v>
          </cell>
          <cell r="D156" t="str">
            <v>Frcst BI</v>
          </cell>
          <cell r="E156">
            <v>11656.231478054289</v>
          </cell>
          <cell r="F156">
            <v>341.25226174894732</v>
          </cell>
          <cell r="G156">
            <v>171009.07480817955</v>
          </cell>
          <cell r="H156">
            <v>18270.28654167234</v>
          </cell>
          <cell r="I156">
            <v>23200.116228454815</v>
          </cell>
          <cell r="J156">
            <v>0</v>
          </cell>
          <cell r="K156">
            <v>0</v>
          </cell>
          <cell r="L156">
            <v>26519.333804694572</v>
          </cell>
          <cell r="M156">
            <v>57.026046620176935</v>
          </cell>
          <cell r="N156">
            <v>46714.168295483127</v>
          </cell>
          <cell r="O156">
            <v>6162.1631766435485</v>
          </cell>
          <cell r="P156">
            <v>0</v>
          </cell>
          <cell r="Q156">
            <v>6017.4799082797626</v>
          </cell>
          <cell r="R156">
            <v>4394.0892567757182</v>
          </cell>
          <cell r="S156">
            <v>0</v>
          </cell>
          <cell r="T156">
            <v>3083.8722678570507</v>
          </cell>
          <cell r="U156">
            <v>8681.5190391470169</v>
          </cell>
          <cell r="V156">
            <v>9.9080025162978913</v>
          </cell>
          <cell r="W156">
            <v>5709.8712860075193</v>
          </cell>
          <cell r="X156">
            <v>668.75666356897329</v>
          </cell>
          <cell r="Y156">
            <v>0</v>
          </cell>
          <cell r="Z156">
            <v>754.1645463361732</v>
          </cell>
          <cell r="AA156">
            <v>0</v>
          </cell>
          <cell r="AB156">
            <v>0</v>
          </cell>
          <cell r="AC156">
            <v>0</v>
          </cell>
          <cell r="AD156">
            <v>0</v>
          </cell>
          <cell r="AE156">
            <v>0</v>
          </cell>
          <cell r="AF156">
            <v>0</v>
          </cell>
          <cell r="AG156">
            <v>27650.410271923185</v>
          </cell>
          <cell r="AH156">
            <v>28499.292942296252</v>
          </cell>
          <cell r="AI156">
            <v>258799.24690407395</v>
          </cell>
          <cell r="AJ156">
            <v>18923.141378409462</v>
          </cell>
          <cell r="AK156">
            <v>15445.062136497438</v>
          </cell>
          <cell r="AL156">
            <v>714331.60602650454</v>
          </cell>
          <cell r="AM156">
            <v>12276.716190125286</v>
          </cell>
          <cell r="AN156">
            <v>0</v>
          </cell>
          <cell r="AO156">
            <v>0</v>
          </cell>
          <cell r="AP156">
            <v>0</v>
          </cell>
          <cell r="AQ156">
            <v>0</v>
          </cell>
          <cell r="AR156">
            <v>0</v>
          </cell>
          <cell r="AS156">
            <v>0</v>
          </cell>
          <cell r="AT156">
            <v>0</v>
          </cell>
        </row>
        <row r="157">
          <cell r="A157">
            <v>9</v>
          </cell>
          <cell r="B157" t="str">
            <v>RhodeIsland</v>
          </cell>
          <cell r="C157">
            <v>42948</v>
          </cell>
          <cell r="D157" t="str">
            <v>Frcst BI</v>
          </cell>
          <cell r="E157">
            <v>9657.1782527714695</v>
          </cell>
          <cell r="F157">
            <v>274.4140049458731</v>
          </cell>
          <cell r="G157">
            <v>153757.53438442622</v>
          </cell>
          <cell r="H157">
            <v>16867.537566506162</v>
          </cell>
          <cell r="I157">
            <v>20877.749521640097</v>
          </cell>
          <cell r="J157">
            <v>0</v>
          </cell>
          <cell r="K157">
            <v>0</v>
          </cell>
          <cell r="L157">
            <v>21697.639240602795</v>
          </cell>
          <cell r="M157">
            <v>148.82602280102191</v>
          </cell>
          <cell r="N157">
            <v>39150.101097219609</v>
          </cell>
          <cell r="O157">
            <v>5987.6441303351103</v>
          </cell>
          <cell r="P157">
            <v>0</v>
          </cell>
          <cell r="Q157">
            <v>6089.6300700117872</v>
          </cell>
          <cell r="R157">
            <v>5948.3067760445429</v>
          </cell>
          <cell r="S157">
            <v>0</v>
          </cell>
          <cell r="T157">
            <v>3019.3767796759971</v>
          </cell>
          <cell r="U157">
            <v>7790.4711082802542</v>
          </cell>
          <cell r="V157">
            <v>7.1690191082802572</v>
          </cell>
          <cell r="W157">
            <v>5094.4723706567092</v>
          </cell>
          <cell r="X157">
            <v>616.75826751592365</v>
          </cell>
          <cell r="Y157">
            <v>0</v>
          </cell>
          <cell r="Z157">
            <v>690.9129171974522</v>
          </cell>
          <cell r="AA157">
            <v>0</v>
          </cell>
          <cell r="AB157">
            <v>0</v>
          </cell>
          <cell r="AC157">
            <v>0</v>
          </cell>
          <cell r="AD157">
            <v>0</v>
          </cell>
          <cell r="AE157">
            <v>0</v>
          </cell>
          <cell r="AF157">
            <v>0</v>
          </cell>
          <cell r="AG157">
            <v>30382.870203597213</v>
          </cell>
          <cell r="AH157">
            <v>30585.480944601572</v>
          </cell>
          <cell r="AI157">
            <v>252439.15769502486</v>
          </cell>
          <cell r="AJ157">
            <v>18636.338000000003</v>
          </cell>
          <cell r="AK157">
            <v>15173.517307692307</v>
          </cell>
          <cell r="AL157">
            <v>107916.2330153142</v>
          </cell>
          <cell r="AM157">
            <v>9888.3890196149696</v>
          </cell>
          <cell r="AN157">
            <v>0</v>
          </cell>
          <cell r="AO157">
            <v>0</v>
          </cell>
          <cell r="AP157">
            <v>0</v>
          </cell>
          <cell r="AQ157">
            <v>0</v>
          </cell>
          <cell r="AR157">
            <v>0</v>
          </cell>
          <cell r="AS157">
            <v>0</v>
          </cell>
          <cell r="AT157">
            <v>0</v>
          </cell>
        </row>
        <row r="158">
          <cell r="A158">
            <v>9</v>
          </cell>
          <cell r="B158" t="str">
            <v>RhodeIsland</v>
          </cell>
          <cell r="C158">
            <v>42979</v>
          </cell>
          <cell r="D158" t="str">
            <v>Frcst BI</v>
          </cell>
          <cell r="E158">
            <v>9806.1495264291461</v>
          </cell>
          <cell r="F158">
            <v>302.77090942814806</v>
          </cell>
          <cell r="G158">
            <v>160482.43342023203</v>
          </cell>
          <cell r="H158">
            <v>18986.716804012296</v>
          </cell>
          <cell r="I158">
            <v>21068.595672219391</v>
          </cell>
          <cell r="J158">
            <v>0</v>
          </cell>
          <cell r="K158">
            <v>0</v>
          </cell>
          <cell r="L158">
            <v>25408.049059067307</v>
          </cell>
          <cell r="M158">
            <v>118.73966239916867</v>
          </cell>
          <cell r="N158">
            <v>41097.561119723614</v>
          </cell>
          <cell r="O158">
            <v>6258.5947381552096</v>
          </cell>
          <cell r="P158">
            <v>0</v>
          </cell>
          <cell r="Q158">
            <v>6591.4057837666242</v>
          </cell>
          <cell r="R158">
            <v>4655.8711205830923</v>
          </cell>
          <cell r="S158">
            <v>0</v>
          </cell>
          <cell r="T158">
            <v>3537.7511784898006</v>
          </cell>
          <cell r="U158">
            <v>10274.256191796661</v>
          </cell>
          <cell r="V158">
            <v>34.682784943137655</v>
          </cell>
          <cell r="W158">
            <v>5499.0478437446754</v>
          </cell>
          <cell r="X158">
            <v>592.55914915743404</v>
          </cell>
          <cell r="Y158">
            <v>0</v>
          </cell>
          <cell r="Z158">
            <v>616.15107451728352</v>
          </cell>
          <cell r="AA158">
            <v>0</v>
          </cell>
          <cell r="AB158">
            <v>0</v>
          </cell>
          <cell r="AC158">
            <v>0</v>
          </cell>
          <cell r="AD158">
            <v>0</v>
          </cell>
          <cell r="AE158">
            <v>0</v>
          </cell>
          <cell r="AF158">
            <v>0</v>
          </cell>
          <cell r="AG158">
            <v>32133.045524134672</v>
          </cell>
          <cell r="AH158">
            <v>31565.425363374779</v>
          </cell>
          <cell r="AI158">
            <v>275876.52934967162</v>
          </cell>
          <cell r="AJ158">
            <v>23048.531658649794</v>
          </cell>
          <cell r="AK158">
            <v>20827.712248837528</v>
          </cell>
          <cell r="AL158">
            <v>304277.7066349652</v>
          </cell>
          <cell r="AM158">
            <v>11517.636533927993</v>
          </cell>
          <cell r="AN158">
            <v>0</v>
          </cell>
          <cell r="AO158">
            <v>0</v>
          </cell>
          <cell r="AP158">
            <v>0</v>
          </cell>
          <cell r="AQ158">
            <v>0</v>
          </cell>
          <cell r="AR158">
            <v>0</v>
          </cell>
          <cell r="AS158">
            <v>0</v>
          </cell>
          <cell r="AT158">
            <v>0</v>
          </cell>
        </row>
        <row r="159">
          <cell r="A159">
            <v>9</v>
          </cell>
          <cell r="B159" t="str">
            <v>RhodeIsland</v>
          </cell>
          <cell r="C159">
            <v>43009</v>
          </cell>
          <cell r="D159" t="str">
            <v>Frcst BI</v>
          </cell>
          <cell r="E159">
            <v>10070.430399381121</v>
          </cell>
          <cell r="F159">
            <v>317.75488147754942</v>
          </cell>
          <cell r="G159">
            <v>243197.85854608446</v>
          </cell>
          <cell r="H159">
            <v>26508.302651111309</v>
          </cell>
          <cell r="I159">
            <v>22473.685037196035</v>
          </cell>
          <cell r="J159">
            <v>0</v>
          </cell>
          <cell r="K159">
            <v>0</v>
          </cell>
          <cell r="L159">
            <v>24770.398679122205</v>
          </cell>
          <cell r="M159">
            <v>336.88879348419533</v>
          </cell>
          <cell r="N159">
            <v>47305.17119577268</v>
          </cell>
          <cell r="O159">
            <v>6142.7725249646955</v>
          </cell>
          <cell r="P159">
            <v>0</v>
          </cell>
          <cell r="Q159">
            <v>5859.9899380608631</v>
          </cell>
          <cell r="R159">
            <v>4304.6714873112996</v>
          </cell>
          <cell r="S159">
            <v>0</v>
          </cell>
          <cell r="T159">
            <v>3148.9984379480152</v>
          </cell>
          <cell r="U159">
            <v>19345.021600845452</v>
          </cell>
          <cell r="V159">
            <v>31.912737037959555</v>
          </cell>
          <cell r="W159">
            <v>10993.22083621517</v>
          </cell>
          <cell r="X159">
            <v>583.91312246034613</v>
          </cell>
          <cell r="Y159">
            <v>0</v>
          </cell>
          <cell r="Z159">
            <v>1149.6767849163195</v>
          </cell>
          <cell r="AA159">
            <v>0</v>
          </cell>
          <cell r="AB159">
            <v>0</v>
          </cell>
          <cell r="AC159">
            <v>0</v>
          </cell>
          <cell r="AD159">
            <v>0</v>
          </cell>
          <cell r="AE159">
            <v>0</v>
          </cell>
          <cell r="AF159">
            <v>0</v>
          </cell>
          <cell r="AG159">
            <v>44476.296700912433</v>
          </cell>
          <cell r="AH159">
            <v>29602.955467298983</v>
          </cell>
          <cell r="AI159">
            <v>267028.78582206543</v>
          </cell>
          <cell r="AJ159">
            <v>48542.560408249425</v>
          </cell>
          <cell r="AK159">
            <v>46608.492869292408</v>
          </cell>
          <cell r="AL159">
            <v>257191.75864797214</v>
          </cell>
          <cell r="AM159">
            <v>13974.408147650194</v>
          </cell>
          <cell r="AN159">
            <v>0</v>
          </cell>
          <cell r="AO159">
            <v>0</v>
          </cell>
          <cell r="AP159">
            <v>0</v>
          </cell>
          <cell r="AQ159">
            <v>0</v>
          </cell>
          <cell r="AR159">
            <v>0</v>
          </cell>
          <cell r="AS159">
            <v>0</v>
          </cell>
          <cell r="AT159">
            <v>0</v>
          </cell>
        </row>
        <row r="160">
          <cell r="A160">
            <v>9</v>
          </cell>
          <cell r="B160" t="str">
            <v>RhodeIsland</v>
          </cell>
          <cell r="C160">
            <v>43040</v>
          </cell>
          <cell r="D160" t="str">
            <v>Frcst BI</v>
          </cell>
          <cell r="E160">
            <v>13162.770524518981</v>
          </cell>
          <cell r="F160">
            <v>614.00101040528693</v>
          </cell>
          <cell r="G160">
            <v>495163.36529051268</v>
          </cell>
          <cell r="H160">
            <v>56619.583344525403</v>
          </cell>
          <cell r="I160">
            <v>59689.887412779652</v>
          </cell>
          <cell r="J160">
            <v>0</v>
          </cell>
          <cell r="K160">
            <v>0</v>
          </cell>
          <cell r="L160">
            <v>40006.477821191489</v>
          </cell>
          <cell r="M160">
            <v>601.52980309062889</v>
          </cell>
          <cell r="N160">
            <v>86051.484924982535</v>
          </cell>
          <cell r="O160">
            <v>7760.6210587322485</v>
          </cell>
          <cell r="P160">
            <v>0</v>
          </cell>
          <cell r="Q160">
            <v>7655.794557352835</v>
          </cell>
          <cell r="R160">
            <v>4490.3961784767735</v>
          </cell>
          <cell r="S160">
            <v>0</v>
          </cell>
          <cell r="T160">
            <v>3587.1043565153823</v>
          </cell>
          <cell r="U160">
            <v>36619.291166293653</v>
          </cell>
          <cell r="V160">
            <v>366.08465801363491</v>
          </cell>
          <cell r="W160">
            <v>22977.290880310196</v>
          </cell>
          <cell r="X160">
            <v>1426.9966329777328</v>
          </cell>
          <cell r="Y160">
            <v>0</v>
          </cell>
          <cell r="Z160">
            <v>2870.4137780534238</v>
          </cell>
          <cell r="AA160">
            <v>0</v>
          </cell>
          <cell r="AB160">
            <v>0</v>
          </cell>
          <cell r="AC160">
            <v>0</v>
          </cell>
          <cell r="AD160">
            <v>0</v>
          </cell>
          <cell r="AE160">
            <v>0</v>
          </cell>
          <cell r="AF160">
            <v>0</v>
          </cell>
          <cell r="AG160">
            <v>64568.044880094843</v>
          </cell>
          <cell r="AH160">
            <v>40684.289424115763</v>
          </cell>
          <cell r="AI160">
            <v>299764.97497854679</v>
          </cell>
          <cell r="AJ160">
            <v>111502.31207309982</v>
          </cell>
          <cell r="AK160">
            <v>100445.93571313254</v>
          </cell>
          <cell r="AL160">
            <v>214911.5284113872</v>
          </cell>
          <cell r="AM160">
            <v>15859.639262990388</v>
          </cell>
          <cell r="AN160">
            <v>0</v>
          </cell>
          <cell r="AO160">
            <v>0</v>
          </cell>
          <cell r="AP160">
            <v>0</v>
          </cell>
          <cell r="AQ160">
            <v>0</v>
          </cell>
          <cell r="AR160">
            <v>0</v>
          </cell>
          <cell r="AS160">
            <v>0</v>
          </cell>
          <cell r="AT160">
            <v>0</v>
          </cell>
        </row>
        <row r="161">
          <cell r="A161">
            <v>9</v>
          </cell>
          <cell r="B161" t="str">
            <v>RhodeIsland</v>
          </cell>
          <cell r="C161">
            <v>43070</v>
          </cell>
          <cell r="D161" t="str">
            <v>Frcst BI</v>
          </cell>
          <cell r="E161">
            <v>19911.809361912659</v>
          </cell>
          <cell r="F161">
            <v>1174.2934202150502</v>
          </cell>
          <cell r="G161">
            <v>949504.50630676479</v>
          </cell>
          <cell r="H161">
            <v>104560.57197863187</v>
          </cell>
          <cell r="I161">
            <v>129106.91273726743</v>
          </cell>
          <cell r="J161">
            <v>0</v>
          </cell>
          <cell r="K161">
            <v>0</v>
          </cell>
          <cell r="L161">
            <v>70228.794147211695</v>
          </cell>
          <cell r="M161">
            <v>1485.9085481330899</v>
          </cell>
          <cell r="N161">
            <v>136117.67490814414</v>
          </cell>
          <cell r="O161">
            <v>10291.623965499262</v>
          </cell>
          <cell r="P161">
            <v>0</v>
          </cell>
          <cell r="Q161">
            <v>8966.2070698938151</v>
          </cell>
          <cell r="R161">
            <v>4524.363289574073</v>
          </cell>
          <cell r="S161">
            <v>0</v>
          </cell>
          <cell r="T161">
            <v>4475.9903573070078</v>
          </cell>
          <cell r="U161">
            <v>65415.727393833724</v>
          </cell>
          <cell r="V161">
            <v>427.15812391402432</v>
          </cell>
          <cell r="W161">
            <v>37902.632951473599</v>
          </cell>
          <cell r="X161">
            <v>2549.1232300308279</v>
          </cell>
          <cell r="Y161">
            <v>0</v>
          </cell>
          <cell r="Z161">
            <v>4559.6906320162498</v>
          </cell>
          <cell r="AA161">
            <v>0</v>
          </cell>
          <cell r="AB161">
            <v>0</v>
          </cell>
          <cell r="AC161">
            <v>0</v>
          </cell>
          <cell r="AD161">
            <v>0</v>
          </cell>
          <cell r="AE161">
            <v>0</v>
          </cell>
          <cell r="AF161">
            <v>0</v>
          </cell>
          <cell r="AG161">
            <v>104595.13675470957</v>
          </cell>
          <cell r="AH161">
            <v>46905.586784616484</v>
          </cell>
          <cell r="AI161">
            <v>372333.76615056436</v>
          </cell>
          <cell r="AJ161">
            <v>157605.3855121558</v>
          </cell>
          <cell r="AK161">
            <v>147584.8919511142</v>
          </cell>
          <cell r="AL161">
            <v>83526.814379626041</v>
          </cell>
          <cell r="AM161">
            <v>19289.695009429743</v>
          </cell>
          <cell r="AN161">
            <v>0</v>
          </cell>
          <cell r="AO161">
            <v>0</v>
          </cell>
          <cell r="AP161">
            <v>0</v>
          </cell>
          <cell r="AQ161">
            <v>0</v>
          </cell>
          <cell r="AR161">
            <v>0</v>
          </cell>
          <cell r="AS161">
            <v>0</v>
          </cell>
          <cell r="AT161">
            <v>0</v>
          </cell>
        </row>
        <row r="162">
          <cell r="A162">
            <v>9</v>
          </cell>
          <cell r="B162" t="str">
            <v>RhodeIsland</v>
          </cell>
          <cell r="C162">
            <v>43101</v>
          </cell>
          <cell r="D162" t="str">
            <v>Frcst BI</v>
          </cell>
          <cell r="E162">
            <v>25848.608068647562</v>
          </cell>
          <cell r="F162">
            <v>1613.8376145632467</v>
          </cell>
          <cell r="G162">
            <v>1275919.1218708802</v>
          </cell>
          <cell r="H162">
            <v>121082.29946765017</v>
          </cell>
          <cell r="I162">
            <v>208633.40900730912</v>
          </cell>
          <cell r="J162">
            <v>0</v>
          </cell>
          <cell r="K162">
            <v>0</v>
          </cell>
          <cell r="L162">
            <v>94833.761511258592</v>
          </cell>
          <cell r="M162">
            <v>2243.5518728356792</v>
          </cell>
          <cell r="N162">
            <v>217373.8892918847</v>
          </cell>
          <cell r="O162">
            <v>11475.967495867346</v>
          </cell>
          <cell r="P162">
            <v>0</v>
          </cell>
          <cell r="Q162">
            <v>11602.936140446942</v>
          </cell>
          <cell r="R162">
            <v>6940.7646578072981</v>
          </cell>
          <cell r="S162">
            <v>0</v>
          </cell>
          <cell r="T162">
            <v>4247.9533612109426</v>
          </cell>
          <cell r="U162">
            <v>90538.786275624501</v>
          </cell>
          <cell r="V162">
            <v>394.5533338856128</v>
          </cell>
          <cell r="W162">
            <v>49507.242444041505</v>
          </cell>
          <cell r="X162">
            <v>3760.7726147760432</v>
          </cell>
          <cell r="Y162">
            <v>0</v>
          </cell>
          <cell r="Z162">
            <v>5693.1806405654443</v>
          </cell>
          <cell r="AA162">
            <v>0</v>
          </cell>
          <cell r="AB162">
            <v>0</v>
          </cell>
          <cell r="AC162">
            <v>0</v>
          </cell>
          <cell r="AD162">
            <v>0</v>
          </cell>
          <cell r="AE162">
            <v>0</v>
          </cell>
          <cell r="AF162">
            <v>0</v>
          </cell>
          <cell r="AG162">
            <v>100714.79136919306</v>
          </cell>
          <cell r="AH162">
            <v>42956.191137236223</v>
          </cell>
          <cell r="AI162">
            <v>365589.44765457889</v>
          </cell>
          <cell r="AJ162">
            <v>178243.17036835081</v>
          </cell>
          <cell r="AK162">
            <v>161257.26318140092</v>
          </cell>
          <cell r="AL162">
            <v>83141.128215144621</v>
          </cell>
          <cell r="AM162">
            <v>15906.753180507008</v>
          </cell>
          <cell r="AN162">
            <v>0</v>
          </cell>
          <cell r="AO162">
            <v>0</v>
          </cell>
          <cell r="AP162">
            <v>0</v>
          </cell>
          <cell r="AQ162">
            <v>0</v>
          </cell>
          <cell r="AR162">
            <v>0</v>
          </cell>
          <cell r="AS162">
            <v>0</v>
          </cell>
          <cell r="AT162">
            <v>0</v>
          </cell>
        </row>
        <row r="163">
          <cell r="A163">
            <v>9</v>
          </cell>
          <cell r="B163" t="str">
            <v>RhodeIsland</v>
          </cell>
          <cell r="C163">
            <v>43132</v>
          </cell>
          <cell r="D163" t="str">
            <v>Frcst BI</v>
          </cell>
          <cell r="E163">
            <v>24285.193858550527</v>
          </cell>
          <cell r="F163">
            <v>1514.9940705255069</v>
          </cell>
          <cell r="G163">
            <v>1137298.6619206213</v>
          </cell>
          <cell r="H163">
            <v>105899.84507863029</v>
          </cell>
          <cell r="I163">
            <v>174894.30910240024</v>
          </cell>
          <cell r="J163">
            <v>0</v>
          </cell>
          <cell r="K163">
            <v>0</v>
          </cell>
          <cell r="L163">
            <v>96868.298462620252</v>
          </cell>
          <cell r="M163">
            <v>2031.1838401776147</v>
          </cell>
          <cell r="N163">
            <v>215978.99391146898</v>
          </cell>
          <cell r="O163">
            <v>10707.758708704025</v>
          </cell>
          <cell r="P163">
            <v>0</v>
          </cell>
          <cell r="Q163">
            <v>9794.8955733332805</v>
          </cell>
          <cell r="R163">
            <v>5560.7170116008228</v>
          </cell>
          <cell r="S163">
            <v>0</v>
          </cell>
          <cell r="T163">
            <v>5123.0203324355807</v>
          </cell>
          <cell r="U163">
            <v>77490.274418411151</v>
          </cell>
          <cell r="V163">
            <v>782.07285033826145</v>
          </cell>
          <cell r="W163">
            <v>44072.791942766686</v>
          </cell>
          <cell r="X163">
            <v>2924.4913550712376</v>
          </cell>
          <cell r="Y163">
            <v>0</v>
          </cell>
          <cell r="Z163">
            <v>4839.7030879390359</v>
          </cell>
          <cell r="AA163">
            <v>0</v>
          </cell>
          <cell r="AB163">
            <v>0</v>
          </cell>
          <cell r="AC163">
            <v>0</v>
          </cell>
          <cell r="AD163">
            <v>0</v>
          </cell>
          <cell r="AE163">
            <v>0</v>
          </cell>
          <cell r="AF163">
            <v>0</v>
          </cell>
          <cell r="AG163">
            <v>116380.28898429766</v>
          </cell>
          <cell r="AH163">
            <v>50756.71881172742</v>
          </cell>
          <cell r="AI163">
            <v>352488.89335867477</v>
          </cell>
          <cell r="AJ163">
            <v>167452.26186088932</v>
          </cell>
          <cell r="AK163">
            <v>156382.07201008155</v>
          </cell>
          <cell r="AL163">
            <v>0</v>
          </cell>
          <cell r="AM163">
            <v>15358.244450144695</v>
          </cell>
          <cell r="AN163">
            <v>0</v>
          </cell>
          <cell r="AO163">
            <v>0</v>
          </cell>
          <cell r="AP163">
            <v>0</v>
          </cell>
          <cell r="AQ163">
            <v>0</v>
          </cell>
          <cell r="AR163">
            <v>0</v>
          </cell>
          <cell r="AS163">
            <v>0</v>
          </cell>
          <cell r="AT163">
            <v>0</v>
          </cell>
        </row>
        <row r="164">
          <cell r="A164">
            <v>9</v>
          </cell>
          <cell r="B164" t="str">
            <v>RhodeIsland</v>
          </cell>
          <cell r="C164">
            <v>43160</v>
          </cell>
          <cell r="D164" t="str">
            <v>Frcst BI</v>
          </cell>
          <cell r="E164">
            <v>24481.382080953597</v>
          </cell>
          <cell r="F164">
            <v>1446.7400127993733</v>
          </cell>
          <cell r="G164">
            <v>1117018.0867357044</v>
          </cell>
          <cell r="H164">
            <v>106990.06093355868</v>
          </cell>
          <cell r="I164">
            <v>178822.90697938131</v>
          </cell>
          <cell r="J164">
            <v>0</v>
          </cell>
          <cell r="K164">
            <v>0</v>
          </cell>
          <cell r="L164">
            <v>98248.512970126612</v>
          </cell>
          <cell r="M164">
            <v>1594.4973835338515</v>
          </cell>
          <cell r="N164">
            <v>226551.61011675026</v>
          </cell>
          <cell r="O164">
            <v>13188.981324864491</v>
          </cell>
          <cell r="P164">
            <v>0</v>
          </cell>
          <cell r="Q164">
            <v>11480.624659818017</v>
          </cell>
          <cell r="R164">
            <v>6310.6583117460468</v>
          </cell>
          <cell r="S164">
            <v>0</v>
          </cell>
          <cell r="T164">
            <v>5187.7005132675104</v>
          </cell>
          <cell r="U164">
            <v>81635.291447787939</v>
          </cell>
          <cell r="V164">
            <v>865.24925960249425</v>
          </cell>
          <cell r="W164">
            <v>46243.147729172888</v>
          </cell>
          <cell r="X164">
            <v>2977.2413620357288</v>
          </cell>
          <cell r="Y164">
            <v>0</v>
          </cell>
          <cell r="Z164">
            <v>5566.801780906575</v>
          </cell>
          <cell r="AA164">
            <v>0</v>
          </cell>
          <cell r="AB164">
            <v>0</v>
          </cell>
          <cell r="AC164">
            <v>0</v>
          </cell>
          <cell r="AD164">
            <v>0</v>
          </cell>
          <cell r="AE164">
            <v>0</v>
          </cell>
          <cell r="AF164">
            <v>0</v>
          </cell>
          <cell r="AG164">
            <v>78430.441734312524</v>
          </cell>
          <cell r="AH164">
            <v>49760.152800470671</v>
          </cell>
          <cell r="AI164">
            <v>322140.37320738478</v>
          </cell>
          <cell r="AJ164">
            <v>142450.151617375</v>
          </cell>
          <cell r="AK164">
            <v>130408.56755273158</v>
          </cell>
          <cell r="AL164">
            <v>0</v>
          </cell>
          <cell r="AM164">
            <v>12901.570033232476</v>
          </cell>
          <cell r="AN164">
            <v>0</v>
          </cell>
          <cell r="AO164">
            <v>0</v>
          </cell>
          <cell r="AP164">
            <v>0</v>
          </cell>
          <cell r="AQ164">
            <v>0</v>
          </cell>
          <cell r="AR164">
            <v>0</v>
          </cell>
          <cell r="AS164">
            <v>0</v>
          </cell>
          <cell r="AT164">
            <v>0</v>
          </cell>
        </row>
        <row r="165">
          <cell r="A165">
            <v>9</v>
          </cell>
          <cell r="B165" t="str">
            <v>RhodeIsland</v>
          </cell>
          <cell r="C165">
            <v>43191</v>
          </cell>
          <cell r="D165" t="str">
            <v>Frcst BI</v>
          </cell>
          <cell r="E165">
            <v>17550.985316112598</v>
          </cell>
          <cell r="F165">
            <v>918.11861715639748</v>
          </cell>
          <cell r="G165">
            <v>703780.78005409113</v>
          </cell>
          <cell r="H165">
            <v>69704.409003100896</v>
          </cell>
          <cell r="I165">
            <v>101014.05985773001</v>
          </cell>
          <cell r="J165">
            <v>0</v>
          </cell>
          <cell r="K165">
            <v>0</v>
          </cell>
          <cell r="L165">
            <v>66596.52243760429</v>
          </cell>
          <cell r="M165">
            <v>1087.5436906221425</v>
          </cell>
          <cell r="N165">
            <v>140664.93537658738</v>
          </cell>
          <cell r="O165">
            <v>9809.3964589043771</v>
          </cell>
          <cell r="P165">
            <v>0</v>
          </cell>
          <cell r="Q165">
            <v>9006.628483251412</v>
          </cell>
          <cell r="R165">
            <v>5454.9816981663216</v>
          </cell>
          <cell r="S165">
            <v>0</v>
          </cell>
          <cell r="T165">
            <v>4032.4270997150456</v>
          </cell>
          <cell r="U165">
            <v>54130.443799850647</v>
          </cell>
          <cell r="V165">
            <v>469.85841196201346</v>
          </cell>
          <cell r="W165">
            <v>29616.047577594716</v>
          </cell>
          <cell r="X165">
            <v>2028.6416867892963</v>
          </cell>
          <cell r="Y165">
            <v>0</v>
          </cell>
          <cell r="Z165">
            <v>3362.0802510963767</v>
          </cell>
          <cell r="AA165">
            <v>0</v>
          </cell>
          <cell r="AB165">
            <v>0</v>
          </cell>
          <cell r="AC165">
            <v>0</v>
          </cell>
          <cell r="AD165">
            <v>0</v>
          </cell>
          <cell r="AE165">
            <v>0</v>
          </cell>
          <cell r="AF165">
            <v>0</v>
          </cell>
          <cell r="AG165">
            <v>58326.967443558111</v>
          </cell>
          <cell r="AH165">
            <v>36740.901783130546</v>
          </cell>
          <cell r="AI165">
            <v>283873.99076559552</v>
          </cell>
          <cell r="AJ165">
            <v>98874.581251971322</v>
          </cell>
          <cell r="AK165">
            <v>85039.051757883557</v>
          </cell>
          <cell r="AL165">
            <v>0</v>
          </cell>
          <cell r="AM165">
            <v>16265.844409793612</v>
          </cell>
          <cell r="AN165">
            <v>0</v>
          </cell>
          <cell r="AO165">
            <v>0</v>
          </cell>
          <cell r="AP165">
            <v>0</v>
          </cell>
          <cell r="AQ165">
            <v>0</v>
          </cell>
          <cell r="AR165">
            <v>0</v>
          </cell>
          <cell r="AS165">
            <v>0</v>
          </cell>
          <cell r="AT165">
            <v>0</v>
          </cell>
        </row>
        <row r="166">
          <cell r="A166">
            <v>9</v>
          </cell>
          <cell r="B166" t="str">
            <v>RhodeIsland</v>
          </cell>
          <cell r="C166">
            <v>43221</v>
          </cell>
          <cell r="D166" t="str">
            <v>Frcst BI</v>
          </cell>
          <cell r="E166">
            <v>15443.453541653418</v>
          </cell>
          <cell r="F166">
            <v>702.36156713451987</v>
          </cell>
          <cell r="G166">
            <v>396563.47246473422</v>
          </cell>
          <cell r="H166">
            <v>39910.327104546901</v>
          </cell>
          <cell r="I166">
            <v>50268.047689653962</v>
          </cell>
          <cell r="J166">
            <v>0</v>
          </cell>
          <cell r="K166">
            <v>0</v>
          </cell>
          <cell r="L166">
            <v>45447.588640071161</v>
          </cell>
          <cell r="M166">
            <v>5281.706048189867</v>
          </cell>
          <cell r="N166">
            <v>87855.909626735636</v>
          </cell>
          <cell r="O166">
            <v>8415.088233873339</v>
          </cell>
          <cell r="P166">
            <v>0</v>
          </cell>
          <cell r="Q166">
            <v>7896.0163680282021</v>
          </cell>
          <cell r="R166">
            <v>7049.1761615519999</v>
          </cell>
          <cell r="S166">
            <v>0</v>
          </cell>
          <cell r="T166">
            <v>3549.6885815602827</v>
          </cell>
          <cell r="U166">
            <v>25708.113487336715</v>
          </cell>
          <cell r="V166">
            <v>213.8413975248898</v>
          </cell>
          <cell r="W166">
            <v>13273.157339565701</v>
          </cell>
          <cell r="X166">
            <v>1299.7554756094812</v>
          </cell>
          <cell r="Y166">
            <v>0</v>
          </cell>
          <cell r="Z166">
            <v>1893.7393434110957</v>
          </cell>
          <cell r="AA166">
            <v>0</v>
          </cell>
          <cell r="AB166">
            <v>0</v>
          </cell>
          <cell r="AC166">
            <v>0</v>
          </cell>
          <cell r="AD166">
            <v>0</v>
          </cell>
          <cell r="AE166">
            <v>0</v>
          </cell>
          <cell r="AF166">
            <v>0</v>
          </cell>
          <cell r="AG166">
            <v>35737.017167326063</v>
          </cell>
          <cell r="AH166">
            <v>35064.451697622659</v>
          </cell>
          <cell r="AI166">
            <v>262724.77700121165</v>
          </cell>
          <cell r="AJ166">
            <v>33013.776447014592</v>
          </cell>
          <cell r="AK166">
            <v>38679.39840094297</v>
          </cell>
          <cell r="AL166">
            <v>61454.243887100034</v>
          </cell>
          <cell r="AM166">
            <v>13882.852032292611</v>
          </cell>
          <cell r="AN166">
            <v>0</v>
          </cell>
          <cell r="AO166">
            <v>0</v>
          </cell>
          <cell r="AP166">
            <v>0</v>
          </cell>
          <cell r="AQ166">
            <v>0</v>
          </cell>
          <cell r="AR166">
            <v>0</v>
          </cell>
          <cell r="AS166">
            <v>0</v>
          </cell>
          <cell r="AT166">
            <v>0</v>
          </cell>
        </row>
        <row r="167">
          <cell r="A167">
            <v>9</v>
          </cell>
          <cell r="B167" t="str">
            <v>RhodeIsland</v>
          </cell>
          <cell r="C167">
            <v>43252</v>
          </cell>
          <cell r="D167" t="str">
            <v>Frcst BI</v>
          </cell>
          <cell r="E167">
            <v>12497.104547058319</v>
          </cell>
          <cell r="F167">
            <v>441.90734478852181</v>
          </cell>
          <cell r="G167">
            <v>229946.33299576084</v>
          </cell>
          <cell r="H167">
            <v>24406.892452726461</v>
          </cell>
          <cell r="I167">
            <v>28382.5880847466</v>
          </cell>
          <cell r="J167">
            <v>0</v>
          </cell>
          <cell r="K167">
            <v>0</v>
          </cell>
          <cell r="L167">
            <v>32229.797068153577</v>
          </cell>
          <cell r="M167">
            <v>334.8354639887263</v>
          </cell>
          <cell r="N167">
            <v>58161.305168830615</v>
          </cell>
          <cell r="O167">
            <v>7164.831300056122</v>
          </cell>
          <cell r="P167">
            <v>0</v>
          </cell>
          <cell r="Q167">
            <v>6131.0018185532144</v>
          </cell>
          <cell r="R167">
            <v>6286.6899341286226</v>
          </cell>
          <cell r="S167">
            <v>0</v>
          </cell>
          <cell r="T167">
            <v>3934.0954813665958</v>
          </cell>
          <cell r="U167">
            <v>15088.237479043655</v>
          </cell>
          <cell r="V167">
            <v>55.111860821678761</v>
          </cell>
          <cell r="W167">
            <v>7772.4245892818817</v>
          </cell>
          <cell r="X167">
            <v>674.49575188141512</v>
          </cell>
          <cell r="Y167">
            <v>0</v>
          </cell>
          <cell r="Z167">
            <v>1223.8337688743763</v>
          </cell>
          <cell r="AA167">
            <v>0</v>
          </cell>
          <cell r="AB167">
            <v>0</v>
          </cell>
          <cell r="AC167">
            <v>0</v>
          </cell>
          <cell r="AD167">
            <v>0</v>
          </cell>
          <cell r="AE167">
            <v>0</v>
          </cell>
          <cell r="AF167">
            <v>0</v>
          </cell>
          <cell r="AG167">
            <v>31781.77740762063</v>
          </cell>
          <cell r="AH167">
            <v>31207.548459730158</v>
          </cell>
          <cell r="AI167">
            <v>256964.83895792413</v>
          </cell>
          <cell r="AJ167">
            <v>25899.250138919648</v>
          </cell>
          <cell r="AK167">
            <v>18572.563991910276</v>
          </cell>
          <cell r="AL167">
            <v>269714.33086212038</v>
          </cell>
          <cell r="AM167">
            <v>13118.446229427993</v>
          </cell>
          <cell r="AN167">
            <v>0</v>
          </cell>
          <cell r="AO167">
            <v>0</v>
          </cell>
          <cell r="AP167">
            <v>0</v>
          </cell>
          <cell r="AQ167">
            <v>0</v>
          </cell>
          <cell r="AR167">
            <v>0</v>
          </cell>
          <cell r="AS167">
            <v>0</v>
          </cell>
          <cell r="AT167">
            <v>0</v>
          </cell>
        </row>
        <row r="168">
          <cell r="A168">
            <v>9</v>
          </cell>
          <cell r="B168" t="str">
            <v>RhodeIsland</v>
          </cell>
          <cell r="C168">
            <v>43282</v>
          </cell>
          <cell r="D168" t="str">
            <v>Frcst BI</v>
          </cell>
          <cell r="E168">
            <v>11019.394378158704</v>
          </cell>
          <cell r="F168">
            <v>337.78189976505968</v>
          </cell>
          <cell r="G168">
            <v>170530.12844655756</v>
          </cell>
          <cell r="H168">
            <v>18087.028263970886</v>
          </cell>
          <cell r="I168">
            <v>23081.343406502492</v>
          </cell>
          <cell r="J168">
            <v>0</v>
          </cell>
          <cell r="K168">
            <v>0</v>
          </cell>
          <cell r="L168">
            <v>26249.645664307842</v>
          </cell>
          <cell r="M168">
            <v>61.577586242557771</v>
          </cell>
          <cell r="N168">
            <v>46239.108956884986</v>
          </cell>
          <cell r="O168">
            <v>6099.497110440394</v>
          </cell>
          <cell r="P168">
            <v>0</v>
          </cell>
          <cell r="Q168">
            <v>5956.2851973481038</v>
          </cell>
          <cell r="R168">
            <v>4349.4036033169823</v>
          </cell>
          <cell r="S168">
            <v>0</v>
          </cell>
          <cell r="T168">
            <v>3052.5108549635893</v>
          </cell>
          <cell r="U168">
            <v>8722.4258371000014</v>
          </cell>
          <cell r="V168">
            <v>9.8289324526036257</v>
          </cell>
          <cell r="W168">
            <v>5653.6822525076295</v>
          </cell>
          <cell r="X168">
            <v>661.95418267725358</v>
          </cell>
          <cell r="Y168">
            <v>0</v>
          </cell>
          <cell r="Z168">
            <v>746.54418327884821</v>
          </cell>
          <cell r="AA168">
            <v>0</v>
          </cell>
          <cell r="AB168">
            <v>0</v>
          </cell>
          <cell r="AC168">
            <v>0</v>
          </cell>
          <cell r="AD168">
            <v>0</v>
          </cell>
          <cell r="AE168">
            <v>0</v>
          </cell>
          <cell r="AF168">
            <v>0</v>
          </cell>
          <cell r="AG168">
            <v>27650.410271923185</v>
          </cell>
          <cell r="AH168">
            <v>28499.292942296252</v>
          </cell>
          <cell r="AI168">
            <v>258799.24690407395</v>
          </cell>
          <cell r="AJ168">
            <v>18923.141378409462</v>
          </cell>
          <cell r="AK168">
            <v>15445.062136497438</v>
          </cell>
          <cell r="AL168">
            <v>714331.60602650454</v>
          </cell>
          <cell r="AM168">
            <v>12276.716190125286</v>
          </cell>
          <cell r="AN168">
            <v>0</v>
          </cell>
          <cell r="AO168">
            <v>0</v>
          </cell>
          <cell r="AP168">
            <v>0</v>
          </cell>
          <cell r="AQ168">
            <v>0</v>
          </cell>
          <cell r="AR168">
            <v>0</v>
          </cell>
          <cell r="AS168">
            <v>0</v>
          </cell>
          <cell r="AT168">
            <v>0</v>
          </cell>
        </row>
        <row r="169">
          <cell r="A169">
            <v>9</v>
          </cell>
          <cell r="B169" t="str">
            <v>RhodeIsland</v>
          </cell>
          <cell r="C169">
            <v>43313</v>
          </cell>
          <cell r="D169" t="str">
            <v>Frcst BI</v>
          </cell>
          <cell r="E169">
            <v>8781.9780457601737</v>
          </cell>
          <cell r="F169">
            <v>261.29862970948949</v>
          </cell>
          <cell r="G169">
            <v>147471.35183794633</v>
          </cell>
          <cell r="H169">
            <v>16039.951054959536</v>
          </cell>
          <cell r="I169">
            <v>19977.677177282094</v>
          </cell>
          <cell r="J169">
            <v>0</v>
          </cell>
          <cell r="K169">
            <v>0</v>
          </cell>
          <cell r="L169">
            <v>20660.619718073987</v>
          </cell>
          <cell r="M169">
            <v>141.71301435832601</v>
          </cell>
          <cell r="N169">
            <v>37278.956559484846</v>
          </cell>
          <cell r="O169">
            <v>5701.4699623411534</v>
          </cell>
          <cell r="P169">
            <v>0</v>
          </cell>
          <cell r="Q169">
            <v>5798.5815740185772</v>
          </cell>
          <cell r="R169">
            <v>5664.0127021894723</v>
          </cell>
          <cell r="S169">
            <v>0</v>
          </cell>
          <cell r="T169">
            <v>2875.0683306473652</v>
          </cell>
          <cell r="U169">
            <v>7526.6904509554151</v>
          </cell>
          <cell r="V169">
            <v>6.8263821656050965</v>
          </cell>
          <cell r="W169">
            <v>4850.9865588238517</v>
          </cell>
          <cell r="X169">
            <v>587.28085031847138</v>
          </cell>
          <cell r="Y169">
            <v>0</v>
          </cell>
          <cell r="Z169">
            <v>657.89134394904477</v>
          </cell>
          <cell r="AA169">
            <v>0</v>
          </cell>
          <cell r="AB169">
            <v>0</v>
          </cell>
          <cell r="AC169">
            <v>0</v>
          </cell>
          <cell r="AD169">
            <v>0</v>
          </cell>
          <cell r="AE169">
            <v>0</v>
          </cell>
          <cell r="AF169">
            <v>0</v>
          </cell>
          <cell r="AG169">
            <v>30382.870203597213</v>
          </cell>
          <cell r="AH169">
            <v>30585.480944601572</v>
          </cell>
          <cell r="AI169">
            <v>252439.15769502486</v>
          </cell>
          <cell r="AJ169">
            <v>18636.338000000003</v>
          </cell>
          <cell r="AK169">
            <v>15173.517307692307</v>
          </cell>
          <cell r="AL169">
            <v>107916.2330153142</v>
          </cell>
          <cell r="AM169">
            <v>9888.3890196149696</v>
          </cell>
          <cell r="AN169">
            <v>0</v>
          </cell>
          <cell r="AO169">
            <v>0</v>
          </cell>
          <cell r="AP169">
            <v>0</v>
          </cell>
          <cell r="AQ169">
            <v>0</v>
          </cell>
          <cell r="AR169">
            <v>0</v>
          </cell>
          <cell r="AS169">
            <v>0</v>
          </cell>
          <cell r="AT169">
            <v>0</v>
          </cell>
        </row>
        <row r="170">
          <cell r="A170">
            <v>9</v>
          </cell>
          <cell r="B170" t="str">
            <v>RhodeIsland</v>
          </cell>
          <cell r="C170">
            <v>43344</v>
          </cell>
          <cell r="D170" t="str">
            <v>Frcst BI</v>
          </cell>
          <cell r="E170">
            <v>9015.8971195837094</v>
          </cell>
          <cell r="F170">
            <v>291.51548528583766</v>
          </cell>
          <cell r="G170">
            <v>155768.56462249704</v>
          </cell>
          <cell r="H170">
            <v>18323.847970713665</v>
          </cell>
          <cell r="I170">
            <v>20391.49651043586</v>
          </cell>
          <cell r="J170">
            <v>0</v>
          </cell>
          <cell r="K170">
            <v>0</v>
          </cell>
          <cell r="L170">
            <v>24463.511919325028</v>
          </cell>
          <cell r="M170">
            <v>121.47089534004175</v>
          </cell>
          <cell r="N170">
            <v>39569.770743525711</v>
          </cell>
          <cell r="O170">
            <v>6025.9332237256476</v>
          </cell>
          <cell r="P170">
            <v>0</v>
          </cell>
          <cell r="Q170">
            <v>6346.3721115076405</v>
          </cell>
          <cell r="R170">
            <v>4482.7904097807468</v>
          </cell>
          <cell r="S170">
            <v>0</v>
          </cell>
          <cell r="T170">
            <v>3406.2362647912951</v>
          </cell>
          <cell r="U170">
            <v>10080.92337116224</v>
          </cell>
          <cell r="V170">
            <v>33.857459155249053</v>
          </cell>
          <cell r="W170">
            <v>5302.3704215577809</v>
          </cell>
          <cell r="X170">
            <v>570.23838870074917</v>
          </cell>
          <cell r="Y170">
            <v>0</v>
          </cell>
          <cell r="Z170">
            <v>592.11678885958509</v>
          </cell>
          <cell r="AA170">
            <v>0</v>
          </cell>
          <cell r="AB170">
            <v>0</v>
          </cell>
          <cell r="AC170">
            <v>0</v>
          </cell>
          <cell r="AD170">
            <v>0</v>
          </cell>
          <cell r="AE170">
            <v>0</v>
          </cell>
          <cell r="AF170">
            <v>0</v>
          </cell>
          <cell r="AG170">
            <v>32133.045524134672</v>
          </cell>
          <cell r="AH170">
            <v>31565.425363374779</v>
          </cell>
          <cell r="AI170">
            <v>275876.52934967162</v>
          </cell>
          <cell r="AJ170">
            <v>23048.531658649794</v>
          </cell>
          <cell r="AK170">
            <v>20827.712248837528</v>
          </cell>
          <cell r="AL170">
            <v>304277.7066349652</v>
          </cell>
          <cell r="AM170">
            <v>11517.636533927993</v>
          </cell>
          <cell r="AN170">
            <v>0</v>
          </cell>
          <cell r="AO170">
            <v>0</v>
          </cell>
          <cell r="AP170">
            <v>0</v>
          </cell>
          <cell r="AQ170">
            <v>0</v>
          </cell>
          <cell r="AR170">
            <v>0</v>
          </cell>
          <cell r="AS170">
            <v>0</v>
          </cell>
          <cell r="AT170">
            <v>0</v>
          </cell>
        </row>
        <row r="171">
          <cell r="A171">
            <v>9</v>
          </cell>
          <cell r="B171" t="str">
            <v>RhodeIsland</v>
          </cell>
          <cell r="C171">
            <v>43374</v>
          </cell>
          <cell r="D171" t="str">
            <v>Frcst BI</v>
          </cell>
          <cell r="E171">
            <v>9803.4006753606518</v>
          </cell>
          <cell r="F171">
            <v>323.98536934965813</v>
          </cell>
          <cell r="G171">
            <v>249388.36022937452</v>
          </cell>
          <cell r="H171">
            <v>26988.131825441462</v>
          </cell>
          <cell r="I171">
            <v>23017.360966134791</v>
          </cell>
          <cell r="J171">
            <v>0</v>
          </cell>
          <cell r="K171">
            <v>0</v>
          </cell>
          <cell r="L171">
            <v>25256.092770869695</v>
          </cell>
          <cell r="M171">
            <v>343.49445610153248</v>
          </cell>
          <cell r="N171">
            <v>48232.723572160379</v>
          </cell>
          <cell r="O171">
            <v>6263.2190450620419</v>
          </cell>
          <cell r="P171">
            <v>0</v>
          </cell>
          <cell r="Q171">
            <v>5974.891701552252</v>
          </cell>
          <cell r="R171">
            <v>4389.0768105919124</v>
          </cell>
          <cell r="S171">
            <v>0</v>
          </cell>
          <cell r="T171">
            <v>3210.7435053587601</v>
          </cell>
          <cell r="U171">
            <v>19968.343076252277</v>
          </cell>
          <cell r="V171">
            <v>32.44643008959217</v>
          </cell>
          <cell r="W171">
            <v>11186.057666422741</v>
          </cell>
          <cell r="X171">
            <v>595.34156424022081</v>
          </cell>
          <cell r="Y171">
            <v>0</v>
          </cell>
          <cell r="Z171">
            <v>1170.3854338676747</v>
          </cell>
          <cell r="AA171">
            <v>0</v>
          </cell>
          <cell r="AB171">
            <v>0</v>
          </cell>
          <cell r="AC171">
            <v>0</v>
          </cell>
          <cell r="AD171">
            <v>0</v>
          </cell>
          <cell r="AE171">
            <v>0</v>
          </cell>
          <cell r="AF171">
            <v>0</v>
          </cell>
          <cell r="AG171">
            <v>44476.296700912433</v>
          </cell>
          <cell r="AH171">
            <v>29602.955467298983</v>
          </cell>
          <cell r="AI171">
            <v>267028.78582206543</v>
          </cell>
          <cell r="AJ171">
            <v>48542.560408249425</v>
          </cell>
          <cell r="AK171">
            <v>46608.492869292408</v>
          </cell>
          <cell r="AL171">
            <v>257191.75864797214</v>
          </cell>
          <cell r="AM171">
            <v>13974.408147650194</v>
          </cell>
          <cell r="AN171">
            <v>0</v>
          </cell>
          <cell r="AO171">
            <v>0</v>
          </cell>
          <cell r="AP171">
            <v>0</v>
          </cell>
          <cell r="AQ171">
            <v>0</v>
          </cell>
          <cell r="AR171">
            <v>0</v>
          </cell>
          <cell r="AS171">
            <v>0</v>
          </cell>
          <cell r="AT171">
            <v>0</v>
          </cell>
        </row>
        <row r="172">
          <cell r="A172">
            <v>9</v>
          </cell>
          <cell r="B172" t="str">
            <v>RhodeIsland</v>
          </cell>
          <cell r="C172">
            <v>43405</v>
          </cell>
          <cell r="D172" t="str">
            <v>Frcst BI</v>
          </cell>
          <cell r="E172">
            <v>11440.835562876327</v>
          </cell>
          <cell r="F172">
            <v>559.05150363749851</v>
          </cell>
          <cell r="G172">
            <v>453622.13816058525</v>
          </cell>
          <cell r="H172">
            <v>51503.05148651269</v>
          </cell>
          <cell r="I172">
            <v>54565.866131460527</v>
          </cell>
          <cell r="J172">
            <v>0</v>
          </cell>
          <cell r="K172">
            <v>0</v>
          </cell>
          <cell r="L172">
            <v>36426.131557038163</v>
          </cell>
          <cell r="M172">
            <v>564.29325709103216</v>
          </cell>
          <cell r="N172">
            <v>78350.379270217556</v>
          </cell>
          <cell r="O172">
            <v>7066.090769429361</v>
          </cell>
          <cell r="P172">
            <v>0</v>
          </cell>
          <cell r="Q172">
            <v>6970.6456280955754</v>
          </cell>
          <cell r="R172">
            <v>4088.5319290411094</v>
          </cell>
          <cell r="S172">
            <v>0</v>
          </cell>
          <cell r="T172">
            <v>3266.0794530140056</v>
          </cell>
          <cell r="U172">
            <v>33630.160367242883</v>
          </cell>
          <cell r="V172">
            <v>332.8883659334079</v>
          </cell>
          <cell r="W172">
            <v>20899.025527023288</v>
          </cell>
          <cell r="X172">
            <v>1298.2693682437286</v>
          </cell>
          <cell r="Y172">
            <v>0</v>
          </cell>
          <cell r="Z172">
            <v>2610.850842752589</v>
          </cell>
          <cell r="AA172">
            <v>0</v>
          </cell>
          <cell r="AB172">
            <v>0</v>
          </cell>
          <cell r="AC172">
            <v>0</v>
          </cell>
          <cell r="AD172">
            <v>0</v>
          </cell>
          <cell r="AE172">
            <v>0</v>
          </cell>
          <cell r="AF172">
            <v>0</v>
          </cell>
          <cell r="AG172">
            <v>64568.044880094843</v>
          </cell>
          <cell r="AH172">
            <v>40684.289424115763</v>
          </cell>
          <cell r="AI172">
            <v>299764.97497854679</v>
          </cell>
          <cell r="AJ172">
            <v>111502.31207309982</v>
          </cell>
          <cell r="AK172">
            <v>100445.93571313254</v>
          </cell>
          <cell r="AL172">
            <v>214911.5284113872</v>
          </cell>
          <cell r="AM172">
            <v>15859.639262990388</v>
          </cell>
          <cell r="AN172">
            <v>0</v>
          </cell>
          <cell r="AO172">
            <v>0</v>
          </cell>
          <cell r="AP172">
            <v>0</v>
          </cell>
          <cell r="AQ172">
            <v>0</v>
          </cell>
          <cell r="AR172">
            <v>0</v>
          </cell>
          <cell r="AS172">
            <v>0</v>
          </cell>
          <cell r="AT172">
            <v>0</v>
          </cell>
        </row>
        <row r="173">
          <cell r="A173">
            <v>9</v>
          </cell>
          <cell r="B173" t="str">
            <v>RhodeIsland</v>
          </cell>
          <cell r="C173">
            <v>43435</v>
          </cell>
          <cell r="D173" t="str">
            <v>Frcst BI</v>
          </cell>
          <cell r="E173">
            <v>17839.464699950833</v>
          </cell>
          <cell r="F173">
            <v>1102.2248709599751</v>
          </cell>
          <cell r="G173">
            <v>898075.91922449623</v>
          </cell>
          <cell r="H173">
            <v>98210.84659782394</v>
          </cell>
          <cell r="I173">
            <v>121845.43030342439</v>
          </cell>
          <cell r="J173">
            <v>0</v>
          </cell>
          <cell r="K173">
            <v>0</v>
          </cell>
          <cell r="L173">
            <v>65918.723748285352</v>
          </cell>
          <cell r="M173">
            <v>1394.7156047458602</v>
          </cell>
          <cell r="N173">
            <v>127763.88258526164</v>
          </cell>
          <cell r="O173">
            <v>9660.0080542592314</v>
          </cell>
          <cell r="P173">
            <v>0</v>
          </cell>
          <cell r="Q173">
            <v>8415.9344338353476</v>
          </cell>
          <cell r="R173">
            <v>4246.6947844377582</v>
          </cell>
          <cell r="S173">
            <v>0</v>
          </cell>
          <cell r="T173">
            <v>4201.2905880859998</v>
          </cell>
          <cell r="U173">
            <v>62041.74308768948</v>
          </cell>
          <cell r="V173">
            <v>401.26529561913617</v>
          </cell>
          <cell r="W173">
            <v>35601.619052741757</v>
          </cell>
          <cell r="X173">
            <v>2394.1551165613664</v>
          </cell>
          <cell r="Y173">
            <v>0</v>
          </cell>
          <cell r="Z173">
            <v>4282.8173435382423</v>
          </cell>
          <cell r="AA173">
            <v>0</v>
          </cell>
          <cell r="AB173">
            <v>0</v>
          </cell>
          <cell r="AC173">
            <v>0</v>
          </cell>
          <cell r="AD173">
            <v>0</v>
          </cell>
          <cell r="AE173">
            <v>0</v>
          </cell>
          <cell r="AF173">
            <v>0</v>
          </cell>
          <cell r="AG173">
            <v>104595.13675470957</v>
          </cell>
          <cell r="AH173">
            <v>46905.586784616484</v>
          </cell>
          <cell r="AI173">
            <v>372333.76615056436</v>
          </cell>
          <cell r="AJ173">
            <v>157605.3855121558</v>
          </cell>
          <cell r="AK173">
            <v>147584.8919511142</v>
          </cell>
          <cell r="AL173">
            <v>83526.814379626041</v>
          </cell>
          <cell r="AM173">
            <v>19289.695009429743</v>
          </cell>
          <cell r="AN173">
            <v>0</v>
          </cell>
          <cell r="AO173">
            <v>0</v>
          </cell>
          <cell r="AP173">
            <v>0</v>
          </cell>
          <cell r="AQ173">
            <v>0</v>
          </cell>
          <cell r="AR173">
            <v>0</v>
          </cell>
          <cell r="AS173">
            <v>0</v>
          </cell>
          <cell r="AT173">
            <v>0</v>
          </cell>
        </row>
        <row r="174">
          <cell r="A174">
            <v>9</v>
          </cell>
          <cell r="B174" t="str">
            <v>RhodeIsland</v>
          </cell>
          <cell r="C174">
            <v>43466</v>
          </cell>
          <cell r="D174" t="str">
            <v>Frcst BI</v>
          </cell>
          <cell r="E174">
            <v>25019.31642238373</v>
          </cell>
          <cell r="F174">
            <v>1636.8103919947519</v>
          </cell>
          <cell r="G174">
            <v>1301474.3439283744</v>
          </cell>
          <cell r="H174">
            <v>122657.52712629281</v>
          </cell>
          <cell r="I174">
            <v>212338.15459636861</v>
          </cell>
          <cell r="J174">
            <v>0</v>
          </cell>
          <cell r="K174">
            <v>0</v>
          </cell>
          <cell r="L174">
            <v>96267.784962426478</v>
          </cell>
          <cell r="M174">
            <v>2275.4885542995321</v>
          </cell>
          <cell r="N174">
            <v>220468.17953091513</v>
          </cell>
          <cell r="O174">
            <v>11639.326463780049</v>
          </cell>
          <cell r="P174">
            <v>0</v>
          </cell>
          <cell r="Q174">
            <v>11768.102491200636</v>
          </cell>
          <cell r="R174">
            <v>7039.5655782031326</v>
          </cell>
          <cell r="S174">
            <v>0</v>
          </cell>
          <cell r="T174">
            <v>4308.4224482032696</v>
          </cell>
          <cell r="U174">
            <v>92600.265026839334</v>
          </cell>
          <cell r="V174">
            <v>399.61701654182616</v>
          </cell>
          <cell r="W174">
            <v>50148.80385536336</v>
          </cell>
          <cell r="X174">
            <v>3809.8471307114114</v>
          </cell>
          <cell r="Y174">
            <v>0</v>
          </cell>
          <cell r="Z174">
            <v>5767.1131948783232</v>
          </cell>
          <cell r="AA174">
            <v>0</v>
          </cell>
          <cell r="AB174">
            <v>0</v>
          </cell>
          <cell r="AC174">
            <v>0</v>
          </cell>
          <cell r="AD174">
            <v>0</v>
          </cell>
          <cell r="AE174">
            <v>0</v>
          </cell>
          <cell r="AF174">
            <v>0</v>
          </cell>
          <cell r="AG174">
            <v>100714.79136919306</v>
          </cell>
          <cell r="AH174">
            <v>42956.191137236223</v>
          </cell>
          <cell r="AI174">
            <v>365589.44765457889</v>
          </cell>
          <cell r="AJ174">
            <v>178243.17036835081</v>
          </cell>
          <cell r="AK174">
            <v>161257.26318140092</v>
          </cell>
          <cell r="AL174">
            <v>83141.128215144621</v>
          </cell>
          <cell r="AM174">
            <v>15906.753180507008</v>
          </cell>
          <cell r="AN174">
            <v>0</v>
          </cell>
          <cell r="AO174">
            <v>0</v>
          </cell>
          <cell r="AP174">
            <v>0</v>
          </cell>
          <cell r="AQ174">
            <v>0</v>
          </cell>
          <cell r="AR174">
            <v>0</v>
          </cell>
          <cell r="AS174">
            <v>0</v>
          </cell>
          <cell r="AT174">
            <v>0</v>
          </cell>
        </row>
        <row r="175">
          <cell r="A175">
            <v>9</v>
          </cell>
          <cell r="B175" t="str">
            <v>RhodeIsland</v>
          </cell>
          <cell r="C175">
            <v>43497</v>
          </cell>
          <cell r="D175" t="str">
            <v>Frcst BI</v>
          </cell>
          <cell r="E175">
            <v>24021.754719538461</v>
          </cell>
          <cell r="F175">
            <v>1570.4206828618057</v>
          </cell>
          <cell r="G175">
            <v>1186843.408742643</v>
          </cell>
          <cell r="H175">
            <v>109752.84322847876</v>
          </cell>
          <cell r="I175">
            <v>182119.79708300621</v>
          </cell>
          <cell r="J175">
            <v>0</v>
          </cell>
          <cell r="K175">
            <v>0</v>
          </cell>
          <cell r="L175">
            <v>100500.03355656784</v>
          </cell>
          <cell r="M175">
            <v>2163.9814286445117</v>
          </cell>
          <cell r="N175">
            <v>223880.66442042516</v>
          </cell>
          <cell r="O175">
            <v>11099.50597853466</v>
          </cell>
          <cell r="P175">
            <v>0</v>
          </cell>
          <cell r="Q175">
            <v>10153.24541138206</v>
          </cell>
          <cell r="R175">
            <v>5764.1578778789026</v>
          </cell>
          <cell r="S175">
            <v>0</v>
          </cell>
          <cell r="T175">
            <v>5310.4479055734673</v>
          </cell>
          <cell r="U175">
            <v>81478.258167275635</v>
          </cell>
          <cell r="V175">
            <v>810.50274068655915</v>
          </cell>
          <cell r="W175">
            <v>45675.923201859616</v>
          </cell>
          <cell r="X175">
            <v>3030.9279531012357</v>
          </cell>
          <cell r="Y175">
            <v>0</v>
          </cell>
          <cell r="Z175">
            <v>5015.7734561547195</v>
          </cell>
          <cell r="AA175">
            <v>0</v>
          </cell>
          <cell r="AB175">
            <v>0</v>
          </cell>
          <cell r="AC175">
            <v>0</v>
          </cell>
          <cell r="AD175">
            <v>0</v>
          </cell>
          <cell r="AE175">
            <v>0</v>
          </cell>
          <cell r="AF175">
            <v>0</v>
          </cell>
          <cell r="AG175">
            <v>116380.28898429766</v>
          </cell>
          <cell r="AH175">
            <v>50756.71881172742</v>
          </cell>
          <cell r="AI175">
            <v>352488.89335867477</v>
          </cell>
          <cell r="AJ175">
            <v>167452.26186088932</v>
          </cell>
          <cell r="AK175">
            <v>156382.07201008155</v>
          </cell>
          <cell r="AL175">
            <v>0</v>
          </cell>
          <cell r="AM175">
            <v>15358.244450144695</v>
          </cell>
          <cell r="AN175">
            <v>0</v>
          </cell>
          <cell r="AO175">
            <v>0</v>
          </cell>
          <cell r="AP175">
            <v>0</v>
          </cell>
          <cell r="AQ175">
            <v>0</v>
          </cell>
          <cell r="AR175">
            <v>0</v>
          </cell>
          <cell r="AS175">
            <v>0</v>
          </cell>
          <cell r="AT175">
            <v>0</v>
          </cell>
        </row>
        <row r="176">
          <cell r="A176">
            <v>9</v>
          </cell>
          <cell r="B176" t="str">
            <v>RhodeIsland</v>
          </cell>
          <cell r="C176">
            <v>43525</v>
          </cell>
          <cell r="D176" t="str">
            <v>Frcst BI</v>
          </cell>
          <cell r="E176">
            <v>23521.890553326553</v>
          </cell>
          <cell r="F176">
            <v>1457.0005802660355</v>
          </cell>
          <cell r="G176">
            <v>1133443.7419528633</v>
          </cell>
          <cell r="H176">
            <v>107812.81543646248</v>
          </cell>
          <cell r="I176">
            <v>181053.4486142126</v>
          </cell>
          <cell r="J176">
            <v>0</v>
          </cell>
          <cell r="K176">
            <v>0</v>
          </cell>
          <cell r="L176">
            <v>99031.801590864998</v>
          </cell>
          <cell r="M176">
            <v>1605.805875615652</v>
          </cell>
          <cell r="N176">
            <v>228158.3591246705</v>
          </cell>
          <cell r="O176">
            <v>13282.520199508921</v>
          </cell>
          <cell r="P176">
            <v>0</v>
          </cell>
          <cell r="Q176">
            <v>11562.047529745803</v>
          </cell>
          <cell r="R176">
            <v>6355.4147536733235</v>
          </cell>
          <cell r="S176">
            <v>0</v>
          </cell>
          <cell r="T176">
            <v>5224.4927154892657</v>
          </cell>
          <cell r="U176">
            <v>83464.707944328737</v>
          </cell>
          <cell r="V176">
            <v>871.99700269382015</v>
          </cell>
          <cell r="W176">
            <v>46600.299689586413</v>
          </cell>
          <cell r="X176">
            <v>3000.0223167277572</v>
          </cell>
          <cell r="Y176">
            <v>0</v>
          </cell>
          <cell r="Z176">
            <v>5609.738781823412</v>
          </cell>
          <cell r="AA176">
            <v>0</v>
          </cell>
          <cell r="AB176">
            <v>0</v>
          </cell>
          <cell r="AC176">
            <v>0</v>
          </cell>
          <cell r="AD176">
            <v>0</v>
          </cell>
          <cell r="AE176">
            <v>0</v>
          </cell>
          <cell r="AF176">
            <v>0</v>
          </cell>
          <cell r="AG176">
            <v>78430.441734312524</v>
          </cell>
          <cell r="AH176">
            <v>49760.152800470671</v>
          </cell>
          <cell r="AI176">
            <v>322140.37320738478</v>
          </cell>
          <cell r="AJ176">
            <v>142450.151617375</v>
          </cell>
          <cell r="AK176">
            <v>130408.56755273158</v>
          </cell>
          <cell r="AL176">
            <v>0</v>
          </cell>
          <cell r="AM176">
            <v>12901.570033232476</v>
          </cell>
          <cell r="AN176">
            <v>0</v>
          </cell>
          <cell r="AO176">
            <v>0</v>
          </cell>
          <cell r="AP176">
            <v>0</v>
          </cell>
          <cell r="AQ176">
            <v>0</v>
          </cell>
          <cell r="AR176">
            <v>0</v>
          </cell>
          <cell r="AS176">
            <v>0</v>
          </cell>
          <cell r="AT176">
            <v>0</v>
          </cell>
        </row>
      </sheetData>
      <sheetData sheetId="12">
        <row r="5">
          <cell r="A5" t="str">
            <v>BUID</v>
          </cell>
          <cell r="B5" t="str">
            <v>Buname</v>
          </cell>
          <cell r="C5" t="str">
            <v>Date</v>
          </cell>
          <cell r="D5" t="str">
            <v>_NAME_</v>
          </cell>
          <cell r="E5" t="str">
            <v>_1012</v>
          </cell>
          <cell r="F5" t="str">
            <v>_1101</v>
          </cell>
          <cell r="G5" t="str">
            <v>_1247</v>
          </cell>
          <cell r="H5" t="str">
            <v>_1301</v>
          </cell>
          <cell r="I5" t="str">
            <v>_2107</v>
          </cell>
          <cell r="J5" t="str">
            <v>_2121</v>
          </cell>
          <cell r="K5" t="str">
            <v>_2131</v>
          </cell>
          <cell r="L5" t="str">
            <v>_2221</v>
          </cell>
          <cell r="M5" t="str">
            <v>_2231</v>
          </cell>
          <cell r="N5" t="str">
            <v>_2237</v>
          </cell>
          <cell r="O5" t="str">
            <v>_2321</v>
          </cell>
          <cell r="P5" t="str">
            <v>_2331</v>
          </cell>
          <cell r="Q5" t="str">
            <v>_2367</v>
          </cell>
          <cell r="R5" t="str">
            <v>_2421</v>
          </cell>
          <cell r="S5" t="str">
            <v>_2431</v>
          </cell>
          <cell r="T5" t="str">
            <v>_2496</v>
          </cell>
          <cell r="U5" t="str">
            <v>_3321</v>
          </cell>
          <cell r="V5" t="str">
            <v>_3331</v>
          </cell>
          <cell r="W5" t="str">
            <v>_3367</v>
          </cell>
          <cell r="X5" t="str">
            <v>_3421</v>
          </cell>
          <cell r="Y5" t="str">
            <v>_3431</v>
          </cell>
          <cell r="Z5" t="str">
            <v>_3496</v>
          </cell>
          <cell r="AA5" t="str">
            <v>_8011</v>
          </cell>
          <cell r="AB5" t="str">
            <v>_02EN</v>
          </cell>
          <cell r="AC5" t="str">
            <v>_05_06_07EN</v>
          </cell>
          <cell r="AD5" t="str">
            <v>_11_12_13EN</v>
          </cell>
          <cell r="AE5" t="str">
            <v>_14_15_16EN</v>
          </cell>
          <cell r="AF5" t="str">
            <v>_17_18_19EN</v>
          </cell>
          <cell r="AG5" t="str">
            <v>_22EN</v>
          </cell>
          <cell r="AH5" t="str">
            <v>_23EN</v>
          </cell>
          <cell r="AI5" t="str">
            <v>_24EN</v>
          </cell>
          <cell r="AJ5" t="str">
            <v>_33EN</v>
          </cell>
          <cell r="AK5" t="str">
            <v>_34EN</v>
          </cell>
          <cell r="AL5" t="str">
            <v>_50EN</v>
          </cell>
          <cell r="AM5" t="str">
            <v>_51EN</v>
          </cell>
          <cell r="AN5" t="str">
            <v>_52_53_54EN</v>
          </cell>
          <cell r="AO5" t="str">
            <v>_55_56_57EN</v>
          </cell>
          <cell r="AP5" t="str">
            <v>_58EN</v>
          </cell>
          <cell r="AQ5" t="str">
            <v>_67EN</v>
          </cell>
          <cell r="AR5" t="str">
            <v>_70EN</v>
          </cell>
          <cell r="AS5" t="str">
            <v>_71_72_73EN</v>
          </cell>
          <cell r="AT5" t="str">
            <v>_74_75_76EN</v>
          </cell>
        </row>
        <row r="6">
          <cell r="A6">
            <v>9</v>
          </cell>
          <cell r="B6" t="str">
            <v>RhodeIsland</v>
          </cell>
          <cell r="C6">
            <v>38353</v>
          </cell>
          <cell r="D6" t="str">
            <v>Actual U</v>
          </cell>
        </row>
        <row r="7">
          <cell r="A7">
            <v>9</v>
          </cell>
          <cell r="B7" t="str">
            <v>RhodeIsland</v>
          </cell>
          <cell r="C7">
            <v>38384</v>
          </cell>
          <cell r="D7" t="str">
            <v>Actual U</v>
          </cell>
        </row>
        <row r="8">
          <cell r="A8">
            <v>9</v>
          </cell>
          <cell r="B8" t="str">
            <v>RhodeIsland</v>
          </cell>
          <cell r="C8">
            <v>38412</v>
          </cell>
          <cell r="D8" t="str">
            <v>Actual U</v>
          </cell>
        </row>
        <row r="9">
          <cell r="A9">
            <v>9</v>
          </cell>
          <cell r="B9" t="str">
            <v>RhodeIsland</v>
          </cell>
          <cell r="C9">
            <v>38443</v>
          </cell>
          <cell r="D9" t="str">
            <v>Actual U</v>
          </cell>
        </row>
        <row r="10">
          <cell r="A10">
            <v>9</v>
          </cell>
          <cell r="B10" t="str">
            <v>RhodeIsland</v>
          </cell>
          <cell r="C10">
            <v>38473</v>
          </cell>
          <cell r="D10" t="str">
            <v>Actual U</v>
          </cell>
        </row>
        <row r="11">
          <cell r="A11">
            <v>9</v>
          </cell>
          <cell r="B11" t="str">
            <v>RhodeIsland</v>
          </cell>
          <cell r="C11">
            <v>38504</v>
          </cell>
          <cell r="D11" t="str">
            <v>Actual U</v>
          </cell>
          <cell r="E11">
            <v>22766.30733944954</v>
          </cell>
          <cell r="F11">
            <v>0</v>
          </cell>
          <cell r="G11">
            <v>269061.2810883827</v>
          </cell>
          <cell r="I11">
            <v>25011.903334780673</v>
          </cell>
          <cell r="L11">
            <v>9387.2706422018346</v>
          </cell>
          <cell r="M11">
            <v>69.633027522935777</v>
          </cell>
          <cell r="N11">
            <v>69747.5</v>
          </cell>
          <cell r="O11">
            <v>2283.119266055046</v>
          </cell>
          <cell r="P11">
            <v>0</v>
          </cell>
          <cell r="Q11">
            <v>15775.045871559631</v>
          </cell>
          <cell r="R11">
            <v>0</v>
          </cell>
          <cell r="T11">
            <v>11816.513761467888</v>
          </cell>
          <cell r="U11">
            <v>1666.367515224119</v>
          </cell>
          <cell r="V11">
            <v>64.66220425277028</v>
          </cell>
          <cell r="W11">
            <v>20588.876618223592</v>
          </cell>
          <cell r="X11">
            <v>74.380563042827177</v>
          </cell>
          <cell r="Z11">
            <v>1071.9356793451132</v>
          </cell>
          <cell r="AC11">
            <v>0</v>
          </cell>
          <cell r="AD11">
            <v>0</v>
          </cell>
          <cell r="AE11">
            <v>0</v>
          </cell>
          <cell r="AF11">
            <v>0</v>
          </cell>
          <cell r="AG11">
            <v>0</v>
          </cell>
          <cell r="AH11">
            <v>0</v>
          </cell>
          <cell r="AI11">
            <v>0</v>
          </cell>
          <cell r="AJ11">
            <v>0</v>
          </cell>
          <cell r="AK11">
            <v>0</v>
          </cell>
          <cell r="AL11">
            <v>0</v>
          </cell>
          <cell r="AM11">
            <v>0</v>
          </cell>
          <cell r="AN11">
            <v>0</v>
          </cell>
          <cell r="AO11">
            <v>0</v>
          </cell>
          <cell r="AS11">
            <v>0</v>
          </cell>
          <cell r="AT11">
            <v>0</v>
          </cell>
        </row>
        <row r="12">
          <cell r="A12">
            <v>9</v>
          </cell>
          <cell r="B12" t="str">
            <v>RhodeIsland</v>
          </cell>
          <cell r="C12">
            <v>38534</v>
          </cell>
          <cell r="D12" t="str">
            <v>Actual U</v>
          </cell>
          <cell r="E12">
            <v>18816.561904761904</v>
          </cell>
          <cell r="F12">
            <v>0</v>
          </cell>
          <cell r="G12">
            <v>202015.60476190477</v>
          </cell>
          <cell r="I12">
            <v>22992.415873015874</v>
          </cell>
          <cell r="L12">
            <v>8522.4619047619053</v>
          </cell>
          <cell r="M12">
            <v>53.06507936507937</v>
          </cell>
          <cell r="N12">
            <v>59429.211111111115</v>
          </cell>
          <cell r="O12">
            <v>2381.6238095238095</v>
          </cell>
          <cell r="P12">
            <v>0</v>
          </cell>
          <cell r="Q12">
            <v>15521.273015873017</v>
          </cell>
          <cell r="R12">
            <v>0</v>
          </cell>
          <cell r="T12">
            <v>13289.9126984127</v>
          </cell>
          <cell r="U12">
            <v>789.14603174603178</v>
          </cell>
          <cell r="V12">
            <v>20.490476190476191</v>
          </cell>
          <cell r="W12">
            <v>9635.7777777777774</v>
          </cell>
          <cell r="X12">
            <v>1.5761904761904764</v>
          </cell>
          <cell r="Z12">
            <v>762.35079365079355</v>
          </cell>
          <cell r="AC12">
            <v>0</v>
          </cell>
          <cell r="AD12">
            <v>0</v>
          </cell>
          <cell r="AE12">
            <v>0</v>
          </cell>
          <cell r="AF12">
            <v>0</v>
          </cell>
          <cell r="AG12">
            <v>0</v>
          </cell>
          <cell r="AH12">
            <v>0</v>
          </cell>
          <cell r="AI12">
            <v>0</v>
          </cell>
          <cell r="AJ12">
            <v>0</v>
          </cell>
          <cell r="AK12">
            <v>0</v>
          </cell>
          <cell r="AL12">
            <v>0</v>
          </cell>
          <cell r="AM12">
            <v>0</v>
          </cell>
          <cell r="AN12">
            <v>0</v>
          </cell>
          <cell r="AO12">
            <v>0</v>
          </cell>
          <cell r="AS12">
            <v>0</v>
          </cell>
          <cell r="AT12">
            <v>0</v>
          </cell>
        </row>
        <row r="13">
          <cell r="A13">
            <v>9</v>
          </cell>
          <cell r="B13" t="str">
            <v>RhodeIsland</v>
          </cell>
          <cell r="C13">
            <v>38565</v>
          </cell>
          <cell r="D13" t="str">
            <v>Actual U</v>
          </cell>
          <cell r="E13">
            <v>22032.930158730156</v>
          </cell>
          <cell r="F13">
            <v>0</v>
          </cell>
          <cell r="G13">
            <v>208673.63830211453</v>
          </cell>
          <cell r="I13">
            <v>23961.488817201127</v>
          </cell>
          <cell r="L13">
            <v>8708.4904761904763</v>
          </cell>
          <cell r="M13">
            <v>76.319047619047609</v>
          </cell>
          <cell r="N13">
            <v>69900.128571428562</v>
          </cell>
          <cell r="O13">
            <v>2440.5857142857139</v>
          </cell>
          <cell r="P13">
            <v>0</v>
          </cell>
          <cell r="Q13">
            <v>16501.693650793648</v>
          </cell>
          <cell r="R13">
            <v>0</v>
          </cell>
          <cell r="T13">
            <v>16569.352380952379</v>
          </cell>
          <cell r="U13">
            <v>819.67130993110038</v>
          </cell>
          <cell r="V13">
            <v>19.350396825396825</v>
          </cell>
          <cell r="W13">
            <v>9813.3627362780408</v>
          </cell>
          <cell r="Z13">
            <v>784.31188350725461</v>
          </cell>
          <cell r="AC13">
            <v>0</v>
          </cell>
          <cell r="AD13">
            <v>0</v>
          </cell>
          <cell r="AE13">
            <v>0</v>
          </cell>
          <cell r="AF13">
            <v>0</v>
          </cell>
          <cell r="AG13">
            <v>0</v>
          </cell>
          <cell r="AH13">
            <v>0</v>
          </cell>
          <cell r="AI13">
            <v>0</v>
          </cell>
          <cell r="AJ13">
            <v>0</v>
          </cell>
          <cell r="AK13">
            <v>0</v>
          </cell>
          <cell r="AL13">
            <v>0</v>
          </cell>
          <cell r="AM13">
            <v>0</v>
          </cell>
          <cell r="AN13">
            <v>0</v>
          </cell>
          <cell r="AO13">
            <v>0</v>
          </cell>
          <cell r="AS13">
            <v>0</v>
          </cell>
          <cell r="AT13">
            <v>0</v>
          </cell>
        </row>
        <row r="14">
          <cell r="A14">
            <v>9</v>
          </cell>
          <cell r="B14" t="str">
            <v>RhodeIsland</v>
          </cell>
          <cell r="C14">
            <v>38596</v>
          </cell>
          <cell r="D14" t="str">
            <v>Actual U</v>
          </cell>
          <cell r="E14">
            <v>20921.729235880397</v>
          </cell>
          <cell r="F14">
            <v>0</v>
          </cell>
          <cell r="G14">
            <v>236877.08905236726</v>
          </cell>
          <cell r="I14">
            <v>28563.391054798205</v>
          </cell>
          <cell r="L14">
            <v>8989.7840531561451</v>
          </cell>
          <cell r="M14">
            <v>173.74750830564784</v>
          </cell>
          <cell r="N14">
            <v>75852.333887043191</v>
          </cell>
          <cell r="O14">
            <v>2132.2558139534885</v>
          </cell>
          <cell r="P14">
            <v>0</v>
          </cell>
          <cell r="Q14">
            <v>17081.139534883721</v>
          </cell>
          <cell r="R14">
            <v>0</v>
          </cell>
          <cell r="T14">
            <v>16887.048172757473</v>
          </cell>
          <cell r="U14">
            <v>1502.8817530841943</v>
          </cell>
          <cell r="V14">
            <v>478.6225637934499</v>
          </cell>
          <cell r="W14">
            <v>15113.771280194116</v>
          </cell>
          <cell r="X14">
            <v>2.0957236621793585</v>
          </cell>
          <cell r="Z14">
            <v>1273.8297019425117</v>
          </cell>
          <cell r="AC14">
            <v>0</v>
          </cell>
          <cell r="AD14">
            <v>0</v>
          </cell>
          <cell r="AE14">
            <v>0</v>
          </cell>
          <cell r="AF14">
            <v>0</v>
          </cell>
          <cell r="AG14">
            <v>0</v>
          </cell>
          <cell r="AH14">
            <v>0</v>
          </cell>
          <cell r="AI14">
            <v>0</v>
          </cell>
          <cell r="AJ14">
            <v>0</v>
          </cell>
          <cell r="AK14">
            <v>0</v>
          </cell>
          <cell r="AL14">
            <v>0</v>
          </cell>
          <cell r="AM14">
            <v>0</v>
          </cell>
          <cell r="AN14">
            <v>0</v>
          </cell>
          <cell r="AO14">
            <v>0</v>
          </cell>
          <cell r="AS14">
            <v>0</v>
          </cell>
          <cell r="AT14">
            <v>0</v>
          </cell>
        </row>
        <row r="15">
          <cell r="A15">
            <v>9</v>
          </cell>
          <cell r="B15" t="str">
            <v>RhodeIsland</v>
          </cell>
          <cell r="C15">
            <v>38626</v>
          </cell>
          <cell r="D15" t="str">
            <v>Actual U</v>
          </cell>
          <cell r="E15">
            <v>29326.771615008158</v>
          </cell>
          <cell r="F15">
            <v>0</v>
          </cell>
          <cell r="G15">
            <v>637979.98943689186</v>
          </cell>
          <cell r="I15">
            <v>72029.39892803703</v>
          </cell>
          <cell r="L15">
            <v>14928.548123980425</v>
          </cell>
          <cell r="M15">
            <v>1070.2805872756935</v>
          </cell>
          <cell r="N15">
            <v>159014.92169657422</v>
          </cell>
          <cell r="O15">
            <v>2985.1076672104405</v>
          </cell>
          <cell r="P15">
            <v>408.1272430668842</v>
          </cell>
          <cell r="Q15">
            <v>23264.456769983688</v>
          </cell>
          <cell r="R15">
            <v>0</v>
          </cell>
          <cell r="T15">
            <v>21277.996737357258</v>
          </cell>
          <cell r="U15">
            <v>5851.7122138236173</v>
          </cell>
          <cell r="V15">
            <v>1151.3973814372998</v>
          </cell>
          <cell r="W15">
            <v>56148.691413224151</v>
          </cell>
          <cell r="X15">
            <v>534.40939773057903</v>
          </cell>
          <cell r="Z15">
            <v>7733.3651033389533</v>
          </cell>
          <cell r="AC15">
            <v>0</v>
          </cell>
          <cell r="AD15">
            <v>0</v>
          </cell>
          <cell r="AE15">
            <v>0</v>
          </cell>
          <cell r="AF15">
            <v>0</v>
          </cell>
          <cell r="AG15">
            <v>0</v>
          </cell>
          <cell r="AH15">
            <v>0</v>
          </cell>
          <cell r="AI15">
            <v>0</v>
          </cell>
          <cell r="AJ15">
            <v>0</v>
          </cell>
          <cell r="AK15">
            <v>0</v>
          </cell>
          <cell r="AL15">
            <v>0</v>
          </cell>
          <cell r="AM15">
            <v>0</v>
          </cell>
          <cell r="AN15">
            <v>0</v>
          </cell>
          <cell r="AO15">
            <v>0</v>
          </cell>
          <cell r="AS15">
            <v>0</v>
          </cell>
          <cell r="AT15">
            <v>0</v>
          </cell>
        </row>
        <row r="16">
          <cell r="A16">
            <v>9</v>
          </cell>
          <cell r="B16" t="str">
            <v>RhodeIsland</v>
          </cell>
          <cell r="C16">
            <v>38657</v>
          </cell>
          <cell r="D16" t="str">
            <v>Actual U</v>
          </cell>
          <cell r="E16">
            <v>35962.892586989416</v>
          </cell>
          <cell r="F16">
            <v>0</v>
          </cell>
          <cell r="G16">
            <v>1069809.6539276692</v>
          </cell>
          <cell r="I16">
            <v>138497.77661482964</v>
          </cell>
          <cell r="L16">
            <v>22982.644478063539</v>
          </cell>
          <cell r="M16">
            <v>2928.9319213313161</v>
          </cell>
          <cell r="N16">
            <v>287132.59909228445</v>
          </cell>
          <cell r="O16">
            <v>3365.7972768532527</v>
          </cell>
          <cell r="P16">
            <v>80.205748865355531</v>
          </cell>
          <cell r="Q16">
            <v>31599.927382753405</v>
          </cell>
          <cell r="R16">
            <v>0</v>
          </cell>
          <cell r="T16">
            <v>26182.910741301061</v>
          </cell>
          <cell r="U16">
            <v>9498.2717110799495</v>
          </cell>
          <cell r="V16">
            <v>2262.3980504843771</v>
          </cell>
          <cell r="W16">
            <v>82904.763319263031</v>
          </cell>
          <cell r="X16">
            <v>1504.4805363169144</v>
          </cell>
          <cell r="Z16">
            <v>14053.646871031651</v>
          </cell>
          <cell r="AC16">
            <v>0</v>
          </cell>
          <cell r="AD16">
            <v>0</v>
          </cell>
          <cell r="AE16">
            <v>0</v>
          </cell>
          <cell r="AF16">
            <v>0</v>
          </cell>
          <cell r="AG16">
            <v>0</v>
          </cell>
          <cell r="AH16">
            <v>0</v>
          </cell>
          <cell r="AI16">
            <v>0</v>
          </cell>
          <cell r="AJ16">
            <v>0</v>
          </cell>
          <cell r="AK16">
            <v>0</v>
          </cell>
          <cell r="AL16">
            <v>0</v>
          </cell>
          <cell r="AM16">
            <v>0</v>
          </cell>
          <cell r="AN16">
            <v>0</v>
          </cell>
          <cell r="AO16">
            <v>0</v>
          </cell>
          <cell r="AS16">
            <v>0</v>
          </cell>
          <cell r="AT16">
            <v>0</v>
          </cell>
        </row>
        <row r="17">
          <cell r="A17">
            <v>9</v>
          </cell>
          <cell r="B17" t="str">
            <v>RhodeIsland</v>
          </cell>
          <cell r="C17">
            <v>38687</v>
          </cell>
          <cell r="D17" t="str">
            <v>Actual U</v>
          </cell>
          <cell r="E17">
            <v>39539.207317073167</v>
          </cell>
          <cell r="F17">
            <v>0</v>
          </cell>
          <cell r="G17">
            <v>1630965.2031480102</v>
          </cell>
          <cell r="I17">
            <v>227555.04927152416</v>
          </cell>
          <cell r="L17">
            <v>26544.367378048781</v>
          </cell>
          <cell r="M17">
            <v>3847.6371951219512</v>
          </cell>
          <cell r="N17">
            <v>341741.07469512196</v>
          </cell>
          <cell r="O17">
            <v>3733.9939024390242</v>
          </cell>
          <cell r="P17">
            <v>533.58231707317077</v>
          </cell>
          <cell r="Q17">
            <v>29979.64176829268</v>
          </cell>
          <cell r="R17">
            <v>0</v>
          </cell>
          <cell r="T17">
            <v>18720.838414634145</v>
          </cell>
          <cell r="U17">
            <v>16010.737787464466</v>
          </cell>
          <cell r="V17">
            <v>3393.849491947366</v>
          </cell>
          <cell r="W17">
            <v>123062.11619289442</v>
          </cell>
          <cell r="X17">
            <v>2544.0691235245304</v>
          </cell>
          <cell r="Z17">
            <v>16274.279397788057</v>
          </cell>
          <cell r="AC17">
            <v>0</v>
          </cell>
          <cell r="AD17">
            <v>0</v>
          </cell>
          <cell r="AE17">
            <v>0</v>
          </cell>
          <cell r="AF17">
            <v>0</v>
          </cell>
          <cell r="AG17">
            <v>0</v>
          </cell>
          <cell r="AH17">
            <v>0</v>
          </cell>
          <cell r="AI17">
            <v>0</v>
          </cell>
          <cell r="AJ17">
            <v>0</v>
          </cell>
          <cell r="AK17">
            <v>0</v>
          </cell>
          <cell r="AL17">
            <v>0</v>
          </cell>
          <cell r="AM17">
            <v>0</v>
          </cell>
          <cell r="AN17">
            <v>0</v>
          </cell>
          <cell r="AO17">
            <v>0</v>
          </cell>
          <cell r="AS17">
            <v>0</v>
          </cell>
          <cell r="AT17">
            <v>0</v>
          </cell>
        </row>
        <row r="18">
          <cell r="A18">
            <v>9</v>
          </cell>
          <cell r="B18" t="str">
            <v>RhodeIsland</v>
          </cell>
          <cell r="C18">
            <v>38718</v>
          </cell>
          <cell r="D18" t="str">
            <v>Actual U</v>
          </cell>
          <cell r="E18">
            <v>32615.161983471073</v>
          </cell>
          <cell r="F18">
            <v>0</v>
          </cell>
          <cell r="G18">
            <v>1224608.5207300652</v>
          </cell>
          <cell r="I18">
            <v>172895.91820851906</v>
          </cell>
          <cell r="L18">
            <v>22380.723966942147</v>
          </cell>
          <cell r="M18">
            <v>3672.9669421487602</v>
          </cell>
          <cell r="N18">
            <v>299186.83140495862</v>
          </cell>
          <cell r="O18">
            <v>3206.2115702479337</v>
          </cell>
          <cell r="P18">
            <v>380.46446280991734</v>
          </cell>
          <cell r="Q18">
            <v>25082.638016528923</v>
          </cell>
          <cell r="R18">
            <v>0</v>
          </cell>
          <cell r="T18">
            <v>27096.466115702478</v>
          </cell>
          <cell r="U18">
            <v>9656.1064133665659</v>
          </cell>
          <cell r="V18">
            <v>2301.7404406372907</v>
          </cell>
          <cell r="W18">
            <v>109562.55413836376</v>
          </cell>
          <cell r="X18">
            <v>1378.3225334977669</v>
          </cell>
          <cell r="Z18">
            <v>12585.411200475226</v>
          </cell>
          <cell r="AC18">
            <v>0</v>
          </cell>
          <cell r="AD18">
            <v>0</v>
          </cell>
          <cell r="AE18">
            <v>0</v>
          </cell>
          <cell r="AF18">
            <v>0</v>
          </cell>
          <cell r="AG18">
            <v>0</v>
          </cell>
          <cell r="AH18">
            <v>0</v>
          </cell>
          <cell r="AI18">
            <v>0</v>
          </cell>
          <cell r="AJ18">
            <v>0</v>
          </cell>
          <cell r="AK18">
            <v>0</v>
          </cell>
          <cell r="AL18">
            <v>0</v>
          </cell>
          <cell r="AM18">
            <v>0</v>
          </cell>
          <cell r="AN18">
            <v>0</v>
          </cell>
          <cell r="AO18">
            <v>0</v>
          </cell>
          <cell r="AS18">
            <v>0</v>
          </cell>
          <cell r="AT18">
            <v>0</v>
          </cell>
        </row>
        <row r="19">
          <cell r="A19">
            <v>9</v>
          </cell>
          <cell r="B19" t="str">
            <v>RhodeIsland</v>
          </cell>
          <cell r="C19">
            <v>38749</v>
          </cell>
          <cell r="D19" t="str">
            <v>Actual U</v>
          </cell>
          <cell r="E19">
            <v>32686.436187399027</v>
          </cell>
          <cell r="F19">
            <v>0</v>
          </cell>
          <cell r="G19">
            <v>1541650.2232069743</v>
          </cell>
          <cell r="I19">
            <v>219381.56353487814</v>
          </cell>
          <cell r="L19">
            <v>24773.027463651048</v>
          </cell>
          <cell r="M19">
            <v>3896.8465266558965</v>
          </cell>
          <cell r="N19">
            <v>318005.40226171241</v>
          </cell>
          <cell r="O19">
            <v>3697.9967689822292</v>
          </cell>
          <cell r="P19">
            <v>953.66720516962835</v>
          </cell>
          <cell r="Q19">
            <v>29689.486268174471</v>
          </cell>
          <cell r="R19">
            <v>0</v>
          </cell>
          <cell r="T19">
            <v>21330.694668820677</v>
          </cell>
          <cell r="U19">
            <v>14741.874994365546</v>
          </cell>
          <cell r="V19">
            <v>3533.1552575340488</v>
          </cell>
          <cell r="W19">
            <v>138974.66183103566</v>
          </cell>
          <cell r="X19">
            <v>2182.9797905800242</v>
          </cell>
          <cell r="Z19">
            <v>19327.781143341534</v>
          </cell>
          <cell r="AC19">
            <v>0</v>
          </cell>
          <cell r="AD19">
            <v>0</v>
          </cell>
          <cell r="AE19">
            <v>0</v>
          </cell>
          <cell r="AF19">
            <v>0</v>
          </cell>
          <cell r="AG19">
            <v>0</v>
          </cell>
          <cell r="AH19">
            <v>0</v>
          </cell>
          <cell r="AI19">
            <v>0</v>
          </cell>
          <cell r="AJ19">
            <v>0</v>
          </cell>
          <cell r="AK19">
            <v>0</v>
          </cell>
          <cell r="AL19">
            <v>0</v>
          </cell>
          <cell r="AM19">
            <v>0</v>
          </cell>
          <cell r="AN19">
            <v>0</v>
          </cell>
          <cell r="AO19">
            <v>0</v>
          </cell>
          <cell r="AS19">
            <v>0</v>
          </cell>
          <cell r="AT19">
            <v>0</v>
          </cell>
        </row>
        <row r="20">
          <cell r="A20">
            <v>9</v>
          </cell>
          <cell r="B20" t="str">
            <v>RhodeIsland</v>
          </cell>
          <cell r="C20">
            <v>38777</v>
          </cell>
          <cell r="D20" t="str">
            <v>Actual U</v>
          </cell>
          <cell r="E20">
            <v>32844.334389857366</v>
          </cell>
          <cell r="F20">
            <v>0</v>
          </cell>
          <cell r="G20">
            <v>1286561.9114170396</v>
          </cell>
          <cell r="I20">
            <v>165517.62464327735</v>
          </cell>
          <cell r="L20">
            <v>21263.209191759113</v>
          </cell>
          <cell r="M20">
            <v>1816.7511885895403</v>
          </cell>
          <cell r="N20">
            <v>237539.42155309033</v>
          </cell>
          <cell r="O20">
            <v>3475.8240887480192</v>
          </cell>
          <cell r="P20">
            <v>806.97305863708402</v>
          </cell>
          <cell r="Q20">
            <v>28004.619651347068</v>
          </cell>
          <cell r="R20">
            <v>0</v>
          </cell>
          <cell r="T20">
            <v>17719.960380348653</v>
          </cell>
          <cell r="U20">
            <v>12135.796247145285</v>
          </cell>
          <cell r="V20">
            <v>2251.3451198343055</v>
          </cell>
          <cell r="W20">
            <v>82689.778170214151</v>
          </cell>
          <cell r="X20">
            <v>1741.1861624391927</v>
          </cell>
          <cell r="Z20">
            <v>11588.137247625498</v>
          </cell>
          <cell r="AC20">
            <v>0</v>
          </cell>
          <cell r="AD20">
            <v>0</v>
          </cell>
          <cell r="AE20">
            <v>0</v>
          </cell>
          <cell r="AF20">
            <v>0</v>
          </cell>
          <cell r="AG20">
            <v>0</v>
          </cell>
          <cell r="AH20">
            <v>0</v>
          </cell>
          <cell r="AI20">
            <v>0</v>
          </cell>
          <cell r="AJ20">
            <v>0</v>
          </cell>
          <cell r="AK20">
            <v>0</v>
          </cell>
          <cell r="AL20">
            <v>0</v>
          </cell>
          <cell r="AM20">
            <v>0</v>
          </cell>
          <cell r="AN20">
            <v>0</v>
          </cell>
          <cell r="AO20">
            <v>0</v>
          </cell>
          <cell r="AS20">
            <v>0</v>
          </cell>
          <cell r="AT20">
            <v>0</v>
          </cell>
        </row>
        <row r="21">
          <cell r="A21">
            <v>9</v>
          </cell>
          <cell r="B21" t="str">
            <v>RhodeIsland</v>
          </cell>
          <cell r="C21">
            <v>38808</v>
          </cell>
          <cell r="D21" t="str">
            <v>Actual U</v>
          </cell>
          <cell r="E21">
            <v>29944.227272727272</v>
          </cell>
          <cell r="F21">
            <v>0</v>
          </cell>
          <cell r="G21">
            <v>702903.11860169377</v>
          </cell>
          <cell r="I21">
            <v>76714.40783875389</v>
          </cell>
          <cell r="L21">
            <v>16803.818181818184</v>
          </cell>
          <cell r="M21">
            <v>-64.168831168831161</v>
          </cell>
          <cell r="N21">
            <v>146039.31818181818</v>
          </cell>
          <cell r="O21">
            <v>2916.5259740259739</v>
          </cell>
          <cell r="P21">
            <v>190.92857142857144</v>
          </cell>
          <cell r="Q21">
            <v>21196.753246753247</v>
          </cell>
          <cell r="R21">
            <v>0</v>
          </cell>
          <cell r="T21">
            <v>14590.519480519481</v>
          </cell>
          <cell r="U21">
            <v>6260.5019233596358</v>
          </cell>
          <cell r="V21">
            <v>270.60383418136246</v>
          </cell>
          <cell r="W21">
            <v>48928.327455582075</v>
          </cell>
          <cell r="X21">
            <v>724.036083808434</v>
          </cell>
          <cell r="Z21">
            <v>5576.5523593536054</v>
          </cell>
          <cell r="AC21">
            <v>0</v>
          </cell>
          <cell r="AD21">
            <v>0</v>
          </cell>
          <cell r="AE21">
            <v>0</v>
          </cell>
          <cell r="AF21">
            <v>0</v>
          </cell>
          <cell r="AG21">
            <v>0</v>
          </cell>
          <cell r="AH21">
            <v>0</v>
          </cell>
          <cell r="AI21">
            <v>0</v>
          </cell>
          <cell r="AJ21">
            <v>0</v>
          </cell>
          <cell r="AK21">
            <v>0</v>
          </cell>
          <cell r="AL21">
            <v>0</v>
          </cell>
          <cell r="AM21">
            <v>0</v>
          </cell>
          <cell r="AN21">
            <v>0</v>
          </cell>
          <cell r="AO21">
            <v>0</v>
          </cell>
          <cell r="AS21">
            <v>0</v>
          </cell>
          <cell r="AT21">
            <v>0</v>
          </cell>
        </row>
        <row r="22">
          <cell r="A22">
            <v>9</v>
          </cell>
          <cell r="B22" t="str">
            <v>RhodeIsland</v>
          </cell>
          <cell r="C22">
            <v>38838</v>
          </cell>
          <cell r="D22" t="str">
            <v>Actual U</v>
          </cell>
          <cell r="E22">
            <v>27595.856249999997</v>
          </cell>
          <cell r="F22">
            <v>0</v>
          </cell>
          <cell r="G22">
            <v>466464.47204970522</v>
          </cell>
          <cell r="I22">
            <v>50775.1135659516</v>
          </cell>
          <cell r="L22">
            <v>13071.749999999998</v>
          </cell>
          <cell r="M22">
            <v>19.574999999999999</v>
          </cell>
          <cell r="N22">
            <v>96597.731249999997</v>
          </cell>
          <cell r="O22">
            <v>2589.3374999999996</v>
          </cell>
          <cell r="P22">
            <v>0</v>
          </cell>
          <cell r="Q22">
            <v>20193.787499999999</v>
          </cell>
          <cell r="R22">
            <v>835.19999999999993</v>
          </cell>
          <cell r="T22">
            <v>19410.243749999998</v>
          </cell>
          <cell r="U22">
            <v>4144.4018032758086</v>
          </cell>
          <cell r="V22">
            <v>384.94843580181833</v>
          </cell>
          <cell r="W22">
            <v>29114.632277603348</v>
          </cell>
          <cell r="X22">
            <v>489.81295092316003</v>
          </cell>
          <cell r="Z22">
            <v>2472.3511770408704</v>
          </cell>
          <cell r="AC22">
            <v>0</v>
          </cell>
          <cell r="AD22">
            <v>0</v>
          </cell>
          <cell r="AE22">
            <v>0</v>
          </cell>
          <cell r="AF22">
            <v>0</v>
          </cell>
          <cell r="AG22">
            <v>0</v>
          </cell>
          <cell r="AH22">
            <v>0</v>
          </cell>
          <cell r="AI22">
            <v>0</v>
          </cell>
          <cell r="AJ22">
            <v>0</v>
          </cell>
          <cell r="AK22">
            <v>0</v>
          </cell>
          <cell r="AL22">
            <v>0</v>
          </cell>
          <cell r="AM22">
            <v>0</v>
          </cell>
          <cell r="AN22">
            <v>0</v>
          </cell>
          <cell r="AO22">
            <v>0</v>
          </cell>
          <cell r="AS22">
            <v>0</v>
          </cell>
          <cell r="AT22">
            <v>0</v>
          </cell>
        </row>
        <row r="23">
          <cell r="A23">
            <v>9</v>
          </cell>
          <cell r="B23" t="str">
            <v>RhodeIsland</v>
          </cell>
          <cell r="C23">
            <v>38869</v>
          </cell>
          <cell r="D23" t="str">
            <v>Actual U</v>
          </cell>
          <cell r="E23">
            <v>21164.27760252366</v>
          </cell>
          <cell r="F23">
            <v>0</v>
          </cell>
          <cell r="G23">
            <v>271818.2453787307</v>
          </cell>
          <cell r="I23">
            <v>30154.402605173727</v>
          </cell>
          <cell r="L23">
            <v>9812.5804416403789</v>
          </cell>
          <cell r="M23">
            <v>-18.62460567823344</v>
          </cell>
          <cell r="N23">
            <v>63442.132492113567</v>
          </cell>
          <cell r="O23">
            <v>2147.0031545741322</v>
          </cell>
          <cell r="P23">
            <v>0</v>
          </cell>
          <cell r="Q23">
            <v>13212.08832807571</v>
          </cell>
          <cell r="R23">
            <v>588.74447949526814</v>
          </cell>
          <cell r="T23">
            <v>12667.835962145111</v>
          </cell>
          <cell r="U23">
            <v>1537.0883467874191</v>
          </cell>
          <cell r="V23">
            <v>-505.57857142857137</v>
          </cell>
          <cell r="W23">
            <v>16347.37853938043</v>
          </cell>
          <cell r="Z23">
            <v>556.90634908864922</v>
          </cell>
          <cell r="AC23">
            <v>0</v>
          </cell>
          <cell r="AD23">
            <v>0</v>
          </cell>
          <cell r="AE23">
            <v>0</v>
          </cell>
          <cell r="AF23">
            <v>0</v>
          </cell>
          <cell r="AG23">
            <v>0</v>
          </cell>
          <cell r="AH23">
            <v>0</v>
          </cell>
          <cell r="AI23">
            <v>0</v>
          </cell>
          <cell r="AJ23">
            <v>0</v>
          </cell>
          <cell r="AK23">
            <v>0</v>
          </cell>
          <cell r="AL23">
            <v>0</v>
          </cell>
          <cell r="AM23">
            <v>0</v>
          </cell>
          <cell r="AN23">
            <v>0</v>
          </cell>
          <cell r="AO23">
            <v>0</v>
          </cell>
          <cell r="AS23">
            <v>0</v>
          </cell>
          <cell r="AT23">
            <v>0</v>
          </cell>
        </row>
        <row r="24">
          <cell r="A24">
            <v>9</v>
          </cell>
          <cell r="B24" t="str">
            <v>RhodeIsland</v>
          </cell>
          <cell r="C24">
            <v>38899</v>
          </cell>
          <cell r="D24" t="str">
            <v>Actual U</v>
          </cell>
          <cell r="E24">
            <v>18111.190864600325</v>
          </cell>
          <cell r="F24">
            <v>0</v>
          </cell>
          <cell r="G24">
            <v>206799.94127243065</v>
          </cell>
          <cell r="I24">
            <v>24928.495921696573</v>
          </cell>
          <cell r="L24">
            <v>8284.6166394779757</v>
          </cell>
          <cell r="M24">
            <v>0</v>
          </cell>
          <cell r="N24">
            <v>59240.593800978793</v>
          </cell>
          <cell r="O24">
            <v>2150.5676998368681</v>
          </cell>
          <cell r="P24">
            <v>0</v>
          </cell>
          <cell r="Q24">
            <v>11915.572593800978</v>
          </cell>
          <cell r="R24">
            <v>659.28221859706355</v>
          </cell>
          <cell r="T24">
            <v>14416.486133768352</v>
          </cell>
          <cell r="U24">
            <v>1036.8711256117454</v>
          </cell>
          <cell r="W24">
            <v>10516.368678629691</v>
          </cell>
          <cell r="Z24">
            <v>550.3099510603588</v>
          </cell>
          <cell r="AC24">
            <v>0</v>
          </cell>
          <cell r="AD24">
            <v>0</v>
          </cell>
          <cell r="AE24">
            <v>0</v>
          </cell>
          <cell r="AF24">
            <v>0</v>
          </cell>
          <cell r="AG24">
            <v>0</v>
          </cell>
          <cell r="AH24">
            <v>0</v>
          </cell>
          <cell r="AI24">
            <v>0</v>
          </cell>
          <cell r="AJ24">
            <v>0</v>
          </cell>
          <cell r="AK24">
            <v>0</v>
          </cell>
          <cell r="AL24">
            <v>0</v>
          </cell>
          <cell r="AM24">
            <v>0</v>
          </cell>
          <cell r="AN24">
            <v>0</v>
          </cell>
          <cell r="AO24">
            <v>0</v>
          </cell>
          <cell r="AS24">
            <v>0</v>
          </cell>
          <cell r="AT24">
            <v>0</v>
          </cell>
        </row>
        <row r="25">
          <cell r="A25">
            <v>9</v>
          </cell>
          <cell r="B25" t="str">
            <v>RhodeIsland</v>
          </cell>
          <cell r="C25">
            <v>38930</v>
          </cell>
          <cell r="D25" t="str">
            <v>Actual U</v>
          </cell>
          <cell r="E25">
            <v>22273.126984126982</v>
          </cell>
          <cell r="F25">
            <v>0</v>
          </cell>
          <cell r="G25">
            <v>234566.21792681134</v>
          </cell>
          <cell r="I25">
            <v>27330.246252792367</v>
          </cell>
          <cell r="L25">
            <v>11217.358730158729</v>
          </cell>
          <cell r="M25">
            <v>213.73492063492063</v>
          </cell>
          <cell r="N25">
            <v>70899.253968253965</v>
          </cell>
          <cell r="O25">
            <v>2437.6095238095236</v>
          </cell>
          <cell r="P25">
            <v>0</v>
          </cell>
          <cell r="Q25">
            <v>22169.984126984127</v>
          </cell>
          <cell r="R25">
            <v>752.94285714285706</v>
          </cell>
          <cell r="T25">
            <v>18224.196825396823</v>
          </cell>
          <cell r="U25">
            <v>1207.3735211075407</v>
          </cell>
          <cell r="V25">
            <v>1.7506028885915761</v>
          </cell>
          <cell r="W25">
            <v>13900.437821034182</v>
          </cell>
          <cell r="X25">
            <v>1.3403905835308088</v>
          </cell>
          <cell r="Z25">
            <v>607.22208982258019</v>
          </cell>
          <cell r="AC25">
            <v>0</v>
          </cell>
          <cell r="AD25">
            <v>0</v>
          </cell>
          <cell r="AE25">
            <v>0</v>
          </cell>
          <cell r="AF25">
            <v>0</v>
          </cell>
          <cell r="AG25">
            <v>0</v>
          </cell>
          <cell r="AH25">
            <v>0</v>
          </cell>
          <cell r="AI25">
            <v>0</v>
          </cell>
          <cell r="AJ25">
            <v>0</v>
          </cell>
          <cell r="AK25">
            <v>0</v>
          </cell>
          <cell r="AL25">
            <v>0</v>
          </cell>
          <cell r="AM25">
            <v>0</v>
          </cell>
          <cell r="AN25">
            <v>0</v>
          </cell>
          <cell r="AO25">
            <v>0</v>
          </cell>
          <cell r="AS25">
            <v>0</v>
          </cell>
          <cell r="AT25">
            <v>0</v>
          </cell>
        </row>
        <row r="26">
          <cell r="A26">
            <v>9</v>
          </cell>
          <cell r="B26" t="str">
            <v>RhodeIsland</v>
          </cell>
          <cell r="C26">
            <v>38961</v>
          </cell>
          <cell r="D26" t="str">
            <v>Actual U</v>
          </cell>
          <cell r="E26">
            <v>22663.835236541599</v>
          </cell>
          <cell r="F26">
            <v>0</v>
          </cell>
          <cell r="G26">
            <v>281840.76885889418</v>
          </cell>
          <cell r="I26">
            <v>34035.675531981411</v>
          </cell>
          <cell r="L26">
            <v>11536.619902120719</v>
          </cell>
          <cell r="M26">
            <v>467.80913539967378</v>
          </cell>
          <cell r="N26">
            <v>86412.420880913545</v>
          </cell>
          <cell r="O26">
            <v>2359.0864600326267</v>
          </cell>
          <cell r="P26">
            <v>0</v>
          </cell>
          <cell r="Q26">
            <v>17819.119086460036</v>
          </cell>
          <cell r="R26">
            <v>714.02446982055471</v>
          </cell>
          <cell r="T26">
            <v>16867.468189233281</v>
          </cell>
          <cell r="U26">
            <v>2004.418849503782</v>
          </cell>
          <cell r="V26">
            <v>9.1755109807466653</v>
          </cell>
          <cell r="W26">
            <v>20290.247350422222</v>
          </cell>
          <cell r="Z26">
            <v>1338.0978443021463</v>
          </cell>
          <cell r="AC26">
            <v>0</v>
          </cell>
          <cell r="AD26">
            <v>0</v>
          </cell>
          <cell r="AE26">
            <v>0</v>
          </cell>
          <cell r="AF26">
            <v>0</v>
          </cell>
          <cell r="AG26">
            <v>0</v>
          </cell>
          <cell r="AH26">
            <v>0</v>
          </cell>
          <cell r="AI26">
            <v>0</v>
          </cell>
          <cell r="AJ26">
            <v>0</v>
          </cell>
          <cell r="AK26">
            <v>0</v>
          </cell>
          <cell r="AL26">
            <v>0</v>
          </cell>
          <cell r="AM26">
            <v>0</v>
          </cell>
          <cell r="AN26">
            <v>0</v>
          </cell>
          <cell r="AO26">
            <v>0</v>
          </cell>
          <cell r="AS26">
            <v>0</v>
          </cell>
          <cell r="AT26">
            <v>0</v>
          </cell>
        </row>
        <row r="27">
          <cell r="A27">
            <v>9</v>
          </cell>
          <cell r="B27" t="str">
            <v>RhodeIsland</v>
          </cell>
          <cell r="C27">
            <v>38991</v>
          </cell>
          <cell r="D27" t="str">
            <v>Actual U</v>
          </cell>
          <cell r="E27">
            <v>28308.925984251968</v>
          </cell>
          <cell r="F27">
            <v>0</v>
          </cell>
          <cell r="G27">
            <v>638205.03199896484</v>
          </cell>
          <cell r="I27">
            <v>65443.591440647775</v>
          </cell>
          <cell r="L27">
            <v>19489.322834645667</v>
          </cell>
          <cell r="M27">
            <v>499.43622047244094</v>
          </cell>
          <cell r="N27">
            <v>154722.8409448819</v>
          </cell>
          <cell r="O27">
            <v>3057.3354330708657</v>
          </cell>
          <cell r="P27">
            <v>0</v>
          </cell>
          <cell r="Q27">
            <v>21131.092913385826</v>
          </cell>
          <cell r="R27">
            <v>795.88346456692909</v>
          </cell>
          <cell r="T27">
            <v>19924.469291338581</v>
          </cell>
          <cell r="U27">
            <v>5594.0178177645457</v>
          </cell>
          <cell r="V27">
            <v>182.97494292348753</v>
          </cell>
          <cell r="W27">
            <v>50079.057520606453</v>
          </cell>
          <cell r="X27">
            <v>529.97706909221188</v>
          </cell>
          <cell r="Z27">
            <v>4856.8665976297871</v>
          </cell>
          <cell r="AC27">
            <v>0</v>
          </cell>
          <cell r="AD27">
            <v>0</v>
          </cell>
          <cell r="AE27">
            <v>0</v>
          </cell>
          <cell r="AF27">
            <v>0</v>
          </cell>
          <cell r="AG27">
            <v>0</v>
          </cell>
          <cell r="AH27">
            <v>0</v>
          </cell>
          <cell r="AI27">
            <v>0</v>
          </cell>
          <cell r="AJ27">
            <v>0</v>
          </cell>
          <cell r="AK27">
            <v>0</v>
          </cell>
          <cell r="AL27">
            <v>0</v>
          </cell>
          <cell r="AM27">
            <v>0</v>
          </cell>
          <cell r="AN27">
            <v>0</v>
          </cell>
          <cell r="AO27">
            <v>0</v>
          </cell>
          <cell r="AS27">
            <v>0</v>
          </cell>
          <cell r="AT27">
            <v>0</v>
          </cell>
        </row>
        <row r="28">
          <cell r="A28">
            <v>9</v>
          </cell>
          <cell r="B28" t="str">
            <v>RhodeIsland</v>
          </cell>
          <cell r="C28">
            <v>39022</v>
          </cell>
          <cell r="D28" t="str">
            <v>Actual U</v>
          </cell>
          <cell r="E28">
            <v>32611.579687499998</v>
          </cell>
          <cell r="F28">
            <v>0</v>
          </cell>
          <cell r="G28">
            <v>847463.1027563652</v>
          </cell>
          <cell r="I28">
            <v>107210.01683410069</v>
          </cell>
          <cell r="L28">
            <v>23964.806249999998</v>
          </cell>
          <cell r="M28">
            <v>1837.6874999999998</v>
          </cell>
          <cell r="N28">
            <v>217519.24218749997</v>
          </cell>
          <cell r="O28">
            <v>4344.0890624999993</v>
          </cell>
          <cell r="P28">
            <v>0</v>
          </cell>
          <cell r="Q28">
            <v>22109.535937499997</v>
          </cell>
          <cell r="R28">
            <v>308.54999999999995</v>
          </cell>
          <cell r="T28">
            <v>23178.1171875</v>
          </cell>
          <cell r="U28">
            <v>12591.305602195123</v>
          </cell>
          <cell r="V28">
            <v>882.19884159423066</v>
          </cell>
          <cell r="W28">
            <v>75252.832756371266</v>
          </cell>
          <cell r="X28">
            <v>890.7725219935885</v>
          </cell>
          <cell r="Z28">
            <v>7145.2932676372302</v>
          </cell>
          <cell r="AC28">
            <v>0</v>
          </cell>
          <cell r="AD28">
            <v>0</v>
          </cell>
          <cell r="AE28">
            <v>0</v>
          </cell>
          <cell r="AF28">
            <v>0</v>
          </cell>
          <cell r="AG28">
            <v>0</v>
          </cell>
          <cell r="AH28">
            <v>0</v>
          </cell>
          <cell r="AI28">
            <v>0</v>
          </cell>
          <cell r="AJ28">
            <v>0</v>
          </cell>
          <cell r="AK28">
            <v>0</v>
          </cell>
          <cell r="AL28">
            <v>0</v>
          </cell>
          <cell r="AM28">
            <v>0</v>
          </cell>
          <cell r="AN28">
            <v>0</v>
          </cell>
          <cell r="AO28">
            <v>0</v>
          </cell>
          <cell r="AS28">
            <v>0</v>
          </cell>
          <cell r="AT28">
            <v>0</v>
          </cell>
        </row>
        <row r="29">
          <cell r="A29">
            <v>9</v>
          </cell>
          <cell r="B29" t="str">
            <v>RhodeIsland</v>
          </cell>
          <cell r="C29">
            <v>39052</v>
          </cell>
          <cell r="D29" t="str">
            <v>Actual U</v>
          </cell>
          <cell r="E29">
            <v>36021.549689440988</v>
          </cell>
          <cell r="F29">
            <v>0</v>
          </cell>
          <cell r="G29">
            <v>1259817.1098480583</v>
          </cell>
          <cell r="I29">
            <v>160718.03785771463</v>
          </cell>
          <cell r="L29">
            <v>33385.290372670803</v>
          </cell>
          <cell r="M29">
            <v>1958.170807453416</v>
          </cell>
          <cell r="N29">
            <v>271959.71273291926</v>
          </cell>
          <cell r="O29">
            <v>4315.4161490683227</v>
          </cell>
          <cell r="P29">
            <v>1426.6350931677018</v>
          </cell>
          <cell r="Q29">
            <v>22807.560559006211</v>
          </cell>
          <cell r="R29">
            <v>2008.9006211180124</v>
          </cell>
          <cell r="T29">
            <v>21425.454968944097</v>
          </cell>
          <cell r="U29">
            <v>24249.010097466271</v>
          </cell>
          <cell r="V29">
            <v>179.64170864929307</v>
          </cell>
          <cell r="W29">
            <v>101677.22648196916</v>
          </cell>
          <cell r="X29">
            <v>1187.1376023920864</v>
          </cell>
          <cell r="Z29">
            <v>7992.3848944253568</v>
          </cell>
          <cell r="AC29">
            <v>0</v>
          </cell>
          <cell r="AD29">
            <v>0</v>
          </cell>
          <cell r="AE29">
            <v>0</v>
          </cell>
          <cell r="AF29">
            <v>0</v>
          </cell>
          <cell r="AG29">
            <v>0</v>
          </cell>
          <cell r="AH29">
            <v>0</v>
          </cell>
          <cell r="AI29">
            <v>0</v>
          </cell>
          <cell r="AJ29">
            <v>0</v>
          </cell>
          <cell r="AK29">
            <v>0</v>
          </cell>
          <cell r="AL29">
            <v>0</v>
          </cell>
          <cell r="AM29">
            <v>0</v>
          </cell>
          <cell r="AN29">
            <v>0</v>
          </cell>
          <cell r="AO29">
            <v>0</v>
          </cell>
          <cell r="AS29">
            <v>0</v>
          </cell>
          <cell r="AT29">
            <v>0</v>
          </cell>
        </row>
        <row r="30">
          <cell r="A30">
            <v>9</v>
          </cell>
          <cell r="B30" t="str">
            <v>RhodeIsland</v>
          </cell>
          <cell r="C30">
            <v>39083</v>
          </cell>
          <cell r="D30" t="str">
            <v>Actual U</v>
          </cell>
          <cell r="E30">
            <v>40666.68925619834</v>
          </cell>
          <cell r="F30">
            <v>0</v>
          </cell>
          <cell r="G30">
            <v>1834167.0287871659</v>
          </cell>
          <cell r="I30">
            <v>267992.25365257647</v>
          </cell>
          <cell r="L30">
            <v>45628.603305785116</v>
          </cell>
          <cell r="M30">
            <v>3205.4842975206611</v>
          </cell>
          <cell r="N30">
            <v>414396.96363636362</v>
          </cell>
          <cell r="O30">
            <v>4570.2776859504129</v>
          </cell>
          <cell r="P30">
            <v>911.44462809917354</v>
          </cell>
          <cell r="Q30">
            <v>26768.938842975203</v>
          </cell>
          <cell r="R30">
            <v>977.9041322314049</v>
          </cell>
          <cell r="T30">
            <v>32485.049586776859</v>
          </cell>
          <cell r="U30">
            <v>27283.217737622086</v>
          </cell>
          <cell r="V30">
            <v>525.55276240809258</v>
          </cell>
          <cell r="W30">
            <v>141184.68312821232</v>
          </cell>
          <cell r="X30">
            <v>1851.7441966464751</v>
          </cell>
          <cell r="Z30">
            <v>11108.394573704989</v>
          </cell>
          <cell r="AC30">
            <v>0</v>
          </cell>
          <cell r="AD30">
            <v>0</v>
          </cell>
          <cell r="AE30">
            <v>0</v>
          </cell>
          <cell r="AF30">
            <v>0</v>
          </cell>
          <cell r="AG30">
            <v>0</v>
          </cell>
          <cell r="AH30">
            <v>0</v>
          </cell>
          <cell r="AI30">
            <v>0</v>
          </cell>
          <cell r="AJ30">
            <v>0</v>
          </cell>
          <cell r="AK30">
            <v>0</v>
          </cell>
          <cell r="AL30">
            <v>0</v>
          </cell>
          <cell r="AM30">
            <v>0</v>
          </cell>
          <cell r="AN30">
            <v>0</v>
          </cell>
          <cell r="AO30">
            <v>0</v>
          </cell>
          <cell r="AS30">
            <v>0</v>
          </cell>
          <cell r="AT30">
            <v>0</v>
          </cell>
        </row>
        <row r="31">
          <cell r="A31">
            <v>9</v>
          </cell>
          <cell r="B31" t="str">
            <v>RhodeIsland</v>
          </cell>
          <cell r="C31">
            <v>39114</v>
          </cell>
          <cell r="D31" t="str">
            <v>Actual U</v>
          </cell>
          <cell r="E31">
            <v>37859.628432956379</v>
          </cell>
          <cell r="F31">
            <v>0</v>
          </cell>
          <cell r="G31">
            <v>1839861.9471800516</v>
          </cell>
          <cell r="I31">
            <v>265055.77590942697</v>
          </cell>
          <cell r="L31">
            <v>43289.421647819065</v>
          </cell>
          <cell r="M31">
            <v>2604.5525040387724</v>
          </cell>
          <cell r="N31">
            <v>363837.15347334411</v>
          </cell>
          <cell r="O31">
            <v>5833.9386106623588</v>
          </cell>
          <cell r="P31">
            <v>-339.93537964458807</v>
          </cell>
          <cell r="Q31">
            <v>24339.373182552503</v>
          </cell>
          <cell r="R31">
            <v>1196.788368336026</v>
          </cell>
          <cell r="T31">
            <v>24561.140549273023</v>
          </cell>
          <cell r="U31">
            <v>28294.432682130646</v>
          </cell>
          <cell r="V31">
            <v>2461.1644386012758</v>
          </cell>
          <cell r="W31">
            <v>136374.7921665287</v>
          </cell>
          <cell r="X31">
            <v>1808.9446791362898</v>
          </cell>
          <cell r="Z31">
            <v>11134.228804163628</v>
          </cell>
          <cell r="AC31">
            <v>0</v>
          </cell>
          <cell r="AD31">
            <v>0</v>
          </cell>
          <cell r="AE31">
            <v>0</v>
          </cell>
          <cell r="AF31">
            <v>0</v>
          </cell>
          <cell r="AG31">
            <v>0</v>
          </cell>
          <cell r="AH31">
            <v>0</v>
          </cell>
          <cell r="AI31">
            <v>0</v>
          </cell>
          <cell r="AJ31">
            <v>0</v>
          </cell>
          <cell r="AK31">
            <v>0</v>
          </cell>
          <cell r="AL31">
            <v>0</v>
          </cell>
          <cell r="AM31">
            <v>0</v>
          </cell>
          <cell r="AN31">
            <v>0</v>
          </cell>
          <cell r="AO31">
            <v>0</v>
          </cell>
          <cell r="AS31">
            <v>0</v>
          </cell>
          <cell r="AT31">
            <v>0</v>
          </cell>
        </row>
        <row r="32">
          <cell r="A32">
            <v>9</v>
          </cell>
          <cell r="B32" t="str">
            <v>RhodeIsland</v>
          </cell>
          <cell r="C32">
            <v>39142</v>
          </cell>
          <cell r="D32" t="str">
            <v>Actual U</v>
          </cell>
          <cell r="E32">
            <v>33731.120689655174</v>
          </cell>
          <cell r="F32">
            <v>0</v>
          </cell>
          <cell r="G32">
            <v>1235850.2815237418</v>
          </cell>
          <cell r="I32">
            <v>161967.34886687365</v>
          </cell>
          <cell r="L32">
            <v>33358.315047021941</v>
          </cell>
          <cell r="M32">
            <v>2047.6489028213164</v>
          </cell>
          <cell r="N32">
            <v>252709.36520376173</v>
          </cell>
          <cell r="O32">
            <v>4213.8166144200623</v>
          </cell>
          <cell r="P32">
            <v>0</v>
          </cell>
          <cell r="Q32">
            <v>21673.362068965514</v>
          </cell>
          <cell r="R32">
            <v>1133.9968652037617</v>
          </cell>
          <cell r="T32">
            <v>22272.076802507836</v>
          </cell>
          <cell r="U32">
            <v>20582.951996849602</v>
          </cell>
          <cell r="V32">
            <v>992.09203523000917</v>
          </cell>
          <cell r="W32">
            <v>97099.752187479127</v>
          </cell>
          <cell r="X32">
            <v>863.96985947422536</v>
          </cell>
          <cell r="Z32">
            <v>6306.5114857070039</v>
          </cell>
          <cell r="AC32">
            <v>0</v>
          </cell>
          <cell r="AD32">
            <v>0</v>
          </cell>
          <cell r="AE32">
            <v>0</v>
          </cell>
          <cell r="AF32">
            <v>0</v>
          </cell>
          <cell r="AG32">
            <v>0</v>
          </cell>
          <cell r="AH32">
            <v>0</v>
          </cell>
          <cell r="AI32">
            <v>0</v>
          </cell>
          <cell r="AJ32">
            <v>0</v>
          </cell>
          <cell r="AK32">
            <v>0</v>
          </cell>
          <cell r="AL32">
            <v>0</v>
          </cell>
          <cell r="AM32">
            <v>0</v>
          </cell>
          <cell r="AN32">
            <v>0</v>
          </cell>
          <cell r="AO32">
            <v>0</v>
          </cell>
          <cell r="AS32">
            <v>0</v>
          </cell>
          <cell r="AT32">
            <v>0</v>
          </cell>
        </row>
        <row r="33">
          <cell r="A33">
            <v>9</v>
          </cell>
          <cell r="B33" t="str">
            <v>RhodeIsland</v>
          </cell>
          <cell r="C33">
            <v>39173</v>
          </cell>
          <cell r="D33" t="str">
            <v>Actual U</v>
          </cell>
          <cell r="E33">
            <v>29997.412438625208</v>
          </cell>
          <cell r="F33">
            <v>0</v>
          </cell>
          <cell r="G33">
            <v>834779.66419059096</v>
          </cell>
          <cell r="I33">
            <v>95171.978353255021</v>
          </cell>
          <cell r="L33">
            <v>21849.127495908353</v>
          </cell>
          <cell r="M33">
            <v>1958.5711947626844</v>
          </cell>
          <cell r="N33">
            <v>153038.81505728315</v>
          </cell>
          <cell r="O33">
            <v>3712.019148936171</v>
          </cell>
          <cell r="P33">
            <v>0</v>
          </cell>
          <cell r="Q33">
            <v>17104.266775777418</v>
          </cell>
          <cell r="R33">
            <v>1048.3402618657938</v>
          </cell>
          <cell r="T33">
            <v>18642.553191489365</v>
          </cell>
          <cell r="U33">
            <v>14025.313581975905</v>
          </cell>
          <cell r="V33">
            <v>987.24218693570901</v>
          </cell>
          <cell r="W33">
            <v>57900.650818641079</v>
          </cell>
          <cell r="X33">
            <v>604.75758104275667</v>
          </cell>
          <cell r="Z33">
            <v>2954.60060313452</v>
          </cell>
          <cell r="AC33">
            <v>0</v>
          </cell>
          <cell r="AD33">
            <v>0</v>
          </cell>
          <cell r="AE33">
            <v>0</v>
          </cell>
          <cell r="AF33">
            <v>0</v>
          </cell>
          <cell r="AG33">
            <v>0</v>
          </cell>
          <cell r="AH33">
            <v>0</v>
          </cell>
          <cell r="AI33">
            <v>0</v>
          </cell>
          <cell r="AJ33">
            <v>0</v>
          </cell>
          <cell r="AK33">
            <v>0</v>
          </cell>
          <cell r="AL33">
            <v>0</v>
          </cell>
          <cell r="AM33">
            <v>0</v>
          </cell>
          <cell r="AN33">
            <v>0</v>
          </cell>
          <cell r="AO33">
            <v>0</v>
          </cell>
          <cell r="AS33">
            <v>0</v>
          </cell>
          <cell r="AT33">
            <v>0</v>
          </cell>
        </row>
        <row r="34">
          <cell r="A34">
            <v>9</v>
          </cell>
          <cell r="B34" t="str">
            <v>RhodeIsland</v>
          </cell>
          <cell r="C34">
            <v>39203</v>
          </cell>
          <cell r="D34" t="str">
            <v>Actual U</v>
          </cell>
          <cell r="E34">
            <v>25046.224615384614</v>
          </cell>
          <cell r="F34">
            <v>0</v>
          </cell>
          <cell r="G34">
            <v>391665.99470252974</v>
          </cell>
          <cell r="I34">
            <v>40792.270716769963</v>
          </cell>
          <cell r="L34">
            <v>15058.366153846153</v>
          </cell>
          <cell r="M34">
            <v>128.38153846153847</v>
          </cell>
          <cell r="N34">
            <v>91485.359999999986</v>
          </cell>
          <cell r="O34">
            <v>3134.6492307692306</v>
          </cell>
          <cell r="P34">
            <v>0</v>
          </cell>
          <cell r="Q34">
            <v>15326.390769230768</v>
          </cell>
          <cell r="R34">
            <v>784.36615384615379</v>
          </cell>
          <cell r="T34">
            <v>16236.886153846153</v>
          </cell>
          <cell r="U34">
            <v>7552.4148280864383</v>
          </cell>
          <cell r="V34">
            <v>-657.44421717251703</v>
          </cell>
          <cell r="W34">
            <v>19267.263017631543</v>
          </cell>
          <cell r="X34">
            <v>56.445477706670047</v>
          </cell>
          <cell r="Z34">
            <v>1177.3295697367921</v>
          </cell>
          <cell r="AC34">
            <v>0</v>
          </cell>
          <cell r="AD34">
            <v>0</v>
          </cell>
          <cell r="AE34">
            <v>0</v>
          </cell>
          <cell r="AF34">
            <v>0</v>
          </cell>
          <cell r="AG34">
            <v>0</v>
          </cell>
          <cell r="AH34">
            <v>0</v>
          </cell>
          <cell r="AI34">
            <v>0</v>
          </cell>
          <cell r="AJ34">
            <v>0</v>
          </cell>
          <cell r="AK34">
            <v>0</v>
          </cell>
          <cell r="AL34">
            <v>0</v>
          </cell>
          <cell r="AM34">
            <v>0</v>
          </cell>
          <cell r="AN34">
            <v>0</v>
          </cell>
          <cell r="AO34">
            <v>0</v>
          </cell>
          <cell r="AS34">
            <v>0</v>
          </cell>
          <cell r="AT34">
            <v>0</v>
          </cell>
        </row>
        <row r="35">
          <cell r="A35">
            <v>9</v>
          </cell>
          <cell r="B35" t="str">
            <v>RhodeIsland</v>
          </cell>
          <cell r="C35">
            <v>39234</v>
          </cell>
          <cell r="D35" t="str">
            <v>Actual U</v>
          </cell>
          <cell r="E35">
            <v>20183.281889763781</v>
          </cell>
          <cell r="F35">
            <v>0</v>
          </cell>
          <cell r="G35">
            <v>251095.45134112058</v>
          </cell>
          <cell r="I35">
            <v>22879.264205027754</v>
          </cell>
          <cell r="L35">
            <v>10418.116535433071</v>
          </cell>
          <cell r="M35">
            <v>-52.384251968503939</v>
          </cell>
          <cell r="N35">
            <v>58514.796850393701</v>
          </cell>
          <cell r="O35">
            <v>2239.2944881889762</v>
          </cell>
          <cell r="P35">
            <v>0</v>
          </cell>
          <cell r="Q35">
            <v>12705.033070866142</v>
          </cell>
          <cell r="R35">
            <v>525.42992125984256</v>
          </cell>
          <cell r="T35">
            <v>10959.420472440945</v>
          </cell>
          <cell r="U35">
            <v>820.2467513897243</v>
          </cell>
          <cell r="V35">
            <v>46.934994508511821</v>
          </cell>
          <cell r="W35">
            <v>13111.637480451434</v>
          </cell>
          <cell r="X35">
            <v>15.742311916529378</v>
          </cell>
          <cell r="Z35">
            <v>531.66328834881801</v>
          </cell>
          <cell r="AC35">
            <v>0</v>
          </cell>
          <cell r="AD35">
            <v>0</v>
          </cell>
          <cell r="AE35">
            <v>0</v>
          </cell>
          <cell r="AF35">
            <v>0</v>
          </cell>
          <cell r="AG35">
            <v>0</v>
          </cell>
          <cell r="AH35">
            <v>0</v>
          </cell>
          <cell r="AI35">
            <v>0</v>
          </cell>
          <cell r="AJ35">
            <v>0</v>
          </cell>
          <cell r="AK35">
            <v>0</v>
          </cell>
          <cell r="AL35">
            <v>0</v>
          </cell>
          <cell r="AM35">
            <v>0</v>
          </cell>
          <cell r="AN35">
            <v>0</v>
          </cell>
          <cell r="AO35">
            <v>0</v>
          </cell>
          <cell r="AS35">
            <v>0</v>
          </cell>
          <cell r="AT35">
            <v>0</v>
          </cell>
        </row>
        <row r="36">
          <cell r="A36">
            <v>9</v>
          </cell>
          <cell r="B36" t="str">
            <v>RhodeIsland</v>
          </cell>
          <cell r="C36">
            <v>39264</v>
          </cell>
          <cell r="D36" t="str">
            <v>Actual U</v>
          </cell>
          <cell r="E36">
            <v>19071.843492586493</v>
          </cell>
          <cell r="F36">
            <v>0</v>
          </cell>
          <cell r="G36">
            <v>207476.30971993413</v>
          </cell>
          <cell r="I36">
            <v>25542.978583196047</v>
          </cell>
          <cell r="L36">
            <v>10168.204283360792</v>
          </cell>
          <cell r="M36">
            <v>83.705107084019772</v>
          </cell>
          <cell r="N36">
            <v>59486.803953871502</v>
          </cell>
          <cell r="O36">
            <v>2222.9604612850085</v>
          </cell>
          <cell r="P36">
            <v>0</v>
          </cell>
          <cell r="Q36">
            <v>12146.228995057661</v>
          </cell>
          <cell r="R36">
            <v>501.66886326194401</v>
          </cell>
          <cell r="T36">
            <v>9738.4431630971994</v>
          </cell>
          <cell r="U36">
            <v>2268.4645799011532</v>
          </cell>
          <cell r="V36">
            <v>-7.3031301482701805</v>
          </cell>
          <cell r="W36">
            <v>10972.672158154861</v>
          </cell>
          <cell r="X36">
            <v>2.8088962108731463</v>
          </cell>
          <cell r="Z36">
            <v>254.48599670510711</v>
          </cell>
          <cell r="AC36">
            <v>0</v>
          </cell>
          <cell r="AD36">
            <v>0</v>
          </cell>
          <cell r="AE36">
            <v>0</v>
          </cell>
          <cell r="AF36">
            <v>0</v>
          </cell>
          <cell r="AG36">
            <v>0</v>
          </cell>
          <cell r="AH36">
            <v>0</v>
          </cell>
          <cell r="AI36">
            <v>0</v>
          </cell>
          <cell r="AJ36">
            <v>0</v>
          </cell>
          <cell r="AK36">
            <v>0</v>
          </cell>
          <cell r="AL36">
            <v>0</v>
          </cell>
          <cell r="AM36">
            <v>0</v>
          </cell>
          <cell r="AN36">
            <v>0</v>
          </cell>
          <cell r="AO36">
            <v>0</v>
          </cell>
          <cell r="AS36">
            <v>0</v>
          </cell>
          <cell r="AT36">
            <v>0</v>
          </cell>
        </row>
        <row r="37">
          <cell r="A37">
            <v>9</v>
          </cell>
          <cell r="B37" t="str">
            <v>RhodeIsland</v>
          </cell>
          <cell r="C37">
            <v>39295</v>
          </cell>
          <cell r="D37" t="str">
            <v>Actual U</v>
          </cell>
          <cell r="E37">
            <v>22671.123595505618</v>
          </cell>
          <cell r="F37">
            <v>0</v>
          </cell>
          <cell r="G37">
            <v>242878.08579364532</v>
          </cell>
          <cell r="I37">
            <v>28849.073451532502</v>
          </cell>
          <cell r="L37">
            <v>11907.367576243982</v>
          </cell>
          <cell r="M37">
            <v>159.68539325842696</v>
          </cell>
          <cell r="N37">
            <v>70103.688603531307</v>
          </cell>
          <cell r="O37">
            <v>2981.1942215088284</v>
          </cell>
          <cell r="P37">
            <v>0</v>
          </cell>
          <cell r="Q37">
            <v>19787.181380417336</v>
          </cell>
          <cell r="R37">
            <v>1060.1669341894062</v>
          </cell>
          <cell r="T37">
            <v>14344.070626003209</v>
          </cell>
          <cell r="U37">
            <v>2799.7570689195118</v>
          </cell>
          <cell r="V37">
            <v>3.5698444754380745</v>
          </cell>
          <cell r="W37">
            <v>12004.514832082414</v>
          </cell>
          <cell r="X37">
            <v>2.3689133405721132</v>
          </cell>
          <cell r="Z37">
            <v>839.37052388187408</v>
          </cell>
          <cell r="AC37">
            <v>0</v>
          </cell>
          <cell r="AD37">
            <v>0</v>
          </cell>
          <cell r="AE37">
            <v>0</v>
          </cell>
          <cell r="AF37">
            <v>0</v>
          </cell>
          <cell r="AG37">
            <v>0</v>
          </cell>
          <cell r="AH37">
            <v>0</v>
          </cell>
          <cell r="AI37">
            <v>0</v>
          </cell>
          <cell r="AJ37">
            <v>0</v>
          </cell>
          <cell r="AK37">
            <v>0</v>
          </cell>
          <cell r="AL37">
            <v>0</v>
          </cell>
          <cell r="AM37">
            <v>0</v>
          </cell>
          <cell r="AN37">
            <v>0</v>
          </cell>
          <cell r="AO37">
            <v>0</v>
          </cell>
          <cell r="AS37">
            <v>0</v>
          </cell>
          <cell r="AT37">
            <v>0</v>
          </cell>
        </row>
        <row r="38">
          <cell r="A38">
            <v>9</v>
          </cell>
          <cell r="B38" t="str">
            <v>RhodeIsland</v>
          </cell>
          <cell r="C38">
            <v>39326</v>
          </cell>
          <cell r="D38" t="str">
            <v>Actual U</v>
          </cell>
          <cell r="E38">
            <v>21924.508250825085</v>
          </cell>
          <cell r="F38">
            <v>0</v>
          </cell>
          <cell r="G38">
            <v>253642.57186726306</v>
          </cell>
          <cell r="I38">
            <v>28702.984527835135</v>
          </cell>
          <cell r="L38">
            <v>11363.864686468647</v>
          </cell>
          <cell r="M38">
            <v>222.84488448844886</v>
          </cell>
          <cell r="N38">
            <v>78773.217821782178</v>
          </cell>
          <cell r="O38">
            <v>2763.5214521452144</v>
          </cell>
          <cell r="P38">
            <v>0</v>
          </cell>
          <cell r="Q38">
            <v>17856.976897689769</v>
          </cell>
          <cell r="R38">
            <v>1208.5049504950496</v>
          </cell>
          <cell r="T38">
            <v>13649.249174917491</v>
          </cell>
          <cell r="U38">
            <v>3031.2212636401596</v>
          </cell>
          <cell r="V38">
            <v>4.0701389198094287</v>
          </cell>
          <cell r="W38">
            <v>12348.716421847648</v>
          </cell>
          <cell r="X38">
            <v>3.1269201656351573</v>
          </cell>
          <cell r="Z38">
            <v>1350.8778814703671</v>
          </cell>
          <cell r="AC38">
            <v>0</v>
          </cell>
          <cell r="AD38">
            <v>0</v>
          </cell>
          <cell r="AE38">
            <v>0</v>
          </cell>
          <cell r="AF38">
            <v>0</v>
          </cell>
          <cell r="AG38">
            <v>0</v>
          </cell>
          <cell r="AH38">
            <v>0</v>
          </cell>
          <cell r="AI38">
            <v>0</v>
          </cell>
          <cell r="AJ38">
            <v>0</v>
          </cell>
          <cell r="AK38">
            <v>0</v>
          </cell>
          <cell r="AL38">
            <v>0</v>
          </cell>
          <cell r="AM38">
            <v>0</v>
          </cell>
          <cell r="AN38">
            <v>0</v>
          </cell>
          <cell r="AO38">
            <v>0</v>
          </cell>
          <cell r="AS38">
            <v>0</v>
          </cell>
          <cell r="AT38">
            <v>0</v>
          </cell>
        </row>
        <row r="39">
          <cell r="A39">
            <v>9</v>
          </cell>
          <cell r="B39" t="str">
            <v>RhodeIsland</v>
          </cell>
          <cell r="C39">
            <v>39356</v>
          </cell>
          <cell r="D39" t="str">
            <v>Actual U</v>
          </cell>
          <cell r="E39">
            <v>31884.084507042255</v>
          </cell>
          <cell r="F39">
            <v>0</v>
          </cell>
          <cell r="G39">
            <v>470103.31745150813</v>
          </cell>
          <cell r="I39">
            <v>64270.587498861889</v>
          </cell>
          <cell r="L39">
            <v>19346.197183098593</v>
          </cell>
          <cell r="M39">
            <v>479.15492957746483</v>
          </cell>
          <cell r="N39">
            <v>146990.91549295775</v>
          </cell>
          <cell r="O39">
            <v>4290.211267605634</v>
          </cell>
          <cell r="P39">
            <v>0</v>
          </cell>
          <cell r="Q39">
            <v>25269.084507042255</v>
          </cell>
          <cell r="R39">
            <v>1398.1690140845071</v>
          </cell>
          <cell r="T39">
            <v>12972.042253521127</v>
          </cell>
          <cell r="U39">
            <v>7168.1523032394798</v>
          </cell>
          <cell r="V39">
            <v>35.518193122225426</v>
          </cell>
          <cell r="W39">
            <v>38894.15646671901</v>
          </cell>
          <cell r="X39">
            <v>157.51823263159659</v>
          </cell>
          <cell r="Z39">
            <v>3240.2689005238735</v>
          </cell>
          <cell r="AC39">
            <v>0</v>
          </cell>
          <cell r="AD39">
            <v>0</v>
          </cell>
          <cell r="AE39">
            <v>0</v>
          </cell>
          <cell r="AF39">
            <v>0</v>
          </cell>
          <cell r="AG39">
            <v>0</v>
          </cell>
          <cell r="AH39">
            <v>0</v>
          </cell>
          <cell r="AI39">
            <v>0</v>
          </cell>
          <cell r="AJ39">
            <v>0</v>
          </cell>
          <cell r="AK39">
            <v>0</v>
          </cell>
          <cell r="AL39">
            <v>0</v>
          </cell>
          <cell r="AM39">
            <v>0</v>
          </cell>
          <cell r="AN39">
            <v>0</v>
          </cell>
          <cell r="AO39">
            <v>0</v>
          </cell>
          <cell r="AS39">
            <v>0</v>
          </cell>
          <cell r="AT39">
            <v>0</v>
          </cell>
        </row>
        <row r="40">
          <cell r="A40">
            <v>9</v>
          </cell>
          <cell r="B40" t="str">
            <v>RhodeIsland</v>
          </cell>
          <cell r="C40">
            <v>39387</v>
          </cell>
          <cell r="D40" t="str">
            <v>Actual U</v>
          </cell>
          <cell r="E40">
            <v>37287.241486068117</v>
          </cell>
          <cell r="F40">
            <v>0</v>
          </cell>
          <cell r="G40">
            <v>1100632.7860716009</v>
          </cell>
          <cell r="I40">
            <v>145005.324405814</v>
          </cell>
          <cell r="L40">
            <v>36396.931888544888</v>
          </cell>
          <cell r="M40">
            <v>1114.9783281733746</v>
          </cell>
          <cell r="N40">
            <v>257358.09322167182</v>
          </cell>
          <cell r="O40">
            <v>4898.4953560371523</v>
          </cell>
          <cell r="P40">
            <v>0</v>
          </cell>
          <cell r="Q40">
            <v>28828.105263157897</v>
          </cell>
          <cell r="R40">
            <v>1519.501547987616</v>
          </cell>
          <cell r="T40">
            <v>15078.498452012383</v>
          </cell>
          <cell r="U40">
            <v>24729.639176881308</v>
          </cell>
          <cell r="V40">
            <v>400.72916381250724</v>
          </cell>
          <cell r="W40">
            <v>59208.471996047716</v>
          </cell>
          <cell r="X40">
            <v>965.90631891075475</v>
          </cell>
          <cell r="Z40">
            <v>7620.8341244814828</v>
          </cell>
          <cell r="AC40">
            <v>0</v>
          </cell>
          <cell r="AD40">
            <v>0</v>
          </cell>
          <cell r="AE40">
            <v>0</v>
          </cell>
          <cell r="AF40">
            <v>0</v>
          </cell>
          <cell r="AG40">
            <v>0</v>
          </cell>
          <cell r="AH40">
            <v>0</v>
          </cell>
          <cell r="AI40">
            <v>0</v>
          </cell>
          <cell r="AJ40">
            <v>0</v>
          </cell>
          <cell r="AK40">
            <v>0</v>
          </cell>
          <cell r="AL40">
            <v>0</v>
          </cell>
          <cell r="AM40">
            <v>0</v>
          </cell>
          <cell r="AN40">
            <v>0</v>
          </cell>
          <cell r="AO40">
            <v>0</v>
          </cell>
          <cell r="AS40">
            <v>0</v>
          </cell>
          <cell r="AT40">
            <v>0</v>
          </cell>
        </row>
        <row r="41">
          <cell r="A41">
            <v>9</v>
          </cell>
          <cell r="B41" t="str">
            <v>RhodeIsland</v>
          </cell>
          <cell r="C41">
            <v>39417</v>
          </cell>
          <cell r="D41" t="str">
            <v>Actual U</v>
          </cell>
          <cell r="E41">
            <v>43176.571428571428</v>
          </cell>
          <cell r="F41">
            <v>0</v>
          </cell>
          <cell r="G41">
            <v>1730054.0371021109</v>
          </cell>
          <cell r="I41">
            <v>252005.92695928298</v>
          </cell>
          <cell r="L41">
            <v>50265.142857142855</v>
          </cell>
          <cell r="M41">
            <v>1268.5714285714284</v>
          </cell>
          <cell r="N41">
            <v>356077.75599999999</v>
          </cell>
          <cell r="O41">
            <v>5280.5714285714284</v>
          </cell>
          <cell r="P41">
            <v>0</v>
          </cell>
          <cell r="Q41">
            <v>34798.28571428571</v>
          </cell>
          <cell r="R41">
            <v>1801.7142857142856</v>
          </cell>
          <cell r="T41">
            <v>15356.571428571428</v>
          </cell>
          <cell r="U41">
            <v>44850.649835307326</v>
          </cell>
          <cell r="V41">
            <v>565.91756930636814</v>
          </cell>
          <cell r="W41">
            <v>114986.48169399673</v>
          </cell>
          <cell r="X41">
            <v>1511.787417553285</v>
          </cell>
          <cell r="Z41">
            <v>13953.76583637373</v>
          </cell>
          <cell r="AC41">
            <v>0</v>
          </cell>
          <cell r="AD41">
            <v>0</v>
          </cell>
          <cell r="AE41">
            <v>0</v>
          </cell>
          <cell r="AF41">
            <v>0</v>
          </cell>
          <cell r="AG41">
            <v>0</v>
          </cell>
          <cell r="AH41">
            <v>0</v>
          </cell>
          <cell r="AI41">
            <v>0</v>
          </cell>
          <cell r="AJ41">
            <v>0</v>
          </cell>
          <cell r="AK41">
            <v>0</v>
          </cell>
          <cell r="AL41">
            <v>0</v>
          </cell>
          <cell r="AM41">
            <v>0</v>
          </cell>
          <cell r="AN41">
            <v>0</v>
          </cell>
          <cell r="AO41">
            <v>0</v>
          </cell>
          <cell r="AS41">
            <v>0</v>
          </cell>
          <cell r="AT41">
            <v>0</v>
          </cell>
        </row>
        <row r="42">
          <cell r="A42">
            <v>9</v>
          </cell>
          <cell r="B42" t="str">
            <v>RhodeIsland</v>
          </cell>
          <cell r="C42">
            <v>39448</v>
          </cell>
          <cell r="D42" t="str">
            <v>Actual U</v>
          </cell>
          <cell r="E42">
            <v>47448.368852459018</v>
          </cell>
          <cell r="F42">
            <v>0</v>
          </cell>
          <cell r="G42">
            <v>1842926.3104912189</v>
          </cell>
          <cell r="I42">
            <v>237299.87447378642</v>
          </cell>
          <cell r="L42">
            <v>59637.672131147541</v>
          </cell>
          <cell r="M42">
            <v>2191.688524590164</v>
          </cell>
          <cell r="N42">
            <v>377962.73235573771</v>
          </cell>
          <cell r="O42">
            <v>5864.4836065573772</v>
          </cell>
          <cell r="P42">
            <v>0</v>
          </cell>
          <cell r="Q42">
            <v>34121.319672131147</v>
          </cell>
          <cell r="R42">
            <v>1840.7622950819671</v>
          </cell>
          <cell r="T42">
            <v>19228.778688524588</v>
          </cell>
          <cell r="U42">
            <v>50831.329168215256</v>
          </cell>
          <cell r="V42">
            <v>4026.4605568694574</v>
          </cell>
          <cell r="W42">
            <v>122778.31391432465</v>
          </cell>
          <cell r="X42">
            <v>1298.6151551913954</v>
          </cell>
          <cell r="Z42">
            <v>16032.117248205524</v>
          </cell>
          <cell r="AC42">
            <v>0</v>
          </cell>
          <cell r="AD42">
            <v>0</v>
          </cell>
          <cell r="AE42">
            <v>0</v>
          </cell>
          <cell r="AF42">
            <v>0</v>
          </cell>
          <cell r="AG42">
            <v>0</v>
          </cell>
          <cell r="AH42">
            <v>0</v>
          </cell>
          <cell r="AI42">
            <v>0</v>
          </cell>
          <cell r="AJ42">
            <v>0</v>
          </cell>
          <cell r="AK42">
            <v>0</v>
          </cell>
          <cell r="AL42">
            <v>0</v>
          </cell>
          <cell r="AM42">
            <v>0</v>
          </cell>
          <cell r="AN42">
            <v>0</v>
          </cell>
          <cell r="AO42">
            <v>0</v>
          </cell>
          <cell r="AS42">
            <v>0</v>
          </cell>
          <cell r="AT42">
            <v>0</v>
          </cell>
        </row>
        <row r="43">
          <cell r="A43">
            <v>9</v>
          </cell>
          <cell r="B43" t="str">
            <v>RhodeIsland</v>
          </cell>
          <cell r="C43">
            <v>39479</v>
          </cell>
          <cell r="D43" t="str">
            <v>Actual U</v>
          </cell>
          <cell r="E43">
            <v>46079.454545454544</v>
          </cell>
          <cell r="F43">
            <v>0</v>
          </cell>
          <cell r="G43">
            <v>1632352.8496871805</v>
          </cell>
          <cell r="I43">
            <v>229279.14218263977</v>
          </cell>
          <cell r="L43">
            <v>50088.874694283695</v>
          </cell>
          <cell r="M43">
            <v>1292.181818181818</v>
          </cell>
          <cell r="N43">
            <v>477234.2741206612</v>
          </cell>
          <cell r="O43">
            <v>5292.4710743801652</v>
          </cell>
          <cell r="P43">
            <v>0</v>
          </cell>
          <cell r="Q43">
            <v>31964.10743801653</v>
          </cell>
          <cell r="R43">
            <v>1860.7190082644627</v>
          </cell>
          <cell r="T43">
            <v>15658.438016528926</v>
          </cell>
          <cell r="U43">
            <v>50474.140982851881</v>
          </cell>
          <cell r="V43">
            <v>3798.8572031920507</v>
          </cell>
          <cell r="W43">
            <v>102857.16342133487</v>
          </cell>
          <cell r="X43">
            <v>1049.0663549919145</v>
          </cell>
          <cell r="Z43">
            <v>19286.425310741673</v>
          </cell>
          <cell r="AC43">
            <v>0</v>
          </cell>
          <cell r="AD43">
            <v>0</v>
          </cell>
          <cell r="AE43">
            <v>0</v>
          </cell>
          <cell r="AF43">
            <v>0</v>
          </cell>
          <cell r="AG43">
            <v>0</v>
          </cell>
          <cell r="AH43">
            <v>0</v>
          </cell>
          <cell r="AI43">
            <v>0</v>
          </cell>
          <cell r="AJ43">
            <v>0</v>
          </cell>
          <cell r="AK43">
            <v>0</v>
          </cell>
          <cell r="AL43">
            <v>0</v>
          </cell>
          <cell r="AM43">
            <v>0</v>
          </cell>
          <cell r="AN43">
            <v>0</v>
          </cell>
          <cell r="AO43">
            <v>0</v>
          </cell>
          <cell r="AS43">
            <v>0</v>
          </cell>
          <cell r="AT43">
            <v>0</v>
          </cell>
        </row>
        <row r="44">
          <cell r="A44">
            <v>9</v>
          </cell>
          <cell r="B44" t="str">
            <v>RhodeIsland</v>
          </cell>
          <cell r="C44">
            <v>39508</v>
          </cell>
          <cell r="D44" t="str">
            <v>Actual U</v>
          </cell>
          <cell r="E44">
            <v>37919.709677419356</v>
          </cell>
          <cell r="F44">
            <v>0</v>
          </cell>
          <cell r="G44">
            <v>1368120.0966438274</v>
          </cell>
          <cell r="I44">
            <v>167630.69454847922</v>
          </cell>
          <cell r="L44">
            <v>40229.063936751205</v>
          </cell>
          <cell r="M44">
            <v>1845.4516129032259</v>
          </cell>
          <cell r="N44">
            <v>118286.98458709677</v>
          </cell>
          <cell r="O44">
            <v>5201.0967741935483</v>
          </cell>
          <cell r="P44">
            <v>0</v>
          </cell>
          <cell r="Q44">
            <v>26398.783870967745</v>
          </cell>
          <cell r="R44">
            <v>1577.6129032258063</v>
          </cell>
          <cell r="T44">
            <v>13402.354838709678</v>
          </cell>
          <cell r="U44">
            <v>38726.647599242729</v>
          </cell>
          <cell r="V44">
            <v>3434.1881229812534</v>
          </cell>
          <cell r="W44">
            <v>85923.067099670414</v>
          </cell>
          <cell r="X44">
            <v>1041.6296865508825</v>
          </cell>
          <cell r="Z44">
            <v>16309.48741111352</v>
          </cell>
          <cell r="AC44">
            <v>0</v>
          </cell>
          <cell r="AD44">
            <v>0</v>
          </cell>
          <cell r="AE44">
            <v>0</v>
          </cell>
          <cell r="AF44">
            <v>0</v>
          </cell>
          <cell r="AG44">
            <v>0</v>
          </cell>
          <cell r="AH44">
            <v>0</v>
          </cell>
          <cell r="AI44">
            <v>0</v>
          </cell>
          <cell r="AJ44">
            <v>0</v>
          </cell>
          <cell r="AK44">
            <v>0</v>
          </cell>
          <cell r="AL44">
            <v>0</v>
          </cell>
          <cell r="AM44">
            <v>0</v>
          </cell>
          <cell r="AN44">
            <v>0</v>
          </cell>
          <cell r="AO44">
            <v>0</v>
          </cell>
          <cell r="AS44">
            <v>0</v>
          </cell>
          <cell r="AT44">
            <v>0</v>
          </cell>
        </row>
        <row r="45">
          <cell r="A45">
            <v>9</v>
          </cell>
          <cell r="B45" t="str">
            <v>RhodeIsland</v>
          </cell>
          <cell r="C45">
            <v>39539</v>
          </cell>
          <cell r="D45" t="str">
            <v>Actual U</v>
          </cell>
          <cell r="E45">
            <v>36962.943143812707</v>
          </cell>
          <cell r="F45">
            <v>0</v>
          </cell>
          <cell r="G45">
            <v>865497.47700519278</v>
          </cell>
          <cell r="I45">
            <v>91242.218688811699</v>
          </cell>
          <cell r="L45">
            <v>27560.01245622036</v>
          </cell>
          <cell r="M45">
            <v>1133.6454849498327</v>
          </cell>
          <cell r="N45">
            <v>126610.25157859531</v>
          </cell>
          <cell r="O45">
            <v>4704.8829431438135</v>
          </cell>
          <cell r="P45">
            <v>233.84615384615387</v>
          </cell>
          <cell r="Q45">
            <v>24013.805531772574</v>
          </cell>
          <cell r="R45">
            <v>1457.0903010033444</v>
          </cell>
          <cell r="T45">
            <v>13277.123745819397</v>
          </cell>
          <cell r="U45">
            <v>12928.770622909107</v>
          </cell>
          <cell r="V45">
            <v>1801.7594033079372</v>
          </cell>
          <cell r="W45">
            <v>60256.439933778704</v>
          </cell>
          <cell r="X45">
            <v>513.27882608569621</v>
          </cell>
          <cell r="Z45">
            <v>8690.4587307415459</v>
          </cell>
          <cell r="AC45">
            <v>0</v>
          </cell>
          <cell r="AD45">
            <v>0</v>
          </cell>
          <cell r="AE45">
            <v>0</v>
          </cell>
          <cell r="AF45">
            <v>0</v>
          </cell>
          <cell r="AG45">
            <v>0</v>
          </cell>
          <cell r="AH45">
            <v>0</v>
          </cell>
          <cell r="AI45">
            <v>0</v>
          </cell>
          <cell r="AJ45">
            <v>0</v>
          </cell>
          <cell r="AK45">
            <v>0</v>
          </cell>
          <cell r="AL45">
            <v>0</v>
          </cell>
          <cell r="AM45">
            <v>0</v>
          </cell>
          <cell r="AN45">
            <v>0</v>
          </cell>
          <cell r="AO45">
            <v>0</v>
          </cell>
          <cell r="AS45">
            <v>0</v>
          </cell>
          <cell r="AT45">
            <v>0</v>
          </cell>
        </row>
        <row r="46">
          <cell r="A46">
            <v>9</v>
          </cell>
          <cell r="B46" t="str">
            <v>RhodeIsland</v>
          </cell>
          <cell r="C46">
            <v>39569</v>
          </cell>
          <cell r="D46" t="str">
            <v>Actual U</v>
          </cell>
          <cell r="E46">
            <v>30524.229813664595</v>
          </cell>
          <cell r="F46">
            <v>0</v>
          </cell>
          <cell r="G46">
            <v>507941.17814176495</v>
          </cell>
          <cell r="I46">
            <v>54806.542680735314</v>
          </cell>
          <cell r="L46">
            <v>19186.170366812898</v>
          </cell>
          <cell r="M46">
            <v>56.354037267080741</v>
          </cell>
          <cell r="N46">
            <v>99033.434771428554</v>
          </cell>
          <cell r="O46">
            <v>4191.8229813664593</v>
          </cell>
          <cell r="P46">
            <v>307.98136645962734</v>
          </cell>
          <cell r="Q46">
            <v>17417.984472049688</v>
          </cell>
          <cell r="R46">
            <v>1402.9534161490683</v>
          </cell>
          <cell r="T46">
            <v>12265.521739130434</v>
          </cell>
          <cell r="U46">
            <v>8156.4135101271531</v>
          </cell>
          <cell r="V46">
            <v>141.50430291680985</v>
          </cell>
          <cell r="W46">
            <v>29931.388708280261</v>
          </cell>
          <cell r="X46">
            <v>194.15286051224916</v>
          </cell>
          <cell r="Z46">
            <v>8215.6752558443222</v>
          </cell>
          <cell r="AC46">
            <v>0</v>
          </cell>
          <cell r="AD46">
            <v>0</v>
          </cell>
          <cell r="AE46">
            <v>0</v>
          </cell>
          <cell r="AF46">
            <v>0</v>
          </cell>
          <cell r="AG46">
            <v>0</v>
          </cell>
          <cell r="AH46">
            <v>0</v>
          </cell>
          <cell r="AI46">
            <v>0</v>
          </cell>
          <cell r="AJ46">
            <v>0</v>
          </cell>
          <cell r="AK46">
            <v>0</v>
          </cell>
          <cell r="AL46">
            <v>0</v>
          </cell>
          <cell r="AM46">
            <v>0</v>
          </cell>
          <cell r="AN46">
            <v>0</v>
          </cell>
          <cell r="AO46">
            <v>0</v>
          </cell>
          <cell r="AS46">
            <v>0</v>
          </cell>
          <cell r="AT46">
            <v>0</v>
          </cell>
        </row>
        <row r="47">
          <cell r="A47">
            <v>9</v>
          </cell>
          <cell r="B47" t="str">
            <v>RhodeIsland</v>
          </cell>
          <cell r="C47">
            <v>39600</v>
          </cell>
          <cell r="D47" t="str">
            <v>Actual U</v>
          </cell>
          <cell r="E47">
            <v>17977.596825396824</v>
          </cell>
          <cell r="F47">
            <v>0</v>
          </cell>
          <cell r="G47">
            <v>300398.07031513285</v>
          </cell>
          <cell r="I47">
            <v>46859.913743462806</v>
          </cell>
          <cell r="L47">
            <v>13618.139235426934</v>
          </cell>
          <cell r="M47">
            <v>54.961904761904762</v>
          </cell>
          <cell r="N47">
            <v>81005.634920634911</v>
          </cell>
          <cell r="O47">
            <v>2817.5873015873012</v>
          </cell>
          <cell r="P47">
            <v>295.0253968253968</v>
          </cell>
          <cell r="Q47">
            <v>17004.076190476189</v>
          </cell>
          <cell r="R47">
            <v>456.12063492063493</v>
          </cell>
          <cell r="T47">
            <v>10111.183682539682</v>
          </cell>
          <cell r="U47">
            <v>1309.8004345851837</v>
          </cell>
          <cell r="W47">
            <v>13812.209136209603</v>
          </cell>
          <cell r="Z47">
            <v>5768.5678173170618</v>
          </cell>
          <cell r="AC47">
            <v>0</v>
          </cell>
          <cell r="AD47">
            <v>0</v>
          </cell>
          <cell r="AE47">
            <v>0</v>
          </cell>
          <cell r="AF47">
            <v>0</v>
          </cell>
          <cell r="AG47">
            <v>0</v>
          </cell>
          <cell r="AH47">
            <v>0</v>
          </cell>
          <cell r="AI47">
            <v>0</v>
          </cell>
          <cell r="AJ47">
            <v>0</v>
          </cell>
          <cell r="AK47">
            <v>0</v>
          </cell>
          <cell r="AL47">
            <v>0</v>
          </cell>
          <cell r="AM47">
            <v>0</v>
          </cell>
          <cell r="AN47">
            <v>0</v>
          </cell>
          <cell r="AO47">
            <v>0</v>
          </cell>
          <cell r="AS47">
            <v>0</v>
          </cell>
          <cell r="AT47">
            <v>0</v>
          </cell>
        </row>
        <row r="48">
          <cell r="A48">
            <v>9</v>
          </cell>
          <cell r="B48" t="str">
            <v>RhodeIsland</v>
          </cell>
          <cell r="C48">
            <v>39630</v>
          </cell>
          <cell r="D48" t="str">
            <v>Actual U</v>
          </cell>
          <cell r="E48">
            <v>24200.808709175737</v>
          </cell>
          <cell r="F48">
            <v>0</v>
          </cell>
          <cell r="G48">
            <v>265169.54276827374</v>
          </cell>
          <cell r="I48">
            <v>40013.822706065323</v>
          </cell>
          <cell r="L48">
            <v>12574.170753491588</v>
          </cell>
          <cell r="M48">
            <v>58.376360808709173</v>
          </cell>
          <cell r="N48">
            <v>77363.906687402792</v>
          </cell>
          <cell r="O48">
            <v>3208.1617418351475</v>
          </cell>
          <cell r="P48">
            <v>288.7091757387247</v>
          </cell>
          <cell r="Q48">
            <v>18582.718506998444</v>
          </cell>
          <cell r="R48">
            <v>2150.407465007776</v>
          </cell>
          <cell r="T48">
            <v>13336.460342146189</v>
          </cell>
          <cell r="U48">
            <v>2067.2846034214622</v>
          </cell>
          <cell r="W48">
            <v>10600.517292690514</v>
          </cell>
          <cell r="Z48">
            <v>3624.4105754276825</v>
          </cell>
          <cell r="AC48">
            <v>0</v>
          </cell>
          <cell r="AD48">
            <v>0</v>
          </cell>
          <cell r="AE48">
            <v>0</v>
          </cell>
          <cell r="AF48">
            <v>0</v>
          </cell>
          <cell r="AG48">
            <v>0</v>
          </cell>
          <cell r="AH48">
            <v>0</v>
          </cell>
          <cell r="AI48">
            <v>0</v>
          </cell>
          <cell r="AJ48">
            <v>0</v>
          </cell>
          <cell r="AK48">
            <v>0</v>
          </cell>
          <cell r="AL48">
            <v>0</v>
          </cell>
          <cell r="AM48">
            <v>0</v>
          </cell>
          <cell r="AN48">
            <v>0</v>
          </cell>
          <cell r="AO48">
            <v>0</v>
          </cell>
          <cell r="AS48">
            <v>0</v>
          </cell>
          <cell r="AT48">
            <v>0</v>
          </cell>
        </row>
        <row r="49">
          <cell r="A49">
            <v>9</v>
          </cell>
          <cell r="B49" t="str">
            <v>RhodeIsland</v>
          </cell>
          <cell r="C49">
            <v>39661</v>
          </cell>
          <cell r="D49" t="str">
            <v>Actual U</v>
          </cell>
          <cell r="E49">
            <v>20212.838258164855</v>
          </cell>
          <cell r="F49">
            <v>0</v>
          </cell>
          <cell r="G49">
            <v>259827.07964488328</v>
          </cell>
          <cell r="I49">
            <v>35662.90650984997</v>
          </cell>
          <cell r="L49">
            <v>13678.165169358654</v>
          </cell>
          <cell r="M49">
            <v>120.30326594090202</v>
          </cell>
          <cell r="N49">
            <v>56605.520995334373</v>
          </cell>
          <cell r="O49">
            <v>2986.7962674961118</v>
          </cell>
          <cell r="P49">
            <v>287.2161741835148</v>
          </cell>
          <cell r="Q49">
            <v>19232.302143079316</v>
          </cell>
          <cell r="R49">
            <v>917.7060653188181</v>
          </cell>
          <cell r="T49">
            <v>15996.901129082427</v>
          </cell>
          <cell r="U49">
            <v>2381.5533918725846</v>
          </cell>
          <cell r="V49">
            <v>42.779144025489444</v>
          </cell>
          <cell r="W49">
            <v>11479.361031587658</v>
          </cell>
          <cell r="Z49">
            <v>3610.3628790002485</v>
          </cell>
          <cell r="AC49">
            <v>0</v>
          </cell>
          <cell r="AD49">
            <v>0</v>
          </cell>
          <cell r="AE49">
            <v>0</v>
          </cell>
          <cell r="AF49">
            <v>0</v>
          </cell>
          <cell r="AG49">
            <v>0</v>
          </cell>
          <cell r="AH49">
            <v>0</v>
          </cell>
          <cell r="AI49">
            <v>0</v>
          </cell>
          <cell r="AJ49">
            <v>0</v>
          </cell>
          <cell r="AK49">
            <v>0</v>
          </cell>
          <cell r="AL49">
            <v>0</v>
          </cell>
          <cell r="AM49">
            <v>0</v>
          </cell>
          <cell r="AN49">
            <v>0</v>
          </cell>
          <cell r="AO49">
            <v>0</v>
          </cell>
          <cell r="AS49">
            <v>0</v>
          </cell>
          <cell r="AT49">
            <v>0</v>
          </cell>
        </row>
        <row r="50">
          <cell r="A50">
            <v>9</v>
          </cell>
          <cell r="B50" t="str">
            <v>RhodeIsland</v>
          </cell>
          <cell r="C50">
            <v>39692</v>
          </cell>
          <cell r="D50" t="str">
            <v>Actual U</v>
          </cell>
          <cell r="E50">
            <v>22614.780730897011</v>
          </cell>
          <cell r="F50">
            <v>0</v>
          </cell>
          <cell r="G50">
            <v>284304.48344567814</v>
          </cell>
          <cell r="I50">
            <v>35555.335880683044</v>
          </cell>
          <cell r="L50">
            <v>12895.649736802836</v>
          </cell>
          <cell r="M50">
            <v>1060.3355481727576</v>
          </cell>
          <cell r="N50">
            <v>132439.78073089704</v>
          </cell>
          <cell r="O50">
            <v>3286.9767441860467</v>
          </cell>
          <cell r="P50">
            <v>363.59800664451831</v>
          </cell>
          <cell r="Q50">
            <v>13879.410833222591</v>
          </cell>
          <cell r="R50">
            <v>1100.3122923588039</v>
          </cell>
          <cell r="T50">
            <v>20596.937815946847</v>
          </cell>
          <cell r="U50">
            <v>4196.5651792947583</v>
          </cell>
          <cell r="V50">
            <v>232.24512912026469</v>
          </cell>
          <cell r="W50">
            <v>12472.567128300501</v>
          </cell>
          <cell r="X50">
            <v>157.11603936773611</v>
          </cell>
          <cell r="Z50">
            <v>3196.5046158635751</v>
          </cell>
          <cell r="AC50">
            <v>0</v>
          </cell>
          <cell r="AD50">
            <v>0</v>
          </cell>
          <cell r="AE50">
            <v>0</v>
          </cell>
          <cell r="AF50">
            <v>0</v>
          </cell>
          <cell r="AG50">
            <v>0</v>
          </cell>
          <cell r="AH50">
            <v>0</v>
          </cell>
          <cell r="AI50">
            <v>0</v>
          </cell>
          <cell r="AJ50">
            <v>0</v>
          </cell>
          <cell r="AK50">
            <v>0</v>
          </cell>
          <cell r="AL50">
            <v>0</v>
          </cell>
          <cell r="AM50">
            <v>0</v>
          </cell>
          <cell r="AN50">
            <v>0</v>
          </cell>
          <cell r="AO50">
            <v>0</v>
          </cell>
          <cell r="AS50">
            <v>0</v>
          </cell>
          <cell r="AT50">
            <v>0</v>
          </cell>
        </row>
        <row r="51">
          <cell r="A51">
            <v>9</v>
          </cell>
          <cell r="B51" t="str">
            <v>RhodeIsland</v>
          </cell>
          <cell r="C51">
            <v>39722</v>
          </cell>
          <cell r="D51" t="str">
            <v>Actual U</v>
          </cell>
          <cell r="E51">
            <v>35697.759113924054</v>
          </cell>
          <cell r="F51">
            <v>0</v>
          </cell>
          <cell r="G51">
            <v>645280.19850866869</v>
          </cell>
          <cell r="I51">
            <v>82999.084599039925</v>
          </cell>
          <cell r="L51">
            <v>22208.807798496</v>
          </cell>
          <cell r="M51">
            <v>320.74376582278484</v>
          </cell>
          <cell r="N51">
            <v>205833.35278481009</v>
          </cell>
          <cell r="O51">
            <v>4991.5331962025321</v>
          </cell>
          <cell r="P51">
            <v>254.91740506329117</v>
          </cell>
          <cell r="Q51">
            <v>22270.782436708861</v>
          </cell>
          <cell r="R51">
            <v>1115.2820886075949</v>
          </cell>
          <cell r="T51">
            <v>22954.052658227847</v>
          </cell>
          <cell r="U51">
            <v>14427.627532521487</v>
          </cell>
          <cell r="V51">
            <v>1609.4459647282929</v>
          </cell>
          <cell r="W51">
            <v>52381.389052432394</v>
          </cell>
          <cell r="X51">
            <v>605.70537276514983</v>
          </cell>
          <cell r="Z51">
            <v>11103.280449101057</v>
          </cell>
          <cell r="AC51">
            <v>0</v>
          </cell>
          <cell r="AD51">
            <v>0</v>
          </cell>
          <cell r="AE51">
            <v>0</v>
          </cell>
          <cell r="AF51">
            <v>0</v>
          </cell>
          <cell r="AG51">
            <v>0</v>
          </cell>
          <cell r="AH51">
            <v>0</v>
          </cell>
          <cell r="AI51">
            <v>0</v>
          </cell>
          <cell r="AJ51">
            <v>0</v>
          </cell>
          <cell r="AK51">
            <v>0</v>
          </cell>
          <cell r="AL51">
            <v>0</v>
          </cell>
          <cell r="AM51">
            <v>0</v>
          </cell>
          <cell r="AN51">
            <v>0</v>
          </cell>
          <cell r="AO51">
            <v>0</v>
          </cell>
          <cell r="AS51">
            <v>0</v>
          </cell>
          <cell r="AT51">
            <v>0</v>
          </cell>
        </row>
        <row r="52">
          <cell r="A52">
            <v>9</v>
          </cell>
          <cell r="B52" t="str">
            <v>RhodeIsland</v>
          </cell>
          <cell r="C52">
            <v>39753</v>
          </cell>
          <cell r="D52" t="str">
            <v>Actual U</v>
          </cell>
          <cell r="E52">
            <v>47874.830422018349</v>
          </cell>
          <cell r="F52">
            <v>882.9849908256881</v>
          </cell>
          <cell r="G52">
            <v>1160436.5005888301</v>
          </cell>
          <cell r="H52">
            <v>94277.805533436913</v>
          </cell>
          <cell r="I52">
            <v>150244.13924494153</v>
          </cell>
          <cell r="L52">
            <v>41604.853073992555</v>
          </cell>
          <cell r="M52">
            <v>473.68862385321103</v>
          </cell>
          <cell r="N52">
            <v>150666.52335412841</v>
          </cell>
          <cell r="O52">
            <v>6091.5223486238538</v>
          </cell>
          <cell r="P52">
            <v>106.10869724770642</v>
          </cell>
          <cell r="Q52">
            <v>25708.377078899088</v>
          </cell>
          <cell r="R52">
            <v>1563.1428256880733</v>
          </cell>
          <cell r="T52">
            <v>21764.36260550459</v>
          </cell>
          <cell r="U52">
            <v>32891.581441435977</v>
          </cell>
          <cell r="V52">
            <v>2776.6694460346798</v>
          </cell>
          <cell r="W52">
            <v>83359.07991585297</v>
          </cell>
          <cell r="X52">
            <v>996.82814956272773</v>
          </cell>
          <cell r="Z52">
            <v>17134.844841066821</v>
          </cell>
          <cell r="AC52">
            <v>0</v>
          </cell>
          <cell r="AD52">
            <v>0</v>
          </cell>
          <cell r="AE52">
            <v>0</v>
          </cell>
          <cell r="AF52">
            <v>0</v>
          </cell>
          <cell r="AG52">
            <v>0</v>
          </cell>
          <cell r="AH52">
            <v>0</v>
          </cell>
          <cell r="AI52">
            <v>0</v>
          </cell>
          <cell r="AJ52">
            <v>0</v>
          </cell>
          <cell r="AK52">
            <v>0</v>
          </cell>
          <cell r="AL52">
            <v>0</v>
          </cell>
          <cell r="AM52">
            <v>0</v>
          </cell>
          <cell r="AN52">
            <v>0</v>
          </cell>
          <cell r="AO52">
            <v>0</v>
          </cell>
          <cell r="AS52">
            <v>0</v>
          </cell>
          <cell r="AT52">
            <v>0</v>
          </cell>
        </row>
        <row r="53">
          <cell r="A53">
            <v>9</v>
          </cell>
          <cell r="B53" t="str">
            <v>RhodeIsland</v>
          </cell>
          <cell r="C53">
            <v>39783</v>
          </cell>
          <cell r="D53" t="str">
            <v>Actual U</v>
          </cell>
          <cell r="E53">
            <v>62122.932806596698</v>
          </cell>
          <cell r="F53">
            <v>1180.1239220389807</v>
          </cell>
          <cell r="G53">
            <v>1512893.7212051619</v>
          </cell>
          <cell r="H53">
            <v>116575.6473379747</v>
          </cell>
          <cell r="I53">
            <v>249638.26828935443</v>
          </cell>
          <cell r="L53">
            <v>48413.597661169413</v>
          </cell>
          <cell r="M53">
            <v>1644.9754002998502</v>
          </cell>
          <cell r="N53">
            <v>394462.93346026988</v>
          </cell>
          <cell r="O53">
            <v>6825.301577211394</v>
          </cell>
          <cell r="P53">
            <v>1.2097631184407796</v>
          </cell>
          <cell r="Q53">
            <v>30539.320709145424</v>
          </cell>
          <cell r="R53">
            <v>4690.9775862068964</v>
          </cell>
          <cell r="T53">
            <v>13519.974930864406</v>
          </cell>
          <cell r="U53">
            <v>48613.131483739817</v>
          </cell>
          <cell r="V53">
            <v>4632.7999459835355</v>
          </cell>
          <cell r="W53">
            <v>101537.30320454919</v>
          </cell>
          <cell r="X53">
            <v>1170.1665104301146</v>
          </cell>
          <cell r="Z53">
            <v>20798.205007580815</v>
          </cell>
          <cell r="AC53">
            <v>0</v>
          </cell>
          <cell r="AD53">
            <v>0</v>
          </cell>
          <cell r="AE53">
            <v>0</v>
          </cell>
          <cell r="AF53">
            <v>0</v>
          </cell>
          <cell r="AG53">
            <v>0</v>
          </cell>
          <cell r="AH53">
            <v>0</v>
          </cell>
          <cell r="AI53">
            <v>0</v>
          </cell>
          <cell r="AJ53">
            <v>0</v>
          </cell>
          <cell r="AK53">
            <v>0</v>
          </cell>
          <cell r="AL53">
            <v>0</v>
          </cell>
          <cell r="AM53">
            <v>0</v>
          </cell>
          <cell r="AN53">
            <v>0</v>
          </cell>
          <cell r="AO53">
            <v>0</v>
          </cell>
          <cell r="AS53">
            <v>0</v>
          </cell>
          <cell r="AT53">
            <v>0</v>
          </cell>
        </row>
        <row r="54">
          <cell r="A54">
            <v>9</v>
          </cell>
          <cell r="B54" t="str">
            <v>RhodeIsland</v>
          </cell>
          <cell r="C54">
            <v>39814</v>
          </cell>
          <cell r="D54" t="str">
            <v>Actual U</v>
          </cell>
          <cell r="E54">
            <v>62740.910864157122</v>
          </cell>
          <cell r="F54">
            <v>1419.151759410802</v>
          </cell>
          <cell r="G54">
            <v>2043081.691261044</v>
          </cell>
          <cell r="H54">
            <v>159388.22494359902</v>
          </cell>
          <cell r="I54">
            <v>286249.73531632556</v>
          </cell>
          <cell r="L54">
            <v>64316.544056376144</v>
          </cell>
          <cell r="M54">
            <v>939.21246481178389</v>
          </cell>
          <cell r="N54">
            <v>394484.0298258593</v>
          </cell>
          <cell r="O54">
            <v>6677.7572094926354</v>
          </cell>
          <cell r="P54">
            <v>-1.2301407528641572</v>
          </cell>
          <cell r="Q54">
            <v>29862.284669230768</v>
          </cell>
          <cell r="R54">
            <v>2100.2809345335513</v>
          </cell>
          <cell r="T54">
            <v>24534.26165426668</v>
          </cell>
          <cell r="U54">
            <v>65465.008551083243</v>
          </cell>
          <cell r="V54">
            <v>-1363.0153645085816</v>
          </cell>
          <cell r="W54">
            <v>118793.03159709997</v>
          </cell>
          <cell r="X54">
            <v>1668.551950957974</v>
          </cell>
          <cell r="Z54">
            <v>16708.307530465059</v>
          </cell>
          <cell r="AC54">
            <v>0</v>
          </cell>
          <cell r="AD54">
            <v>0</v>
          </cell>
          <cell r="AE54">
            <v>0</v>
          </cell>
          <cell r="AF54">
            <v>0</v>
          </cell>
          <cell r="AG54">
            <v>0</v>
          </cell>
          <cell r="AH54">
            <v>0</v>
          </cell>
          <cell r="AI54">
            <v>0</v>
          </cell>
          <cell r="AJ54">
            <v>0</v>
          </cell>
          <cell r="AK54">
            <v>0</v>
          </cell>
          <cell r="AL54">
            <v>0</v>
          </cell>
          <cell r="AM54">
            <v>0</v>
          </cell>
          <cell r="AN54">
            <v>0</v>
          </cell>
          <cell r="AO54">
            <v>0</v>
          </cell>
          <cell r="AS54">
            <v>0</v>
          </cell>
          <cell r="AT54">
            <v>0</v>
          </cell>
        </row>
        <row r="55">
          <cell r="A55">
            <v>9</v>
          </cell>
          <cell r="B55" t="str">
            <v>RhodeIsland</v>
          </cell>
          <cell r="C55">
            <v>39845</v>
          </cell>
          <cell r="D55" t="str">
            <v>Actual U</v>
          </cell>
          <cell r="E55">
            <v>47888.780727272722</v>
          </cell>
          <cell r="F55">
            <v>1395.5814545454543</v>
          </cell>
          <cell r="G55">
            <v>1357009.9950439739</v>
          </cell>
          <cell r="H55">
            <v>120852.83326456026</v>
          </cell>
          <cell r="I55">
            <v>223648.49238875939</v>
          </cell>
          <cell r="L55">
            <v>50062.415559582194</v>
          </cell>
          <cell r="M55">
            <v>2259.4281818181817</v>
          </cell>
          <cell r="N55">
            <v>287218.46192727273</v>
          </cell>
          <cell r="O55">
            <v>5363.8238181818178</v>
          </cell>
          <cell r="P55">
            <v>0</v>
          </cell>
          <cell r="Q55">
            <v>22828.176545454542</v>
          </cell>
          <cell r="R55">
            <v>4031.8532727272727</v>
          </cell>
          <cell r="T55">
            <v>8303.095636363636</v>
          </cell>
          <cell r="U55">
            <v>41520.772191798802</v>
          </cell>
          <cell r="V55">
            <v>3754.7913896337341</v>
          </cell>
          <cell r="W55">
            <v>84384.912274827919</v>
          </cell>
          <cell r="X55">
            <v>1217.0368548642382</v>
          </cell>
          <cell r="Z55">
            <v>12304.758475814606</v>
          </cell>
          <cell r="AC55">
            <v>0</v>
          </cell>
          <cell r="AD55">
            <v>0</v>
          </cell>
          <cell r="AE55">
            <v>0</v>
          </cell>
          <cell r="AF55">
            <v>0</v>
          </cell>
          <cell r="AG55">
            <v>0</v>
          </cell>
          <cell r="AH55">
            <v>0</v>
          </cell>
          <cell r="AI55">
            <v>0</v>
          </cell>
          <cell r="AJ55">
            <v>0</v>
          </cell>
          <cell r="AK55">
            <v>0</v>
          </cell>
          <cell r="AL55">
            <v>0</v>
          </cell>
          <cell r="AM55">
            <v>0</v>
          </cell>
          <cell r="AN55">
            <v>0</v>
          </cell>
          <cell r="AO55">
            <v>0</v>
          </cell>
          <cell r="AS55">
            <v>0</v>
          </cell>
          <cell r="AT55">
            <v>0</v>
          </cell>
        </row>
        <row r="56">
          <cell r="A56">
            <v>9</v>
          </cell>
          <cell r="B56" t="str">
            <v>RhodeIsland</v>
          </cell>
          <cell r="C56">
            <v>39873</v>
          </cell>
          <cell r="D56" t="str">
            <v>Actual U</v>
          </cell>
          <cell r="E56">
            <v>45195.270139534878</v>
          </cell>
          <cell r="F56">
            <v>1247.0321860465117</v>
          </cell>
          <cell r="G56">
            <v>1149558.1033531167</v>
          </cell>
          <cell r="H56">
            <v>112237.20957607147</v>
          </cell>
          <cell r="I56">
            <v>165003.18506588292</v>
          </cell>
          <cell r="L56">
            <v>38279.520375462074</v>
          </cell>
          <cell r="M56">
            <v>2321.9480930232558</v>
          </cell>
          <cell r="N56">
            <v>218727.14868837208</v>
          </cell>
          <cell r="O56">
            <v>6185.0935813953492</v>
          </cell>
          <cell r="P56">
            <v>0</v>
          </cell>
          <cell r="Q56">
            <v>21036.4575627907</v>
          </cell>
          <cell r="R56">
            <v>4336.6493023255807</v>
          </cell>
          <cell r="T56">
            <v>11673.126535309717</v>
          </cell>
          <cell r="U56">
            <v>50847.720091204319</v>
          </cell>
          <cell r="V56">
            <v>-5242.7367633472286</v>
          </cell>
          <cell r="W56">
            <v>105121.95357574106</v>
          </cell>
          <cell r="X56">
            <v>214.35789218742676</v>
          </cell>
          <cell r="Z56">
            <v>15088.72445264186</v>
          </cell>
          <cell r="AC56">
            <v>0</v>
          </cell>
          <cell r="AD56">
            <v>0</v>
          </cell>
          <cell r="AE56">
            <v>0</v>
          </cell>
          <cell r="AF56">
            <v>0</v>
          </cell>
          <cell r="AG56">
            <v>0</v>
          </cell>
          <cell r="AH56">
            <v>0</v>
          </cell>
          <cell r="AI56">
            <v>0</v>
          </cell>
          <cell r="AJ56">
            <v>0</v>
          </cell>
          <cell r="AK56">
            <v>0</v>
          </cell>
          <cell r="AL56">
            <v>0</v>
          </cell>
          <cell r="AM56">
            <v>0</v>
          </cell>
          <cell r="AN56">
            <v>0</v>
          </cell>
          <cell r="AO56">
            <v>0</v>
          </cell>
          <cell r="AS56">
            <v>0</v>
          </cell>
          <cell r="AT56">
            <v>0</v>
          </cell>
        </row>
        <row r="57">
          <cell r="A57">
            <v>9</v>
          </cell>
          <cell r="B57" t="str">
            <v>RhodeIsland</v>
          </cell>
          <cell r="C57">
            <v>39904</v>
          </cell>
          <cell r="D57" t="str">
            <v>Actual U</v>
          </cell>
          <cell r="E57">
            <v>28103.9010130719</v>
          </cell>
          <cell r="F57">
            <v>967.44168300653598</v>
          </cell>
          <cell r="G57">
            <v>575861.56120169209</v>
          </cell>
          <cell r="H57">
            <v>66973.132908910746</v>
          </cell>
          <cell r="I57">
            <v>80427.907227885502</v>
          </cell>
          <cell r="L57">
            <v>24638.861356209152</v>
          </cell>
          <cell r="M57">
            <v>5435.665114379085</v>
          </cell>
          <cell r="N57">
            <v>123034.28018218957</v>
          </cell>
          <cell r="O57">
            <v>4888.3347794117653</v>
          </cell>
          <cell r="P57">
            <v>424.16802287581697</v>
          </cell>
          <cell r="Q57">
            <v>14481.110741013073</v>
          </cell>
          <cell r="R57">
            <v>5175.1779820261445</v>
          </cell>
          <cell r="T57">
            <v>16898.390696097144</v>
          </cell>
          <cell r="U57">
            <v>18279.830158557692</v>
          </cell>
          <cell r="V57">
            <v>8778.928502976034</v>
          </cell>
          <cell r="W57">
            <v>13110.974089362038</v>
          </cell>
          <cell r="X57">
            <v>1312.4497807555144</v>
          </cell>
          <cell r="Z57">
            <v>7334.2603160923127</v>
          </cell>
          <cell r="AC57">
            <v>0</v>
          </cell>
          <cell r="AD57">
            <v>0</v>
          </cell>
          <cell r="AE57">
            <v>0</v>
          </cell>
          <cell r="AF57">
            <v>0</v>
          </cell>
          <cell r="AG57">
            <v>0</v>
          </cell>
          <cell r="AH57">
            <v>0</v>
          </cell>
          <cell r="AI57">
            <v>0</v>
          </cell>
          <cell r="AJ57">
            <v>0</v>
          </cell>
          <cell r="AK57">
            <v>0</v>
          </cell>
          <cell r="AL57">
            <v>0</v>
          </cell>
          <cell r="AM57">
            <v>0</v>
          </cell>
          <cell r="AN57">
            <v>0</v>
          </cell>
          <cell r="AO57">
            <v>0</v>
          </cell>
          <cell r="AS57">
            <v>0</v>
          </cell>
          <cell r="AT57">
            <v>0</v>
          </cell>
        </row>
        <row r="58">
          <cell r="A58">
            <v>9</v>
          </cell>
          <cell r="B58" t="str">
            <v>RhodeIsland</v>
          </cell>
          <cell r="C58">
            <v>39934</v>
          </cell>
          <cell r="D58" t="str">
            <v>Actual U</v>
          </cell>
          <cell r="E58">
            <v>22505.23885238095</v>
          </cell>
          <cell r="F58">
            <v>293.44170952380949</v>
          </cell>
          <cell r="G58">
            <v>314420.30476789689</v>
          </cell>
          <cell r="H58">
            <v>39524.108248728495</v>
          </cell>
          <cell r="I58">
            <v>32439.341690416873</v>
          </cell>
          <cell r="L58">
            <v>14962.152438095236</v>
          </cell>
          <cell r="M58">
            <v>5395.137052380951</v>
          </cell>
          <cell r="N58">
            <v>90551.375619047612</v>
          </cell>
          <cell r="O58">
            <v>4869.9181142857142</v>
          </cell>
          <cell r="P58">
            <v>5915.4128523809522</v>
          </cell>
          <cell r="Q58">
            <v>12572.360491428572</v>
          </cell>
          <cell r="R58">
            <v>5454.9992095238085</v>
          </cell>
          <cell r="T58">
            <v>13278.403404077382</v>
          </cell>
          <cell r="U58">
            <v>14268.706307887096</v>
          </cell>
          <cell r="V58">
            <v>-3306.062013597897</v>
          </cell>
          <cell r="W58">
            <v>24673.558096758134</v>
          </cell>
          <cell r="X58">
            <v>-150.25253669321143</v>
          </cell>
          <cell r="Z58">
            <v>23206.166614417649</v>
          </cell>
          <cell r="AC58">
            <v>0</v>
          </cell>
          <cell r="AD58">
            <v>0</v>
          </cell>
          <cell r="AE58">
            <v>0</v>
          </cell>
          <cell r="AF58">
            <v>0</v>
          </cell>
          <cell r="AG58">
            <v>0</v>
          </cell>
          <cell r="AH58">
            <v>0</v>
          </cell>
          <cell r="AI58">
            <v>0</v>
          </cell>
          <cell r="AJ58">
            <v>0</v>
          </cell>
          <cell r="AK58">
            <v>0</v>
          </cell>
          <cell r="AL58">
            <v>0</v>
          </cell>
          <cell r="AM58">
            <v>0</v>
          </cell>
          <cell r="AN58">
            <v>0</v>
          </cell>
          <cell r="AO58">
            <v>0</v>
          </cell>
          <cell r="AS58">
            <v>0</v>
          </cell>
          <cell r="AT58">
            <v>0</v>
          </cell>
        </row>
        <row r="59">
          <cell r="A59">
            <v>9</v>
          </cell>
          <cell r="B59" t="str">
            <v>RhodeIsland</v>
          </cell>
          <cell r="C59">
            <v>39965</v>
          </cell>
          <cell r="D59" t="str">
            <v>Actual U</v>
          </cell>
          <cell r="E59">
            <v>23371.454860429443</v>
          </cell>
          <cell r="F59">
            <v>416.73274233128831</v>
          </cell>
          <cell r="G59">
            <v>265894.81526704505</v>
          </cell>
          <cell r="H59">
            <v>34410.733376319578</v>
          </cell>
          <cell r="I59">
            <v>18504.788372723706</v>
          </cell>
          <cell r="L59">
            <v>14630.72873773006</v>
          </cell>
          <cell r="M59">
            <v>1296.1169217791412</v>
          </cell>
          <cell r="N59">
            <v>66451.261870705508</v>
          </cell>
          <cell r="O59">
            <v>4115.4272193251536</v>
          </cell>
          <cell r="P59">
            <v>416.2839125766871</v>
          </cell>
          <cell r="Q59">
            <v>11973.439213957055</v>
          </cell>
          <cell r="R59">
            <v>4213.2948450920248</v>
          </cell>
          <cell r="T59">
            <v>14797.676725305568</v>
          </cell>
          <cell r="U59">
            <v>8660.0334794466762</v>
          </cell>
          <cell r="V59">
            <v>1565.3605888760169</v>
          </cell>
          <cell r="W59">
            <v>265.22819083782633</v>
          </cell>
          <cell r="X59">
            <v>-448.33689580209938</v>
          </cell>
          <cell r="Z59">
            <v>19532.238757558738</v>
          </cell>
          <cell r="AC59">
            <v>0</v>
          </cell>
          <cell r="AD59">
            <v>0</v>
          </cell>
          <cell r="AE59">
            <v>0</v>
          </cell>
          <cell r="AF59">
            <v>0</v>
          </cell>
          <cell r="AG59">
            <v>0</v>
          </cell>
          <cell r="AH59">
            <v>0</v>
          </cell>
          <cell r="AI59">
            <v>0</v>
          </cell>
          <cell r="AJ59">
            <v>0</v>
          </cell>
          <cell r="AK59">
            <v>0</v>
          </cell>
          <cell r="AL59">
            <v>0</v>
          </cell>
          <cell r="AM59">
            <v>0</v>
          </cell>
          <cell r="AN59">
            <v>0</v>
          </cell>
          <cell r="AO59">
            <v>0</v>
          </cell>
          <cell r="AS59">
            <v>0</v>
          </cell>
          <cell r="AT59">
            <v>0</v>
          </cell>
        </row>
        <row r="60">
          <cell r="A60">
            <v>9</v>
          </cell>
          <cell r="B60" t="str">
            <v>RhodeIsland</v>
          </cell>
          <cell r="C60">
            <v>39995</v>
          </cell>
          <cell r="D60" t="str">
            <v>Actual U</v>
          </cell>
          <cell r="E60">
            <v>19208.851612040129</v>
          </cell>
          <cell r="F60">
            <v>327.20090468227426</v>
          </cell>
          <cell r="G60">
            <v>201500.74908026756</v>
          </cell>
          <cell r="H60">
            <v>21947.950648829436</v>
          </cell>
          <cell r="I60">
            <v>40480.277636277999</v>
          </cell>
          <cell r="L60">
            <v>11539.354464882943</v>
          </cell>
          <cell r="M60">
            <v>1337.0952140468228</v>
          </cell>
          <cell r="N60">
            <v>69892.925520735764</v>
          </cell>
          <cell r="O60">
            <v>3978.8518662207348</v>
          </cell>
          <cell r="P60">
            <v>6301.5745066889622</v>
          </cell>
          <cell r="Q60">
            <v>13084.996554347825</v>
          </cell>
          <cell r="R60">
            <v>2858.7045016722409</v>
          </cell>
          <cell r="T60">
            <v>12065.351355685618</v>
          </cell>
          <cell r="U60">
            <v>4893.0118511705696</v>
          </cell>
          <cell r="V60">
            <v>297.33318227424752</v>
          </cell>
          <cell r="W60">
            <v>13215.264085618726</v>
          </cell>
          <cell r="X60">
            <v>791.02191973244146</v>
          </cell>
          <cell r="Z60">
            <v>2578.7549063545148</v>
          </cell>
          <cell r="AC60">
            <v>0</v>
          </cell>
          <cell r="AD60">
            <v>0</v>
          </cell>
          <cell r="AE60">
            <v>0</v>
          </cell>
          <cell r="AF60">
            <v>0</v>
          </cell>
          <cell r="AG60">
            <v>0</v>
          </cell>
          <cell r="AH60">
            <v>0</v>
          </cell>
          <cell r="AI60">
            <v>0</v>
          </cell>
          <cell r="AJ60">
            <v>0</v>
          </cell>
          <cell r="AK60">
            <v>0</v>
          </cell>
          <cell r="AL60">
            <v>0</v>
          </cell>
          <cell r="AM60">
            <v>0</v>
          </cell>
          <cell r="AN60">
            <v>0</v>
          </cell>
          <cell r="AO60">
            <v>0</v>
          </cell>
          <cell r="AS60">
            <v>0</v>
          </cell>
          <cell r="AT60">
            <v>0</v>
          </cell>
        </row>
        <row r="61">
          <cell r="A61">
            <v>9</v>
          </cell>
          <cell r="B61" t="str">
            <v>RhodeIsland</v>
          </cell>
          <cell r="C61">
            <v>40026</v>
          </cell>
          <cell r="D61" t="str">
            <v>Actual U</v>
          </cell>
          <cell r="E61">
            <v>19802.503117460314</v>
          </cell>
          <cell r="F61">
            <v>307.04137301587298</v>
          </cell>
          <cell r="G61">
            <v>221495.29686911197</v>
          </cell>
          <cell r="H61">
            <v>23907.64830550873</v>
          </cell>
          <cell r="I61">
            <v>37626.489320289773</v>
          </cell>
          <cell r="L61">
            <v>12489.810557142857</v>
          </cell>
          <cell r="M61">
            <v>-248.89224603174603</v>
          </cell>
          <cell r="N61">
            <v>57165.77411936508</v>
          </cell>
          <cell r="O61">
            <v>5507.8397126984128</v>
          </cell>
          <cell r="P61">
            <v>851.7804492063492</v>
          </cell>
          <cell r="Q61">
            <v>19188.381159523808</v>
          </cell>
          <cell r="R61">
            <v>4463.5750142857141</v>
          </cell>
          <cell r="T61">
            <v>11444.642647460316</v>
          </cell>
          <cell r="U61">
            <v>5354.6552752150237</v>
          </cell>
          <cell r="V61">
            <v>264.38382974716069</v>
          </cell>
          <cell r="W61">
            <v>10761.666207983377</v>
          </cell>
          <cell r="X61">
            <v>727.75847846780221</v>
          </cell>
          <cell r="Z61">
            <v>2547.2467674998388</v>
          </cell>
          <cell r="AC61">
            <v>0</v>
          </cell>
          <cell r="AD61">
            <v>0</v>
          </cell>
          <cell r="AE61">
            <v>0</v>
          </cell>
          <cell r="AF61">
            <v>0</v>
          </cell>
          <cell r="AG61">
            <v>0</v>
          </cell>
          <cell r="AH61">
            <v>0</v>
          </cell>
          <cell r="AI61">
            <v>0</v>
          </cell>
          <cell r="AJ61">
            <v>0</v>
          </cell>
          <cell r="AK61">
            <v>0</v>
          </cell>
          <cell r="AL61">
            <v>0</v>
          </cell>
          <cell r="AM61">
            <v>0</v>
          </cell>
          <cell r="AN61">
            <v>0</v>
          </cell>
          <cell r="AO61">
            <v>0</v>
          </cell>
          <cell r="AS61">
            <v>0</v>
          </cell>
          <cell r="AT61">
            <v>0</v>
          </cell>
        </row>
        <row r="62">
          <cell r="A62">
            <v>9</v>
          </cell>
          <cell r="B62" t="str">
            <v>RhodeIsland</v>
          </cell>
          <cell r="C62">
            <v>40057</v>
          </cell>
          <cell r="D62" t="str">
            <v>Actual U</v>
          </cell>
          <cell r="E62">
            <v>23976.168293929713</v>
          </cell>
          <cell r="F62">
            <v>476.36449680511186</v>
          </cell>
          <cell r="G62">
            <v>266879.59208044712</v>
          </cell>
          <cell r="H62">
            <v>29052.934208209299</v>
          </cell>
          <cell r="I62">
            <v>38557.349643717549</v>
          </cell>
          <cell r="L62">
            <v>17970.587650159745</v>
          </cell>
          <cell r="M62">
            <v>686.17163418530345</v>
          </cell>
          <cell r="N62">
            <v>93251.100886261964</v>
          </cell>
          <cell r="O62">
            <v>6697.9306118210861</v>
          </cell>
          <cell r="P62">
            <v>-3820.6056325878594</v>
          </cell>
          <cell r="Q62">
            <v>8844.44217284345</v>
          </cell>
          <cell r="R62">
            <v>4700.2486725239614</v>
          </cell>
          <cell r="T62">
            <v>8645.7023506389778</v>
          </cell>
          <cell r="U62">
            <v>6945.4538249907546</v>
          </cell>
          <cell r="V62">
            <v>468.57551625053173</v>
          </cell>
          <cell r="W62">
            <v>16036.793249609469</v>
          </cell>
          <cell r="X62">
            <v>710.98818045377243</v>
          </cell>
          <cell r="Z62">
            <v>2824.5664584523161</v>
          </cell>
          <cell r="AC62">
            <v>0</v>
          </cell>
          <cell r="AD62">
            <v>0</v>
          </cell>
          <cell r="AE62">
            <v>0</v>
          </cell>
          <cell r="AF62">
            <v>0</v>
          </cell>
          <cell r="AG62">
            <v>0</v>
          </cell>
          <cell r="AH62">
            <v>0</v>
          </cell>
          <cell r="AI62">
            <v>0</v>
          </cell>
          <cell r="AJ62">
            <v>0</v>
          </cell>
          <cell r="AK62">
            <v>0</v>
          </cell>
          <cell r="AL62">
            <v>0</v>
          </cell>
          <cell r="AM62">
            <v>0</v>
          </cell>
          <cell r="AN62">
            <v>0</v>
          </cell>
          <cell r="AO62">
            <v>0</v>
          </cell>
          <cell r="AS62">
            <v>0</v>
          </cell>
          <cell r="AT62">
            <v>0</v>
          </cell>
        </row>
        <row r="63">
          <cell r="A63">
            <v>9</v>
          </cell>
          <cell r="B63" t="str">
            <v>RhodeIsland</v>
          </cell>
          <cell r="C63">
            <v>40087</v>
          </cell>
          <cell r="D63" t="str">
            <v>Actual U</v>
          </cell>
          <cell r="E63">
            <v>34336.763080724879</v>
          </cell>
          <cell r="F63">
            <v>782.67275288303131</v>
          </cell>
          <cell r="G63">
            <v>599034.45890854229</v>
          </cell>
          <cell r="H63">
            <v>66896.744493637598</v>
          </cell>
          <cell r="I63">
            <v>77245.72210413852</v>
          </cell>
          <cell r="L63">
            <v>35366.652963756176</v>
          </cell>
          <cell r="M63">
            <v>1609.7714481054363</v>
          </cell>
          <cell r="N63">
            <v>198430.43718929158</v>
          </cell>
          <cell r="O63">
            <v>7022.1844942339376</v>
          </cell>
          <cell r="P63">
            <v>1584.1915769357488</v>
          </cell>
          <cell r="Q63">
            <v>16797.352462932453</v>
          </cell>
          <cell r="R63">
            <v>2705.0522174629323</v>
          </cell>
          <cell r="T63">
            <v>10872.768697858319</v>
          </cell>
          <cell r="U63">
            <v>23507.240559572238</v>
          </cell>
          <cell r="V63">
            <v>4538.4732449441881</v>
          </cell>
          <cell r="W63">
            <v>30934.289305437986</v>
          </cell>
          <cell r="X63">
            <v>731.15374458788256</v>
          </cell>
          <cell r="Z63">
            <v>9317.4745074140101</v>
          </cell>
          <cell r="AC63">
            <v>0</v>
          </cell>
          <cell r="AD63">
            <v>0</v>
          </cell>
          <cell r="AE63">
            <v>0</v>
          </cell>
          <cell r="AF63">
            <v>0</v>
          </cell>
          <cell r="AG63">
            <v>0</v>
          </cell>
          <cell r="AH63">
            <v>0</v>
          </cell>
          <cell r="AI63">
            <v>0</v>
          </cell>
          <cell r="AJ63">
            <v>0</v>
          </cell>
          <cell r="AK63">
            <v>0</v>
          </cell>
          <cell r="AL63">
            <v>0</v>
          </cell>
          <cell r="AM63">
            <v>0</v>
          </cell>
          <cell r="AN63">
            <v>0</v>
          </cell>
          <cell r="AO63">
            <v>0</v>
          </cell>
          <cell r="AS63">
            <v>0</v>
          </cell>
          <cell r="AT63">
            <v>0</v>
          </cell>
        </row>
        <row r="64">
          <cell r="A64">
            <v>9</v>
          </cell>
          <cell r="B64" t="str">
            <v>RhodeIsland</v>
          </cell>
          <cell r="C64">
            <v>40118</v>
          </cell>
          <cell r="D64" t="str">
            <v>Actual U</v>
          </cell>
          <cell r="E64">
            <v>43839.161094224924</v>
          </cell>
          <cell r="F64">
            <v>1165.3197568389055</v>
          </cell>
          <cell r="G64">
            <v>817528.00210424524</v>
          </cell>
          <cell r="H64">
            <v>87801.191889281967</v>
          </cell>
          <cell r="I64">
            <v>117163.76474550154</v>
          </cell>
          <cell r="L64">
            <v>52626.981762917931</v>
          </cell>
          <cell r="M64">
            <v>1526.2516717325229</v>
          </cell>
          <cell r="N64">
            <v>162926.01689969603</v>
          </cell>
          <cell r="O64">
            <v>10913.547720364742</v>
          </cell>
          <cell r="P64">
            <v>1716.1659574468083</v>
          </cell>
          <cell r="Q64">
            <v>16801.632097264439</v>
          </cell>
          <cell r="R64">
            <v>2103.9319148936165</v>
          </cell>
          <cell r="T64">
            <v>14136.973252279635</v>
          </cell>
          <cell r="U64">
            <v>33118.206112684165</v>
          </cell>
          <cell r="V64">
            <v>-40.159844115575083</v>
          </cell>
          <cell r="W64">
            <v>37335.317185594664</v>
          </cell>
          <cell r="X64">
            <v>4551.008495022008</v>
          </cell>
          <cell r="Z64">
            <v>1631.897876851669</v>
          </cell>
          <cell r="AC64">
            <v>0</v>
          </cell>
          <cell r="AD64">
            <v>0</v>
          </cell>
          <cell r="AE64">
            <v>0</v>
          </cell>
          <cell r="AF64">
            <v>0</v>
          </cell>
          <cell r="AG64">
            <v>0</v>
          </cell>
          <cell r="AH64">
            <v>0</v>
          </cell>
          <cell r="AI64">
            <v>0</v>
          </cell>
          <cell r="AJ64">
            <v>0</v>
          </cell>
          <cell r="AK64">
            <v>0</v>
          </cell>
          <cell r="AL64">
            <v>0</v>
          </cell>
          <cell r="AM64">
            <v>0</v>
          </cell>
          <cell r="AN64">
            <v>0</v>
          </cell>
          <cell r="AO64">
            <v>0</v>
          </cell>
          <cell r="AS64">
            <v>0</v>
          </cell>
          <cell r="AT64">
            <v>0</v>
          </cell>
        </row>
        <row r="65">
          <cell r="A65">
            <v>9</v>
          </cell>
          <cell r="B65" t="str">
            <v>RhodeIsland</v>
          </cell>
          <cell r="C65">
            <v>40148</v>
          </cell>
          <cell r="D65" t="str">
            <v>Actual U</v>
          </cell>
          <cell r="E65">
            <v>61102.863503012049</v>
          </cell>
          <cell r="F65">
            <v>2255.459168674699</v>
          </cell>
          <cell r="G65">
            <v>1720618.6887562075</v>
          </cell>
          <cell r="H65">
            <v>189386.0758844541</v>
          </cell>
          <cell r="I65">
            <v>345500.97806891415</v>
          </cell>
          <cell r="L65">
            <v>94692.426686747</v>
          </cell>
          <cell r="M65">
            <v>3674.4280843373494</v>
          </cell>
          <cell r="N65">
            <v>360420.29267891572</v>
          </cell>
          <cell r="O65">
            <v>12638.601168674699</v>
          </cell>
          <cell r="P65">
            <v>3241.4575481927714</v>
          </cell>
          <cell r="Q65">
            <v>26706.538295783135</v>
          </cell>
          <cell r="R65">
            <v>2539.5722439759038</v>
          </cell>
          <cell r="T65">
            <v>19216.148710843376</v>
          </cell>
          <cell r="U65">
            <v>77256.366627115902</v>
          </cell>
          <cell r="V65">
            <v>252.93410040058919</v>
          </cell>
          <cell r="W65">
            <v>73345.113410684397</v>
          </cell>
          <cell r="X65">
            <v>7062.3995493297252</v>
          </cell>
          <cell r="Z65">
            <v>7232.4923741666698</v>
          </cell>
          <cell r="AC65">
            <v>0</v>
          </cell>
          <cell r="AD65">
            <v>0</v>
          </cell>
          <cell r="AE65">
            <v>0</v>
          </cell>
          <cell r="AF65">
            <v>0</v>
          </cell>
          <cell r="AG65">
            <v>0</v>
          </cell>
          <cell r="AH65">
            <v>0</v>
          </cell>
          <cell r="AI65">
            <v>0</v>
          </cell>
          <cell r="AJ65">
            <v>0</v>
          </cell>
          <cell r="AK65">
            <v>0</v>
          </cell>
          <cell r="AL65">
            <v>0</v>
          </cell>
          <cell r="AM65">
            <v>0</v>
          </cell>
          <cell r="AN65">
            <v>0</v>
          </cell>
          <cell r="AO65">
            <v>0</v>
          </cell>
          <cell r="AS65">
            <v>0</v>
          </cell>
          <cell r="AT65">
            <v>0</v>
          </cell>
        </row>
        <row r="66">
          <cell r="A66">
            <v>9</v>
          </cell>
          <cell r="B66" t="str">
            <v>RhodeIsland</v>
          </cell>
          <cell r="C66">
            <v>40179</v>
          </cell>
          <cell r="D66" t="str">
            <v>Actual U</v>
          </cell>
          <cell r="E66">
            <v>50087.833905073654</v>
          </cell>
          <cell r="F66">
            <v>2333.1879509001637</v>
          </cell>
          <cell r="G66">
            <v>1654923.2869225917</v>
          </cell>
          <cell r="H66">
            <v>187224.44106376439</v>
          </cell>
          <cell r="I66">
            <v>212385.17112674023</v>
          </cell>
          <cell r="L66">
            <v>90615.002425531915</v>
          </cell>
          <cell r="M66">
            <v>3534.8978592471358</v>
          </cell>
          <cell r="N66">
            <v>334728.78338592476</v>
          </cell>
          <cell r="O66">
            <v>13201.882212765959</v>
          </cell>
          <cell r="P66">
            <v>2208.8670310965636</v>
          </cell>
          <cell r="Q66">
            <v>18247.046371849428</v>
          </cell>
          <cell r="R66">
            <v>5643.1750932896894</v>
          </cell>
          <cell r="T66">
            <v>12682.842563011458</v>
          </cell>
          <cell r="U66">
            <v>72055.895937052526</v>
          </cell>
          <cell r="V66">
            <v>22.103663156626521</v>
          </cell>
          <cell r="W66">
            <v>76017.252364790242</v>
          </cell>
          <cell r="X66">
            <v>5538.5368264900717</v>
          </cell>
          <cell r="Z66">
            <v>7338.9027491163697</v>
          </cell>
          <cell r="AC66">
            <v>0</v>
          </cell>
          <cell r="AD66">
            <v>0</v>
          </cell>
          <cell r="AE66">
            <v>0</v>
          </cell>
          <cell r="AF66">
            <v>0</v>
          </cell>
          <cell r="AG66">
            <v>0</v>
          </cell>
          <cell r="AH66">
            <v>0</v>
          </cell>
          <cell r="AI66">
            <v>0</v>
          </cell>
          <cell r="AJ66">
            <v>0</v>
          </cell>
          <cell r="AK66">
            <v>0</v>
          </cell>
          <cell r="AL66">
            <v>0</v>
          </cell>
          <cell r="AM66">
            <v>0</v>
          </cell>
          <cell r="AN66">
            <v>0</v>
          </cell>
          <cell r="AO66">
            <v>0</v>
          </cell>
          <cell r="AS66">
            <v>0</v>
          </cell>
          <cell r="AT66">
            <v>0</v>
          </cell>
        </row>
        <row r="67">
          <cell r="A67">
            <v>9</v>
          </cell>
          <cell r="B67" t="str">
            <v>RhodeIsland</v>
          </cell>
          <cell r="C67">
            <v>40210</v>
          </cell>
          <cell r="D67" t="str">
            <v>Actual U</v>
          </cell>
          <cell r="E67">
            <v>39209.151258785932</v>
          </cell>
          <cell r="F67">
            <v>1930.641431309904</v>
          </cell>
          <cell r="G67">
            <v>1346499.7578259013</v>
          </cell>
          <cell r="H67">
            <v>173368.02413783767</v>
          </cell>
          <cell r="I67">
            <v>212170.5185038918</v>
          </cell>
          <cell r="L67">
            <v>70173.430557507992</v>
          </cell>
          <cell r="M67">
            <v>2488.4637316293929</v>
          </cell>
          <cell r="N67">
            <v>239389.43725686896</v>
          </cell>
          <cell r="O67">
            <v>12648.057551118211</v>
          </cell>
          <cell r="P67">
            <v>2650.1009808306708</v>
          </cell>
          <cell r="Q67">
            <v>15745.766683706068</v>
          </cell>
          <cell r="R67">
            <v>3861.1757779552713</v>
          </cell>
          <cell r="T67">
            <v>8771.4088226837048</v>
          </cell>
          <cell r="U67">
            <v>69768.839784721262</v>
          </cell>
          <cell r="V67">
            <v>9.3583196097180164</v>
          </cell>
          <cell r="W67">
            <v>78631.648734726128</v>
          </cell>
          <cell r="X67">
            <v>4411.9840824912953</v>
          </cell>
          <cell r="Z67">
            <v>9044.4753718375105</v>
          </cell>
          <cell r="AC67">
            <v>0</v>
          </cell>
          <cell r="AD67">
            <v>0</v>
          </cell>
          <cell r="AE67">
            <v>0</v>
          </cell>
          <cell r="AF67">
            <v>0</v>
          </cell>
          <cell r="AG67">
            <v>0</v>
          </cell>
          <cell r="AH67">
            <v>0</v>
          </cell>
          <cell r="AI67">
            <v>0</v>
          </cell>
          <cell r="AJ67">
            <v>0</v>
          </cell>
          <cell r="AK67">
            <v>0</v>
          </cell>
          <cell r="AL67">
            <v>0</v>
          </cell>
          <cell r="AM67">
            <v>0</v>
          </cell>
          <cell r="AN67">
            <v>0</v>
          </cell>
          <cell r="AO67">
            <v>0</v>
          </cell>
          <cell r="AS67">
            <v>0</v>
          </cell>
          <cell r="AT67">
            <v>0</v>
          </cell>
        </row>
        <row r="68">
          <cell r="A68">
            <v>9</v>
          </cell>
          <cell r="B68" t="str">
            <v>RhodeIsland</v>
          </cell>
          <cell r="C68">
            <v>40238</v>
          </cell>
          <cell r="D68" t="str">
            <v>Actual U</v>
          </cell>
          <cell r="E68">
            <v>29737.895119751167</v>
          </cell>
          <cell r="F68">
            <v>1165.5857293934682</v>
          </cell>
          <cell r="G68">
            <v>832401.97905131464</v>
          </cell>
          <cell r="H68">
            <v>104837.63551713902</v>
          </cell>
          <cell r="I68">
            <v>115641.71558814308</v>
          </cell>
          <cell r="L68">
            <v>48711.107012441687</v>
          </cell>
          <cell r="M68">
            <v>3579.2966889580093</v>
          </cell>
          <cell r="N68">
            <v>153365.68220808709</v>
          </cell>
          <cell r="O68">
            <v>9943.0132332814937</v>
          </cell>
          <cell r="P68">
            <v>1207.0737091757389</v>
          </cell>
          <cell r="Q68">
            <v>13986.779605287715</v>
          </cell>
          <cell r="R68">
            <v>4120.547480559876</v>
          </cell>
          <cell r="T68">
            <v>7520.8141844479005</v>
          </cell>
          <cell r="U68">
            <v>42887.6205680805</v>
          </cell>
          <cell r="V68">
            <v>-36.062130554787345</v>
          </cell>
          <cell r="W68">
            <v>68142.134019185585</v>
          </cell>
          <cell r="X68">
            <v>4200.490224105828</v>
          </cell>
          <cell r="Z68">
            <v>4185.9197268979669</v>
          </cell>
          <cell r="AC68">
            <v>0</v>
          </cell>
          <cell r="AD68">
            <v>0</v>
          </cell>
          <cell r="AE68">
            <v>0</v>
          </cell>
          <cell r="AF68">
            <v>0</v>
          </cell>
          <cell r="AG68">
            <v>0</v>
          </cell>
          <cell r="AH68">
            <v>0</v>
          </cell>
          <cell r="AI68">
            <v>0</v>
          </cell>
          <cell r="AJ68">
            <v>0</v>
          </cell>
          <cell r="AK68">
            <v>0</v>
          </cell>
          <cell r="AL68">
            <v>0</v>
          </cell>
          <cell r="AM68">
            <v>0</v>
          </cell>
          <cell r="AN68">
            <v>0</v>
          </cell>
          <cell r="AO68">
            <v>0</v>
          </cell>
          <cell r="AS68">
            <v>0</v>
          </cell>
          <cell r="AT68">
            <v>0</v>
          </cell>
        </row>
        <row r="69">
          <cell r="A69">
            <v>9</v>
          </cell>
          <cell r="B69" t="str">
            <v>RhodeIsland</v>
          </cell>
          <cell r="C69">
            <v>40269</v>
          </cell>
          <cell r="D69" t="str">
            <v>Actual U</v>
          </cell>
          <cell r="E69">
            <v>23217.33052</v>
          </cell>
          <cell r="F69">
            <v>776.57455000000016</v>
          </cell>
          <cell r="G69">
            <v>498210.35666969133</v>
          </cell>
          <cell r="H69">
            <v>69633.101309692254</v>
          </cell>
          <cell r="I69">
            <v>65360.908200879909</v>
          </cell>
          <cell r="L69">
            <v>31988.269780000002</v>
          </cell>
          <cell r="M69">
            <v>2364.54783</v>
          </cell>
          <cell r="N69">
            <v>100102.58368200001</v>
          </cell>
          <cell r="O69">
            <v>7658.5312700000004</v>
          </cell>
          <cell r="P69">
            <v>983.70862000000011</v>
          </cell>
          <cell r="Q69">
            <v>13263.494860000001</v>
          </cell>
          <cell r="R69">
            <v>5010.8081499999998</v>
          </cell>
          <cell r="T69">
            <v>2841.1415849999998</v>
          </cell>
          <cell r="U69">
            <v>18593.246221855457</v>
          </cell>
          <cell r="V69">
            <v>-3203.3678662195593</v>
          </cell>
          <cell r="W69">
            <v>15196.212112176469</v>
          </cell>
          <cell r="X69">
            <v>2275.7210939318206</v>
          </cell>
          <cell r="Z69">
            <v>3589.3366547892883</v>
          </cell>
          <cell r="AC69">
            <v>0</v>
          </cell>
          <cell r="AD69">
            <v>0</v>
          </cell>
          <cell r="AE69">
            <v>0</v>
          </cell>
          <cell r="AF69">
            <v>0</v>
          </cell>
          <cell r="AG69">
            <v>0</v>
          </cell>
          <cell r="AH69">
            <v>0</v>
          </cell>
          <cell r="AI69">
            <v>0</v>
          </cell>
          <cell r="AJ69">
            <v>0</v>
          </cell>
          <cell r="AK69">
            <v>0</v>
          </cell>
          <cell r="AL69">
            <v>0</v>
          </cell>
          <cell r="AM69">
            <v>0</v>
          </cell>
          <cell r="AN69">
            <v>0</v>
          </cell>
          <cell r="AO69">
            <v>0</v>
          </cell>
          <cell r="AS69">
            <v>0</v>
          </cell>
          <cell r="AT69">
            <v>0</v>
          </cell>
        </row>
        <row r="70">
          <cell r="A70">
            <v>9</v>
          </cell>
          <cell r="B70" t="str">
            <v>RhodeIsland</v>
          </cell>
          <cell r="C70">
            <v>40299</v>
          </cell>
          <cell r="D70" t="str">
            <v>Actual U</v>
          </cell>
          <cell r="E70">
            <v>19886.047319488818</v>
          </cell>
          <cell r="F70">
            <v>495.0842619808306</v>
          </cell>
          <cell r="G70">
            <v>297669.32910175511</v>
          </cell>
          <cell r="H70">
            <v>43747.67094137003</v>
          </cell>
          <cell r="I70">
            <v>36464.538499658869</v>
          </cell>
          <cell r="L70">
            <v>26023.581019169331</v>
          </cell>
          <cell r="M70">
            <v>15.475207667731631</v>
          </cell>
          <cell r="N70">
            <v>69259.786139936099</v>
          </cell>
          <cell r="O70">
            <v>7528.8343610223646</v>
          </cell>
          <cell r="P70">
            <v>0</v>
          </cell>
          <cell r="Q70">
            <v>7041.8551389776358</v>
          </cell>
          <cell r="R70">
            <v>5024.049616613418</v>
          </cell>
          <cell r="T70">
            <v>10348.737093535317</v>
          </cell>
          <cell r="U70">
            <v>14536.496567011149</v>
          </cell>
          <cell r="W70">
            <v>7143.3085682545507</v>
          </cell>
          <cell r="X70">
            <v>520.45524331289619</v>
          </cell>
          <cell r="Z70">
            <v>2032.9686630185199</v>
          </cell>
          <cell r="AC70">
            <v>0</v>
          </cell>
          <cell r="AD70">
            <v>0</v>
          </cell>
          <cell r="AE70">
            <v>0</v>
          </cell>
          <cell r="AF70">
            <v>0</v>
          </cell>
          <cell r="AG70">
            <v>0</v>
          </cell>
          <cell r="AH70">
            <v>0</v>
          </cell>
          <cell r="AI70">
            <v>0</v>
          </cell>
          <cell r="AJ70">
            <v>0</v>
          </cell>
          <cell r="AK70">
            <v>0</v>
          </cell>
          <cell r="AL70">
            <v>0</v>
          </cell>
          <cell r="AM70">
            <v>0</v>
          </cell>
          <cell r="AN70">
            <v>0</v>
          </cell>
          <cell r="AO70">
            <v>0</v>
          </cell>
          <cell r="AS70">
            <v>0</v>
          </cell>
          <cell r="AT70">
            <v>0</v>
          </cell>
        </row>
        <row r="71">
          <cell r="A71">
            <v>9</v>
          </cell>
          <cell r="B71" t="str">
            <v>RhodeIsland</v>
          </cell>
          <cell r="C71">
            <v>40330</v>
          </cell>
          <cell r="D71" t="str">
            <v>Actual U</v>
          </cell>
          <cell r="E71">
            <v>16763.951854103343</v>
          </cell>
          <cell r="F71">
            <v>364.47406686930088</v>
          </cell>
          <cell r="G71">
            <v>206435.81858834185</v>
          </cell>
          <cell r="H71">
            <v>27304.22779164484</v>
          </cell>
          <cell r="I71">
            <v>28105.060385977071</v>
          </cell>
          <cell r="L71">
            <v>9761.0381033434624</v>
          </cell>
          <cell r="M71">
            <v>49.952972644376899</v>
          </cell>
          <cell r="N71">
            <v>55470.301422492405</v>
          </cell>
          <cell r="O71">
            <v>8115.8617872340419</v>
          </cell>
          <cell r="P71">
            <v>0</v>
          </cell>
          <cell r="Q71">
            <v>7046.4437933130703</v>
          </cell>
          <cell r="R71">
            <v>3526.1348571428562</v>
          </cell>
          <cell r="T71">
            <v>9641.4077038047944</v>
          </cell>
          <cell r="U71">
            <v>8857.7907210948633</v>
          </cell>
          <cell r="W71">
            <v>7153.3113590114954</v>
          </cell>
          <cell r="X71">
            <v>209.40233846153842</v>
          </cell>
          <cell r="Z71">
            <v>66.333266815310026</v>
          </cell>
          <cell r="AC71">
            <v>0</v>
          </cell>
          <cell r="AD71">
            <v>0</v>
          </cell>
          <cell r="AE71">
            <v>0</v>
          </cell>
          <cell r="AF71">
            <v>0</v>
          </cell>
          <cell r="AG71">
            <v>0</v>
          </cell>
          <cell r="AH71">
            <v>0</v>
          </cell>
          <cell r="AI71">
            <v>0</v>
          </cell>
          <cell r="AJ71">
            <v>0</v>
          </cell>
          <cell r="AK71">
            <v>0</v>
          </cell>
          <cell r="AL71">
            <v>0</v>
          </cell>
          <cell r="AM71">
            <v>0</v>
          </cell>
          <cell r="AN71">
            <v>0</v>
          </cell>
          <cell r="AO71">
            <v>0</v>
          </cell>
          <cell r="AS71">
            <v>0</v>
          </cell>
          <cell r="AT71">
            <v>0</v>
          </cell>
        </row>
        <row r="72">
          <cell r="A72">
            <v>9</v>
          </cell>
          <cell r="B72" t="str">
            <v>RhodeIsland</v>
          </cell>
          <cell r="C72">
            <v>40360</v>
          </cell>
          <cell r="D72" t="str">
            <v>Actual U</v>
          </cell>
          <cell r="E72">
            <v>14004.102595813203</v>
          </cell>
          <cell r="F72">
            <v>314.78558776167466</v>
          </cell>
          <cell r="G72">
            <v>172705.57893397746</v>
          </cell>
          <cell r="H72">
            <v>21988.024611916262</v>
          </cell>
          <cell r="I72">
            <v>22600.436470209341</v>
          </cell>
          <cell r="L72">
            <v>15677.928805152978</v>
          </cell>
          <cell r="M72">
            <v>44.323574879227046</v>
          </cell>
          <cell r="N72">
            <v>44890.378795491139</v>
          </cell>
          <cell r="O72">
            <v>6993.8631884057959</v>
          </cell>
          <cell r="P72">
            <v>0</v>
          </cell>
          <cell r="Q72">
            <v>5972.0020209339773</v>
          </cell>
          <cell r="R72">
            <v>4677.7910144927537</v>
          </cell>
          <cell r="T72">
            <v>8329.122548617981</v>
          </cell>
          <cell r="U72">
            <v>3950.8126129377179</v>
          </cell>
          <cell r="V72">
            <v>60.090418679549124</v>
          </cell>
          <cell r="W72">
            <v>1048.2310322061189</v>
          </cell>
          <cell r="X72">
            <v>466.66576811594194</v>
          </cell>
          <cell r="Z72">
            <v>562.20375201288255</v>
          </cell>
          <cell r="AC72">
            <v>0</v>
          </cell>
          <cell r="AD72">
            <v>0</v>
          </cell>
          <cell r="AE72">
            <v>0</v>
          </cell>
          <cell r="AF72">
            <v>0</v>
          </cell>
          <cell r="AG72">
            <v>0</v>
          </cell>
          <cell r="AH72">
            <v>0</v>
          </cell>
          <cell r="AI72">
            <v>0</v>
          </cell>
          <cell r="AJ72">
            <v>0</v>
          </cell>
          <cell r="AK72">
            <v>0</v>
          </cell>
          <cell r="AL72">
            <v>0</v>
          </cell>
          <cell r="AM72">
            <v>0</v>
          </cell>
          <cell r="AN72">
            <v>0</v>
          </cell>
          <cell r="AO72">
            <v>0</v>
          </cell>
          <cell r="AS72">
            <v>0</v>
          </cell>
          <cell r="AT72">
            <v>0</v>
          </cell>
        </row>
        <row r="73">
          <cell r="A73">
            <v>9</v>
          </cell>
          <cell r="B73" t="str">
            <v>RhodeIsland</v>
          </cell>
          <cell r="C73">
            <v>40391</v>
          </cell>
          <cell r="D73" t="str">
            <v>Actual U</v>
          </cell>
          <cell r="E73">
            <v>15701.31452606635</v>
          </cell>
          <cell r="F73">
            <v>365.48326224328588</v>
          </cell>
          <cell r="G73">
            <v>184778.62442084466</v>
          </cell>
          <cell r="H73">
            <v>22959.240211181463</v>
          </cell>
          <cell r="I73">
            <v>24404.741584344669</v>
          </cell>
          <cell r="L73">
            <v>16195.948944707739</v>
          </cell>
          <cell r="M73">
            <v>105.17503949447077</v>
          </cell>
          <cell r="N73">
            <v>52220.771707740911</v>
          </cell>
          <cell r="O73">
            <v>7251.1330489731426</v>
          </cell>
          <cell r="P73">
            <v>0</v>
          </cell>
          <cell r="Q73">
            <v>10017.439855450237</v>
          </cell>
          <cell r="R73">
            <v>4494.975410742496</v>
          </cell>
          <cell r="T73">
            <v>7098.3947955799185</v>
          </cell>
          <cell r="U73">
            <v>4716.0992697953143</v>
          </cell>
          <cell r="V73">
            <v>50.514218838791805</v>
          </cell>
          <cell r="W73">
            <v>3208.0202713074377</v>
          </cell>
          <cell r="X73">
            <v>650.92319153321978</v>
          </cell>
          <cell r="Z73">
            <v>535.42710504648835</v>
          </cell>
          <cell r="AC73">
            <v>0</v>
          </cell>
          <cell r="AD73">
            <v>0</v>
          </cell>
          <cell r="AE73">
            <v>0</v>
          </cell>
          <cell r="AF73">
            <v>0</v>
          </cell>
          <cell r="AG73">
            <v>0</v>
          </cell>
          <cell r="AH73">
            <v>0</v>
          </cell>
          <cell r="AI73">
            <v>0</v>
          </cell>
          <cell r="AJ73">
            <v>0</v>
          </cell>
          <cell r="AK73">
            <v>0</v>
          </cell>
          <cell r="AL73">
            <v>0</v>
          </cell>
          <cell r="AM73">
            <v>0</v>
          </cell>
          <cell r="AN73">
            <v>0</v>
          </cell>
          <cell r="AO73">
            <v>0</v>
          </cell>
          <cell r="AS73">
            <v>0</v>
          </cell>
          <cell r="AT73">
            <v>0</v>
          </cell>
        </row>
        <row r="74">
          <cell r="A74">
            <v>9</v>
          </cell>
          <cell r="B74" t="str">
            <v>RhodeIsland</v>
          </cell>
          <cell r="C74">
            <v>40422</v>
          </cell>
          <cell r="D74" t="str">
            <v>Actual U</v>
          </cell>
          <cell r="E74">
            <v>18998.854916943521</v>
          </cell>
          <cell r="F74">
            <v>427.23089700996684</v>
          </cell>
          <cell r="G74">
            <v>194608.77991110567</v>
          </cell>
          <cell r="H74">
            <v>23579.60572401408</v>
          </cell>
          <cell r="I74">
            <v>27019.580146567387</v>
          </cell>
          <cell r="L74">
            <v>22143.737441860467</v>
          </cell>
          <cell r="M74">
            <v>435.27794019933555</v>
          </cell>
          <cell r="N74">
            <v>63046.628671096347</v>
          </cell>
          <cell r="O74">
            <v>8151.0216279069764</v>
          </cell>
          <cell r="P74">
            <v>0</v>
          </cell>
          <cell r="Q74">
            <v>10060.655913621264</v>
          </cell>
          <cell r="R74">
            <v>4506.7073421926907</v>
          </cell>
          <cell r="T74">
            <v>5070.7240670627598</v>
          </cell>
          <cell r="U74">
            <v>6546.1709693805333</v>
          </cell>
          <cell r="V74">
            <v>118.8931238460068</v>
          </cell>
          <cell r="W74">
            <v>4247.9950999770845</v>
          </cell>
          <cell r="X74">
            <v>678.77970063045359</v>
          </cell>
          <cell r="Z74">
            <v>519.89261670380733</v>
          </cell>
          <cell r="AC74">
            <v>0</v>
          </cell>
          <cell r="AD74">
            <v>0</v>
          </cell>
          <cell r="AE74">
            <v>0</v>
          </cell>
          <cell r="AF74">
            <v>0</v>
          </cell>
          <cell r="AG74">
            <v>0</v>
          </cell>
          <cell r="AH74">
            <v>0</v>
          </cell>
          <cell r="AI74">
            <v>0</v>
          </cell>
          <cell r="AJ74">
            <v>0</v>
          </cell>
          <cell r="AK74">
            <v>0</v>
          </cell>
          <cell r="AL74">
            <v>0</v>
          </cell>
          <cell r="AM74">
            <v>0</v>
          </cell>
          <cell r="AN74">
            <v>0</v>
          </cell>
          <cell r="AO74">
            <v>0</v>
          </cell>
          <cell r="AS74">
            <v>0</v>
          </cell>
          <cell r="AT74">
            <v>0</v>
          </cell>
        </row>
        <row r="75">
          <cell r="A75">
            <v>9</v>
          </cell>
          <cell r="B75" t="str">
            <v>RhodeIsland</v>
          </cell>
          <cell r="C75">
            <v>40452</v>
          </cell>
          <cell r="D75" t="str">
            <v>Actual U</v>
          </cell>
          <cell r="E75">
            <v>25281.453629508193</v>
          </cell>
          <cell r="F75">
            <v>866.35431147540976</v>
          </cell>
          <cell r="G75">
            <v>480276.73787080782</v>
          </cell>
          <cell r="H75">
            <v>54413.41653921843</v>
          </cell>
          <cell r="I75">
            <v>60465.498141872202</v>
          </cell>
          <cell r="L75">
            <v>41696.30936065573</v>
          </cell>
          <cell r="M75">
            <v>957.75483540983589</v>
          </cell>
          <cell r="N75">
            <v>118825.44465836065</v>
          </cell>
          <cell r="O75">
            <v>10918.697311475407</v>
          </cell>
          <cell r="P75">
            <v>885.65771803278687</v>
          </cell>
          <cell r="Q75">
            <v>12545.500373114754</v>
          </cell>
          <cell r="R75">
            <v>5827.083786885245</v>
          </cell>
          <cell r="T75">
            <v>6909.1055645901652</v>
          </cell>
          <cell r="U75">
            <v>20723.183469541014</v>
          </cell>
          <cell r="V75">
            <v>-597.00321859420364</v>
          </cell>
          <cell r="W75">
            <v>18787.185985160646</v>
          </cell>
          <cell r="X75">
            <v>2302.154461226371</v>
          </cell>
          <cell r="Z75">
            <v>1086.2328494327719</v>
          </cell>
          <cell r="AC75">
            <v>0</v>
          </cell>
          <cell r="AD75">
            <v>0</v>
          </cell>
          <cell r="AE75">
            <v>0</v>
          </cell>
          <cell r="AF75">
            <v>0</v>
          </cell>
          <cell r="AG75">
            <v>0</v>
          </cell>
          <cell r="AH75">
            <v>0</v>
          </cell>
          <cell r="AI75">
            <v>0</v>
          </cell>
          <cell r="AJ75">
            <v>0</v>
          </cell>
          <cell r="AK75">
            <v>0</v>
          </cell>
          <cell r="AL75">
            <v>0</v>
          </cell>
          <cell r="AM75">
            <v>0</v>
          </cell>
          <cell r="AN75">
            <v>0</v>
          </cell>
          <cell r="AO75">
            <v>0</v>
          </cell>
          <cell r="AS75">
            <v>0</v>
          </cell>
          <cell r="AT75">
            <v>0</v>
          </cell>
        </row>
        <row r="76">
          <cell r="A76">
            <v>9</v>
          </cell>
          <cell r="B76" t="str">
            <v>RhodeIsland</v>
          </cell>
          <cell r="C76">
            <v>40483</v>
          </cell>
          <cell r="D76" t="str">
            <v>Actual U</v>
          </cell>
          <cell r="E76">
            <v>37876.521796923073</v>
          </cell>
          <cell r="F76">
            <v>1657.5771876923075</v>
          </cell>
          <cell r="G76">
            <v>1018858.8197286596</v>
          </cell>
          <cell r="H76">
            <v>104129.9309359397</v>
          </cell>
          <cell r="I76">
            <v>147537.18719317176</v>
          </cell>
          <cell r="L76">
            <v>81757.233760000003</v>
          </cell>
          <cell r="M76">
            <v>1303.9527938461538</v>
          </cell>
          <cell r="N76">
            <v>221973.02224369228</v>
          </cell>
          <cell r="O76">
            <v>14224.664387692306</v>
          </cell>
          <cell r="P76">
            <v>654.51779692307696</v>
          </cell>
          <cell r="Q76">
            <v>16421.31624</v>
          </cell>
          <cell r="R76">
            <v>9986.9254030769225</v>
          </cell>
          <cell r="T76">
            <v>20259.646472615383</v>
          </cell>
          <cell r="U76">
            <v>44287.138086123341</v>
          </cell>
          <cell r="V76">
            <v>181.14478635201078</v>
          </cell>
          <cell r="W76">
            <v>40337.518576429022</v>
          </cell>
          <cell r="X76">
            <v>4090.9593789929199</v>
          </cell>
          <cell r="Z76">
            <v>1049.6224211785382</v>
          </cell>
          <cell r="AC76">
            <v>0</v>
          </cell>
          <cell r="AD76">
            <v>0</v>
          </cell>
          <cell r="AE76">
            <v>0</v>
          </cell>
          <cell r="AF76">
            <v>0</v>
          </cell>
          <cell r="AG76">
            <v>0</v>
          </cell>
          <cell r="AH76">
            <v>0</v>
          </cell>
          <cell r="AI76">
            <v>0</v>
          </cell>
          <cell r="AJ76">
            <v>0</v>
          </cell>
          <cell r="AK76">
            <v>0</v>
          </cell>
          <cell r="AL76">
            <v>0</v>
          </cell>
          <cell r="AM76">
            <v>0</v>
          </cell>
          <cell r="AN76">
            <v>0</v>
          </cell>
          <cell r="AO76">
            <v>0</v>
          </cell>
          <cell r="AS76">
            <v>0</v>
          </cell>
          <cell r="AT76">
            <v>0</v>
          </cell>
        </row>
        <row r="77">
          <cell r="A77">
            <v>9</v>
          </cell>
          <cell r="B77" t="str">
            <v>RhodeIsland</v>
          </cell>
          <cell r="C77">
            <v>40513</v>
          </cell>
          <cell r="D77" t="str">
            <v>Actual U</v>
          </cell>
          <cell r="E77">
            <v>47421.708862499996</v>
          </cell>
          <cell r="F77">
            <v>2173.3529343749997</v>
          </cell>
          <cell r="G77">
            <v>1723117.3355018317</v>
          </cell>
          <cell r="H77">
            <v>171616.30644354038</v>
          </cell>
          <cell r="I77">
            <v>283748.07567193662</v>
          </cell>
          <cell r="L77">
            <v>119186.67147187499</v>
          </cell>
          <cell r="M77">
            <v>1643.3213343749999</v>
          </cell>
          <cell r="N77">
            <v>325085.27498999995</v>
          </cell>
          <cell r="O77">
            <v>18069.997049999998</v>
          </cell>
          <cell r="P77">
            <v>512.72097187499992</v>
          </cell>
          <cell r="Q77">
            <v>19936.470684374995</v>
          </cell>
          <cell r="R77">
            <v>12345.231937499999</v>
          </cell>
          <cell r="T77">
            <v>17893.158373124999</v>
          </cell>
          <cell r="U77">
            <v>78953.88249208522</v>
          </cell>
          <cell r="V77">
            <v>1001.3152545280137</v>
          </cell>
          <cell r="W77">
            <v>64374.026229049021</v>
          </cell>
          <cell r="X77">
            <v>6440.5077875637544</v>
          </cell>
          <cell r="Z77">
            <v>3171.6074740356144</v>
          </cell>
          <cell r="AC77">
            <v>0</v>
          </cell>
          <cell r="AD77">
            <v>0</v>
          </cell>
          <cell r="AE77">
            <v>0</v>
          </cell>
          <cell r="AF77">
            <v>0</v>
          </cell>
          <cell r="AG77">
            <v>0</v>
          </cell>
          <cell r="AH77">
            <v>0</v>
          </cell>
          <cell r="AI77">
            <v>0</v>
          </cell>
          <cell r="AJ77">
            <v>0</v>
          </cell>
          <cell r="AK77">
            <v>0</v>
          </cell>
          <cell r="AL77">
            <v>0</v>
          </cell>
          <cell r="AM77">
            <v>0</v>
          </cell>
          <cell r="AN77">
            <v>0</v>
          </cell>
          <cell r="AO77">
            <v>0</v>
          </cell>
          <cell r="AS77">
            <v>0</v>
          </cell>
          <cell r="AT77">
            <v>0</v>
          </cell>
        </row>
        <row r="78">
          <cell r="A78">
            <v>9</v>
          </cell>
          <cell r="B78" t="str">
            <v>RhodeIsland</v>
          </cell>
          <cell r="C78">
            <v>40544</v>
          </cell>
          <cell r="D78" t="str">
            <v>Actual U</v>
          </cell>
          <cell r="E78">
            <v>48739.238642384109</v>
          </cell>
          <cell r="F78">
            <v>2367.9953940397349</v>
          </cell>
          <cell r="G78">
            <v>1934069.0132166464</v>
          </cell>
          <cell r="H78">
            <v>195177.69689406815</v>
          </cell>
          <cell r="I78">
            <v>317424.56220376946</v>
          </cell>
          <cell r="L78">
            <v>134933.5134834437</v>
          </cell>
          <cell r="M78">
            <v>2813.6148377483441</v>
          </cell>
          <cell r="N78">
            <v>353046.26441324502</v>
          </cell>
          <cell r="O78">
            <v>18635.754844370858</v>
          </cell>
          <cell r="P78">
            <v>6686.3086986754961</v>
          </cell>
          <cell r="Q78">
            <v>6464.8458834437088</v>
          </cell>
          <cell r="R78">
            <v>14218.904324503312</v>
          </cell>
          <cell r="T78">
            <v>8536.4196854304628</v>
          </cell>
          <cell r="U78">
            <v>90010.957954322192</v>
          </cell>
          <cell r="V78">
            <v>7942.0116048294367</v>
          </cell>
          <cell r="W78">
            <v>84815.568937139731</v>
          </cell>
          <cell r="X78">
            <v>9671.1528481305468</v>
          </cell>
          <cell r="Z78">
            <v>3638.4618864917811</v>
          </cell>
          <cell r="AC78">
            <v>0</v>
          </cell>
          <cell r="AD78">
            <v>0</v>
          </cell>
          <cell r="AE78">
            <v>0</v>
          </cell>
          <cell r="AF78">
            <v>0</v>
          </cell>
          <cell r="AG78">
            <v>0</v>
          </cell>
          <cell r="AH78">
            <v>0</v>
          </cell>
          <cell r="AI78">
            <v>0</v>
          </cell>
          <cell r="AJ78">
            <v>0</v>
          </cell>
          <cell r="AK78">
            <v>0</v>
          </cell>
          <cell r="AL78">
            <v>0</v>
          </cell>
          <cell r="AM78">
            <v>0</v>
          </cell>
          <cell r="AN78">
            <v>0</v>
          </cell>
          <cell r="AO78">
            <v>0</v>
          </cell>
          <cell r="AS78">
            <v>0</v>
          </cell>
          <cell r="AT78">
            <v>0</v>
          </cell>
        </row>
        <row r="79">
          <cell r="A79">
            <v>9</v>
          </cell>
          <cell r="B79" t="str">
            <v>RhodeIsland</v>
          </cell>
          <cell r="C79">
            <v>40575</v>
          </cell>
          <cell r="D79" t="str">
            <v>Actual U</v>
          </cell>
          <cell r="E79">
            <v>40821.232633279476</v>
          </cell>
          <cell r="F79">
            <v>1795.0773828756057</v>
          </cell>
          <cell r="G79">
            <v>1592047.5442800443</v>
          </cell>
          <cell r="H79">
            <v>163527.30359132832</v>
          </cell>
          <cell r="I79">
            <v>253960.31991228083</v>
          </cell>
          <cell r="L79">
            <v>117738.34062358642</v>
          </cell>
          <cell r="M79">
            <v>1971.62844911147</v>
          </cell>
          <cell r="N79">
            <v>279930.50392439414</v>
          </cell>
          <cell r="O79">
            <v>16794.165470113083</v>
          </cell>
          <cell r="P79">
            <v>5875.8664264943454</v>
          </cell>
          <cell r="Q79">
            <v>16269.988119547656</v>
          </cell>
          <cell r="R79">
            <v>11369.602148626818</v>
          </cell>
          <cell r="T79">
            <v>11635.64315670436</v>
          </cell>
          <cell r="U79">
            <v>76740.466678958328</v>
          </cell>
          <cell r="V79">
            <v>3355.2148003951152</v>
          </cell>
          <cell r="W79">
            <v>67248.970833093626</v>
          </cell>
          <cell r="X79">
            <v>7219.8234669294998</v>
          </cell>
          <cell r="Z79">
            <v>2680.7946236233029</v>
          </cell>
          <cell r="AC79">
            <v>0</v>
          </cell>
          <cell r="AD79">
            <v>0</v>
          </cell>
          <cell r="AE79">
            <v>0</v>
          </cell>
          <cell r="AF79">
            <v>0</v>
          </cell>
          <cell r="AG79">
            <v>0</v>
          </cell>
          <cell r="AH79">
            <v>0</v>
          </cell>
          <cell r="AI79">
            <v>0</v>
          </cell>
          <cell r="AJ79">
            <v>0</v>
          </cell>
          <cell r="AK79">
            <v>0</v>
          </cell>
          <cell r="AL79">
            <v>0</v>
          </cell>
          <cell r="AM79">
            <v>0</v>
          </cell>
          <cell r="AN79">
            <v>0</v>
          </cell>
          <cell r="AO79">
            <v>0</v>
          </cell>
          <cell r="AS79">
            <v>0</v>
          </cell>
          <cell r="AT79">
            <v>0</v>
          </cell>
        </row>
        <row r="80">
          <cell r="A80">
            <v>9</v>
          </cell>
          <cell r="B80" t="str">
            <v>RhodeIsland</v>
          </cell>
          <cell r="C80">
            <v>40603</v>
          </cell>
          <cell r="D80" t="str">
            <v>Actual U</v>
          </cell>
          <cell r="E80">
            <v>35865.15094339622</v>
          </cell>
          <cell r="F80">
            <v>1565.0737028301889</v>
          </cell>
          <cell r="G80">
            <v>1208348.9058682937</v>
          </cell>
          <cell r="H80">
            <v>143976.70958952815</v>
          </cell>
          <cell r="I80">
            <v>180840.95186292013</v>
          </cell>
          <cell r="L80">
            <v>78290.805424528313</v>
          </cell>
          <cell r="M80">
            <v>2340.8626179245284</v>
          </cell>
          <cell r="N80">
            <v>205683.35188679249</v>
          </cell>
          <cell r="O80">
            <v>14462.425707547169</v>
          </cell>
          <cell r="P80">
            <v>634.53478773584902</v>
          </cell>
          <cell r="Q80">
            <v>13156.836556603774</v>
          </cell>
          <cell r="R80">
            <v>10581.91745283019</v>
          </cell>
          <cell r="T80">
            <v>7737.5128537735854</v>
          </cell>
          <cell r="U80">
            <v>56968.909822410991</v>
          </cell>
          <cell r="V80">
            <v>1472.4137572879886</v>
          </cell>
          <cell r="W80">
            <v>56389.524822313469</v>
          </cell>
          <cell r="X80">
            <v>5563.037127231426</v>
          </cell>
          <cell r="Z80">
            <v>2684.0309839866427</v>
          </cell>
          <cell r="AC80">
            <v>0</v>
          </cell>
          <cell r="AD80">
            <v>0</v>
          </cell>
          <cell r="AE80">
            <v>0</v>
          </cell>
          <cell r="AF80">
            <v>0</v>
          </cell>
          <cell r="AG80">
            <v>0</v>
          </cell>
          <cell r="AH80">
            <v>0</v>
          </cell>
          <cell r="AI80">
            <v>0</v>
          </cell>
          <cell r="AJ80">
            <v>0</v>
          </cell>
          <cell r="AK80">
            <v>0</v>
          </cell>
          <cell r="AL80">
            <v>0</v>
          </cell>
          <cell r="AM80">
            <v>0</v>
          </cell>
          <cell r="AN80">
            <v>0</v>
          </cell>
          <cell r="AO80">
            <v>0</v>
          </cell>
          <cell r="AS80">
            <v>0</v>
          </cell>
          <cell r="AT80">
            <v>0</v>
          </cell>
        </row>
        <row r="81">
          <cell r="A81">
            <v>9</v>
          </cell>
          <cell r="B81" t="str">
            <v>RhodeIsland</v>
          </cell>
          <cell r="C81">
            <v>40634</v>
          </cell>
          <cell r="D81" t="str">
            <v>Actual U</v>
          </cell>
          <cell r="E81">
            <v>24690.560876006442</v>
          </cell>
          <cell r="F81">
            <v>930.19212399355877</v>
          </cell>
          <cell r="G81">
            <v>562015.95129159244</v>
          </cell>
          <cell r="H81">
            <v>70744.190606621298</v>
          </cell>
          <cell r="I81">
            <v>75877.16817489735</v>
          </cell>
          <cell r="L81">
            <v>47856.87538969404</v>
          </cell>
          <cell r="M81">
            <v>1658.1117391304349</v>
          </cell>
          <cell r="N81">
            <v>114317.19263607086</v>
          </cell>
          <cell r="O81">
            <v>10772.108330112722</v>
          </cell>
          <cell r="P81">
            <v>1103.849268921095</v>
          </cell>
          <cell r="Q81">
            <v>9276.4145500805134</v>
          </cell>
          <cell r="R81">
            <v>7936.9598824476652</v>
          </cell>
          <cell r="T81">
            <v>6721.2827494363928</v>
          </cell>
          <cell r="U81">
            <v>34052.706101827745</v>
          </cell>
          <cell r="V81">
            <v>357.80899633902357</v>
          </cell>
          <cell r="W81">
            <v>17679.256857077518</v>
          </cell>
          <cell r="X81">
            <v>2330.4149022960564</v>
          </cell>
          <cell r="Z81">
            <v>1699.5140210750692</v>
          </cell>
          <cell r="AC81">
            <v>0</v>
          </cell>
          <cell r="AD81">
            <v>0</v>
          </cell>
          <cell r="AE81">
            <v>0</v>
          </cell>
          <cell r="AF81">
            <v>0</v>
          </cell>
          <cell r="AG81">
            <v>0</v>
          </cell>
          <cell r="AH81">
            <v>0</v>
          </cell>
          <cell r="AI81">
            <v>0</v>
          </cell>
          <cell r="AJ81">
            <v>0</v>
          </cell>
          <cell r="AK81">
            <v>0</v>
          </cell>
          <cell r="AL81">
            <v>0</v>
          </cell>
          <cell r="AM81">
            <v>0</v>
          </cell>
          <cell r="AN81">
            <v>0</v>
          </cell>
          <cell r="AO81">
            <v>0</v>
          </cell>
          <cell r="AS81">
            <v>0</v>
          </cell>
          <cell r="AT81">
            <v>0</v>
          </cell>
        </row>
        <row r="82">
          <cell r="A82">
            <v>9</v>
          </cell>
          <cell r="B82" t="str">
            <v>RhodeIsland</v>
          </cell>
          <cell r="C82">
            <v>40664</v>
          </cell>
          <cell r="D82" t="str">
            <v>Actual U</v>
          </cell>
          <cell r="E82">
            <v>21129.616305993688</v>
          </cell>
          <cell r="F82">
            <v>563.69220189274438</v>
          </cell>
          <cell r="G82">
            <v>343496.32259537315</v>
          </cell>
          <cell r="H82">
            <v>48369.920612932474</v>
          </cell>
          <cell r="I82">
            <v>45564.764613692743</v>
          </cell>
          <cell r="L82">
            <v>32567.21602523659</v>
          </cell>
          <cell r="M82">
            <v>465.27447634069404</v>
          </cell>
          <cell r="N82">
            <v>71124.544868138793</v>
          </cell>
          <cell r="O82">
            <v>9358.9902397476344</v>
          </cell>
          <cell r="P82">
            <v>1280.4273028391167</v>
          </cell>
          <cell r="Q82">
            <v>8920.7201072555199</v>
          </cell>
          <cell r="R82">
            <v>7560.7583848580443</v>
          </cell>
          <cell r="T82">
            <v>6272.7960037854873</v>
          </cell>
          <cell r="U82">
            <v>8522.9192871926571</v>
          </cell>
          <cell r="V82">
            <v>127.23792034627795</v>
          </cell>
          <cell r="W82">
            <v>18732.017533126855</v>
          </cell>
          <cell r="X82">
            <v>1165.7662449427646</v>
          </cell>
          <cell r="Z82">
            <v>1230.7344277739157</v>
          </cell>
          <cell r="AC82">
            <v>0</v>
          </cell>
          <cell r="AD82">
            <v>0</v>
          </cell>
          <cell r="AE82">
            <v>0</v>
          </cell>
          <cell r="AF82">
            <v>0</v>
          </cell>
          <cell r="AG82">
            <v>0</v>
          </cell>
          <cell r="AH82">
            <v>0</v>
          </cell>
          <cell r="AI82">
            <v>0</v>
          </cell>
          <cell r="AJ82">
            <v>0</v>
          </cell>
          <cell r="AK82">
            <v>0</v>
          </cell>
          <cell r="AL82">
            <v>0</v>
          </cell>
          <cell r="AM82">
            <v>0</v>
          </cell>
          <cell r="AN82">
            <v>0</v>
          </cell>
          <cell r="AO82">
            <v>0</v>
          </cell>
          <cell r="AS82">
            <v>0</v>
          </cell>
          <cell r="AT82">
            <v>0</v>
          </cell>
        </row>
        <row r="83">
          <cell r="A83">
            <v>9</v>
          </cell>
          <cell r="B83" t="str">
            <v>RhodeIsland</v>
          </cell>
          <cell r="C83">
            <v>40695</v>
          </cell>
          <cell r="D83" t="str">
            <v>Actual U</v>
          </cell>
          <cell r="E83">
            <v>16866.878021772936</v>
          </cell>
          <cell r="F83">
            <v>399.15741835147742</v>
          </cell>
          <cell r="G83">
            <v>217875.27279390249</v>
          </cell>
          <cell r="H83">
            <v>32244.947076813773</v>
          </cell>
          <cell r="I83">
            <v>33930.126778864127</v>
          </cell>
          <cell r="L83">
            <v>23690.323520995331</v>
          </cell>
          <cell r="M83">
            <v>-13.837094867807155</v>
          </cell>
          <cell r="N83">
            <v>68922.508058475883</v>
          </cell>
          <cell r="O83">
            <v>8503.4113592534977</v>
          </cell>
          <cell r="P83">
            <v>563.55804665629853</v>
          </cell>
          <cell r="Q83">
            <v>8002.7923657853808</v>
          </cell>
          <cell r="R83">
            <v>6036.0116018662511</v>
          </cell>
          <cell r="T83">
            <v>5498.4446270606531</v>
          </cell>
          <cell r="U83">
            <v>9903.0365442791299</v>
          </cell>
          <cell r="V83">
            <v>-5.7066045724483896</v>
          </cell>
          <cell r="W83">
            <v>5998.4416578786595</v>
          </cell>
          <cell r="X83">
            <v>1064.2948725768483</v>
          </cell>
          <cell r="Z83">
            <v>497.88586344964443</v>
          </cell>
          <cell r="AC83">
            <v>0</v>
          </cell>
          <cell r="AD83">
            <v>0</v>
          </cell>
          <cell r="AE83">
            <v>0</v>
          </cell>
          <cell r="AF83">
            <v>0</v>
          </cell>
          <cell r="AG83">
            <v>0</v>
          </cell>
          <cell r="AH83">
            <v>0</v>
          </cell>
          <cell r="AI83">
            <v>0</v>
          </cell>
          <cell r="AJ83">
            <v>0</v>
          </cell>
          <cell r="AK83">
            <v>0</v>
          </cell>
          <cell r="AL83">
            <v>0</v>
          </cell>
          <cell r="AM83">
            <v>0</v>
          </cell>
          <cell r="AN83">
            <v>0</v>
          </cell>
          <cell r="AO83">
            <v>0</v>
          </cell>
          <cell r="AS83">
            <v>0</v>
          </cell>
          <cell r="AT83">
            <v>0</v>
          </cell>
        </row>
        <row r="84">
          <cell r="A84">
            <v>9</v>
          </cell>
          <cell r="B84" t="str">
            <v>RhodeIsland</v>
          </cell>
          <cell r="C84">
            <v>40725</v>
          </cell>
          <cell r="D84" t="str">
            <v>Actual U</v>
          </cell>
          <cell r="E84">
            <v>14665.923917197453</v>
          </cell>
          <cell r="F84">
            <v>342.3889554140128</v>
          </cell>
          <cell r="L84">
            <v>20543.20913535032</v>
          </cell>
          <cell r="M84">
            <v>147.67486783439489</v>
          </cell>
          <cell r="N84">
            <v>31912.051761464973</v>
          </cell>
          <cell r="O84">
            <v>7637.2016066878987</v>
          </cell>
          <cell r="P84">
            <v>788.54529140127386</v>
          </cell>
          <cell r="Q84">
            <v>8555.0738834394906</v>
          </cell>
          <cell r="R84">
            <v>6322.129767515924</v>
          </cell>
          <cell r="T84">
            <v>5021.9503280254776</v>
          </cell>
          <cell r="AC84">
            <v>0</v>
          </cell>
          <cell r="AD84">
            <v>0</v>
          </cell>
          <cell r="AE84">
            <v>0</v>
          </cell>
          <cell r="AF84">
            <v>0</v>
          </cell>
          <cell r="AG84">
            <v>0</v>
          </cell>
          <cell r="AH84">
            <v>0</v>
          </cell>
          <cell r="AI84">
            <v>0</v>
          </cell>
          <cell r="AJ84">
            <v>0</v>
          </cell>
          <cell r="AK84">
            <v>0</v>
          </cell>
          <cell r="AL84">
            <v>0</v>
          </cell>
          <cell r="AM84">
            <v>0</v>
          </cell>
          <cell r="AN84">
            <v>0</v>
          </cell>
          <cell r="AO84">
            <v>0</v>
          </cell>
          <cell r="AS84">
            <v>0</v>
          </cell>
          <cell r="AT84">
            <v>0</v>
          </cell>
        </row>
        <row r="85">
          <cell r="A85">
            <v>9</v>
          </cell>
          <cell r="B85" t="str">
            <v>RhodeIsland</v>
          </cell>
          <cell r="C85">
            <v>40756</v>
          </cell>
          <cell r="D85" t="str">
            <v>Actual U</v>
          </cell>
          <cell r="E85">
            <v>16592.148982622432</v>
          </cell>
          <cell r="F85">
            <v>375.9910710900474</v>
          </cell>
          <cell r="G85">
            <v>201637.97389782095</v>
          </cell>
          <cell r="H85">
            <v>25112.744350656994</v>
          </cell>
          <cell r="I85">
            <v>27763.740971608469</v>
          </cell>
          <cell r="L85">
            <v>23241.281159557664</v>
          </cell>
          <cell r="M85">
            <v>173.36780726698262</v>
          </cell>
          <cell r="N85">
            <v>55519.715803159561</v>
          </cell>
          <cell r="O85">
            <v>8314.7539541864135</v>
          </cell>
          <cell r="P85">
            <v>135.14444075829383</v>
          </cell>
          <cell r="Q85">
            <v>8712.4016527646127</v>
          </cell>
          <cell r="R85">
            <v>6522.6015023696682</v>
          </cell>
          <cell r="T85">
            <v>6695.8466262243282</v>
          </cell>
          <cell r="U85">
            <v>7452.2227124203828</v>
          </cell>
          <cell r="V85">
            <v>4.9155222929936313</v>
          </cell>
          <cell r="W85">
            <v>6697.4851280254752</v>
          </cell>
          <cell r="X85">
            <v>845.77512420382175</v>
          </cell>
          <cell r="Z85">
            <v>789.55428343949052</v>
          </cell>
          <cell r="AC85">
            <v>0</v>
          </cell>
          <cell r="AD85">
            <v>0</v>
          </cell>
          <cell r="AE85">
            <v>0</v>
          </cell>
          <cell r="AF85">
            <v>0</v>
          </cell>
          <cell r="AG85">
            <v>0</v>
          </cell>
          <cell r="AH85">
            <v>0</v>
          </cell>
          <cell r="AI85">
            <v>0</v>
          </cell>
          <cell r="AJ85">
            <v>0</v>
          </cell>
          <cell r="AK85">
            <v>0</v>
          </cell>
          <cell r="AL85">
            <v>0</v>
          </cell>
          <cell r="AM85">
            <v>0</v>
          </cell>
          <cell r="AN85">
            <v>0</v>
          </cell>
          <cell r="AO85">
            <v>0</v>
          </cell>
          <cell r="AS85">
            <v>0</v>
          </cell>
          <cell r="AT85">
            <v>0</v>
          </cell>
        </row>
        <row r="86">
          <cell r="A86">
            <v>9</v>
          </cell>
          <cell r="B86" t="str">
            <v>RhodeIsland</v>
          </cell>
          <cell r="C86">
            <v>40787</v>
          </cell>
          <cell r="D86" t="str">
            <v>Actual U</v>
          </cell>
          <cell r="E86">
            <v>17134.347570247934</v>
          </cell>
          <cell r="F86">
            <v>397.05619834710745</v>
          </cell>
          <cell r="G86">
            <v>210060.26125835857</v>
          </cell>
          <cell r="H86">
            <v>26369.247091572157</v>
          </cell>
          <cell r="I86">
            <v>27652.360166966144</v>
          </cell>
          <cell r="L86">
            <v>32801.55828099174</v>
          </cell>
          <cell r="M86">
            <v>357.90723966942147</v>
          </cell>
          <cell r="N86">
            <v>57817.457375206614</v>
          </cell>
          <cell r="O86">
            <v>8159.3125289256204</v>
          </cell>
          <cell r="P86">
            <v>126.13328925619834</v>
          </cell>
          <cell r="Q86">
            <v>8139.033639669422</v>
          </cell>
          <cell r="R86">
            <v>5732.45494214876</v>
          </cell>
          <cell r="T86">
            <v>4985.5099239669426</v>
          </cell>
          <cell r="U86">
            <v>9405.6923101601369</v>
          </cell>
          <cell r="V86">
            <v>2.9550330193750716</v>
          </cell>
          <cell r="W86">
            <v>6752.4190124736278</v>
          </cell>
          <cell r="X86">
            <v>1685.5999602254997</v>
          </cell>
          <cell r="Z86">
            <v>1798.8110984800387</v>
          </cell>
          <cell r="AC86">
            <v>0</v>
          </cell>
          <cell r="AD86">
            <v>0</v>
          </cell>
          <cell r="AE86">
            <v>0</v>
          </cell>
          <cell r="AF86">
            <v>0</v>
          </cell>
          <cell r="AG86">
            <v>0</v>
          </cell>
          <cell r="AH86">
            <v>0</v>
          </cell>
          <cell r="AI86">
            <v>0</v>
          </cell>
          <cell r="AJ86">
            <v>0</v>
          </cell>
          <cell r="AK86">
            <v>0</v>
          </cell>
          <cell r="AL86">
            <v>0</v>
          </cell>
          <cell r="AM86">
            <v>0</v>
          </cell>
          <cell r="AN86">
            <v>0</v>
          </cell>
          <cell r="AO86">
            <v>0</v>
          </cell>
          <cell r="AS86">
            <v>0</v>
          </cell>
          <cell r="AT86">
            <v>0</v>
          </cell>
        </row>
        <row r="87">
          <cell r="A87">
            <v>9</v>
          </cell>
          <cell r="B87" t="str">
            <v>RhodeIsland</v>
          </cell>
          <cell r="C87">
            <v>40817</v>
          </cell>
          <cell r="D87" t="str">
            <v>Actual U</v>
          </cell>
          <cell r="E87">
            <v>27756.358231611899</v>
          </cell>
          <cell r="F87">
            <v>840.21939749608771</v>
          </cell>
          <cell r="G87">
            <v>547737.54146458732</v>
          </cell>
          <cell r="H87">
            <v>65603.010685131536</v>
          </cell>
          <cell r="I87">
            <v>69601.189295967459</v>
          </cell>
          <cell r="L87">
            <v>52231.813701095467</v>
          </cell>
          <cell r="M87">
            <v>717.08942879499216</v>
          </cell>
          <cell r="N87">
            <v>122490.99475665102</v>
          </cell>
          <cell r="O87">
            <v>11969.424139280127</v>
          </cell>
          <cell r="P87">
            <v>33.456314553990616</v>
          </cell>
          <cell r="Q87">
            <v>12903.966940532082</v>
          </cell>
          <cell r="R87">
            <v>7853.6230438184675</v>
          </cell>
          <cell r="T87">
            <v>7233.014621283256</v>
          </cell>
          <cell r="U87">
            <v>30282.433413967468</v>
          </cell>
          <cell r="V87">
            <v>4.89620562378202</v>
          </cell>
          <cell r="W87">
            <v>23022.025925922284</v>
          </cell>
          <cell r="X87">
            <v>1764.4281670049616</v>
          </cell>
          <cell r="Z87">
            <v>3216.9446980454959</v>
          </cell>
          <cell r="AC87">
            <v>0</v>
          </cell>
          <cell r="AD87">
            <v>0</v>
          </cell>
          <cell r="AE87">
            <v>0</v>
          </cell>
          <cell r="AF87">
            <v>0</v>
          </cell>
          <cell r="AG87">
            <v>0</v>
          </cell>
          <cell r="AH87">
            <v>0</v>
          </cell>
          <cell r="AI87">
            <v>0</v>
          </cell>
          <cell r="AJ87">
            <v>0</v>
          </cell>
          <cell r="AK87">
            <v>0</v>
          </cell>
          <cell r="AL87">
            <v>0</v>
          </cell>
          <cell r="AM87">
            <v>0</v>
          </cell>
          <cell r="AN87">
            <v>0</v>
          </cell>
          <cell r="AO87">
            <v>0</v>
          </cell>
          <cell r="AS87">
            <v>0</v>
          </cell>
          <cell r="AT87">
            <v>0</v>
          </cell>
        </row>
        <row r="88">
          <cell r="A88">
            <v>9</v>
          </cell>
          <cell r="B88" t="str">
            <v>RhodeIsland</v>
          </cell>
          <cell r="C88">
            <v>40848</v>
          </cell>
          <cell r="D88" t="str">
            <v>Actual U</v>
          </cell>
          <cell r="E88">
            <v>34107.717838509314</v>
          </cell>
          <cell r="F88">
            <v>1131.1878260869566</v>
          </cell>
          <cell r="G88">
            <v>755144.42326019728</v>
          </cell>
          <cell r="H88">
            <v>80593.517378399192</v>
          </cell>
          <cell r="I88">
            <v>101948.66524014011</v>
          </cell>
          <cell r="L88">
            <v>72639.706236024838</v>
          </cell>
          <cell r="M88">
            <v>754.2554161490682</v>
          </cell>
          <cell r="N88">
            <v>164151.9257652174</v>
          </cell>
          <cell r="O88">
            <v>13611.936819875775</v>
          </cell>
          <cell r="P88">
            <v>149.24397515527949</v>
          </cell>
          <cell r="Q88">
            <v>11953.687490683229</v>
          </cell>
          <cell r="R88">
            <v>7419.0930434782604</v>
          </cell>
          <cell r="T88">
            <v>6163.9146049689443</v>
          </cell>
          <cell r="U88">
            <v>43127.186377331491</v>
          </cell>
          <cell r="V88">
            <v>135.27044832262544</v>
          </cell>
          <cell r="W88">
            <v>31702.409982100293</v>
          </cell>
          <cell r="X88">
            <v>2510.4733749245333</v>
          </cell>
          <cell r="Z88">
            <v>3632.9788016123307</v>
          </cell>
          <cell r="AC88">
            <v>0</v>
          </cell>
          <cell r="AD88">
            <v>0</v>
          </cell>
          <cell r="AE88">
            <v>0</v>
          </cell>
          <cell r="AF88">
            <v>0</v>
          </cell>
          <cell r="AG88">
            <v>0</v>
          </cell>
          <cell r="AH88">
            <v>0</v>
          </cell>
          <cell r="AI88">
            <v>0</v>
          </cell>
          <cell r="AJ88">
            <v>0</v>
          </cell>
          <cell r="AK88">
            <v>0</v>
          </cell>
          <cell r="AL88">
            <v>0</v>
          </cell>
          <cell r="AM88">
            <v>0</v>
          </cell>
          <cell r="AN88">
            <v>0</v>
          </cell>
          <cell r="AO88">
            <v>0</v>
          </cell>
          <cell r="AS88">
            <v>0</v>
          </cell>
          <cell r="AT88">
            <v>0</v>
          </cell>
        </row>
        <row r="89">
          <cell r="A89">
            <v>9</v>
          </cell>
          <cell r="B89" t="str">
            <v>RhodeIsland</v>
          </cell>
          <cell r="C89">
            <v>40878</v>
          </cell>
          <cell r="D89" t="str">
            <v>Actual U</v>
          </cell>
          <cell r="E89">
            <v>43227.276898595941</v>
          </cell>
          <cell r="F89">
            <v>1521.7597254290172</v>
          </cell>
          <cell r="G89">
            <v>1174451.7978883898</v>
          </cell>
          <cell r="H89">
            <v>123986.94338705987</v>
          </cell>
          <cell r="I89">
            <v>179861.10274888252</v>
          </cell>
          <cell r="L89">
            <v>100537.21155070204</v>
          </cell>
          <cell r="M89">
            <v>3197.9493603744149</v>
          </cell>
          <cell r="N89">
            <v>231454.65626396253</v>
          </cell>
          <cell r="O89">
            <v>14566.720867394693</v>
          </cell>
          <cell r="P89">
            <v>669.73928237129485</v>
          </cell>
          <cell r="Q89">
            <v>14638.633516380656</v>
          </cell>
          <cell r="R89">
            <v>7942.9956505460214</v>
          </cell>
          <cell r="T89">
            <v>8444.1887550702013</v>
          </cell>
          <cell r="U89">
            <v>64251.585668073705</v>
          </cell>
          <cell r="V89">
            <v>2024.1417057322967</v>
          </cell>
          <cell r="W89">
            <v>46276.405268425333</v>
          </cell>
          <cell r="X89">
            <v>2990.6094831033624</v>
          </cell>
          <cell r="Z89">
            <v>3813.2864536136608</v>
          </cell>
          <cell r="AC89">
            <v>0</v>
          </cell>
          <cell r="AD89">
            <v>0</v>
          </cell>
          <cell r="AE89">
            <v>0</v>
          </cell>
          <cell r="AF89">
            <v>0</v>
          </cell>
          <cell r="AG89">
            <v>0</v>
          </cell>
          <cell r="AH89">
            <v>0</v>
          </cell>
          <cell r="AI89">
            <v>0</v>
          </cell>
          <cell r="AJ89">
            <v>0</v>
          </cell>
          <cell r="AK89">
            <v>0</v>
          </cell>
          <cell r="AL89">
            <v>0</v>
          </cell>
          <cell r="AM89">
            <v>0</v>
          </cell>
          <cell r="AN89">
            <v>0</v>
          </cell>
          <cell r="AO89">
            <v>0</v>
          </cell>
          <cell r="AS89">
            <v>0</v>
          </cell>
          <cell r="AT89">
            <v>0</v>
          </cell>
        </row>
        <row r="90">
          <cell r="A90">
            <v>9</v>
          </cell>
          <cell r="B90" t="str">
            <v>RhodeIsland</v>
          </cell>
          <cell r="C90">
            <v>40909</v>
          </cell>
          <cell r="D90" t="str">
            <v>Actual U</v>
          </cell>
          <cell r="E90">
            <v>48825.064473684208</v>
          </cell>
          <cell r="F90">
            <v>1585.5368421052633</v>
          </cell>
          <cell r="G90">
            <v>1499369.8166015861</v>
          </cell>
          <cell r="H90">
            <v>142200.91612507874</v>
          </cell>
          <cell r="I90">
            <v>227245.65985353669</v>
          </cell>
          <cell r="L90">
            <v>120824.50970394738</v>
          </cell>
          <cell r="M90">
            <v>4572.5139802631584</v>
          </cell>
          <cell r="N90">
            <v>280718.79747187503</v>
          </cell>
          <cell r="O90">
            <v>15603.051809210527</v>
          </cell>
          <cell r="P90">
            <v>0</v>
          </cell>
          <cell r="Q90">
            <v>14679.274013157896</v>
          </cell>
          <cell r="R90">
            <v>7430.0072368421052</v>
          </cell>
          <cell r="T90">
            <v>19452.48190789474</v>
          </cell>
          <cell r="U90">
            <v>91884.273596092127</v>
          </cell>
          <cell r="V90">
            <v>2895.6820980623288</v>
          </cell>
          <cell r="W90">
            <v>57143.629886890099</v>
          </cell>
          <cell r="X90">
            <v>99632.275108374481</v>
          </cell>
          <cell r="Z90">
            <v>5862.5833984745168</v>
          </cell>
          <cell r="AC90">
            <v>0</v>
          </cell>
          <cell r="AD90">
            <v>0</v>
          </cell>
          <cell r="AE90">
            <v>0</v>
          </cell>
          <cell r="AF90">
            <v>0</v>
          </cell>
          <cell r="AG90">
            <v>0</v>
          </cell>
          <cell r="AH90">
            <v>0</v>
          </cell>
          <cell r="AI90">
            <v>0</v>
          </cell>
          <cell r="AJ90">
            <v>0</v>
          </cell>
          <cell r="AK90">
            <v>0</v>
          </cell>
          <cell r="AL90">
            <v>0</v>
          </cell>
          <cell r="AM90">
            <v>0</v>
          </cell>
          <cell r="AN90">
            <v>0</v>
          </cell>
          <cell r="AO90">
            <v>0</v>
          </cell>
          <cell r="AS90">
            <v>0</v>
          </cell>
          <cell r="AT90">
            <v>0</v>
          </cell>
        </row>
        <row r="91">
          <cell r="A91">
            <v>9</v>
          </cell>
          <cell r="B91" t="str">
            <v>RhodeIsland</v>
          </cell>
          <cell r="C91">
            <v>40940</v>
          </cell>
          <cell r="D91" t="str">
            <v>Actual U</v>
          </cell>
          <cell r="E91">
            <v>42642.448575949362</v>
          </cell>
          <cell r="F91">
            <v>1662.9650316455695</v>
          </cell>
          <cell r="G91">
            <v>1321802.2607428217</v>
          </cell>
          <cell r="H91">
            <v>137440.29996631134</v>
          </cell>
          <cell r="I91">
            <v>196330.76260587265</v>
          </cell>
          <cell r="L91">
            <v>97329.777056962019</v>
          </cell>
          <cell r="M91">
            <v>2970.1670886075945</v>
          </cell>
          <cell r="N91">
            <v>216321.36883813291</v>
          </cell>
          <cell r="O91">
            <v>15160.64905063291</v>
          </cell>
          <cell r="P91">
            <v>0</v>
          </cell>
          <cell r="Q91">
            <v>15478.96329113924</v>
          </cell>
          <cell r="R91">
            <v>10546.126424050632</v>
          </cell>
          <cell r="T91">
            <v>13421.235759493669</v>
          </cell>
          <cell r="U91">
            <v>76868.332704082917</v>
          </cell>
          <cell r="V91">
            <v>2014.8344534850939</v>
          </cell>
          <cell r="W91">
            <v>52076.874125428047</v>
          </cell>
          <cell r="X91">
            <v>95946.600706257916</v>
          </cell>
          <cell r="Z91">
            <v>5645.5683555914557</v>
          </cell>
          <cell r="AC91">
            <v>0</v>
          </cell>
          <cell r="AD91">
            <v>0</v>
          </cell>
          <cell r="AE91">
            <v>0</v>
          </cell>
          <cell r="AF91">
            <v>0</v>
          </cell>
          <cell r="AG91">
            <v>0</v>
          </cell>
          <cell r="AH91">
            <v>0</v>
          </cell>
          <cell r="AI91">
            <v>0</v>
          </cell>
          <cell r="AJ91">
            <v>0</v>
          </cell>
          <cell r="AK91">
            <v>0</v>
          </cell>
          <cell r="AL91">
            <v>0</v>
          </cell>
          <cell r="AM91">
            <v>0</v>
          </cell>
          <cell r="AN91">
            <v>0</v>
          </cell>
          <cell r="AO91">
            <v>0</v>
          </cell>
          <cell r="AS91">
            <v>0</v>
          </cell>
          <cell r="AT91">
            <v>0</v>
          </cell>
        </row>
        <row r="92">
          <cell r="A92">
            <v>9</v>
          </cell>
          <cell r="B92" t="str">
            <v>RhodeIsland</v>
          </cell>
          <cell r="C92">
            <v>40969</v>
          </cell>
          <cell r="D92" t="str">
            <v>Actual U</v>
          </cell>
          <cell r="E92">
            <v>33874.516666666663</v>
          </cell>
          <cell r="F92">
            <v>1118.25</v>
          </cell>
          <cell r="G92">
            <v>848867.01197889342</v>
          </cell>
          <cell r="H92">
            <v>87967.862891184341</v>
          </cell>
          <cell r="I92">
            <v>117703.18986268416</v>
          </cell>
          <cell r="L92">
            <v>66989.591666666674</v>
          </cell>
          <cell r="M92">
            <v>2588.8916666666673</v>
          </cell>
          <cell r="N92">
            <v>171263.97960000002</v>
          </cell>
          <cell r="O92">
            <v>12656.175000000001</v>
          </cell>
          <cell r="P92">
            <v>214.95833333333334</v>
          </cell>
          <cell r="Q92">
            <v>12432.991666666669</v>
          </cell>
          <cell r="R92">
            <v>6917.4583333333339</v>
          </cell>
          <cell r="T92">
            <v>10864.233333333334</v>
          </cell>
          <cell r="U92">
            <v>47158.459263167242</v>
          </cell>
          <cell r="V92">
            <v>119.06624812014371</v>
          </cell>
          <cell r="W92">
            <v>37107.097183550221</v>
          </cell>
          <cell r="X92">
            <v>72204.814729388425</v>
          </cell>
          <cell r="Z92">
            <v>4222.1852070496852</v>
          </cell>
          <cell r="AC92">
            <v>0</v>
          </cell>
          <cell r="AD92">
            <v>0</v>
          </cell>
          <cell r="AE92">
            <v>0</v>
          </cell>
          <cell r="AF92">
            <v>0</v>
          </cell>
          <cell r="AG92">
            <v>0</v>
          </cell>
          <cell r="AH92">
            <v>0</v>
          </cell>
          <cell r="AI92">
            <v>0</v>
          </cell>
          <cell r="AJ92">
            <v>0</v>
          </cell>
          <cell r="AK92">
            <v>0</v>
          </cell>
          <cell r="AL92">
            <v>0</v>
          </cell>
          <cell r="AM92">
            <v>0</v>
          </cell>
          <cell r="AN92">
            <v>0</v>
          </cell>
          <cell r="AO92">
            <v>0</v>
          </cell>
          <cell r="AS92">
            <v>0</v>
          </cell>
          <cell r="AT92">
            <v>0</v>
          </cell>
        </row>
        <row r="93">
          <cell r="A93">
            <v>9</v>
          </cell>
          <cell r="B93" t="str">
            <v>RhodeIsland</v>
          </cell>
          <cell r="C93">
            <v>41000</v>
          </cell>
          <cell r="D93" t="str">
            <v>Frcst UB</v>
          </cell>
          <cell r="E93">
            <v>25711.576734308292</v>
          </cell>
          <cell r="F93">
            <v>909.9940012144325</v>
          </cell>
          <cell r="G93">
            <v>720991.54497711651</v>
          </cell>
          <cell r="H93">
            <v>74259.875001024266</v>
          </cell>
          <cell r="I93">
            <v>90379.547278347876</v>
          </cell>
          <cell r="J93">
            <v>0</v>
          </cell>
          <cell r="K93">
            <v>0</v>
          </cell>
          <cell r="L93">
            <v>56051.919664349407</v>
          </cell>
          <cell r="M93">
            <v>11525.197984524948</v>
          </cell>
          <cell r="N93">
            <v>113945.50292592494</v>
          </cell>
          <cell r="O93">
            <v>10902.760303011077</v>
          </cell>
          <cell r="P93">
            <v>0</v>
          </cell>
          <cell r="Q93">
            <v>10230.240184854054</v>
          </cell>
          <cell r="R93">
            <v>9133.0567056604359</v>
          </cell>
          <cell r="S93">
            <v>0</v>
          </cell>
          <cell r="T93">
            <v>5748.8113433115886</v>
          </cell>
          <cell r="U93">
            <v>38633.50949339458</v>
          </cell>
          <cell r="V93">
            <v>478.1353626246937</v>
          </cell>
          <cell r="W93">
            <v>25119.849971854164</v>
          </cell>
          <cell r="X93">
            <v>2344.2554646260205</v>
          </cell>
          <cell r="Y93">
            <v>0</v>
          </cell>
          <cell r="Z93">
            <v>3619.1897500901687</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row>
        <row r="94">
          <cell r="A94">
            <v>9</v>
          </cell>
          <cell r="B94" t="str">
            <v>RhodeIsland</v>
          </cell>
          <cell r="C94">
            <v>41030</v>
          </cell>
          <cell r="D94" t="str">
            <v>Frcst UB</v>
          </cell>
          <cell r="E94">
            <v>20160.566258161132</v>
          </cell>
          <cell r="F94">
            <v>555.80099035257376</v>
          </cell>
          <cell r="G94">
            <v>416654.08758418809</v>
          </cell>
          <cell r="H94">
            <v>45823.442521035206</v>
          </cell>
          <cell r="I94">
            <v>47036.248626783097</v>
          </cell>
          <cell r="J94">
            <v>0</v>
          </cell>
          <cell r="K94">
            <v>0</v>
          </cell>
          <cell r="L94">
            <v>38764.74799124361</v>
          </cell>
          <cell r="M94">
            <v>661.7808434062897</v>
          </cell>
          <cell r="N94">
            <v>73226.901832333824</v>
          </cell>
          <cell r="O94">
            <v>9011.4373052252249</v>
          </cell>
          <cell r="P94">
            <v>0</v>
          </cell>
          <cell r="Q94">
            <v>7711.1569264277541</v>
          </cell>
          <cell r="R94">
            <v>7906.9708449865147</v>
          </cell>
          <cell r="S94">
            <v>0</v>
          </cell>
          <cell r="T94">
            <v>6185.0470196742863</v>
          </cell>
          <cell r="U94">
            <v>26267.700145455437</v>
          </cell>
          <cell r="V94">
            <v>177.53966155495146</v>
          </cell>
          <cell r="W94">
            <v>15072.719661141989</v>
          </cell>
          <cell r="X94">
            <v>881.76574208466877</v>
          </cell>
          <cell r="Y94">
            <v>0</v>
          </cell>
          <cell r="Z94">
            <v>2644.8464403807811</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row>
        <row r="95">
          <cell r="A95">
            <v>9</v>
          </cell>
          <cell r="B95" t="str">
            <v>RhodeIsland</v>
          </cell>
          <cell r="C95">
            <v>41061</v>
          </cell>
          <cell r="D95" t="str">
            <v>Frcst UB</v>
          </cell>
          <cell r="E95">
            <v>16742.121560847347</v>
          </cell>
          <cell r="F95">
            <v>400.24841547503655</v>
          </cell>
          <cell r="G95">
            <v>243685.20622894689</v>
          </cell>
          <cell r="H95">
            <v>25042.538469043284</v>
          </cell>
          <cell r="I95">
            <v>31814.147912351862</v>
          </cell>
          <cell r="J95">
            <v>0</v>
          </cell>
          <cell r="K95">
            <v>0</v>
          </cell>
          <cell r="L95">
            <v>29880.534421507436</v>
          </cell>
          <cell r="M95">
            <v>79.045657225749125</v>
          </cell>
          <cell r="N95">
            <v>54827.911333367403</v>
          </cell>
          <cell r="O95">
            <v>7227.4863020971789</v>
          </cell>
          <cell r="P95">
            <v>0</v>
          </cell>
          <cell r="Q95">
            <v>7057.7899941179603</v>
          </cell>
          <cell r="R95">
            <v>5153.7453655742329</v>
          </cell>
          <cell r="S95">
            <v>0</v>
          </cell>
          <cell r="T95">
            <v>4521.2703588073709</v>
          </cell>
          <cell r="U95">
            <v>11157.648307353404</v>
          </cell>
          <cell r="V95">
            <v>42.463137724515263</v>
          </cell>
          <cell r="W95">
            <v>9366.7469713821993</v>
          </cell>
          <cell r="X95">
            <v>782.14583639989348</v>
          </cell>
          <cell r="Y95">
            <v>0</v>
          </cell>
          <cell r="Z95">
            <v>954.37570135568217</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row>
        <row r="96">
          <cell r="A96">
            <v>9</v>
          </cell>
          <cell r="B96" t="str">
            <v>RhodeIsland</v>
          </cell>
          <cell r="C96">
            <v>41091</v>
          </cell>
          <cell r="D96" t="str">
            <v>Frcst UB</v>
          </cell>
          <cell r="E96">
            <v>15612.814922548789</v>
          </cell>
          <cell r="F96">
            <v>362.18613152782518</v>
          </cell>
          <cell r="G96">
            <v>195577.93801926877</v>
          </cell>
          <cell r="H96">
            <v>22128.479926770124</v>
          </cell>
          <cell r="I96">
            <v>26875.046249144751</v>
          </cell>
          <cell r="J96">
            <v>0</v>
          </cell>
          <cell r="K96">
            <v>0</v>
          </cell>
          <cell r="L96">
            <v>27611.342083942349</v>
          </cell>
          <cell r="M96">
            <v>163.6903865979377</v>
          </cell>
          <cell r="N96">
            <v>51707.963116389597</v>
          </cell>
          <cell r="O96">
            <v>7902.809716140825</v>
          </cell>
          <cell r="P96">
            <v>0</v>
          </cell>
          <cell r="Q96">
            <v>8037.4161585817337</v>
          </cell>
          <cell r="R96">
            <v>7850.890193382319</v>
          </cell>
          <cell r="S96">
            <v>0</v>
          </cell>
          <cell r="T96">
            <v>4981.4166539691314</v>
          </cell>
          <cell r="U96">
            <v>8125.5060745222936</v>
          </cell>
          <cell r="V96">
            <v>9.4620509554140124</v>
          </cell>
          <cell r="W96">
            <v>6723.9543421535245</v>
          </cell>
          <cell r="X96">
            <v>814.03021337579628</v>
          </cell>
          <cell r="Y96">
            <v>0</v>
          </cell>
          <cell r="Z96">
            <v>911.90344585987259</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row>
        <row r="97">
          <cell r="A97">
            <v>9</v>
          </cell>
          <cell r="B97" t="str">
            <v>RhodeIsland</v>
          </cell>
          <cell r="C97">
            <v>41122</v>
          </cell>
          <cell r="D97" t="str">
            <v>Frcst UB</v>
          </cell>
          <cell r="E97">
            <v>15992.739537061725</v>
          </cell>
          <cell r="F97">
            <v>402.94418429471006</v>
          </cell>
          <cell r="G97">
            <v>197343.08392713062</v>
          </cell>
          <cell r="H97">
            <v>22434.737693219337</v>
          </cell>
          <cell r="I97">
            <v>26929.735364281372</v>
          </cell>
          <cell r="J97">
            <v>0</v>
          </cell>
          <cell r="K97">
            <v>0</v>
          </cell>
          <cell r="L97">
            <v>32720.781092893674</v>
          </cell>
          <cell r="M97">
            <v>138.27211615813974</v>
          </cell>
          <cell r="N97">
            <v>54713.729798280234</v>
          </cell>
          <cell r="O97">
            <v>8329.2822165783091</v>
          </cell>
          <cell r="P97">
            <v>0</v>
          </cell>
          <cell r="Q97">
            <v>8772.2054668715682</v>
          </cell>
          <cell r="R97">
            <v>6196.2894467239648</v>
          </cell>
          <cell r="S97">
            <v>0</v>
          </cell>
          <cell r="T97">
            <v>5885.2923880081253</v>
          </cell>
          <cell r="U97">
            <v>8605.5316185276224</v>
          </cell>
          <cell r="V97">
            <v>15.548392903426958</v>
          </cell>
          <cell r="W97">
            <v>6807.2987889680544</v>
          </cell>
          <cell r="X97">
            <v>807.9088062691477</v>
          </cell>
          <cell r="Y97">
            <v>0</v>
          </cell>
          <cell r="Z97">
            <v>894.48933246054844</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row>
        <row r="98">
          <cell r="A98">
            <v>9</v>
          </cell>
          <cell r="B98" t="str">
            <v>RhodeIsland</v>
          </cell>
          <cell r="C98">
            <v>41153</v>
          </cell>
          <cell r="D98" t="str">
            <v>Frcst UB</v>
          </cell>
          <cell r="E98">
            <v>16561.133667975912</v>
          </cell>
          <cell r="F98">
            <v>426.16537045224266</v>
          </cell>
          <cell r="G98">
            <v>224742.03433551788</v>
          </cell>
          <cell r="H98">
            <v>25122.384756333158</v>
          </cell>
          <cell r="I98">
            <v>26815.266557256262</v>
          </cell>
          <cell r="J98">
            <v>0</v>
          </cell>
          <cell r="K98">
            <v>0</v>
          </cell>
          <cell r="L98">
            <v>32234.124319787366</v>
          </cell>
          <cell r="M98">
            <v>415.681137183793</v>
          </cell>
          <cell r="N98">
            <v>63466.429852957524</v>
          </cell>
          <cell r="O98">
            <v>8238.5419746585321</v>
          </cell>
          <cell r="P98">
            <v>0</v>
          </cell>
          <cell r="Q98">
            <v>7859.2806228110385</v>
          </cell>
          <cell r="R98">
            <v>5773.3241123939779</v>
          </cell>
          <cell r="S98">
            <v>0</v>
          </cell>
          <cell r="T98">
            <v>5279.2032636187305</v>
          </cell>
          <cell r="U98">
            <v>11635.2973786649</v>
          </cell>
          <cell r="V98">
            <v>18.764379802872106</v>
          </cell>
          <cell r="W98">
            <v>8811.8775268460849</v>
          </cell>
          <cell r="X98">
            <v>777.68985663973501</v>
          </cell>
          <cell r="Y98">
            <v>0</v>
          </cell>
          <cell r="Z98">
            <v>1062.9978345980376</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row>
        <row r="99">
          <cell r="A99">
            <v>9</v>
          </cell>
          <cell r="B99" t="str">
            <v>RhodeIsland</v>
          </cell>
          <cell r="C99">
            <v>41183</v>
          </cell>
          <cell r="D99" t="str">
            <v>Frcst UB</v>
          </cell>
          <cell r="E99">
            <v>23879.100151133338</v>
          </cell>
          <cell r="F99">
            <v>907.86141616345924</v>
          </cell>
          <cell r="G99">
            <v>551791.44520903938</v>
          </cell>
          <cell r="H99">
            <v>64810.025423240426</v>
          </cell>
          <cell r="I99">
            <v>68239.764164185355</v>
          </cell>
          <cell r="J99">
            <v>0</v>
          </cell>
          <cell r="K99">
            <v>0</v>
          </cell>
          <cell r="L99">
            <v>57550.60994835083</v>
          </cell>
          <cell r="M99">
            <v>835.51716547666661</v>
          </cell>
          <cell r="N99">
            <v>127279.47257598299</v>
          </cell>
          <cell r="O99">
            <v>11474.848258047685</v>
          </cell>
          <cell r="P99">
            <v>0</v>
          </cell>
          <cell r="Q99">
            <v>11319.851874685126</v>
          </cell>
          <cell r="R99">
            <v>6639.4962950240242</v>
          </cell>
          <cell r="S99">
            <v>0</v>
          </cell>
          <cell r="T99">
            <v>6629.862137528431</v>
          </cell>
          <cell r="U99">
            <v>32750.94086768731</v>
          </cell>
          <cell r="V99">
            <v>375.26978310069268</v>
          </cell>
          <cell r="W99">
            <v>25581.482477920537</v>
          </cell>
          <cell r="X99">
            <v>1719.8628416602044</v>
          </cell>
          <cell r="Y99">
            <v>0</v>
          </cell>
          <cell r="Z99">
            <v>3219.5293466840844</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row>
        <row r="100">
          <cell r="A100">
            <v>9</v>
          </cell>
          <cell r="B100" t="str">
            <v>RhodeIsland</v>
          </cell>
          <cell r="C100">
            <v>41214</v>
          </cell>
          <cell r="D100" t="str">
            <v>Frcst UB</v>
          </cell>
          <cell r="E100">
            <v>34060.483708456086</v>
          </cell>
          <cell r="F100">
            <v>1636.3800007328862</v>
          </cell>
          <cell r="G100">
            <v>992018.44538330263</v>
          </cell>
          <cell r="H100">
            <v>112845.4672456933</v>
          </cell>
          <cell r="I100">
            <v>136350.93323301236</v>
          </cell>
          <cell r="J100">
            <v>0</v>
          </cell>
          <cell r="K100">
            <v>0</v>
          </cell>
          <cell r="L100">
            <v>95468.679872886511</v>
          </cell>
          <cell r="M100">
            <v>1961.6364416547037</v>
          </cell>
          <cell r="N100">
            <v>189745.54256639571</v>
          </cell>
          <cell r="O100">
            <v>14341.396572861782</v>
          </cell>
          <cell r="P100">
            <v>0</v>
          </cell>
          <cell r="Q100">
            <v>12494.425736386325</v>
          </cell>
          <cell r="R100">
            <v>6304.7084107422097</v>
          </cell>
          <cell r="S100">
            <v>0</v>
          </cell>
          <cell r="T100">
            <v>7796.6258028903658</v>
          </cell>
          <cell r="U100">
            <v>56438.677709349446</v>
          </cell>
          <cell r="V100">
            <v>437.82316143045762</v>
          </cell>
          <cell r="W100">
            <v>40551.318532546291</v>
          </cell>
          <cell r="X100">
            <v>2831.9325063180549</v>
          </cell>
          <cell r="Y100">
            <v>0</v>
          </cell>
          <cell r="Z100">
            <v>4908.1290016374651</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row>
        <row r="101">
          <cell r="A101">
            <v>9</v>
          </cell>
          <cell r="B101" t="str">
            <v>RhodeIsland</v>
          </cell>
          <cell r="C101">
            <v>41244</v>
          </cell>
          <cell r="D101" t="str">
            <v>Frcst UB</v>
          </cell>
          <cell r="E101">
            <v>42937.035463526423</v>
          </cell>
          <cell r="F101">
            <v>2182.4138559930025</v>
          </cell>
          <cell r="G101">
            <v>1546449.2635658407</v>
          </cell>
          <cell r="H101">
            <v>152194.60530002124</v>
          </cell>
          <cell r="I101">
            <v>255227.08659719533</v>
          </cell>
          <cell r="J101">
            <v>0</v>
          </cell>
          <cell r="K101">
            <v>0</v>
          </cell>
          <cell r="L101">
            <v>125442.38878946748</v>
          </cell>
          <cell r="M101">
            <v>2806.4358836360893</v>
          </cell>
          <cell r="N101">
            <v>294058.79776735918</v>
          </cell>
          <cell r="O101">
            <v>15519.101951706729</v>
          </cell>
          <cell r="P101">
            <v>0</v>
          </cell>
          <cell r="Q101">
            <v>15690.803321600848</v>
          </cell>
          <cell r="R101">
            <v>9386.0874376041756</v>
          </cell>
          <cell r="S101">
            <v>0</v>
          </cell>
          <cell r="T101">
            <v>7180.7040803387827</v>
          </cell>
          <cell r="U101">
            <v>92379.897837874785</v>
          </cell>
          <cell r="V101">
            <v>490.54243950389662</v>
          </cell>
          <cell r="W101">
            <v>62033.172237171479</v>
          </cell>
          <cell r="X101">
            <v>4738.6677586948908</v>
          </cell>
          <cell r="Y101">
            <v>0</v>
          </cell>
          <cell r="Z101">
            <v>7145.6843683746802</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row>
        <row r="102">
          <cell r="A102">
            <v>9</v>
          </cell>
          <cell r="B102" t="str">
            <v>RhodeIsland</v>
          </cell>
          <cell r="C102">
            <v>41275</v>
          </cell>
          <cell r="D102" t="str">
            <v>Frcst UB</v>
          </cell>
          <cell r="E102">
            <v>43065.699374619027</v>
          </cell>
          <cell r="F102">
            <v>2186.2719310429061</v>
          </cell>
          <cell r="G102">
            <v>1711053.2106466061</v>
          </cell>
          <cell r="H102">
            <v>164850.89818985737</v>
          </cell>
          <cell r="I102">
            <v>266484.72389599454</v>
          </cell>
          <cell r="J102">
            <v>0</v>
          </cell>
          <cell r="K102">
            <v>0</v>
          </cell>
          <cell r="L102">
            <v>136979.16209950834</v>
          </cell>
          <cell r="M102">
            <v>2768.336602410096</v>
          </cell>
          <cell r="N102">
            <v>311677.00340882712</v>
          </cell>
          <cell r="O102">
            <v>15452.25342109727</v>
          </cell>
          <cell r="P102">
            <v>0</v>
          </cell>
          <cell r="Q102">
            <v>14134.910278590709</v>
          </cell>
          <cell r="R102">
            <v>8024.6119476353342</v>
          </cell>
          <cell r="S102">
            <v>0</v>
          </cell>
          <cell r="T102">
            <v>9241.2206199930424</v>
          </cell>
          <cell r="U102">
            <v>99973.957409664261</v>
          </cell>
          <cell r="V102">
            <v>1231.2584217776102</v>
          </cell>
          <cell r="W102">
            <v>68824.625689838169</v>
          </cell>
          <cell r="X102">
            <v>4533.5585482600327</v>
          </cell>
          <cell r="Y102">
            <v>0</v>
          </cell>
          <cell r="Z102">
            <v>7542.0017957979571</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row>
        <row r="103">
          <cell r="A103">
            <v>9</v>
          </cell>
          <cell r="B103" t="str">
            <v>RhodeIsland</v>
          </cell>
          <cell r="C103">
            <v>41306</v>
          </cell>
          <cell r="D103" t="str">
            <v>Frcst UB</v>
          </cell>
          <cell r="E103">
            <v>34697.870472108341</v>
          </cell>
          <cell r="F103">
            <v>1667.342213332611</v>
          </cell>
          <cell r="G103">
            <v>1396848.6096627198</v>
          </cell>
          <cell r="H103">
            <v>138394.18563557247</v>
          </cell>
          <cell r="I103">
            <v>226852.13096730076</v>
          </cell>
          <cell r="J103">
            <v>0</v>
          </cell>
          <cell r="K103">
            <v>0</v>
          </cell>
          <cell r="L103">
            <v>111151.15254820701</v>
          </cell>
          <cell r="M103">
            <v>1722.7780905867749</v>
          </cell>
          <cell r="N103">
            <v>261096.71378703491</v>
          </cell>
          <cell r="O103">
            <v>15200.06712971972</v>
          </cell>
          <cell r="P103">
            <v>0</v>
          </cell>
          <cell r="Q103">
            <v>13231.216363265445</v>
          </cell>
          <cell r="R103">
            <v>7272.9218131825019</v>
          </cell>
          <cell r="S103">
            <v>0</v>
          </cell>
          <cell r="T103">
            <v>7473.4160762940646</v>
          </cell>
          <cell r="U103">
            <v>88357.510892121834</v>
          </cell>
          <cell r="V103">
            <v>1141.3905375352947</v>
          </cell>
          <cell r="W103">
            <v>60180.355774175317</v>
          </cell>
          <cell r="X103">
            <v>3824.2228490532671</v>
          </cell>
          <cell r="Y103">
            <v>0</v>
          </cell>
          <cell r="Z103">
            <v>7231.0476089844342</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row>
        <row r="104">
          <cell r="A104">
            <v>9</v>
          </cell>
          <cell r="B104" t="str">
            <v>RhodeIsland</v>
          </cell>
          <cell r="C104">
            <v>41334</v>
          </cell>
          <cell r="D104" t="str">
            <v>Frcst UB</v>
          </cell>
          <cell r="E104">
            <v>29081.698721341163</v>
          </cell>
          <cell r="F104">
            <v>1235.4096098501523</v>
          </cell>
          <cell r="G104">
            <v>1159138.7176984213</v>
          </cell>
          <cell r="H104">
            <v>118579.73712427498</v>
          </cell>
          <cell r="I104">
            <v>168858.57060766849</v>
          </cell>
          <cell r="J104">
            <v>0</v>
          </cell>
          <cell r="K104">
            <v>0</v>
          </cell>
          <cell r="L104">
            <v>88123.194267031184</v>
          </cell>
          <cell r="M104">
            <v>1346.3151158319401</v>
          </cell>
          <cell r="N104">
            <v>189277.08216114333</v>
          </cell>
          <cell r="O104">
            <v>13199.408470437505</v>
          </cell>
          <cell r="P104">
            <v>0</v>
          </cell>
          <cell r="Q104">
            <v>12119.213326728002</v>
          </cell>
          <cell r="R104">
            <v>7340.1591967973291</v>
          </cell>
          <cell r="S104">
            <v>0</v>
          </cell>
          <cell r="T104">
            <v>6782.4830813221806</v>
          </cell>
          <cell r="U104">
            <v>78469.48336077659</v>
          </cell>
          <cell r="V104">
            <v>848.25738539552287</v>
          </cell>
          <cell r="W104">
            <v>51299.691771140933</v>
          </cell>
          <cell r="X104">
            <v>3388.8996009709167</v>
          </cell>
          <cell r="Y104">
            <v>0</v>
          </cell>
          <cell r="Z104">
            <v>5771.0960692631133</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row>
        <row r="105">
          <cell r="A105">
            <v>9</v>
          </cell>
          <cell r="B105" t="str">
            <v>RhodeIsland</v>
          </cell>
          <cell r="C105">
            <v>41365</v>
          </cell>
          <cell r="D105" t="str">
            <v>Frcst UB</v>
          </cell>
          <cell r="E105">
            <v>24602.772855791045</v>
          </cell>
          <cell r="F105">
            <v>907.43063783073001</v>
          </cell>
          <cell r="G105">
            <v>716290.73827179964</v>
          </cell>
          <cell r="H105">
            <v>74022.547782242589</v>
          </cell>
          <cell r="I105">
            <v>90465.858836646687</v>
          </cell>
          <cell r="J105">
            <v>0</v>
          </cell>
          <cell r="K105">
            <v>0</v>
          </cell>
          <cell r="L105">
            <v>57844.415384186315</v>
          </cell>
          <cell r="M105">
            <v>5746.3663190448342</v>
          </cell>
          <cell r="N105">
            <v>113507.27010169494</v>
          </cell>
          <cell r="O105">
            <v>10872.048302157524</v>
          </cell>
          <cell r="P105">
            <v>0</v>
          </cell>
          <cell r="Q105">
            <v>10201.422606868553</v>
          </cell>
          <cell r="R105">
            <v>9107.3297853627992</v>
          </cell>
          <cell r="S105">
            <v>0</v>
          </cell>
          <cell r="T105">
            <v>5732.6175085416971</v>
          </cell>
          <cell r="U105">
            <v>42164.037680102527</v>
          </cell>
          <cell r="V105">
            <v>476.53755232300023</v>
          </cell>
          <cell r="W105">
            <v>25039.201897201641</v>
          </cell>
          <cell r="X105">
            <v>2336.8279011224272</v>
          </cell>
          <cell r="Y105">
            <v>0</v>
          </cell>
          <cell r="Z105">
            <v>3607.5401255339202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row>
        <row r="106">
          <cell r="A106">
            <v>9</v>
          </cell>
          <cell r="B106" t="str">
            <v>RhodeIsland</v>
          </cell>
          <cell r="C106">
            <v>41395</v>
          </cell>
          <cell r="D106" t="str">
            <v>Frcst UB</v>
          </cell>
          <cell r="E106">
            <v>18443.868338503133</v>
          </cell>
          <cell r="F106">
            <v>528.46651541720132</v>
          </cell>
          <cell r="G106">
            <v>394148.90286907845</v>
          </cell>
          <cell r="H106">
            <v>43365.571926163146</v>
          </cell>
          <cell r="I106">
            <v>44789.137248134772</v>
          </cell>
          <cell r="J106">
            <v>0</v>
          </cell>
          <cell r="K106">
            <v>0</v>
          </cell>
          <cell r="L106">
            <v>38037.480564069498</v>
          </cell>
          <cell r="M106">
            <v>343.21867884558691</v>
          </cell>
          <cell r="N106">
            <v>69553.725768910837</v>
          </cell>
          <cell r="O106">
            <v>8568.2518639846403</v>
          </cell>
          <cell r="P106">
            <v>0</v>
          </cell>
          <cell r="Q106">
            <v>7331.9197005378655</v>
          </cell>
          <cell r="R106">
            <v>7518.1034263806205</v>
          </cell>
          <cell r="S106">
            <v>0</v>
          </cell>
          <cell r="T106">
            <v>5880.8643793624378</v>
          </cell>
          <cell r="U106">
            <v>27159.289579782097</v>
          </cell>
          <cell r="V106">
            <v>167.34678106655113</v>
          </cell>
          <cell r="W106">
            <v>14259.90795615786</v>
          </cell>
          <cell r="X106">
            <v>837.94877286418921</v>
          </cell>
          <cell r="Y106">
            <v>0</v>
          </cell>
          <cell r="Z106">
            <v>2499.8424360619692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row>
        <row r="107">
          <cell r="A107">
            <v>9</v>
          </cell>
          <cell r="B107" t="str">
            <v>RhodeIsland</v>
          </cell>
          <cell r="C107">
            <v>41426</v>
          </cell>
          <cell r="D107" t="str">
            <v>Frcst UB</v>
          </cell>
          <cell r="E107">
            <v>15755.07146511972</v>
          </cell>
          <cell r="F107">
            <v>390.99411685133623</v>
          </cell>
          <cell r="G107">
            <v>238116.04469516122</v>
          </cell>
          <cell r="H107">
            <v>24375.35741824636</v>
          </cell>
          <cell r="I107">
            <v>31187.066050388781</v>
          </cell>
          <cell r="J107">
            <v>0</v>
          </cell>
          <cell r="K107">
            <v>0</v>
          </cell>
          <cell r="L107">
            <v>30013.021077886227</v>
          </cell>
          <cell r="M107">
            <v>53.458623672905468</v>
          </cell>
          <cell r="N107">
            <v>53523.352148723025</v>
          </cell>
          <cell r="O107">
            <v>7060.3767922220995</v>
          </cell>
          <cell r="P107">
            <v>0</v>
          </cell>
          <cell r="Q107">
            <v>6894.6040983002031</v>
          </cell>
          <cell r="R107">
            <v>5034.5836230176028</v>
          </cell>
          <cell r="S107">
            <v>0</v>
          </cell>
          <cell r="T107">
            <v>4416.7323158291665</v>
          </cell>
          <cell r="U107">
            <v>11764.686259859434</v>
          </cell>
          <cell r="V107">
            <v>40.728870231072342</v>
          </cell>
          <cell r="W107">
            <v>9085.040745012273</v>
          </cell>
          <cell r="X107">
            <v>764.1158569625469</v>
          </cell>
          <cell r="Y107">
            <v>0</v>
          </cell>
          <cell r="Z107">
            <v>930.60555770336566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row>
        <row r="108">
          <cell r="A108">
            <v>9</v>
          </cell>
          <cell r="B108" t="str">
            <v>RhodeIsland</v>
          </cell>
          <cell r="C108">
            <v>41456</v>
          </cell>
          <cell r="D108" t="str">
            <v>Frcst UB</v>
          </cell>
          <cell r="E108">
            <v>14536.751108229311</v>
          </cell>
          <cell r="F108">
            <v>350.07963130962486</v>
          </cell>
          <cell r="G108">
            <v>190462.98005193358</v>
          </cell>
          <cell r="H108">
            <v>21380.944315755743</v>
          </cell>
          <cell r="I108">
            <v>26107.69347013552</v>
          </cell>
          <cell r="J108">
            <v>0</v>
          </cell>
          <cell r="K108">
            <v>0</v>
          </cell>
          <cell r="L108">
            <v>27390.089868706746</v>
          </cell>
          <cell r="M108">
            <v>158.21884164201774</v>
          </cell>
          <cell r="N108">
            <v>49945.165737997071</v>
          </cell>
          <cell r="O108">
            <v>7638.6489456848649</v>
          </cell>
          <cell r="P108">
            <v>0</v>
          </cell>
          <cell r="Q108">
            <v>7768.7560084341558</v>
          </cell>
          <cell r="R108">
            <v>7588.4648944391765</v>
          </cell>
          <cell r="S108">
            <v>0</v>
          </cell>
          <cell r="T108">
            <v>4814.9069050899398</v>
          </cell>
          <cell r="U108">
            <v>8532.6336356687898</v>
          </cell>
          <cell r="V108">
            <v>9.1457707006369429</v>
          </cell>
          <cell r="W108">
            <v>6499.1982081539636</v>
          </cell>
          <cell r="X108">
            <v>786.82028980891732</v>
          </cell>
          <cell r="Y108">
            <v>0</v>
          </cell>
          <cell r="Z108">
            <v>881.4219936305733</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row>
        <row r="109">
          <cell r="A109">
            <v>9</v>
          </cell>
          <cell r="B109" t="str">
            <v>RhodeIsland</v>
          </cell>
          <cell r="C109">
            <v>41487</v>
          </cell>
          <cell r="D109" t="str">
            <v>Frcst UB</v>
          </cell>
          <cell r="E109">
            <v>14974.016462325473</v>
          </cell>
          <cell r="F109">
            <v>391.68876015239977</v>
          </cell>
          <cell r="G109">
            <v>193282.83186984083</v>
          </cell>
          <cell r="H109">
            <v>21812.417398070687</v>
          </cell>
          <cell r="I109">
            <v>26309.916622295365</v>
          </cell>
          <cell r="J109">
            <v>0</v>
          </cell>
          <cell r="K109">
            <v>0</v>
          </cell>
          <cell r="L109">
            <v>32553.835804732935</v>
          </cell>
          <cell r="M109">
            <v>144.01046415512559</v>
          </cell>
          <cell r="N109">
            <v>53167.105091687059</v>
          </cell>
          <cell r="O109">
            <v>8096.620702148748</v>
          </cell>
          <cell r="P109">
            <v>0</v>
          </cell>
          <cell r="Q109">
            <v>8527.1717946125846</v>
          </cell>
          <cell r="R109">
            <v>6023.2087359216212</v>
          </cell>
          <cell r="S109">
            <v>0</v>
          </cell>
          <cell r="T109">
            <v>5720.8987458849942</v>
          </cell>
          <cell r="U109">
            <v>9087.4097960530362</v>
          </cell>
          <cell r="V109">
            <v>15.161048637737586</v>
          </cell>
          <cell r="W109">
            <v>6617.9350891079494</v>
          </cell>
          <cell r="X109">
            <v>785.3119087098155</v>
          </cell>
          <cell r="Y109">
            <v>0</v>
          </cell>
          <cell r="Z109">
            <v>869.38930903105881</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row>
        <row r="110">
          <cell r="A110">
            <v>9</v>
          </cell>
          <cell r="B110" t="str">
            <v>RhodeIsland</v>
          </cell>
          <cell r="C110">
            <v>41518</v>
          </cell>
          <cell r="D110" t="str">
            <v>Frcst UB</v>
          </cell>
          <cell r="E110">
            <v>15530.410957753964</v>
          </cell>
          <cell r="F110">
            <v>414.95049228244676</v>
          </cell>
          <cell r="G110">
            <v>221081.60784879597</v>
          </cell>
          <cell r="H110">
            <v>24533.382028773445</v>
          </cell>
          <cell r="I110">
            <v>26258.396769172195</v>
          </cell>
          <cell r="J110">
            <v>0</v>
          </cell>
          <cell r="K110">
            <v>0</v>
          </cell>
          <cell r="L110">
            <v>32064.471033893751</v>
          </cell>
          <cell r="M110">
            <v>404.74215988948271</v>
          </cell>
          <cell r="N110">
            <v>61774.988267420791</v>
          </cell>
          <cell r="O110">
            <v>8021.7382384833063</v>
          </cell>
          <cell r="P110">
            <v>0</v>
          </cell>
          <cell r="Q110">
            <v>7652.4574485265384</v>
          </cell>
          <cell r="R110">
            <v>5621.3945304888739</v>
          </cell>
          <cell r="S110">
            <v>0</v>
          </cell>
          <cell r="T110">
            <v>5140.2768619445542</v>
          </cell>
          <cell r="U110">
            <v>12290.675116137798</v>
          </cell>
          <cell r="V110">
            <v>18.436767178705836</v>
          </cell>
          <cell r="W110">
            <v>8620.9997471962506</v>
          </cell>
          <cell r="X110">
            <v>757.26195106202385</v>
          </cell>
          <cell r="Y110">
            <v>0</v>
          </cell>
          <cell r="Z110">
            <v>1038.3354781089017</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row>
        <row r="111">
          <cell r="A111">
            <v>9</v>
          </cell>
          <cell r="B111" t="str">
            <v>RhodeIsland</v>
          </cell>
          <cell r="C111">
            <v>41548</v>
          </cell>
          <cell r="D111" t="str">
            <v>Frcst UB</v>
          </cell>
          <cell r="E111">
            <v>22753.711807824162</v>
          </cell>
          <cell r="F111">
            <v>898.30498020384391</v>
          </cell>
          <cell r="G111">
            <v>550212.50353556743</v>
          </cell>
          <cell r="H111">
            <v>64154.428783834082</v>
          </cell>
          <cell r="I111">
            <v>67881.732298645991</v>
          </cell>
          <cell r="J111">
            <v>0</v>
          </cell>
          <cell r="K111">
            <v>0</v>
          </cell>
          <cell r="L111">
            <v>58070.40786295502</v>
          </cell>
          <cell r="M111">
            <v>853.3907075564731</v>
          </cell>
          <cell r="N111">
            <v>125896.33592137527</v>
          </cell>
          <cell r="O111">
            <v>11354.060381647181</v>
          </cell>
          <cell r="P111">
            <v>0</v>
          </cell>
          <cell r="Q111">
            <v>11200.695539162125</v>
          </cell>
          <cell r="R111">
            <v>6569.6068603395615</v>
          </cell>
          <cell r="S111">
            <v>0</v>
          </cell>
          <cell r="T111">
            <v>6560.0741150281319</v>
          </cell>
          <cell r="U111">
            <v>34960.543498967148</v>
          </cell>
          <cell r="V111">
            <v>371.5532662373472</v>
          </cell>
          <cell r="W111">
            <v>25324.017200036538</v>
          </cell>
          <cell r="X111">
            <v>1702.3081124308953</v>
          </cell>
          <cell r="Y111">
            <v>0</v>
          </cell>
          <cell r="Z111">
            <v>3187.0818651714912</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row>
        <row r="112">
          <cell r="A112">
            <v>9</v>
          </cell>
          <cell r="B112" t="str">
            <v>RhodeIsland</v>
          </cell>
          <cell r="C112">
            <v>41579</v>
          </cell>
          <cell r="D112" t="str">
            <v>Frcst UB</v>
          </cell>
          <cell r="E112">
            <v>32883.054300145232</v>
          </cell>
          <cell r="F112">
            <v>1640.6193271596551</v>
          </cell>
          <cell r="G112">
            <v>1005204.8842309118</v>
          </cell>
          <cell r="H112">
            <v>113527.92969335217</v>
          </cell>
          <cell r="I112">
            <v>137849.21856237832</v>
          </cell>
          <cell r="J112">
            <v>0</v>
          </cell>
          <cell r="K112">
            <v>0</v>
          </cell>
          <cell r="L112">
            <v>97431.348705305893</v>
          </cell>
          <cell r="M112">
            <v>1966.7184013481099</v>
          </cell>
          <cell r="N112">
            <v>190171.62523267791</v>
          </cell>
          <cell r="O112">
            <v>14378.550449993551</v>
          </cell>
          <cell r="P112">
            <v>0</v>
          </cell>
          <cell r="Q112">
            <v>12526.794714978001</v>
          </cell>
          <cell r="R112">
            <v>6321.0418522208165</v>
          </cell>
          <cell r="S112">
            <v>0</v>
          </cell>
          <cell r="T112">
            <v>7816.8243153330868</v>
          </cell>
          <cell r="U112">
            <v>61213.132331682733</v>
          </cell>
          <cell r="V112">
            <v>440.82635783323599</v>
          </cell>
          <cell r="W112">
            <v>40801.998099518452</v>
          </cell>
          <cell r="X112">
            <v>2847.8203196324325</v>
          </cell>
          <cell r="Y112">
            <v>0</v>
          </cell>
          <cell r="Z112">
            <v>4938.0091805755637</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row>
        <row r="113">
          <cell r="A113">
            <v>9</v>
          </cell>
          <cell r="B113" t="str">
            <v>RhodeIsland</v>
          </cell>
          <cell r="C113">
            <v>41609</v>
          </cell>
          <cell r="D113" t="str">
            <v>Frcst UB</v>
          </cell>
          <cell r="E113">
            <v>40470.380222658554</v>
          </cell>
          <cell r="F113">
            <v>2136.4683011299917</v>
          </cell>
          <cell r="G113">
            <v>1524752.3818120046</v>
          </cell>
          <cell r="H113">
            <v>148987.25555884041</v>
          </cell>
          <cell r="I113">
            <v>251073.46225251813</v>
          </cell>
          <cell r="J113">
            <v>0</v>
          </cell>
          <cell r="K113">
            <v>0</v>
          </cell>
          <cell r="L113">
            <v>124776.85558522255</v>
          </cell>
          <cell r="M113">
            <v>2821.6058073314198</v>
          </cell>
          <cell r="N113">
            <v>287768.99222982599</v>
          </cell>
          <cell r="O113">
            <v>15192.384015881322</v>
          </cell>
          <cell r="P113">
            <v>0</v>
          </cell>
          <cell r="Q113">
            <v>15360.470620093462</v>
          </cell>
          <cell r="R113">
            <v>9188.4855968125066</v>
          </cell>
          <cell r="S113">
            <v>0</v>
          </cell>
          <cell r="T113">
            <v>7029.5313628579652</v>
          </cell>
          <cell r="U113">
            <v>97430.741133790507</v>
          </cell>
          <cell r="V113">
            <v>480.2031118686395</v>
          </cell>
          <cell r="W113">
            <v>60725.825795332792</v>
          </cell>
          <cell r="X113">
            <v>4638.8085578282789</v>
          </cell>
          <cell r="Y113">
            <v>0</v>
          </cell>
          <cell r="Z113">
            <v>6995.0930438377127</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row>
        <row r="114">
          <cell r="A114">
            <v>9</v>
          </cell>
          <cell r="B114" t="str">
            <v>RhodeIsland</v>
          </cell>
          <cell r="C114">
            <v>41640</v>
          </cell>
          <cell r="D114" t="str">
            <v>Frcst UB</v>
          </cell>
          <cell r="E114">
            <v>40409.223208458832</v>
          </cell>
          <cell r="F114">
            <v>2130.845318706607</v>
          </cell>
          <cell r="G114">
            <v>1681832.820464453</v>
          </cell>
          <cell r="H114">
            <v>160877.41773058343</v>
          </cell>
          <cell r="I114">
            <v>261327.04721393503</v>
          </cell>
          <cell r="J114">
            <v>0</v>
          </cell>
          <cell r="K114">
            <v>0</v>
          </cell>
          <cell r="L114">
            <v>135531.08044466638</v>
          </cell>
          <cell r="M114">
            <v>2777.5108744976192</v>
          </cell>
          <cell r="N114">
            <v>303775.33289987105</v>
          </cell>
          <cell r="O114">
            <v>15060.506151266638</v>
          </cell>
          <cell r="P114">
            <v>0</v>
          </cell>
          <cell r="Q114">
            <v>13776.560440541933</v>
          </cell>
          <cell r="R114">
            <v>7821.1710813572563</v>
          </cell>
          <cell r="S114">
            <v>0</v>
          </cell>
          <cell r="T114">
            <v>9006.9361535706848</v>
          </cell>
          <cell r="U114">
            <v>104458.38882657562</v>
          </cell>
          <cell r="V114">
            <v>1201.8002269858875</v>
          </cell>
          <cell r="W114">
            <v>67169.1699021643</v>
          </cell>
          <cell r="X114">
            <v>4423.9841086973338</v>
          </cell>
          <cell r="Y114">
            <v>0</v>
          </cell>
          <cell r="Z114">
            <v>7360.3432471916149</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row>
        <row r="115">
          <cell r="A115">
            <v>9</v>
          </cell>
          <cell r="B115" t="str">
            <v>RhodeIsland</v>
          </cell>
          <cell r="C115">
            <v>41671</v>
          </cell>
          <cell r="D115" t="str">
            <v>Frcst UB</v>
          </cell>
          <cell r="E115">
            <v>32476.212708687413</v>
          </cell>
          <cell r="F115">
            <v>1621.1696597326311</v>
          </cell>
          <cell r="G115">
            <v>1367010.4232796205</v>
          </cell>
          <cell r="H115">
            <v>134469.79056161997</v>
          </cell>
          <cell r="I115">
            <v>221491.61434420955</v>
          </cell>
          <cell r="J115">
            <v>0</v>
          </cell>
          <cell r="K115">
            <v>0</v>
          </cell>
          <cell r="L115">
            <v>109516.66186877355</v>
          </cell>
          <cell r="M115">
            <v>1675.0703896166792</v>
          </cell>
          <cell r="N115">
            <v>253866.34325139396</v>
          </cell>
          <cell r="O115">
            <v>14779.142193819787</v>
          </cell>
          <cell r="P115">
            <v>0</v>
          </cell>
          <cell r="Q115">
            <v>12864.813448590403</v>
          </cell>
          <cell r="R115">
            <v>7071.517824509755</v>
          </cell>
          <cell r="S115">
            <v>0</v>
          </cell>
          <cell r="T115">
            <v>7266.45993879669</v>
          </cell>
          <cell r="U115">
            <v>91872.613227155234</v>
          </cell>
          <cell r="V115">
            <v>1108.9041794310324</v>
          </cell>
          <cell r="W115">
            <v>58471.86808552374</v>
          </cell>
          <cell r="X115">
            <v>3715.9267893742604</v>
          </cell>
          <cell r="Y115">
            <v>0</v>
          </cell>
          <cell r="Z115">
            <v>7025.8350936853458</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row>
        <row r="116">
          <cell r="A116">
            <v>9</v>
          </cell>
          <cell r="B116" t="str">
            <v>RhodeIsland</v>
          </cell>
          <cell r="C116">
            <v>41699</v>
          </cell>
          <cell r="D116" t="str">
            <v>Frcst UB</v>
          </cell>
          <cell r="E116">
            <v>26000.37488696475</v>
          </cell>
          <cell r="F116">
            <v>1147.6482714454964</v>
          </cell>
          <cell r="G116">
            <v>1078425.4827898401</v>
          </cell>
          <cell r="H116">
            <v>109536.42555747795</v>
          </cell>
          <cell r="I116">
            <v>156724.99094895722</v>
          </cell>
          <cell r="J116">
            <v>0</v>
          </cell>
          <cell r="K116">
            <v>0</v>
          </cell>
          <cell r="L116">
            <v>82881.817150820876</v>
          </cell>
          <cell r="M116">
            <v>1250.6752442154639</v>
          </cell>
          <cell r="N116">
            <v>175831.16922073421</v>
          </cell>
          <cell r="O116">
            <v>12261.745573630469</v>
          </cell>
          <cell r="P116">
            <v>0</v>
          </cell>
          <cell r="Q116">
            <v>11258.285604064264</v>
          </cell>
          <cell r="R116">
            <v>6818.7271227079009</v>
          </cell>
          <cell r="S116">
            <v>0</v>
          </cell>
          <cell r="T116">
            <v>6300.6673433047581</v>
          </cell>
          <cell r="U116">
            <v>77500.893932436476</v>
          </cell>
          <cell r="V116">
            <v>782.59850482566003</v>
          </cell>
          <cell r="W116">
            <v>47369.254169243999</v>
          </cell>
          <cell r="X116">
            <v>3131.6796682506383</v>
          </cell>
          <cell r="Y116">
            <v>0</v>
          </cell>
          <cell r="Z116">
            <v>5329.9516595390887</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row>
        <row r="117">
          <cell r="A117">
            <v>9</v>
          </cell>
          <cell r="B117" t="str">
            <v>RhodeIsland</v>
          </cell>
          <cell r="C117">
            <v>41730</v>
          </cell>
          <cell r="D117" t="str">
            <v>Frcst UB</v>
          </cell>
          <cell r="E117">
            <v>23070.867774493465</v>
          </cell>
          <cell r="F117">
            <v>884.36036737740653</v>
          </cell>
          <cell r="G117">
            <v>703966.19336264255</v>
          </cell>
          <cell r="H117">
            <v>72218.292573218147</v>
          </cell>
          <cell r="I117">
            <v>88691.534568292918</v>
          </cell>
          <cell r="J117">
            <v>0</v>
          </cell>
          <cell r="K117">
            <v>0</v>
          </cell>
          <cell r="L117">
            <v>56974.048013307001</v>
          </cell>
          <cell r="M117">
            <v>5950.2892763414466</v>
          </cell>
          <cell r="N117">
            <v>110621.49204826204</v>
          </cell>
          <cell r="O117">
            <v>10595.640294475554</v>
          </cell>
          <cell r="P117">
            <v>0</v>
          </cell>
          <cell r="Q117">
            <v>9942.0644049990133</v>
          </cell>
          <cell r="R117">
            <v>8875.7875026840848</v>
          </cell>
          <cell r="S117">
            <v>0</v>
          </cell>
          <cell r="T117">
            <v>5586.8729956126708</v>
          </cell>
          <cell r="U117">
            <v>43995.662726468203</v>
          </cell>
          <cell r="V117">
            <v>465.11477062248707</v>
          </cell>
          <cell r="W117">
            <v>24429.901039567376</v>
          </cell>
          <cell r="X117">
            <v>2279.6911970477358</v>
          </cell>
          <cell r="Y117">
            <v>0</v>
          </cell>
          <cell r="Z117">
            <v>3519.8377948925272</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row>
        <row r="118">
          <cell r="A118">
            <v>9</v>
          </cell>
          <cell r="B118" t="str">
            <v>RhodeIsland</v>
          </cell>
          <cell r="C118">
            <v>41760</v>
          </cell>
          <cell r="D118" t="str">
            <v>Frcst UB</v>
          </cell>
          <cell r="E118">
            <v>17183.216372928779</v>
          </cell>
          <cell r="F118">
            <v>511.76211406780692</v>
          </cell>
          <cell r="G118">
            <v>383221.8559055326</v>
          </cell>
          <cell r="H118">
            <v>41854.180648679685</v>
          </cell>
          <cell r="I118">
            <v>43471.298509554937</v>
          </cell>
          <cell r="J118">
            <v>0</v>
          </cell>
          <cell r="K118">
            <v>0</v>
          </cell>
          <cell r="L118">
            <v>37194.036231596008</v>
          </cell>
          <cell r="M118">
            <v>332.36981256023785</v>
          </cell>
          <cell r="N118">
            <v>67355.188460123405</v>
          </cell>
          <cell r="O118">
            <v>8297.4163165598366</v>
          </cell>
          <cell r="P118">
            <v>0</v>
          </cell>
          <cell r="Q118">
            <v>7100.163618049598</v>
          </cell>
          <cell r="R118">
            <v>7280.4622261214636</v>
          </cell>
          <cell r="S118">
            <v>0</v>
          </cell>
          <cell r="T118">
            <v>5694.9749880607505</v>
          </cell>
          <cell r="U118">
            <v>27837.022530550137</v>
          </cell>
          <cell r="V118">
            <v>161.05083537873901</v>
          </cell>
          <cell r="W118">
            <v>13759.912128287315</v>
          </cell>
          <cell r="X118">
            <v>811.1510508408669</v>
          </cell>
          <cell r="Y118">
            <v>0</v>
          </cell>
          <cell r="Z118">
            <v>2410.5447956738331</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row>
        <row r="119">
          <cell r="A119">
            <v>9</v>
          </cell>
          <cell r="B119" t="str">
            <v>RhodeIsland</v>
          </cell>
          <cell r="C119">
            <v>41791</v>
          </cell>
          <cell r="D119" t="str">
            <v>Frcst UB</v>
          </cell>
          <cell r="E119">
            <v>14796.421322962564</v>
          </cell>
          <cell r="F119">
            <v>381.73981822763602</v>
          </cell>
          <cell r="G119">
            <v>232150.0630391865</v>
          </cell>
          <cell r="H119">
            <v>23651.281943554146</v>
          </cell>
          <cell r="I119">
            <v>30381.895091103524</v>
          </cell>
          <cell r="J119">
            <v>0</v>
          </cell>
          <cell r="K119">
            <v>0</v>
          </cell>
          <cell r="L119">
            <v>29561.969234698641</v>
          </cell>
          <cell r="M119">
            <v>57.992589783230784</v>
          </cell>
          <cell r="N119">
            <v>52256.527245794678</v>
          </cell>
          <cell r="O119">
            <v>6893.267282347022</v>
          </cell>
          <cell r="P119">
            <v>0</v>
          </cell>
          <cell r="Q119">
            <v>6731.4182024824468</v>
          </cell>
          <cell r="R119">
            <v>4915.4218804609736</v>
          </cell>
          <cell r="S119">
            <v>0</v>
          </cell>
          <cell r="T119">
            <v>4312.1942728509612</v>
          </cell>
          <cell r="U119">
            <v>12061.381389810058</v>
          </cell>
          <cell r="V119">
            <v>38.50901452823463</v>
          </cell>
          <cell r="W119">
            <v>8761.3013374618386</v>
          </cell>
          <cell r="X119">
            <v>746.12093033750784</v>
          </cell>
          <cell r="Y119">
            <v>0</v>
          </cell>
          <cell r="Z119">
            <v>905.73598936059955</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row>
        <row r="120">
          <cell r="A120">
            <v>9</v>
          </cell>
          <cell r="B120" t="str">
            <v>RhodeIsland</v>
          </cell>
          <cell r="C120">
            <v>41821</v>
          </cell>
          <cell r="D120" t="str">
            <v>Frcst UB</v>
          </cell>
          <cell r="E120">
            <v>14063.155263475166</v>
          </cell>
          <cell r="F120">
            <v>352.09738134599161</v>
          </cell>
          <cell r="G120">
            <v>192992.48906590632</v>
          </cell>
          <cell r="H120">
            <v>21504.232077829161</v>
          </cell>
          <cell r="I120">
            <v>26391.35006906484</v>
          </cell>
          <cell r="J120">
            <v>0</v>
          </cell>
          <cell r="K120">
            <v>0</v>
          </cell>
          <cell r="L120">
            <v>27766.978687915209</v>
          </cell>
          <cell r="M120">
            <v>159.13076580133776</v>
          </cell>
          <cell r="N120">
            <v>50233.034128417814</v>
          </cell>
          <cell r="O120">
            <v>7682.6757407608593</v>
          </cell>
          <cell r="P120">
            <v>0</v>
          </cell>
          <cell r="Q120">
            <v>7813.5327001254191</v>
          </cell>
          <cell r="R120">
            <v>7632.2024442630345</v>
          </cell>
          <cell r="S120">
            <v>0</v>
          </cell>
          <cell r="T120">
            <v>4842.6585299031394</v>
          </cell>
          <cell r="U120">
            <v>9118.1763977707014</v>
          </cell>
          <cell r="V120">
            <v>9.1984840764331217</v>
          </cell>
          <cell r="W120">
            <v>6536.6575638205568</v>
          </cell>
          <cell r="X120">
            <v>791.35527707006383</v>
          </cell>
          <cell r="Y120">
            <v>0</v>
          </cell>
          <cell r="Z120">
            <v>886.50223566878981</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row>
        <row r="121">
          <cell r="A121">
            <v>9</v>
          </cell>
          <cell r="B121" t="str">
            <v>RhodeIsland</v>
          </cell>
          <cell r="C121">
            <v>41852</v>
          </cell>
          <cell r="D121" t="str">
            <v>Frcst UB</v>
          </cell>
          <cell r="E121">
            <v>15146.949918887545</v>
          </cell>
          <cell r="F121">
            <v>411.94852360855828</v>
          </cell>
          <cell r="G121">
            <v>204819.15802805161</v>
          </cell>
          <cell r="H121">
            <v>22948.989642590208</v>
          </cell>
          <cell r="I121">
            <v>27812.123384826318</v>
          </cell>
          <cell r="J121">
            <v>0</v>
          </cell>
          <cell r="K121">
            <v>0</v>
          </cell>
          <cell r="L121">
            <v>34479.403564616623</v>
          </cell>
          <cell r="M121">
            <v>151.4592812665976</v>
          </cell>
          <cell r="N121">
            <v>55917.127768843282</v>
          </cell>
          <cell r="O121">
            <v>8515.411428121959</v>
          </cell>
          <cell r="P121">
            <v>0</v>
          </cell>
          <cell r="Q121">
            <v>8968.2324046787526</v>
          </cell>
          <cell r="R121">
            <v>6334.754015365842</v>
          </cell>
          <cell r="S121">
            <v>0</v>
          </cell>
          <cell r="T121">
            <v>6016.8073017066308</v>
          </cell>
          <cell r="U121">
            <v>10159.111164482714</v>
          </cell>
          <cell r="V121">
            <v>16.035365192345967</v>
          </cell>
          <cell r="W121">
            <v>6961.7470365795798</v>
          </cell>
          <cell r="X121">
            <v>825.87466887945607</v>
          </cell>
          <cell r="Y121">
            <v>0</v>
          </cell>
          <cell r="Z121">
            <v>914.13842245293745</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row>
        <row r="122">
          <cell r="A122">
            <v>9</v>
          </cell>
          <cell r="B122" t="str">
            <v>RhodeIsland</v>
          </cell>
          <cell r="C122">
            <v>41883</v>
          </cell>
          <cell r="D122" t="str">
            <v>Frcst UB</v>
          </cell>
          <cell r="E122">
            <v>16639.859768020033</v>
          </cell>
          <cell r="F122">
            <v>462.30220011047373</v>
          </cell>
          <cell r="G122">
            <v>245703.44661068544</v>
          </cell>
          <cell r="H122">
            <v>27055.046645711602</v>
          </cell>
          <cell r="I122">
            <v>29331.042481597935</v>
          </cell>
          <cell r="J122">
            <v>0</v>
          </cell>
          <cell r="K122">
            <v>0</v>
          </cell>
          <cell r="L122">
            <v>35943.995047504111</v>
          </cell>
          <cell r="M122">
            <v>470.53455955816094</v>
          </cell>
          <cell r="N122">
            <v>68824.38632796731</v>
          </cell>
          <cell r="O122">
            <v>8937.1317912231443</v>
          </cell>
          <cell r="P122">
            <v>0</v>
          </cell>
          <cell r="Q122">
            <v>8525.7108510610979</v>
          </cell>
          <cell r="R122">
            <v>6262.8749874215382</v>
          </cell>
          <cell r="S122">
            <v>0</v>
          </cell>
          <cell r="T122">
            <v>5726.855002346635</v>
          </cell>
          <cell r="U122">
            <v>14257.154303798307</v>
          </cell>
          <cell r="V122">
            <v>19.900136157717448</v>
          </cell>
          <cell r="W122">
            <v>9446.7001308816398</v>
          </cell>
          <cell r="X122">
            <v>843.53124240551892</v>
          </cell>
          <cell r="Y122">
            <v>0</v>
          </cell>
          <cell r="Z122">
            <v>1144.0617315636487</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row>
        <row r="123">
          <cell r="A123">
            <v>9</v>
          </cell>
          <cell r="B123" t="str">
            <v>RhodeIsland</v>
          </cell>
          <cell r="C123">
            <v>41913</v>
          </cell>
          <cell r="D123" t="str">
            <v>Frcst UB</v>
          </cell>
          <cell r="E123">
            <v>22577.970150074529</v>
          </cell>
          <cell r="F123">
            <v>926.9742880826899</v>
          </cell>
          <cell r="G123">
            <v>567828.79520918021</v>
          </cell>
          <cell r="H123">
            <v>65709.109657354653</v>
          </cell>
          <cell r="I123">
            <v>69923.42980722239</v>
          </cell>
          <cell r="J123">
            <v>0</v>
          </cell>
          <cell r="K123">
            <v>0</v>
          </cell>
          <cell r="L123">
            <v>60293.2923480268</v>
          </cell>
          <cell r="M123">
            <v>880.62658120189235</v>
          </cell>
          <cell r="N123">
            <v>129914.30408907869</v>
          </cell>
          <cell r="O123">
            <v>11716.424010848688</v>
          </cell>
          <cell r="P123">
            <v>0</v>
          </cell>
          <cell r="Q123">
            <v>11558.164545731128</v>
          </cell>
          <cell r="R123">
            <v>6779.2751643929505</v>
          </cell>
          <cell r="S123">
            <v>0</v>
          </cell>
          <cell r="T123">
            <v>6769.4381825290284</v>
          </cell>
          <cell r="U123">
            <v>37768.859852329639</v>
          </cell>
          <cell r="V123">
            <v>379.08420361123075</v>
          </cell>
          <cell r="W123">
            <v>25913.486161790737</v>
          </cell>
          <cell r="X123">
            <v>1746.4698688395001</v>
          </cell>
          <cell r="Y123">
            <v>0</v>
          </cell>
          <cell r="Z123">
            <v>3262.0908810284518</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row>
        <row r="124">
          <cell r="A124">
            <v>9</v>
          </cell>
          <cell r="B124" t="str">
            <v>RhodeIsland</v>
          </cell>
          <cell r="C124">
            <v>41944</v>
          </cell>
          <cell r="D124" t="str">
            <v>Frcst UB</v>
          </cell>
          <cell r="E124">
            <v>30963.795936595536</v>
          </cell>
          <cell r="F124">
            <v>1606.704715745502</v>
          </cell>
          <cell r="G124">
            <v>993145.49456098175</v>
          </cell>
          <cell r="H124">
            <v>111366.99112106905</v>
          </cell>
          <cell r="I124">
            <v>135881.69986298584</v>
          </cell>
          <cell r="J124">
            <v>0</v>
          </cell>
          <cell r="K124">
            <v>0</v>
          </cell>
          <cell r="L124">
            <v>95921.228399964253</v>
          </cell>
          <cell r="M124">
            <v>1979.5644661286638</v>
          </cell>
          <cell r="N124">
            <v>186240.42884543908</v>
          </cell>
          <cell r="O124">
            <v>14081.319432939421</v>
          </cell>
          <cell r="P124">
            <v>0</v>
          </cell>
          <cell r="Q124">
            <v>12267.842886244607</v>
          </cell>
          <cell r="R124">
            <v>6190.374320391963</v>
          </cell>
          <cell r="S124">
            <v>0</v>
          </cell>
          <cell r="T124">
            <v>7655.2362157913176</v>
          </cell>
          <cell r="U124">
            <v>63390.554018216455</v>
          </cell>
          <cell r="V124">
            <v>432.60422473829948</v>
          </cell>
          <cell r="W124">
            <v>40027.936468918211</v>
          </cell>
          <cell r="X124">
            <v>2793.0253271299962</v>
          </cell>
          <cell r="Y124">
            <v>0</v>
          </cell>
          <cell r="Z124">
            <v>4844.110570015936</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row>
        <row r="125">
          <cell r="A125">
            <v>9</v>
          </cell>
          <cell r="B125" t="str">
            <v>RhodeIsland</v>
          </cell>
          <cell r="C125">
            <v>41974</v>
          </cell>
          <cell r="D125" t="str">
            <v>Frcst UB</v>
          </cell>
          <cell r="E125">
            <v>37652.576681125633</v>
          </cell>
          <cell r="F125">
            <v>2067.5499688354757</v>
          </cell>
          <cell r="G125">
            <v>1490835.061305613</v>
          </cell>
          <cell r="H125">
            <v>144633.05970364017</v>
          </cell>
          <cell r="I125">
            <v>244945.40051738129</v>
          </cell>
          <cell r="J125">
            <v>0</v>
          </cell>
          <cell r="K125">
            <v>0</v>
          </cell>
          <cell r="L125">
            <v>121282.80626293654</v>
          </cell>
          <cell r="M125">
            <v>2730.586265159438</v>
          </cell>
          <cell r="N125">
            <v>278486.12151273486</v>
          </cell>
          <cell r="O125">
            <v>14702.307112143217</v>
          </cell>
          <cell r="P125">
            <v>0</v>
          </cell>
          <cell r="Q125">
            <v>14864.971567832381</v>
          </cell>
          <cell r="R125">
            <v>8892.0828356250058</v>
          </cell>
          <cell r="S125">
            <v>0</v>
          </cell>
          <cell r="T125">
            <v>6802.7722866367403</v>
          </cell>
          <cell r="U125">
            <v>99829.489042611473</v>
          </cell>
          <cell r="V125">
            <v>466.39605318435588</v>
          </cell>
          <cell r="W125">
            <v>58959.307545521449</v>
          </cell>
          <cell r="X125">
            <v>4502.7514075833969</v>
          </cell>
          <cell r="Y125">
            <v>0</v>
          </cell>
          <cell r="Z125">
            <v>6791.0959671427572</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row>
        <row r="126">
          <cell r="A126">
            <v>9</v>
          </cell>
          <cell r="B126" t="str">
            <v>RhodeIsland</v>
          </cell>
          <cell r="C126">
            <v>42005</v>
          </cell>
          <cell r="D126" t="str">
            <v>Frcst UB</v>
          </cell>
          <cell r="E126">
            <v>37835.772479844178</v>
          </cell>
          <cell r="F126">
            <v>2075.418706370308</v>
          </cell>
          <cell r="G126">
            <v>1652339.4094643169</v>
          </cell>
          <cell r="H126">
            <v>156932.94227172664</v>
          </cell>
          <cell r="I126">
            <v>256169.7623242659</v>
          </cell>
          <cell r="J126">
            <v>0</v>
          </cell>
          <cell r="K126">
            <v>0</v>
          </cell>
          <cell r="L126">
            <v>132469.69745484838</v>
          </cell>
          <cell r="M126">
            <v>2705.2634818083743</v>
          </cell>
          <cell r="N126">
            <v>295873.6623909148</v>
          </cell>
          <cell r="O126">
            <v>14668.758881436001</v>
          </cell>
          <cell r="P126">
            <v>0</v>
          </cell>
          <cell r="Q126">
            <v>13418.210602493153</v>
          </cell>
          <cell r="R126">
            <v>7617.7302150791766</v>
          </cell>
          <cell r="S126">
            <v>0</v>
          </cell>
          <cell r="T126">
            <v>8772.6516871483254</v>
          </cell>
          <cell r="U126">
            <v>106944.98280542697</v>
          </cell>
          <cell r="V126">
            <v>1172.5895869675815</v>
          </cell>
          <cell r="W126">
            <v>65526.310760259905</v>
          </cell>
          <cell r="X126">
            <v>4315.1650754295442</v>
          </cell>
          <cell r="Y126">
            <v>0</v>
          </cell>
          <cell r="Z126">
            <v>7180.0300012719126</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row>
        <row r="127">
          <cell r="A127">
            <v>9</v>
          </cell>
          <cell r="B127" t="str">
            <v>RhodeIsland</v>
          </cell>
          <cell r="C127">
            <v>42036</v>
          </cell>
          <cell r="D127" t="str">
            <v>Frcst UB</v>
          </cell>
          <cell r="E127">
            <v>30326.372305534562</v>
          </cell>
          <cell r="F127">
            <v>1574.9971061326512</v>
          </cell>
          <cell r="G127">
            <v>1336686.4230073057</v>
          </cell>
          <cell r="H127">
            <v>130554.32010318041</v>
          </cell>
          <cell r="I127">
            <v>216072.07503431168</v>
          </cell>
          <cell r="J127">
            <v>0</v>
          </cell>
          <cell r="K127">
            <v>0</v>
          </cell>
          <cell r="L127">
            <v>106864.99234281358</v>
          </cell>
          <cell r="M127">
            <v>1627.362688646584</v>
          </cell>
          <cell r="N127">
            <v>246635.97271575296</v>
          </cell>
          <cell r="O127">
            <v>14358.217257919854</v>
          </cell>
          <cell r="P127">
            <v>0</v>
          </cell>
          <cell r="Q127">
            <v>12498.410533915359</v>
          </cell>
          <cell r="R127">
            <v>6870.113835837009</v>
          </cell>
          <cell r="S127">
            <v>0</v>
          </cell>
          <cell r="T127">
            <v>7059.5038012993164</v>
          </cell>
          <cell r="U127">
            <v>93580.256396296478</v>
          </cell>
          <cell r="V127">
            <v>1076.5031083295155</v>
          </cell>
          <cell r="W127">
            <v>56767.452914130103</v>
          </cell>
          <cell r="X127">
            <v>3607.8631624013801</v>
          </cell>
          <cell r="Y127">
            <v>0</v>
          </cell>
          <cell r="Z127">
            <v>6821.1048300917173</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row>
        <row r="128">
          <cell r="A128">
            <v>9</v>
          </cell>
          <cell r="B128" t="str">
            <v>RhodeIsland</v>
          </cell>
          <cell r="C128">
            <v>42064</v>
          </cell>
          <cell r="D128" t="str">
            <v>Frcst UB</v>
          </cell>
          <cell r="E128">
            <v>25205.419641889708</v>
          </cell>
          <cell r="F128">
            <v>1157.7745797229568</v>
          </cell>
          <cell r="G128">
            <v>1097959.9126882306</v>
          </cell>
          <cell r="H128">
            <v>110720.39412454149</v>
          </cell>
          <cell r="I128">
            <v>159192.78929776914</v>
          </cell>
          <cell r="J128">
            <v>0</v>
          </cell>
          <cell r="K128">
            <v>0</v>
          </cell>
          <cell r="L128">
            <v>83906.764272484055</v>
          </cell>
          <cell r="M128">
            <v>1316.5675972355114</v>
          </cell>
          <cell r="N128">
            <v>177382.6207138584</v>
          </cell>
          <cell r="O128">
            <v>12369.937446338974</v>
          </cell>
          <cell r="P128">
            <v>0</v>
          </cell>
          <cell r="Q128">
            <v>11357.62341821777</v>
          </cell>
          <cell r="R128">
            <v>6878.8923620259129</v>
          </cell>
          <cell r="S128">
            <v>0</v>
          </cell>
          <cell r="T128">
            <v>6356.261466922153</v>
          </cell>
          <cell r="U128">
            <v>82185.673971066004</v>
          </cell>
          <cell r="V128">
            <v>791.39911998358264</v>
          </cell>
          <cell r="W128">
            <v>47887.666947770238</v>
          </cell>
          <cell r="X128">
            <v>3165.0956939937714</v>
          </cell>
          <cell r="Y128">
            <v>0</v>
          </cell>
          <cell r="Z128">
            <v>5387.9226610952592</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row>
        <row r="129">
          <cell r="A129">
            <v>9</v>
          </cell>
          <cell r="B129" t="str">
            <v>RhodeIsland</v>
          </cell>
          <cell r="C129">
            <v>42095</v>
          </cell>
          <cell r="D129" t="str">
            <v>Frcst UB</v>
          </cell>
          <cell r="E129">
            <v>20622.581654458376</v>
          </cell>
          <cell r="F129">
            <v>822.83964616854337</v>
          </cell>
          <cell r="G129">
            <v>652397.25438650022</v>
          </cell>
          <cell r="H129">
            <v>66461.051963889258</v>
          </cell>
          <cell r="I129">
            <v>82030.905011542796</v>
          </cell>
          <cell r="J129">
            <v>0</v>
          </cell>
          <cell r="K129">
            <v>0</v>
          </cell>
          <cell r="L129">
            <v>53196.80151219957</v>
          </cell>
          <cell r="M129">
            <v>5536.3561092916061</v>
          </cell>
          <cell r="N129">
            <v>102926.08390577423</v>
          </cell>
          <cell r="O129">
            <v>9858.552273990299</v>
          </cell>
          <cell r="P129">
            <v>0</v>
          </cell>
          <cell r="Q129">
            <v>9250.4425333469062</v>
          </cell>
          <cell r="R129">
            <v>8258.3414155408464</v>
          </cell>
          <cell r="S129">
            <v>0</v>
          </cell>
          <cell r="T129">
            <v>5198.2209611352673</v>
          </cell>
          <cell r="U129">
            <v>42180.512969438918</v>
          </cell>
          <cell r="V129">
            <v>426.21996313434465</v>
          </cell>
          <cell r="W129">
            <v>22472.780165868702</v>
          </cell>
          <cell r="X129">
            <v>2099.6323452529086</v>
          </cell>
          <cell r="Y129">
            <v>0</v>
          </cell>
          <cell r="Z129">
            <v>3237.0738324004183</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row>
        <row r="130">
          <cell r="A130">
            <v>9</v>
          </cell>
          <cell r="B130" t="str">
            <v>RhodeIsland</v>
          </cell>
          <cell r="C130">
            <v>42125</v>
          </cell>
          <cell r="D130" t="str">
            <v>Frcst UB</v>
          </cell>
          <cell r="E130">
            <v>17240.229099303964</v>
          </cell>
          <cell r="F130">
            <v>534.54084318061746</v>
          </cell>
          <cell r="G130">
            <v>403647.38117366791</v>
          </cell>
          <cell r="H130">
            <v>43763.94276601795</v>
          </cell>
          <cell r="I130">
            <v>45670.756898751366</v>
          </cell>
          <cell r="J130">
            <v>0</v>
          </cell>
          <cell r="K130">
            <v>0</v>
          </cell>
          <cell r="L130">
            <v>38951.792808775615</v>
          </cell>
          <cell r="M130">
            <v>376.09403122543233</v>
          </cell>
          <cell r="N130">
            <v>70353.193881197163</v>
          </cell>
          <cell r="O130">
            <v>8666.7375175936577</v>
          </cell>
          <cell r="P130">
            <v>0</v>
          </cell>
          <cell r="Q130">
            <v>7416.1946396245057</v>
          </cell>
          <cell r="R130">
            <v>7604.5184082930409</v>
          </cell>
          <cell r="S130">
            <v>0</v>
          </cell>
          <cell r="T130">
            <v>5948.4605216539585</v>
          </cell>
          <cell r="U130">
            <v>30534.720472549921</v>
          </cell>
          <cell r="V130">
            <v>168.55423022565418</v>
          </cell>
          <cell r="W130">
            <v>14388.766001748711</v>
          </cell>
          <cell r="X130">
            <v>847.35916795290711</v>
          </cell>
          <cell r="Y130">
            <v>0</v>
          </cell>
          <cell r="Z130">
            <v>2521.2609585196769</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row>
        <row r="131">
          <cell r="A131">
            <v>9</v>
          </cell>
          <cell r="B131" t="str">
            <v>RhodeIsland</v>
          </cell>
          <cell r="C131">
            <v>42156</v>
          </cell>
          <cell r="D131" t="str">
            <v>Frcst UB</v>
          </cell>
          <cell r="E131">
            <v>14469.048140218312</v>
          </cell>
          <cell r="F131">
            <v>388.68054219541114</v>
          </cell>
          <cell r="G131">
            <v>241028.47821836421</v>
          </cell>
          <cell r="H131">
            <v>24287.768118224885</v>
          </cell>
          <cell r="I131">
            <v>31398.000139941694</v>
          </cell>
          <cell r="J131">
            <v>0</v>
          </cell>
          <cell r="K131">
            <v>0</v>
          </cell>
          <cell r="L131">
            <v>30178.668688589962</v>
          </cell>
          <cell r="M131">
            <v>59.047000506562249</v>
          </cell>
          <cell r="N131">
            <v>53206.645922990938</v>
          </cell>
          <cell r="O131">
            <v>7018.5994147533293</v>
          </cell>
          <cell r="P131">
            <v>0</v>
          </cell>
          <cell r="Q131">
            <v>6853.8076243457626</v>
          </cell>
          <cell r="R131">
            <v>5004.7931873784455</v>
          </cell>
          <cell r="S131">
            <v>0</v>
          </cell>
          <cell r="T131">
            <v>4390.5978050846152</v>
          </cell>
          <cell r="U131">
            <v>13023.782318997954</v>
          </cell>
          <cell r="V131">
            <v>40.971318315888681</v>
          </cell>
          <cell r="W131">
            <v>9073.130970063241</v>
          </cell>
          <cell r="X131">
            <v>759.55956308999771</v>
          </cell>
          <cell r="Y131">
            <v>0</v>
          </cell>
          <cell r="Z131">
            <v>926.19359341816744</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row>
        <row r="132">
          <cell r="A132">
            <v>9</v>
          </cell>
          <cell r="B132" t="str">
            <v>RhodeIsland</v>
          </cell>
          <cell r="C132">
            <v>42186</v>
          </cell>
          <cell r="D132" t="str">
            <v>Frcst UB</v>
          </cell>
          <cell r="E132">
            <v>13467.075616588751</v>
          </cell>
          <cell r="F132">
            <v>351.08850632780826</v>
          </cell>
          <cell r="G132">
            <v>193866.06746201398</v>
          </cell>
          <cell r="H132">
            <v>21442.030408322891</v>
          </cell>
          <cell r="I132">
            <v>26447.085069208337</v>
          </cell>
          <cell r="J132">
            <v>0</v>
          </cell>
          <cell r="K132">
            <v>0</v>
          </cell>
          <cell r="L132">
            <v>27735.948988646425</v>
          </cell>
          <cell r="M132">
            <v>174.54228409384555</v>
          </cell>
          <cell r="N132">
            <v>50089.099933207443</v>
          </cell>
          <cell r="O132">
            <v>7660.6623432228625</v>
          </cell>
          <cell r="P132">
            <v>0</v>
          </cell>
          <cell r="Q132">
            <v>7791.1443542797879</v>
          </cell>
          <cell r="R132">
            <v>7610.3336693511055</v>
          </cell>
          <cell r="S132">
            <v>0</v>
          </cell>
          <cell r="T132">
            <v>4828.7827174965405</v>
          </cell>
          <cell r="U132">
            <v>9481.014515923569</v>
          </cell>
          <cell r="V132">
            <v>9.1721273885350314</v>
          </cell>
          <cell r="W132">
            <v>6517.9278859872593</v>
          </cell>
          <cell r="X132">
            <v>789.08778343949064</v>
          </cell>
          <cell r="Y132">
            <v>0</v>
          </cell>
          <cell r="Z132">
            <v>883.96211464968155</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row>
        <row r="133">
          <cell r="A133">
            <v>9</v>
          </cell>
          <cell r="B133" t="str">
            <v>RhodeIsland</v>
          </cell>
          <cell r="C133">
            <v>42217</v>
          </cell>
          <cell r="D133" t="str">
            <v>Frcst UB</v>
          </cell>
          <cell r="E133">
            <v>14783.8138937604</v>
          </cell>
          <cell r="F133">
            <v>418.7017780939446</v>
          </cell>
          <cell r="G133">
            <v>209675.8841378199</v>
          </cell>
          <cell r="H133">
            <v>23311.980238153967</v>
          </cell>
          <cell r="I133">
            <v>28406.939376675622</v>
          </cell>
          <cell r="J133">
            <v>0</v>
          </cell>
          <cell r="K133">
            <v>0</v>
          </cell>
          <cell r="L133">
            <v>35106.067628484103</v>
          </cell>
          <cell r="M133">
            <v>164.20503499067192</v>
          </cell>
          <cell r="N133">
            <v>56833.801994562033</v>
          </cell>
          <cell r="O133">
            <v>8655.008336779696</v>
          </cell>
          <cell r="P133">
            <v>0</v>
          </cell>
          <cell r="Q133">
            <v>9115.2526080341413</v>
          </cell>
          <cell r="R133">
            <v>6438.6024418472498</v>
          </cell>
          <cell r="S133">
            <v>0</v>
          </cell>
          <cell r="T133">
            <v>6115.4434869805127</v>
          </cell>
          <cell r="U133">
            <v>10752.326664225924</v>
          </cell>
          <cell r="V133">
            <v>16.155419969978048</v>
          </cell>
          <cell r="W133">
            <v>7073.4891277248553</v>
          </cell>
          <cell r="X133">
            <v>839.50364258486502</v>
          </cell>
          <cell r="Y133">
            <v>0</v>
          </cell>
          <cell r="Z133">
            <v>929.47182141730821</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row>
        <row r="134">
          <cell r="A134">
            <v>9</v>
          </cell>
          <cell r="B134" t="str">
            <v>RhodeIsland</v>
          </cell>
          <cell r="C134">
            <v>42248</v>
          </cell>
          <cell r="D134" t="str">
            <v>Frcst UB</v>
          </cell>
          <cell r="E134">
            <v>15029.642188719246</v>
          </cell>
          <cell r="F134">
            <v>434.88805347319499</v>
          </cell>
          <cell r="G134">
            <v>234156.16511378076</v>
          </cell>
          <cell r="H134">
            <v>25601.50355485304</v>
          </cell>
          <cell r="I134">
            <v>27768.086188478166</v>
          </cell>
          <cell r="J134">
            <v>0</v>
          </cell>
          <cell r="K134">
            <v>0</v>
          </cell>
          <cell r="L134">
            <v>33901.447603975095</v>
          </cell>
          <cell r="M134">
            <v>442.63224066252866</v>
          </cell>
          <cell r="N134">
            <v>64743.155871861418</v>
          </cell>
          <cell r="O134">
            <v>8407.1671027948178</v>
          </cell>
          <cell r="P134">
            <v>0</v>
          </cell>
          <cell r="Q134">
            <v>8020.1430916989839</v>
          </cell>
          <cell r="R134">
            <v>5891.4915649868371</v>
          </cell>
          <cell r="S134">
            <v>0</v>
          </cell>
          <cell r="T134">
            <v>5387.2571315875348</v>
          </cell>
          <cell r="U134">
            <v>14067.267389535824</v>
          </cell>
          <cell r="V134">
            <v>19.067597885702074</v>
          </cell>
          <cell r="W134">
            <v>8972.2848382739558</v>
          </cell>
          <cell r="X134">
            <v>793.58918502215965</v>
          </cell>
          <cell r="Y134">
            <v>0</v>
          </cell>
          <cell r="Z134">
            <v>1083.144201461562</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row>
        <row r="135">
          <cell r="A135">
            <v>9</v>
          </cell>
          <cell r="B135" t="str">
            <v>RhodeIsland</v>
          </cell>
          <cell r="C135">
            <v>42278</v>
          </cell>
          <cell r="D135" t="str">
            <v>Frcst UB</v>
          </cell>
          <cell r="E135">
            <v>21620.180102130711</v>
          </cell>
          <cell r="F135">
            <v>924.58517909278612</v>
          </cell>
          <cell r="G135">
            <v>573281.4371296243</v>
          </cell>
          <cell r="H135">
            <v>65876.782639495403</v>
          </cell>
          <cell r="I135">
            <v>70413.006842923816</v>
          </cell>
          <cell r="J135">
            <v>0</v>
          </cell>
          <cell r="K135">
            <v>0</v>
          </cell>
          <cell r="L135">
            <v>60243.217575101575</v>
          </cell>
          <cell r="M135">
            <v>878.35692506477403</v>
          </cell>
          <cell r="N135">
            <v>129579.47340843677</v>
          </cell>
          <cell r="O135">
            <v>11686.22704174856</v>
          </cell>
          <cell r="P135">
            <v>0</v>
          </cell>
          <cell r="Q135">
            <v>11528.375461850381</v>
          </cell>
          <cell r="R135">
            <v>6761.8028057218344</v>
          </cell>
          <cell r="S135">
            <v>0</v>
          </cell>
          <cell r="T135">
            <v>6751.9911769039554</v>
          </cell>
          <cell r="U135">
            <v>39496.244542253626</v>
          </cell>
          <cell r="V135">
            <v>381.06651579799529</v>
          </cell>
          <cell r="W135">
            <v>25996.298011601328</v>
          </cell>
          <cell r="X135">
            <v>1748.922020014704</v>
          </cell>
          <cell r="Y135">
            <v>0</v>
          </cell>
          <cell r="Z135">
            <v>3271.9479023332074</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row>
        <row r="136">
          <cell r="A136">
            <v>9</v>
          </cell>
          <cell r="B136" t="str">
            <v>RhodeIsland</v>
          </cell>
          <cell r="C136">
            <v>42309</v>
          </cell>
          <cell r="D136" t="str">
            <v>Frcst UB</v>
          </cell>
          <cell r="E136">
            <v>31369.885356951469</v>
          </cell>
          <cell r="F136">
            <v>1695.7305707076537</v>
          </cell>
          <cell r="G136">
            <v>1053170.0522503844</v>
          </cell>
          <cell r="H136">
            <v>117256.01624661955</v>
          </cell>
          <cell r="I136">
            <v>143764.89423747489</v>
          </cell>
          <cell r="J136">
            <v>0</v>
          </cell>
          <cell r="K136">
            <v>0</v>
          </cell>
          <cell r="L136">
            <v>101413.42115120823</v>
          </cell>
          <cell r="M136">
            <v>2089.2500961780088</v>
          </cell>
          <cell r="N136">
            <v>196559.81936194096</v>
          </cell>
          <cell r="O136">
            <v>14861.55085270651</v>
          </cell>
          <cell r="P136">
            <v>0</v>
          </cell>
          <cell r="Q136">
            <v>12947.591436669767</v>
          </cell>
          <cell r="R136">
            <v>6533.3765914427049</v>
          </cell>
          <cell r="S136">
            <v>0</v>
          </cell>
          <cell r="T136">
            <v>6463.523981670769</v>
          </cell>
          <cell r="U136">
            <v>69191.228843354271</v>
          </cell>
          <cell r="V136">
            <v>455.22480886951161</v>
          </cell>
          <cell r="W136">
            <v>42140.687158093177</v>
          </cell>
          <cell r="X136">
            <v>2941.6091206151709</v>
          </cell>
          <cell r="Y136">
            <v>0</v>
          </cell>
          <cell r="Z136">
            <v>5100.1229483068137</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row>
        <row r="137">
          <cell r="A137">
            <v>9</v>
          </cell>
          <cell r="B137" t="str">
            <v>RhodeIsland</v>
          </cell>
          <cell r="C137">
            <v>42339</v>
          </cell>
          <cell r="D137" t="str">
            <v>Frcst UB</v>
          </cell>
          <cell r="E137">
            <v>38348.841287106858</v>
          </cell>
          <cell r="F137">
            <v>2193.9002447087555</v>
          </cell>
          <cell r="G137">
            <v>1588949.555441749</v>
          </cell>
          <cell r="H137">
            <v>153070.90749600291</v>
          </cell>
          <cell r="I137">
            <v>260451.36168225962</v>
          </cell>
          <cell r="J137">
            <v>0</v>
          </cell>
          <cell r="K137">
            <v>0</v>
          </cell>
          <cell r="L137">
            <v>128919.91778398858</v>
          </cell>
          <cell r="M137">
            <v>2973.7042528030202</v>
          </cell>
          <cell r="N137">
            <v>295504.717827402</v>
          </cell>
          <cell r="O137">
            <v>15600.781435663081</v>
          </cell>
          <cell r="P137">
            <v>0</v>
          </cell>
          <cell r="Q137">
            <v>15773.386496977695</v>
          </cell>
          <cell r="R137">
            <v>9435.4878978020897</v>
          </cell>
          <cell r="S137">
            <v>0</v>
          </cell>
          <cell r="T137">
            <v>5774.7978077671896</v>
          </cell>
          <cell r="U137">
            <v>109506.7498621015</v>
          </cell>
          <cell r="V137">
            <v>493.40469268817913</v>
          </cell>
          <cell r="W137">
            <v>62391.713290400854</v>
          </cell>
          <cell r="X137">
            <v>4765.8708683326022</v>
          </cell>
          <cell r="Y137">
            <v>0</v>
          </cell>
          <cell r="Z137">
            <v>7186.9003350397552</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row>
        <row r="138">
          <cell r="A138">
            <v>9</v>
          </cell>
          <cell r="B138" t="str">
            <v>RhodeIsland</v>
          </cell>
          <cell r="C138">
            <v>42370</v>
          </cell>
          <cell r="D138" t="str">
            <v>Frcst UB</v>
          </cell>
          <cell r="E138">
            <v>38576.283321546405</v>
          </cell>
          <cell r="F138">
            <v>2204.7474684883391</v>
          </cell>
          <cell r="G138">
            <v>1763536.9123835606</v>
          </cell>
          <cell r="H138">
            <v>166322.64783224632</v>
          </cell>
          <cell r="I138">
            <v>272774.60056081542</v>
          </cell>
          <cell r="J138">
            <v>0</v>
          </cell>
          <cell r="K138">
            <v>0</v>
          </cell>
          <cell r="L138">
            <v>140970.93841308152</v>
          </cell>
          <cell r="M138">
            <v>2873.8407314166116</v>
          </cell>
          <cell r="N138">
            <v>314310.89357847924</v>
          </cell>
          <cell r="O138">
            <v>15582.835844374149</v>
          </cell>
          <cell r="P138">
            <v>0</v>
          </cell>
          <cell r="Q138">
            <v>14254.360224606969</v>
          </cell>
          <cell r="R138">
            <v>8092.4255697280269</v>
          </cell>
          <cell r="S138">
            <v>0</v>
          </cell>
          <cell r="T138">
            <v>7455.4523537070636</v>
          </cell>
          <cell r="U138">
            <v>117482.82670572052</v>
          </cell>
          <cell r="V138">
            <v>1242.3346365834814</v>
          </cell>
          <cell r="W138">
            <v>69440.396487328369</v>
          </cell>
          <cell r="X138">
            <v>4573.9185010986766</v>
          </cell>
          <cell r="Y138">
            <v>0</v>
          </cell>
          <cell r="Z138">
            <v>7609.384643588648</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row>
        <row r="139">
          <cell r="A139">
            <v>9</v>
          </cell>
          <cell r="B139" t="str">
            <v>RhodeIsland</v>
          </cell>
          <cell r="C139">
            <v>42401</v>
          </cell>
          <cell r="D139" t="str">
            <v>Frcst UB</v>
          </cell>
          <cell r="E139">
            <v>32893.212060870719</v>
          </cell>
          <cell r="F139">
            <v>1780.2084554658957</v>
          </cell>
          <cell r="G139">
            <v>1496866.3056131438</v>
          </cell>
          <cell r="H139">
            <v>145198.82878905867</v>
          </cell>
          <cell r="I139">
            <v>241314.81701987368</v>
          </cell>
          <cell r="J139">
            <v>0</v>
          </cell>
          <cell r="K139">
            <v>0</v>
          </cell>
          <cell r="L139">
            <v>120894.44681075866</v>
          </cell>
          <cell r="M139">
            <v>1900.7101456863525</v>
          </cell>
          <cell r="N139">
            <v>278770.95287415729</v>
          </cell>
          <cell r="O139">
            <v>16228.994750808439</v>
          </cell>
          <cell r="P139">
            <v>0</v>
          </cell>
          <cell r="Q139">
            <v>14126.867932471105</v>
          </cell>
          <cell r="R139">
            <v>7765.2426743825481</v>
          </cell>
          <cell r="S139">
            <v>0</v>
          </cell>
          <cell r="T139">
            <v>6383.4470854745614</v>
          </cell>
          <cell r="U139">
            <v>107757.60216376683</v>
          </cell>
          <cell r="V139">
            <v>1194.155369474016</v>
          </cell>
          <cell r="W139">
            <v>63084.280183699091</v>
          </cell>
          <cell r="X139">
            <v>4016.32747098665</v>
          </cell>
          <cell r="Y139">
            <v>0</v>
          </cell>
          <cell r="Z139">
            <v>7582.0080336832361</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row>
        <row r="140">
          <cell r="A140">
            <v>9</v>
          </cell>
          <cell r="B140" t="str">
            <v>RhodeIsland</v>
          </cell>
          <cell r="C140">
            <v>42430</v>
          </cell>
          <cell r="D140" t="str">
            <v>Frcst UB</v>
          </cell>
          <cell r="E140">
            <v>25097.532243278758</v>
          </cell>
          <cell r="F140">
            <v>1201.6552489252849</v>
          </cell>
          <cell r="G140">
            <v>1157709.7164347563</v>
          </cell>
          <cell r="H140">
            <v>115905.18434641467</v>
          </cell>
          <cell r="I140">
            <v>167484.91336711851</v>
          </cell>
          <cell r="J140">
            <v>0</v>
          </cell>
          <cell r="K140">
            <v>0</v>
          </cell>
          <cell r="L140">
            <v>87163.095543335003</v>
          </cell>
          <cell r="M140">
            <v>1366.4666606875858</v>
          </cell>
          <cell r="N140">
            <v>184105.57718406289</v>
          </cell>
          <cell r="O140">
            <v>12838.768894742492</v>
          </cell>
          <cell r="P140">
            <v>0</v>
          </cell>
          <cell r="Q140">
            <v>11788.087279549642</v>
          </cell>
          <cell r="R140">
            <v>7139.6083990706256</v>
          </cell>
          <cell r="S140">
            <v>0</v>
          </cell>
          <cell r="T140">
            <v>5277.7354687446914</v>
          </cell>
          <cell r="U140">
            <v>88780.451351712632</v>
          </cell>
          <cell r="V140">
            <v>830.00801209405631</v>
          </cell>
          <cell r="W140">
            <v>50159.184671459967</v>
          </cell>
          <cell r="X140">
            <v>3311.3414919312117</v>
          </cell>
          <cell r="Y140">
            <v>0</v>
          </cell>
          <cell r="Z140">
            <v>5641.8604091546531</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row>
        <row r="141">
          <cell r="A141">
            <v>9</v>
          </cell>
          <cell r="B141" t="str">
            <v>RhodeIsland</v>
          </cell>
          <cell r="C141">
            <v>42461</v>
          </cell>
          <cell r="D141" t="str">
            <v>Frcst UB</v>
          </cell>
          <cell r="E141">
            <v>20272.165665105567</v>
          </cell>
          <cell r="F141">
            <v>843.34655323816423</v>
          </cell>
          <cell r="G141">
            <v>673116.05144587054</v>
          </cell>
          <cell r="H141">
            <v>68081.446363208379</v>
          </cell>
          <cell r="I141">
            <v>84438.851853476532</v>
          </cell>
          <cell r="J141">
            <v>0</v>
          </cell>
          <cell r="K141">
            <v>0</v>
          </cell>
          <cell r="L141">
            <v>54570.27979045039</v>
          </cell>
          <cell r="M141">
            <v>6008.1181746792909</v>
          </cell>
          <cell r="N141">
            <v>105491.21995327016</v>
          </cell>
          <cell r="O141">
            <v>10104.248280818716</v>
          </cell>
          <cell r="P141">
            <v>0</v>
          </cell>
          <cell r="Q141">
            <v>9480.9831572309413</v>
          </cell>
          <cell r="R141">
            <v>8464.156777921924</v>
          </cell>
          <cell r="S141">
            <v>0</v>
          </cell>
          <cell r="T141">
            <v>4262.217311435521</v>
          </cell>
          <cell r="U141">
            <v>44549.204990223967</v>
          </cell>
          <cell r="V141">
            <v>436.52166765195625</v>
          </cell>
          <cell r="W141">
            <v>23020.217181593354</v>
          </cell>
          <cell r="X141">
            <v>2150.9069002798665</v>
          </cell>
          <cell r="Y141">
            <v>0</v>
          </cell>
          <cell r="Z141">
            <v>3315.8900957384039</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row>
        <row r="142">
          <cell r="A142">
            <v>9</v>
          </cell>
          <cell r="B142" t="str">
            <v>RhodeIsland</v>
          </cell>
          <cell r="C142">
            <v>42491</v>
          </cell>
          <cell r="D142" t="str">
            <v>Frcst UB</v>
          </cell>
          <cell r="E142">
            <v>17236.916354407193</v>
          </cell>
          <cell r="F142">
            <v>557.31957229342788</v>
          </cell>
          <cell r="G142">
            <v>424499.48777326581</v>
          </cell>
          <cell r="H142">
            <v>45691.995526619576</v>
          </cell>
          <cell r="I142">
            <v>47902.54534405029</v>
          </cell>
          <cell r="J142">
            <v>0</v>
          </cell>
          <cell r="K142">
            <v>0</v>
          </cell>
          <cell r="L142">
            <v>40647.201113444542</v>
          </cell>
          <cell r="M142">
            <v>392.12076551060699</v>
          </cell>
          <cell r="N142">
            <v>73351.199302270921</v>
          </cell>
          <cell r="O142">
            <v>9036.0587186274788</v>
          </cell>
          <cell r="P142">
            <v>0</v>
          </cell>
          <cell r="Q142">
            <v>7732.2256611994144</v>
          </cell>
          <cell r="R142">
            <v>7928.574590464621</v>
          </cell>
          <cell r="S142">
            <v>0</v>
          </cell>
          <cell r="T142">
            <v>4961.5568441977339</v>
          </cell>
          <cell r="U142">
            <v>32881.890654592469</v>
          </cell>
          <cell r="V142">
            <v>176.18849023346121</v>
          </cell>
          <cell r="W142">
            <v>15024.025171153204</v>
          </cell>
          <cell r="X142">
            <v>883.6077100072107</v>
          </cell>
          <cell r="Y142">
            <v>0</v>
          </cell>
          <cell r="Z142">
            <v>2633.3140134232963</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row>
        <row r="143">
          <cell r="A143">
            <v>9</v>
          </cell>
          <cell r="B143" t="str">
            <v>RhodeIsland</v>
          </cell>
          <cell r="C143">
            <v>42522</v>
          </cell>
          <cell r="D143" t="str">
            <v>Frcst UB</v>
          </cell>
          <cell r="E143">
            <v>13955.224407590989</v>
          </cell>
          <cell r="F143">
            <v>390.99411685133629</v>
          </cell>
          <cell r="G143">
            <v>246981.27216393384</v>
          </cell>
          <cell r="H143">
            <v>24625.246652609992</v>
          </cell>
          <cell r="I143">
            <v>32032.094475186375</v>
          </cell>
          <cell r="J143">
            <v>0</v>
          </cell>
          <cell r="K143">
            <v>0</v>
          </cell>
          <cell r="L143">
            <v>30384.86381690429</v>
          </cell>
          <cell r="M143">
            <v>65.338317822440018</v>
          </cell>
          <cell r="N143">
            <v>53523.352148723032</v>
          </cell>
          <cell r="O143">
            <v>7060.3767922221004</v>
          </cell>
          <cell r="P143">
            <v>0</v>
          </cell>
          <cell r="Q143">
            <v>6894.6040983002022</v>
          </cell>
          <cell r="R143">
            <v>5034.5836230176037</v>
          </cell>
          <cell r="S143">
            <v>0</v>
          </cell>
          <cell r="T143">
            <v>3533.385852663333</v>
          </cell>
          <cell r="U143">
            <v>13713.503359786675</v>
          </cell>
          <cell r="V143">
            <v>42.861649817433829</v>
          </cell>
          <cell r="W143">
            <v>9269.6570701972487</v>
          </cell>
          <cell r="X143">
            <v>763.96189951241195</v>
          </cell>
          <cell r="Y143">
            <v>0</v>
          </cell>
          <cell r="Z143">
            <v>935.43440340259588</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row>
        <row r="144">
          <cell r="A144">
            <v>9</v>
          </cell>
          <cell r="B144" t="str">
            <v>RhodeIsland</v>
          </cell>
          <cell r="C144">
            <v>42552</v>
          </cell>
          <cell r="D144" t="str">
            <v>Frcst UB</v>
          </cell>
          <cell r="E144">
            <v>12280.56753133958</v>
          </cell>
          <cell r="F144">
            <v>333.93763101869115</v>
          </cell>
          <cell r="G144">
            <v>185752.47557689596</v>
          </cell>
          <cell r="H144">
            <v>20397.988949985756</v>
          </cell>
          <cell r="I144">
            <v>25280.067915425974</v>
          </cell>
          <cell r="J144">
            <v>0</v>
          </cell>
          <cell r="K144">
            <v>0</v>
          </cell>
          <cell r="L144">
            <v>26404.112458233551</v>
          </cell>
          <cell r="M144">
            <v>166.01579320420365</v>
          </cell>
          <cell r="N144">
            <v>47642.218614631216</v>
          </cell>
          <cell r="O144">
            <v>7286.4345850769178</v>
          </cell>
          <cell r="P144">
            <v>0</v>
          </cell>
          <cell r="Q144">
            <v>7410.5424749040503</v>
          </cell>
          <cell r="R144">
            <v>7238.5644958483217</v>
          </cell>
          <cell r="S144">
            <v>0</v>
          </cell>
          <cell r="T144">
            <v>3674.315125267482</v>
          </cell>
          <cell r="U144">
            <v>9295.3341697452233</v>
          </cell>
          <cell r="V144">
            <v>8.7240636942675156</v>
          </cell>
          <cell r="W144">
            <v>6199.5233628212154</v>
          </cell>
          <cell r="X144">
            <v>750.54039171974523</v>
          </cell>
          <cell r="Y144">
            <v>0</v>
          </cell>
          <cell r="Z144">
            <v>840.78005732484064</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row>
        <row r="145">
          <cell r="A145">
            <v>9</v>
          </cell>
          <cell r="B145" t="str">
            <v>RhodeIsland</v>
          </cell>
          <cell r="C145">
            <v>42583</v>
          </cell>
          <cell r="D145" t="str">
            <v>Frcst UB</v>
          </cell>
          <cell r="E145">
            <v>13562.803032968259</v>
          </cell>
          <cell r="F145">
            <v>400.69309946624804</v>
          </cell>
          <cell r="G145">
            <v>202158.76157086089</v>
          </cell>
          <cell r="H145">
            <v>22318.735937803514</v>
          </cell>
          <cell r="I145">
            <v>27321.346544161861</v>
          </cell>
          <cell r="J145">
            <v>0</v>
          </cell>
          <cell r="K145">
            <v>0</v>
          </cell>
          <cell r="L145">
            <v>33625.522174825135</v>
          </cell>
          <cell r="M145">
            <v>157.1424528405355</v>
          </cell>
          <cell r="N145">
            <v>54389.337392645386</v>
          </cell>
          <cell r="O145">
            <v>8282.749913692398</v>
          </cell>
          <cell r="P145">
            <v>0</v>
          </cell>
          <cell r="Q145">
            <v>8723.1987324197707</v>
          </cell>
          <cell r="R145">
            <v>6161.6733045634965</v>
          </cell>
          <cell r="S145">
            <v>0</v>
          </cell>
          <cell r="T145">
            <v>4681.9309276667991</v>
          </cell>
          <cell r="U145">
            <v>10561.649927417906</v>
          </cell>
          <cell r="V145">
            <v>15.562328889704574</v>
          </cell>
          <cell r="W145">
            <v>6770.9523910468415</v>
          </cell>
          <cell r="X145">
            <v>803.33179814455491</v>
          </cell>
          <cell r="Y145">
            <v>0</v>
          </cell>
          <cell r="Z145">
            <v>889.2469129353201</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row>
        <row r="146">
          <cell r="A146">
            <v>9</v>
          </cell>
          <cell r="B146" t="str">
            <v>RhodeIsland</v>
          </cell>
          <cell r="C146">
            <v>42614</v>
          </cell>
          <cell r="D146" t="str">
            <v>Frcst UB</v>
          </cell>
          <cell r="E146">
            <v>14488.711599500559</v>
          </cell>
          <cell r="F146">
            <v>437.38024862203849</v>
          </cell>
          <cell r="G146">
            <v>236656.15265662517</v>
          </cell>
          <cell r="H146">
            <v>25685.393096000756</v>
          </cell>
          <cell r="I146">
            <v>28049.156550572108</v>
          </cell>
          <cell r="J146">
            <v>0</v>
          </cell>
          <cell r="K146">
            <v>0</v>
          </cell>
          <cell r="L146">
            <v>34095.725240674088</v>
          </cell>
          <cell r="M146">
            <v>445.16881510758617</v>
          </cell>
          <cell r="N146">
            <v>65114.176822416506</v>
          </cell>
          <cell r="O146">
            <v>8455.345710833757</v>
          </cell>
          <cell r="P146">
            <v>0</v>
          </cell>
          <cell r="Q146">
            <v>8066.1037970955413</v>
          </cell>
          <cell r="R146">
            <v>5925.2536942990837</v>
          </cell>
          <cell r="S146">
            <v>0</v>
          </cell>
          <cell r="T146">
            <v>4334.5037322343269</v>
          </cell>
          <cell r="U146">
            <v>14440.943906187764</v>
          </cell>
          <cell r="V146">
            <v>19.03208720029631</v>
          </cell>
          <cell r="W146">
            <v>8987.9711215168973</v>
          </cell>
          <cell r="X146">
            <v>798.10420246274339</v>
          </cell>
          <cell r="Y146">
            <v>0</v>
          </cell>
          <cell r="Z146">
            <v>1086.4665802143561</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row>
        <row r="147">
          <cell r="A147">
            <v>9</v>
          </cell>
          <cell r="B147" t="str">
            <v>RhodeIsland</v>
          </cell>
          <cell r="C147">
            <v>42644</v>
          </cell>
          <cell r="D147" t="str">
            <v>Frcst UB</v>
          </cell>
          <cell r="E147">
            <v>19756.832759419689</v>
          </cell>
          <cell r="F147">
            <v>881.58121727451692</v>
          </cell>
          <cell r="G147">
            <v>554081.42302784743</v>
          </cell>
          <cell r="H147">
            <v>63233.323412898695</v>
          </cell>
          <cell r="I147">
            <v>67871.730184814747</v>
          </cell>
          <cell r="J147">
            <v>0</v>
          </cell>
          <cell r="K147">
            <v>0</v>
          </cell>
          <cell r="L147">
            <v>57441.207455329415</v>
          </cell>
          <cell r="M147">
            <v>863.67508692779029</v>
          </cell>
          <cell r="N147">
            <v>123552.52115688157</v>
          </cell>
          <cell r="O147">
            <v>11142.681597946303</v>
          </cell>
          <cell r="P147">
            <v>0</v>
          </cell>
          <cell r="Q147">
            <v>10992.171951996874</v>
          </cell>
          <cell r="R147">
            <v>6447.3003496417496</v>
          </cell>
          <cell r="S147">
            <v>0</v>
          </cell>
          <cell r="T147">
            <v>5150.3560605220864</v>
          </cell>
          <cell r="U147">
            <v>38909.542312306003</v>
          </cell>
          <cell r="V147">
            <v>367.03546128795688</v>
          </cell>
          <cell r="W147">
            <v>24973.853575342473</v>
          </cell>
          <cell r="X147">
            <v>1676.2539513684628</v>
          </cell>
          <cell r="Y147">
            <v>0</v>
          </cell>
          <cell r="Z147">
            <v>3142.5566211143396</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row>
        <row r="148">
          <cell r="A148">
            <v>9</v>
          </cell>
          <cell r="B148" t="str">
            <v>RhodeIsland</v>
          </cell>
          <cell r="C148">
            <v>42675</v>
          </cell>
          <cell r="D148" t="str">
            <v>Frcst UB</v>
          </cell>
          <cell r="E148">
            <v>28257.998320076149</v>
          </cell>
          <cell r="F148">
            <v>1593.9867364651948</v>
          </cell>
          <cell r="G148">
            <v>998823.29080262105</v>
          </cell>
          <cell r="H148">
            <v>110424.02494782458</v>
          </cell>
          <cell r="I148">
            <v>136046.03683170717</v>
          </cell>
          <cell r="J148">
            <v>0</v>
          </cell>
          <cell r="K148">
            <v>0</v>
          </cell>
          <cell r="L148">
            <v>95328.615882135724</v>
          </cell>
          <cell r="M148">
            <v>2016.9733360940131</v>
          </cell>
          <cell r="N148">
            <v>184766.2302002245</v>
          </cell>
          <cell r="O148">
            <v>13969.857801544124</v>
          </cell>
          <cell r="P148">
            <v>0</v>
          </cell>
          <cell r="Q148">
            <v>12170.735950469583</v>
          </cell>
          <cell r="R148">
            <v>6141.3739959561426</v>
          </cell>
          <cell r="S148">
            <v>0</v>
          </cell>
          <cell r="T148">
            <v>6075.7125427705232</v>
          </cell>
          <cell r="U148">
            <v>66821.220401183178</v>
          </cell>
          <cell r="V148">
            <v>428.88560737508362</v>
          </cell>
          <cell r="W148">
            <v>39688.160587117483</v>
          </cell>
          <cell r="X148">
            <v>2769.5703548474849</v>
          </cell>
          <cell r="Y148">
            <v>0</v>
          </cell>
          <cell r="Z148">
            <v>4803.0636729499356</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row>
        <row r="149">
          <cell r="A149">
            <v>9</v>
          </cell>
          <cell r="B149" t="str">
            <v>RhodeIsland</v>
          </cell>
          <cell r="C149">
            <v>42705</v>
          </cell>
          <cell r="D149" t="str">
            <v>Frcst UB</v>
          </cell>
          <cell r="E149">
            <v>35782.227266172362</v>
          </cell>
          <cell r="F149">
            <v>2136.4683011299917</v>
          </cell>
          <cell r="G149">
            <v>1562056.3625186633</v>
          </cell>
          <cell r="H149">
            <v>149422.33056509847</v>
          </cell>
          <cell r="I149">
            <v>255498.65808906019</v>
          </cell>
          <cell r="J149">
            <v>0</v>
          </cell>
          <cell r="K149">
            <v>0</v>
          </cell>
          <cell r="L149">
            <v>125545.05082629253</v>
          </cell>
          <cell r="M149">
            <v>2895.8585917348782</v>
          </cell>
          <cell r="N149">
            <v>287768.99222982599</v>
          </cell>
          <cell r="O149">
            <v>15192.384015881324</v>
          </cell>
          <cell r="P149">
            <v>0</v>
          </cell>
          <cell r="Q149">
            <v>15360.470620093462</v>
          </cell>
          <cell r="R149">
            <v>9188.4855968125066</v>
          </cell>
          <cell r="S149">
            <v>0</v>
          </cell>
          <cell r="T149">
            <v>5623.6250902863721</v>
          </cell>
          <cell r="U149">
            <v>109613.32738280852</v>
          </cell>
          <cell r="V149">
            <v>481.82400021968908</v>
          </cell>
          <cell r="W149">
            <v>60911.065236234383</v>
          </cell>
          <cell r="X149">
            <v>4651.8863207378345</v>
          </cell>
          <cell r="Y149">
            <v>0</v>
          </cell>
          <cell r="Z149">
            <v>7015.9405772762811</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row>
        <row r="150">
          <cell r="A150">
            <v>9</v>
          </cell>
          <cell r="B150" t="str">
            <v>RhodeIsland</v>
          </cell>
          <cell r="C150">
            <v>42736</v>
          </cell>
          <cell r="D150" t="str">
            <v>Frcst UB</v>
          </cell>
          <cell r="E150">
            <v>38301.164733667276</v>
          </cell>
          <cell r="F150">
            <v>2284.8081307518823</v>
          </cell>
          <cell r="G150">
            <v>1833189.9709992001</v>
          </cell>
          <cell r="H150">
            <v>171695.09479378158</v>
          </cell>
          <cell r="I150">
            <v>282890.39462238859</v>
          </cell>
          <cell r="J150">
            <v>0</v>
          </cell>
          <cell r="K150">
            <v>0</v>
          </cell>
          <cell r="L150">
            <v>146089.99483590288</v>
          </cell>
          <cell r="M150">
            <v>3063.2894500239636</v>
          </cell>
          <cell r="N150">
            <v>325724.41764697147</v>
          </cell>
          <cell r="O150">
            <v>16148.693011907289</v>
          </cell>
          <cell r="P150">
            <v>0</v>
          </cell>
          <cell r="Q150">
            <v>14771.976657344094</v>
          </cell>
          <cell r="R150">
            <v>8386.2845987963628</v>
          </cell>
          <cell r="S150">
            <v>0</v>
          </cell>
          <cell r="T150">
            <v>7726.1810704617901</v>
          </cell>
          <cell r="U150">
            <v>124313.99744468289</v>
          </cell>
          <cell r="V150">
            <v>1281.7528423762797</v>
          </cell>
          <cell r="W150">
            <v>71672.214385235799</v>
          </cell>
          <cell r="X150">
            <v>4722.6338965387058</v>
          </cell>
          <cell r="Y150">
            <v>0</v>
          </cell>
          <cell r="Z150">
            <v>7854.7570716818382</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row>
        <row r="151">
          <cell r="A151">
            <v>9</v>
          </cell>
          <cell r="B151" t="str">
            <v>RhodeIsland</v>
          </cell>
          <cell r="C151">
            <v>42767</v>
          </cell>
          <cell r="D151" t="str">
            <v>Frcst UB</v>
          </cell>
          <cell r="E151">
            <v>31145.519889104991</v>
          </cell>
          <cell r="F151">
            <v>1759.687320532571</v>
          </cell>
          <cell r="G151">
            <v>1516937.3653360009</v>
          </cell>
          <cell r="H151">
            <v>146081.21712730467</v>
          </cell>
          <cell r="I151">
            <v>244112.09107514846</v>
          </cell>
          <cell r="J151">
            <v>0</v>
          </cell>
          <cell r="K151">
            <v>0</v>
          </cell>
          <cell r="L151">
            <v>119500.85088210437</v>
          </cell>
          <cell r="M151">
            <v>1878.7999422778641</v>
          </cell>
          <cell r="N151">
            <v>275557.45485831681</v>
          </cell>
          <cell r="O151">
            <v>16041.91700151958</v>
          </cell>
          <cell r="P151">
            <v>0</v>
          </cell>
          <cell r="Q151">
            <v>13964.022192615528</v>
          </cell>
          <cell r="R151">
            <v>7675.7297905279938</v>
          </cell>
          <cell r="S151">
            <v>0</v>
          </cell>
          <cell r="T151">
            <v>6309.8626810310507</v>
          </cell>
          <cell r="U151">
            <v>110719.52195167565</v>
          </cell>
          <cell r="V151">
            <v>1204.8174268190555</v>
          </cell>
          <cell r="W151">
            <v>63523.5167761786</v>
          </cell>
          <cell r="X151">
            <v>4036.6021256127483</v>
          </cell>
          <cell r="Y151">
            <v>0</v>
          </cell>
          <cell r="Z151">
            <v>7632.7318274211439</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row>
        <row r="152">
          <cell r="A152">
            <v>9</v>
          </cell>
          <cell r="B152" t="str">
            <v>RhodeIsland</v>
          </cell>
          <cell r="C152">
            <v>42795</v>
          </cell>
          <cell r="D152" t="str">
            <v>Frcst UB</v>
          </cell>
          <cell r="E152">
            <v>24641.947047920035</v>
          </cell>
          <cell r="F152">
            <v>1232.0341737576655</v>
          </cell>
          <cell r="G152">
            <v>1194565.679489533</v>
          </cell>
          <cell r="H152">
            <v>118753.53390530268</v>
          </cell>
          <cell r="I152">
            <v>172428.66617019399</v>
          </cell>
          <cell r="J152">
            <v>0</v>
          </cell>
          <cell r="K152">
            <v>0</v>
          </cell>
          <cell r="L152">
            <v>89366.656947520431</v>
          </cell>
          <cell r="M152">
            <v>1459.3876730775071</v>
          </cell>
          <cell r="N152">
            <v>188759.93166343527</v>
          </cell>
          <cell r="O152">
            <v>13163.344512868003</v>
          </cell>
          <cell r="P152">
            <v>0</v>
          </cell>
          <cell r="Q152">
            <v>12086.100722010164</v>
          </cell>
          <cell r="R152">
            <v>7320.1041170246581</v>
          </cell>
          <cell r="S152">
            <v>0</v>
          </cell>
          <cell r="T152">
            <v>5411.1613654264384</v>
          </cell>
          <cell r="U152">
            <v>93241.67557172064</v>
          </cell>
          <cell r="V152">
            <v>850.27811625703464</v>
          </cell>
          <cell r="W152">
            <v>51389.453474509246</v>
          </cell>
          <cell r="X152">
            <v>3392.878736317477</v>
          </cell>
          <cell r="Y152">
            <v>0</v>
          </cell>
          <cell r="Z152">
            <v>5780.3740566252854</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row>
        <row r="153">
          <cell r="A153">
            <v>9</v>
          </cell>
          <cell r="B153" t="str">
            <v>RhodeIsland</v>
          </cell>
          <cell r="C153">
            <v>42826</v>
          </cell>
          <cell r="D153" t="str">
            <v>Frcst UB</v>
          </cell>
          <cell r="E153">
            <v>20174.664465120313</v>
          </cell>
          <cell r="F153">
            <v>876.67027722629848</v>
          </cell>
          <cell r="G153">
            <v>711347.6100656325</v>
          </cell>
          <cell r="H153">
            <v>71422.150828512327</v>
          </cell>
          <cell r="I153">
            <v>89003.090096465807</v>
          </cell>
          <cell r="J153">
            <v>0</v>
          </cell>
          <cell r="K153">
            <v>0</v>
          </cell>
          <cell r="L153">
            <v>56726.552244176404</v>
          </cell>
          <cell r="M153">
            <v>6245.5210204872874</v>
          </cell>
          <cell r="N153">
            <v>109659.56603045105</v>
          </cell>
          <cell r="O153">
            <v>10503.504291914895</v>
          </cell>
          <cell r="P153">
            <v>0</v>
          </cell>
          <cell r="Q153">
            <v>9855.6116710424976</v>
          </cell>
          <cell r="R153">
            <v>8798.60674179118</v>
          </cell>
          <cell r="S153">
            <v>0</v>
          </cell>
          <cell r="T153">
            <v>4430.6331930423958</v>
          </cell>
          <cell r="U153">
            <v>47965.093550066376</v>
          </cell>
          <cell r="V153">
            <v>459.57092647486434</v>
          </cell>
          <cell r="W153">
            <v>24158.389041847822</v>
          </cell>
          <cell r="X153">
            <v>2254.9444282268046</v>
          </cell>
          <cell r="Y153">
            <v>0</v>
          </cell>
          <cell r="Z153">
            <v>3480.5388773998679</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row>
        <row r="154">
          <cell r="A154">
            <v>9</v>
          </cell>
          <cell r="B154" t="str">
            <v>RhodeIsland</v>
          </cell>
          <cell r="C154">
            <v>42856</v>
          </cell>
          <cell r="D154" t="str">
            <v>Frcst UB</v>
          </cell>
          <cell r="E154">
            <v>15959.46004993365</v>
          </cell>
          <cell r="F154">
            <v>539.09658900317959</v>
          </cell>
          <cell r="G154">
            <v>412611.79136605462</v>
          </cell>
          <cell r="H154">
            <v>44093.526189826283</v>
          </cell>
          <cell r="I154">
            <v>46474.091046193542</v>
          </cell>
          <cell r="J154">
            <v>0</v>
          </cell>
          <cell r="K154">
            <v>0</v>
          </cell>
          <cell r="L154">
            <v>39318.137316819659</v>
          </cell>
          <cell r="M154">
            <v>408.47625331958022</v>
          </cell>
          <cell r="N154">
            <v>70952.794965411915</v>
          </cell>
          <cell r="O154">
            <v>8740.601757800423</v>
          </cell>
          <cell r="P154">
            <v>0</v>
          </cell>
          <cell r="Q154">
            <v>7479.4008439394884</v>
          </cell>
          <cell r="R154">
            <v>7669.3296447273569</v>
          </cell>
          <cell r="S154">
            <v>0</v>
          </cell>
          <cell r="T154">
            <v>4799.3261026980799</v>
          </cell>
          <cell r="U154">
            <v>32339.285707993233</v>
          </cell>
          <cell r="V154">
            <v>169.68022157648355</v>
          </cell>
          <cell r="W154">
            <v>14496.197402793379</v>
          </cell>
          <cell r="X154">
            <v>854.48504838273061</v>
          </cell>
          <cell r="Y154">
            <v>0</v>
          </cell>
          <cell r="Z154">
            <v>2539.5764580392115</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row>
        <row r="155">
          <cell r="A155">
            <v>9</v>
          </cell>
          <cell r="B155" t="str">
            <v>RhodeIsland</v>
          </cell>
          <cell r="C155">
            <v>42887</v>
          </cell>
          <cell r="D155" t="str">
            <v>Frcst UB</v>
          </cell>
          <cell r="E155">
            <v>13394.788037492895</v>
          </cell>
          <cell r="F155">
            <v>392.15090417929883</v>
          </cell>
          <cell r="G155">
            <v>247732.94554194683</v>
          </cell>
          <cell r="H155">
            <v>24573.659474325683</v>
          </cell>
          <cell r="I155">
            <v>32095.381313138449</v>
          </cell>
          <cell r="J155">
            <v>0</v>
          </cell>
          <cell r="K155">
            <v>0</v>
          </cell>
          <cell r="L155">
            <v>30474.759863699866</v>
          </cell>
          <cell r="M155">
            <v>65.531626455050798</v>
          </cell>
          <cell r="N155">
            <v>53681.705261589079</v>
          </cell>
          <cell r="O155">
            <v>7081.2654809564856</v>
          </cell>
          <cell r="P155">
            <v>0</v>
          </cell>
          <cell r="Q155">
            <v>6915.0023352774233</v>
          </cell>
          <cell r="R155">
            <v>5049.4788408371824</v>
          </cell>
          <cell r="S155">
            <v>0</v>
          </cell>
          <cell r="T155">
            <v>3543.8396569611537</v>
          </cell>
          <cell r="U155">
            <v>13892.951180555148</v>
          </cell>
          <cell r="V155">
            <v>41.92635142398143</v>
          </cell>
          <cell r="W155">
            <v>9205.1445656926753</v>
          </cell>
          <cell r="X155">
            <v>766.29881145755496</v>
          </cell>
          <cell r="Y155">
            <v>0</v>
          </cell>
          <cell r="Z155">
            <v>935.79723238767622</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row>
        <row r="156">
          <cell r="A156">
            <v>9</v>
          </cell>
          <cell r="B156" t="str">
            <v>RhodeIsland</v>
          </cell>
          <cell r="C156">
            <v>42917</v>
          </cell>
          <cell r="D156" t="str">
            <v>Frcst UB</v>
          </cell>
          <cell r="E156">
            <v>12248.994475022637</v>
          </cell>
          <cell r="F156">
            <v>348.06188127325822</v>
          </cell>
          <cell r="G156">
            <v>195023.34324495235</v>
          </cell>
          <cell r="H156">
            <v>21263.234438377938</v>
          </cell>
          <cell r="I156">
            <v>26480.969062374392</v>
          </cell>
          <cell r="J156">
            <v>0</v>
          </cell>
          <cell r="K156">
            <v>0</v>
          </cell>
          <cell r="L156">
            <v>27520.902713264572</v>
          </cell>
          <cell r="M156">
            <v>188.76830097923732</v>
          </cell>
          <cell r="N156">
            <v>49657.297347576343</v>
          </cell>
          <cell r="O156">
            <v>7594.6221506088723</v>
          </cell>
          <cell r="P156">
            <v>0</v>
          </cell>
          <cell r="Q156">
            <v>7723.9793167428916</v>
          </cell>
          <cell r="R156">
            <v>7544.7273446153213</v>
          </cell>
          <cell r="S156">
            <v>0</v>
          </cell>
          <cell r="T156">
            <v>3829.7242242213938</v>
          </cell>
          <cell r="U156">
            <v>9881.296074840764</v>
          </cell>
          <cell r="V156">
            <v>9.093057324840764</v>
          </cell>
          <cell r="W156">
            <v>6461.7388524873695</v>
          </cell>
          <cell r="X156">
            <v>782.28530254777081</v>
          </cell>
          <cell r="Y156">
            <v>0</v>
          </cell>
          <cell r="Z156">
            <v>876.34175159235667</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row>
        <row r="157">
          <cell r="A157">
            <v>9</v>
          </cell>
          <cell r="B157" t="str">
            <v>RhodeIsland</v>
          </cell>
          <cell r="C157">
            <v>42948</v>
          </cell>
          <cell r="D157" t="str">
            <v>Frcst UB</v>
          </cell>
          <cell r="E157">
            <v>13415.104184854741</v>
          </cell>
          <cell r="F157">
            <v>414.19960843702034</v>
          </cell>
          <cell r="G157">
            <v>210448.61106611992</v>
          </cell>
          <cell r="H157">
            <v>23056.176498408207</v>
          </cell>
          <cell r="I157">
            <v>28380.914466892184</v>
          </cell>
          <cell r="J157">
            <v>0</v>
          </cell>
          <cell r="K157">
            <v>0</v>
          </cell>
          <cell r="L157">
            <v>34758.96674251587</v>
          </cell>
          <cell r="M157">
            <v>162.43938945313784</v>
          </cell>
          <cell r="N157">
            <v>56222.685844082866</v>
          </cell>
          <cell r="O157">
            <v>8561.943731007872</v>
          </cell>
          <cell r="P157">
            <v>0</v>
          </cell>
          <cell r="Q157">
            <v>9017.23913913055</v>
          </cell>
          <cell r="R157">
            <v>6369.3701575263121</v>
          </cell>
          <cell r="S157">
            <v>0</v>
          </cell>
          <cell r="T157">
            <v>4839.748824105006</v>
          </cell>
          <cell r="U157">
            <v>11119.962861395294</v>
          </cell>
          <cell r="V157">
            <v>15.926215831677212</v>
          </cell>
          <cell r="W157">
            <v>6996.5034948645325</v>
          </cell>
          <cell r="X157">
            <v>830.51170680897224</v>
          </cell>
          <cell r="Y157">
            <v>0</v>
          </cell>
          <cell r="Z157">
            <v>919.61252410246823</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row>
        <row r="158">
          <cell r="A158">
            <v>9</v>
          </cell>
          <cell r="B158" t="str">
            <v>RhodeIsland</v>
          </cell>
          <cell r="C158">
            <v>42979</v>
          </cell>
          <cell r="D158" t="str">
            <v>Frcst UB</v>
          </cell>
          <cell r="E158">
            <v>13861.651255618717</v>
          </cell>
          <cell r="F158">
            <v>437.38024862203855</v>
          </cell>
          <cell r="G158">
            <v>238708.37279982664</v>
          </cell>
          <cell r="H158">
            <v>25723.675739987335</v>
          </cell>
          <cell r="I158">
            <v>28196.656157568312</v>
          </cell>
          <cell r="J158">
            <v>0</v>
          </cell>
          <cell r="K158">
            <v>0</v>
          </cell>
          <cell r="L158">
            <v>34095.725240674088</v>
          </cell>
          <cell r="M158">
            <v>463.71751573706882</v>
          </cell>
          <cell r="N158">
            <v>65114.176822416499</v>
          </cell>
          <cell r="O158">
            <v>8455.3457108337552</v>
          </cell>
          <cell r="P158">
            <v>0</v>
          </cell>
          <cell r="Q158">
            <v>8066.1037970955394</v>
          </cell>
          <cell r="R158">
            <v>5925.2536942990828</v>
          </cell>
          <cell r="S158">
            <v>0</v>
          </cell>
          <cell r="T158">
            <v>4334.5037322343251</v>
          </cell>
          <cell r="U158">
            <v>14770.496216892323</v>
          </cell>
          <cell r="V158">
            <v>19.120311261498255</v>
          </cell>
          <cell r="W158">
            <v>9009.7441939405489</v>
          </cell>
          <cell r="X158">
            <v>798.12417228330605</v>
          </cell>
          <cell r="Y158">
            <v>0</v>
          </cell>
          <cell r="Z158">
            <v>1088.2244434997785</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row>
        <row r="159">
          <cell r="A159">
            <v>9</v>
          </cell>
          <cell r="B159" t="str">
            <v>RhodeIsland</v>
          </cell>
          <cell r="C159">
            <v>43009</v>
          </cell>
          <cell r="D159" t="str">
            <v>Frcst UB</v>
          </cell>
          <cell r="E159">
            <v>19718.547283812484</v>
          </cell>
          <cell r="F159">
            <v>919.80696111297857</v>
          </cell>
          <cell r="G159">
            <v>577208.97758151882</v>
          </cell>
          <cell r="H159">
            <v>65381.913085455009</v>
          </cell>
          <cell r="I159">
            <v>70584.32197902468</v>
          </cell>
          <cell r="J159">
            <v>0</v>
          </cell>
          <cell r="K159">
            <v>0</v>
          </cell>
          <cell r="L159">
            <v>59931.883117349127</v>
          </cell>
          <cell r="M159">
            <v>901.12441319024185</v>
          </cell>
          <cell r="N159">
            <v>128909.81204715284</v>
          </cell>
          <cell r="O159">
            <v>11625.83310354831</v>
          </cell>
          <cell r="P159">
            <v>0</v>
          </cell>
          <cell r="Q159">
            <v>11468.797294088879</v>
          </cell>
          <cell r="R159">
            <v>6726.858088379603</v>
          </cell>
          <cell r="S159">
            <v>0</v>
          </cell>
          <cell r="T159">
            <v>5373.6777325230441</v>
          </cell>
          <cell r="U159">
            <v>40976.924745376091</v>
          </cell>
          <cell r="V159">
            <v>377.74125200842309</v>
          </cell>
          <cell r="W159">
            <v>25793.405829998068</v>
          </cell>
          <cell r="X159">
            <v>1736.6977238003249</v>
          </cell>
          <cell r="Y159">
            <v>0</v>
          </cell>
          <cell r="Z159">
            <v>3246.6700688684714</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row>
        <row r="160">
          <cell r="A160">
            <v>9</v>
          </cell>
          <cell r="B160" t="str">
            <v>RhodeIsland</v>
          </cell>
          <cell r="C160">
            <v>43040</v>
          </cell>
          <cell r="D160" t="str">
            <v>Frcst UB</v>
          </cell>
          <cell r="E160">
            <v>26093.815156585901</v>
          </cell>
          <cell r="F160">
            <v>1538.8754929171957</v>
          </cell>
          <cell r="G160">
            <v>971248.21426880348</v>
          </cell>
          <cell r="H160">
            <v>106624.54147045329</v>
          </cell>
          <cell r="I160">
            <v>131995.61271195195</v>
          </cell>
          <cell r="J160">
            <v>0</v>
          </cell>
          <cell r="K160">
            <v>0</v>
          </cell>
          <cell r="L160">
            <v>92032.679694721461</v>
          </cell>
          <cell r="M160">
            <v>1947.2375558567201</v>
          </cell>
          <cell r="N160">
            <v>178378.03607096142</v>
          </cell>
          <cell r="O160">
            <v>13486.85739883116</v>
          </cell>
          <cell r="P160">
            <v>0</v>
          </cell>
          <cell r="Q160">
            <v>11749.939228777814</v>
          </cell>
          <cell r="R160">
            <v>5929.0392567342542</v>
          </cell>
          <cell r="S160">
            <v>0</v>
          </cell>
          <cell r="T160">
            <v>5865.6480133662226</v>
          </cell>
          <cell r="U160">
            <v>65800.395632969128</v>
          </cell>
          <cell r="V160">
            <v>414.14511371447708</v>
          </cell>
          <cell r="W160">
            <v>38322.820194781743</v>
          </cell>
          <cell r="X160">
            <v>2674.2165620159781</v>
          </cell>
          <cell r="Y160">
            <v>0</v>
          </cell>
          <cell r="Z160">
            <v>4637.8084982046521</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row>
        <row r="161">
          <cell r="A161">
            <v>9</v>
          </cell>
          <cell r="B161" t="str">
            <v>RhodeIsland</v>
          </cell>
          <cell r="C161">
            <v>43070</v>
          </cell>
          <cell r="D161" t="str">
            <v>Frcst UB</v>
          </cell>
          <cell r="E161">
            <v>33391.618252381013</v>
          </cell>
          <cell r="F161">
            <v>2084.7795519091051</v>
          </cell>
          <cell r="G161">
            <v>1535971.3449321284</v>
          </cell>
          <cell r="H161">
            <v>145905.12107392593</v>
          </cell>
          <cell r="I161">
            <v>250678.82695483608</v>
          </cell>
          <cell r="J161">
            <v>0</v>
          </cell>
          <cell r="K161">
            <v>0</v>
          </cell>
          <cell r="L161">
            <v>122507.67056436608</v>
          </cell>
          <cell r="M161">
            <v>2898.2538428446669</v>
          </cell>
          <cell r="N161">
            <v>280806.83919200767</v>
          </cell>
          <cell r="O161">
            <v>14824.826338077743</v>
          </cell>
          <cell r="P161">
            <v>0</v>
          </cell>
          <cell r="Q161">
            <v>14988.84633089765</v>
          </cell>
          <cell r="R161">
            <v>8966.1835259218824</v>
          </cell>
          <cell r="S161">
            <v>0</v>
          </cell>
          <cell r="T161">
            <v>5487.5696445536378</v>
          </cell>
          <cell r="U161">
            <v>108619.73724336113</v>
          </cell>
          <cell r="V161">
            <v>470.53150024965146</v>
          </cell>
          <cell r="W161">
            <v>59479.070154200701</v>
          </cell>
          <cell r="X161">
            <v>4542.2818284744162</v>
          </cell>
          <cell r="Y161">
            <v>0</v>
          </cell>
          <cell r="Z161">
            <v>6850.8886190104549</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row>
        <row r="162">
          <cell r="A162">
            <v>9</v>
          </cell>
          <cell r="B162" t="str">
            <v>RhodeIsland</v>
          </cell>
          <cell r="C162">
            <v>43101</v>
          </cell>
          <cell r="D162" t="str">
            <v>Frcst UB</v>
          </cell>
          <cell r="E162">
            <v>35440.587785445685</v>
          </cell>
          <cell r="F162">
            <v>2210.9059809701503</v>
          </cell>
          <cell r="G162">
            <v>1787820.4676054029</v>
          </cell>
          <cell r="H162">
            <v>166282.21642335321</v>
          </cell>
          <cell r="I162">
            <v>275276.34368937719</v>
          </cell>
          <cell r="J162">
            <v>0</v>
          </cell>
          <cell r="K162">
            <v>0</v>
          </cell>
          <cell r="L162">
            <v>141364.71198406775</v>
          </cell>
          <cell r="M162">
            <v>2964.2073114787136</v>
          </cell>
          <cell r="N162">
            <v>315188.85696836316</v>
          </cell>
          <cell r="O162">
            <v>15626.363318799775</v>
          </cell>
          <cell r="P162">
            <v>0</v>
          </cell>
          <cell r="Q162">
            <v>14294.176873279055</v>
          </cell>
          <cell r="R162">
            <v>8115.0301104255896</v>
          </cell>
          <cell r="S162">
            <v>0</v>
          </cell>
          <cell r="T162">
            <v>7476.2776396112731</v>
          </cell>
          <cell r="U162">
            <v>122179.73077503954</v>
          </cell>
          <cell r="V162">
            <v>1241.4945515644199</v>
          </cell>
          <cell r="W162">
            <v>69415.037904968485</v>
          </cell>
          <cell r="X162">
            <v>4573.5420726970679</v>
          </cell>
          <cell r="Y162">
            <v>0</v>
          </cell>
          <cell r="Z162">
            <v>7607.2162052045178</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row>
        <row r="163">
          <cell r="A163">
            <v>9</v>
          </cell>
          <cell r="B163" t="str">
            <v>RhodeIsland</v>
          </cell>
          <cell r="C163">
            <v>43132</v>
          </cell>
          <cell r="D163" t="str">
            <v>Frcst UB</v>
          </cell>
          <cell r="E163">
            <v>28995.67948595214</v>
          </cell>
          <cell r="F163">
            <v>1713.5147669325911</v>
          </cell>
          <cell r="G163">
            <v>1487264.8983925232</v>
          </cell>
          <cell r="H163">
            <v>142228.21897745601</v>
          </cell>
          <cell r="I163">
            <v>238799.86687978593</v>
          </cell>
          <cell r="J163">
            <v>0</v>
          </cell>
          <cell r="K163">
            <v>0</v>
          </cell>
          <cell r="L163">
            <v>116365.26004263226</v>
          </cell>
          <cell r="M163">
            <v>1888.5181776606614</v>
          </cell>
          <cell r="N163">
            <v>268327.08432267595</v>
          </cell>
          <cell r="O163">
            <v>15620.99206561965</v>
          </cell>
          <cell r="P163">
            <v>0</v>
          </cell>
          <cell r="Q163">
            <v>13597.61927794049</v>
          </cell>
          <cell r="R163">
            <v>7474.3258018552478</v>
          </cell>
          <cell r="S163">
            <v>0</v>
          </cell>
          <cell r="T163">
            <v>6144.2977710331515</v>
          </cell>
          <cell r="U163">
            <v>109391.30994394196</v>
          </cell>
          <cell r="V163">
            <v>1173.0133647367577</v>
          </cell>
          <cell r="W163">
            <v>61847.609225590415</v>
          </cell>
          <cell r="X163">
            <v>3930.1655275827493</v>
          </cell>
          <cell r="Y163">
            <v>0</v>
          </cell>
          <cell r="Z163">
            <v>7431.3773257657376</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row>
        <row r="164">
          <cell r="A164">
            <v>9</v>
          </cell>
          <cell r="B164" t="str">
            <v>RhodeIsland</v>
          </cell>
          <cell r="C164">
            <v>43160</v>
          </cell>
          <cell r="D164" t="str">
            <v>Frcst UB</v>
          </cell>
          <cell r="E164">
            <v>23100.193908707017</v>
          </cell>
          <cell r="F164">
            <v>1208.4061211102583</v>
          </cell>
          <cell r="G164">
            <v>1175046.386702056</v>
          </cell>
          <cell r="H164">
            <v>116001.13704798488</v>
          </cell>
          <cell r="I164">
            <v>169217.76703379914</v>
          </cell>
          <cell r="J164">
            <v>0</v>
          </cell>
          <cell r="K164">
            <v>0</v>
          </cell>
          <cell r="L164">
            <v>87652.775855376211</v>
          </cell>
          <cell r="M164">
            <v>1431.3994163335551</v>
          </cell>
          <cell r="N164">
            <v>185139.87817947898</v>
          </cell>
          <cell r="O164">
            <v>12910.896809881497</v>
          </cell>
          <cell r="P164">
            <v>0</v>
          </cell>
          <cell r="Q164">
            <v>11854.312488985312</v>
          </cell>
          <cell r="R164">
            <v>7179.7185586159676</v>
          </cell>
          <cell r="S164">
            <v>0</v>
          </cell>
          <cell r="T164">
            <v>5307.3856680073022</v>
          </cell>
          <cell r="U164">
            <v>92384.507701064082</v>
          </cell>
          <cell r="V164">
            <v>829.83221337131363</v>
          </cell>
          <cell r="W164">
            <v>50184.533361318012</v>
          </cell>
          <cell r="X164">
            <v>3315.1791810739801</v>
          </cell>
          <cell r="Y164">
            <v>0</v>
          </cell>
          <cell r="Z164">
            <v>5645.6214204898424</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row>
        <row r="165">
          <cell r="A165">
            <v>9</v>
          </cell>
          <cell r="B165" t="str">
            <v>RhodeIsland</v>
          </cell>
          <cell r="C165">
            <v>43191</v>
          </cell>
          <cell r="D165" t="str">
            <v>Frcst UB</v>
          </cell>
          <cell r="E165">
            <v>19614.31325728244</v>
          </cell>
          <cell r="F165">
            <v>892.05045752851424</v>
          </cell>
          <cell r="G165">
            <v>727083.1862601086</v>
          </cell>
          <cell r="H165">
            <v>72490.66153271342</v>
          </cell>
          <cell r="I165">
            <v>90771.422341806203</v>
          </cell>
          <cell r="J165">
            <v>0</v>
          </cell>
          <cell r="K165">
            <v>0</v>
          </cell>
          <cell r="L165">
            <v>57721.754915126861</v>
          </cell>
          <cell r="M165">
            <v>6708.1522071900499</v>
          </cell>
          <cell r="N165">
            <v>111583.41806607298</v>
          </cell>
          <cell r="O165">
            <v>10687.776297036209</v>
          </cell>
          <cell r="P165">
            <v>0</v>
          </cell>
          <cell r="Q165">
            <v>10028.517138955525</v>
          </cell>
          <cell r="R165">
            <v>8952.9682635769896</v>
          </cell>
          <cell r="S165">
            <v>0</v>
          </cell>
          <cell r="T165">
            <v>4508.3635999378766</v>
          </cell>
          <cell r="U165">
            <v>49382.729500103407</v>
          </cell>
          <cell r="V165">
            <v>465.98839588416763</v>
          </cell>
          <cell r="W165">
            <v>24517.397127638775</v>
          </cell>
          <cell r="X165">
            <v>2289.1027020325546</v>
          </cell>
          <cell r="Y165">
            <v>0</v>
          </cell>
          <cell r="Z165">
            <v>3532.0640867045859</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row>
        <row r="166">
          <cell r="A166">
            <v>9</v>
          </cell>
          <cell r="B166" t="str">
            <v>RhodeIsland</v>
          </cell>
          <cell r="C166">
            <v>43221</v>
          </cell>
          <cell r="D166" t="str">
            <v>Frcst UB</v>
          </cell>
          <cell r="E166">
            <v>15718.007780836233</v>
          </cell>
          <cell r="F166">
            <v>555.80099035257376</v>
          </cell>
          <cell r="G166">
            <v>431879.85002871812</v>
          </cell>
          <cell r="H166">
            <v>45823.442521035191</v>
          </cell>
          <cell r="I166">
            <v>48455.445783625677</v>
          </cell>
          <cell r="J166">
            <v>0</v>
          </cell>
          <cell r="K166">
            <v>0</v>
          </cell>
          <cell r="L166">
            <v>40536.445797059132</v>
          </cell>
          <cell r="M166">
            <v>421.13326398582063</v>
          </cell>
          <cell r="N166">
            <v>73151.332274199318</v>
          </cell>
          <cell r="O166">
            <v>9011.4373052252231</v>
          </cell>
          <cell r="P166">
            <v>0</v>
          </cell>
          <cell r="Q166">
            <v>7711.1569264277541</v>
          </cell>
          <cell r="R166">
            <v>7906.9708449865138</v>
          </cell>
          <cell r="S166">
            <v>0</v>
          </cell>
          <cell r="T166">
            <v>4948.0376157394294</v>
          </cell>
          <cell r="U166">
            <v>34197.571887479731</v>
          </cell>
          <cell r="V166">
            <v>177.53966155495146</v>
          </cell>
          <cell r="W166">
            <v>15072.719661141988</v>
          </cell>
          <cell r="X166">
            <v>881.76574208466877</v>
          </cell>
          <cell r="Y166">
            <v>0</v>
          </cell>
          <cell r="Z166">
            <v>2644.8464403807816</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row>
        <row r="167">
          <cell r="A167">
            <v>9</v>
          </cell>
          <cell r="B167" t="str">
            <v>RhodeIsland</v>
          </cell>
          <cell r="C167">
            <v>43252</v>
          </cell>
          <cell r="D167" t="str">
            <v>Frcst UB</v>
          </cell>
          <cell r="E167">
            <v>12415.687501418543</v>
          </cell>
          <cell r="F167">
            <v>380.58303089967347</v>
          </cell>
          <cell r="G167">
            <v>241362.26132572972</v>
          </cell>
          <cell r="H167">
            <v>23793.230853907447</v>
          </cell>
          <cell r="I167">
            <v>31217.494485013747</v>
          </cell>
          <cell r="J167">
            <v>0</v>
          </cell>
          <cell r="K167">
            <v>0</v>
          </cell>
          <cell r="L167">
            <v>29575.799395744114</v>
          </cell>
          <cell r="M167">
            <v>69.380225595210646</v>
          </cell>
          <cell r="N167">
            <v>52098.174132928631</v>
          </cell>
          <cell r="O167">
            <v>6872.3785936126369</v>
          </cell>
          <cell r="P167">
            <v>0</v>
          </cell>
          <cell r="Q167">
            <v>6711.0199655052265</v>
          </cell>
          <cell r="R167">
            <v>4900.526662641395</v>
          </cell>
          <cell r="S167">
            <v>0</v>
          </cell>
          <cell r="T167">
            <v>3439.3016139829483</v>
          </cell>
          <cell r="U167">
            <v>13619.724791003851</v>
          </cell>
          <cell r="V167">
            <v>40.215541254255243</v>
          </cell>
          <cell r="W167">
            <v>8892.5724238413313</v>
          </cell>
          <cell r="X167">
            <v>743.72834627869975</v>
          </cell>
          <cell r="Y167">
            <v>0</v>
          </cell>
          <cell r="Z167">
            <v>907.1193054721158</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row>
        <row r="168">
          <cell r="A168">
            <v>9</v>
          </cell>
          <cell r="B168" t="str">
            <v>RhodeIsland</v>
          </cell>
          <cell r="C168">
            <v>43282</v>
          </cell>
          <cell r="D168" t="str">
            <v>Frcst UB</v>
          </cell>
          <cell r="E168">
            <v>11799.723397392048</v>
          </cell>
          <cell r="F168">
            <v>351.08850632780826</v>
          </cell>
          <cell r="G168">
            <v>198146.83567415184</v>
          </cell>
          <cell r="H168">
            <v>21444.261562201144</v>
          </cell>
          <cell r="I168">
            <v>26842.593272950457</v>
          </cell>
          <cell r="J168">
            <v>0</v>
          </cell>
          <cell r="K168">
            <v>0</v>
          </cell>
          <cell r="L168">
            <v>27760.214910771221</v>
          </cell>
          <cell r="M168">
            <v>190.40976446601331</v>
          </cell>
          <cell r="N168">
            <v>50089.099933207435</v>
          </cell>
          <cell r="O168">
            <v>7660.6623432228616</v>
          </cell>
          <cell r="P168">
            <v>0</v>
          </cell>
          <cell r="Q168">
            <v>7791.1443542797861</v>
          </cell>
          <cell r="R168">
            <v>7610.3336693511055</v>
          </cell>
          <cell r="S168">
            <v>0</v>
          </cell>
          <cell r="T168">
            <v>3863.0261739972316</v>
          </cell>
          <cell r="U168">
            <v>10113.082150318471</v>
          </cell>
          <cell r="V168">
            <v>9.1721273885350314</v>
          </cell>
          <cell r="W168">
            <v>6517.9278859872593</v>
          </cell>
          <cell r="X168">
            <v>789.08778343949064</v>
          </cell>
          <cell r="Y168">
            <v>0</v>
          </cell>
          <cell r="Z168">
            <v>883.96211464968155</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row>
        <row r="169">
          <cell r="A169">
            <v>9</v>
          </cell>
          <cell r="B169" t="str">
            <v>RhodeIsland</v>
          </cell>
          <cell r="C169">
            <v>43313</v>
          </cell>
          <cell r="D169" t="str">
            <v>Frcst UB</v>
          </cell>
          <cell r="E169">
            <v>13262.767577457116</v>
          </cell>
          <cell r="F169">
            <v>428.83165982202382</v>
          </cell>
          <cell r="G169">
            <v>219477.31770192759</v>
          </cell>
          <cell r="H169">
            <v>23876.740400574599</v>
          </cell>
          <cell r="I169">
            <v>29528.679849432763</v>
          </cell>
          <cell r="J169">
            <v>0</v>
          </cell>
          <cell r="K169">
            <v>0</v>
          </cell>
          <cell r="L169">
            <v>35986.865024180835</v>
          </cell>
          <cell r="M169">
            <v>178.6888460407564</v>
          </cell>
          <cell r="N169">
            <v>58208.81333314014</v>
          </cell>
          <cell r="O169">
            <v>8864.4036997663006</v>
          </cell>
          <cell r="P169">
            <v>0</v>
          </cell>
          <cell r="Q169">
            <v>9335.7829130672253</v>
          </cell>
          <cell r="R169">
            <v>6594.3750815693611</v>
          </cell>
          <cell r="S169">
            <v>0</v>
          </cell>
          <cell r="T169">
            <v>5010.7182119130639</v>
          </cell>
          <cell r="U169">
            <v>11687.472414293115</v>
          </cell>
          <cell r="V169">
            <v>16.554492897525783</v>
          </cell>
          <cell r="W169">
            <v>7244.7591256061669</v>
          </cell>
          <cell r="X169">
            <v>859.80903459165449</v>
          </cell>
          <cell r="Y169">
            <v>0</v>
          </cell>
          <cell r="Z169">
            <v>951.93905097796869</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row>
        <row r="170">
          <cell r="A170">
            <v>9</v>
          </cell>
          <cell r="B170" t="str">
            <v>RhodeIsland</v>
          </cell>
          <cell r="C170">
            <v>43344</v>
          </cell>
          <cell r="D170" t="str">
            <v>Frcst UB</v>
          </cell>
          <cell r="E170">
            <v>13611.644783866137</v>
          </cell>
          <cell r="F170">
            <v>449.8412243662562</v>
          </cell>
          <cell r="G170">
            <v>246401.05066079184</v>
          </cell>
          <cell r="H170">
            <v>26359.585803082129</v>
          </cell>
          <cell r="I170">
            <v>29118.492443980216</v>
          </cell>
          <cell r="J170">
            <v>0</v>
          </cell>
          <cell r="K170">
            <v>0</v>
          </cell>
          <cell r="L170">
            <v>35067.113424169074</v>
          </cell>
          <cell r="M170">
            <v>476.92884097174328</v>
          </cell>
          <cell r="N170">
            <v>66969.281575191912</v>
          </cell>
          <cell r="O170">
            <v>8696.2387510284516</v>
          </cell>
          <cell r="P170">
            <v>0</v>
          </cell>
          <cell r="Q170">
            <v>8295.9073240783182</v>
          </cell>
          <cell r="R170">
            <v>6094.06434086031</v>
          </cell>
          <cell r="S170">
            <v>0</v>
          </cell>
          <cell r="T170">
            <v>4457.9938670558167</v>
          </cell>
          <cell r="U170">
            <v>15305.252368210444</v>
          </cell>
          <cell r="V170">
            <v>19.441604995339674</v>
          </cell>
          <cell r="W170">
            <v>9211.2875505260308</v>
          </cell>
          <cell r="X170">
            <v>820.8121752617526</v>
          </cell>
          <cell r="Y170">
            <v>0</v>
          </cell>
          <cell r="Z170">
            <v>1114.7758605319405</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row>
        <row r="171">
          <cell r="A171">
            <v>9</v>
          </cell>
          <cell r="B171" t="str">
            <v>RhodeIsland</v>
          </cell>
          <cell r="C171">
            <v>43374</v>
          </cell>
          <cell r="D171" t="str">
            <v>Frcst UB</v>
          </cell>
          <cell r="E171">
            <v>18579.134674756431</v>
          </cell>
          <cell r="F171">
            <v>907.86141616345924</v>
          </cell>
          <cell r="G171">
            <v>576113.10805614805</v>
          </cell>
          <cell r="H171">
            <v>64810.025423240426</v>
          </cell>
          <cell r="I171">
            <v>70278.548962024928</v>
          </cell>
          <cell r="J171">
            <v>0</v>
          </cell>
          <cell r="K171">
            <v>0</v>
          </cell>
          <cell r="L171">
            <v>59153.546972967968</v>
          </cell>
          <cell r="M171">
            <v>916.37366536150546</v>
          </cell>
          <cell r="N171">
            <v>127235.65864394308</v>
          </cell>
          <cell r="O171">
            <v>11474.848258047685</v>
          </cell>
          <cell r="P171">
            <v>0</v>
          </cell>
          <cell r="Q171">
            <v>11319.851874685126</v>
          </cell>
          <cell r="R171">
            <v>6639.4962950240242</v>
          </cell>
          <cell r="S171">
            <v>0</v>
          </cell>
          <cell r="T171">
            <v>5303.889710022745</v>
          </cell>
          <cell r="U171">
            <v>41037.323496861216</v>
          </cell>
          <cell r="V171">
            <v>375.26978310069268</v>
          </cell>
          <cell r="W171">
            <v>25581.482477920537</v>
          </cell>
          <cell r="X171">
            <v>1719.8628416602044</v>
          </cell>
          <cell r="Y171">
            <v>0</v>
          </cell>
          <cell r="Z171">
            <v>3219.5293466840844</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row>
        <row r="172">
          <cell r="A172">
            <v>9</v>
          </cell>
          <cell r="B172" t="str">
            <v>RhodeIsland</v>
          </cell>
          <cell r="C172">
            <v>43405</v>
          </cell>
          <cell r="D172" t="str">
            <v>Frcst UB</v>
          </cell>
          <cell r="E172">
            <v>26484.743746850087</v>
          </cell>
          <cell r="F172">
            <v>1636.3800007328862</v>
          </cell>
          <cell r="G172">
            <v>1035174.58429382</v>
          </cell>
          <cell r="H172">
            <v>112845.4672456933</v>
          </cell>
          <cell r="I172">
            <v>140372.26208569473</v>
          </cell>
          <cell r="J172">
            <v>0</v>
          </cell>
          <cell r="K172">
            <v>0</v>
          </cell>
          <cell r="L172">
            <v>97863.951410915935</v>
          </cell>
          <cell r="M172">
            <v>2070.6162439688542</v>
          </cell>
          <cell r="N172">
            <v>189680.22568427306</v>
          </cell>
          <cell r="O172">
            <v>14341.396572861782</v>
          </cell>
          <cell r="P172">
            <v>0</v>
          </cell>
          <cell r="Q172">
            <v>12494.425736386325</v>
          </cell>
          <cell r="R172">
            <v>6304.7084107422097</v>
          </cell>
          <cell r="S172">
            <v>0</v>
          </cell>
          <cell r="T172">
            <v>6237.3006423122933</v>
          </cell>
          <cell r="U172">
            <v>70294.880021225661</v>
          </cell>
          <cell r="V172">
            <v>437.82316143045762</v>
          </cell>
          <cell r="W172">
            <v>40551.318532546291</v>
          </cell>
          <cell r="X172">
            <v>2831.9325063180549</v>
          </cell>
          <cell r="Y172">
            <v>0</v>
          </cell>
          <cell r="Z172">
            <v>4908.1290016374651</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row>
        <row r="173">
          <cell r="A173">
            <v>9</v>
          </cell>
          <cell r="B173" t="str">
            <v>RhodeIsland</v>
          </cell>
          <cell r="C173">
            <v>43435</v>
          </cell>
          <cell r="D173" t="str">
            <v>Frcst UB</v>
          </cell>
          <cell r="E173">
            <v>33359.088563178302</v>
          </cell>
          <cell r="F173">
            <v>2182.4138559930025</v>
          </cell>
          <cell r="G173">
            <v>1613225.6263318346</v>
          </cell>
          <cell r="H173">
            <v>152194.60530002124</v>
          </cell>
          <cell r="I173">
            <v>262682.54733574879</v>
          </cell>
          <cell r="J173">
            <v>0</v>
          </cell>
          <cell r="K173">
            <v>0</v>
          </cell>
          <cell r="L173">
            <v>128357.04661656862</v>
          </cell>
          <cell r="M173">
            <v>3033.984739066042</v>
          </cell>
          <cell r="N173">
            <v>293957.57270788681</v>
          </cell>
          <cell r="O173">
            <v>15519.101951706729</v>
          </cell>
          <cell r="P173">
            <v>0</v>
          </cell>
          <cell r="Q173">
            <v>15690.803321600848</v>
          </cell>
          <cell r="R173">
            <v>9386.0874376041756</v>
          </cell>
          <cell r="S173">
            <v>0</v>
          </cell>
          <cell r="T173">
            <v>5744.5632642710261</v>
          </cell>
          <cell r="U173">
            <v>114375.11160879736</v>
          </cell>
          <cell r="V173">
            <v>490.54243950389662</v>
          </cell>
          <cell r="W173">
            <v>62033.172237171479</v>
          </cell>
          <cell r="X173">
            <v>4738.6677586948908</v>
          </cell>
          <cell r="Y173">
            <v>0</v>
          </cell>
          <cell r="Z173">
            <v>7145.6843683746802</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row>
        <row r="174">
          <cell r="A174">
            <v>9</v>
          </cell>
          <cell r="B174" t="str">
            <v>RhodeIsland</v>
          </cell>
          <cell r="C174">
            <v>43466</v>
          </cell>
          <cell r="D174" t="str">
            <v>Frcst UB</v>
          </cell>
          <cell r="E174">
            <v>33442.050687984913</v>
          </cell>
          <cell r="F174">
            <v>2186.2719310429061</v>
          </cell>
          <cell r="G174">
            <v>1784785.4520133985</v>
          </cell>
          <cell r="H174">
            <v>164850.89818985737</v>
          </cell>
          <cell r="I174">
            <v>274228.99014698912</v>
          </cell>
          <cell r="J174">
            <v>0</v>
          </cell>
          <cell r="K174">
            <v>0</v>
          </cell>
          <cell r="L174">
            <v>139911.81142188853</v>
          </cell>
          <cell r="M174">
            <v>3012.6015967403982</v>
          </cell>
          <cell r="N174">
            <v>311677.00340882712</v>
          </cell>
          <cell r="O174">
            <v>15452.25342109727</v>
          </cell>
          <cell r="P174">
            <v>0</v>
          </cell>
          <cell r="Q174">
            <v>14134.910278590709</v>
          </cell>
          <cell r="R174">
            <v>8024.6119476353342</v>
          </cell>
          <cell r="S174">
            <v>0</v>
          </cell>
          <cell r="T174">
            <v>7392.9764959944341</v>
          </cell>
          <cell r="U174">
            <v>122909.15940364607</v>
          </cell>
          <cell r="V174">
            <v>1231.2584217776102</v>
          </cell>
          <cell r="W174">
            <v>68824.625689838169</v>
          </cell>
          <cell r="X174">
            <v>4533.5585482600327</v>
          </cell>
          <cell r="Y174">
            <v>0</v>
          </cell>
          <cell r="Z174">
            <v>7542.0017957979571</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row>
        <row r="175">
          <cell r="A175">
            <v>9</v>
          </cell>
          <cell r="B175" t="str">
            <v>RhodeIsland</v>
          </cell>
          <cell r="C175">
            <v>43497</v>
          </cell>
          <cell r="D175" t="str">
            <v>Frcst UB</v>
          </cell>
          <cell r="E175">
            <v>26917.656443067357</v>
          </cell>
          <cell r="F175">
            <v>1667.342213332611</v>
          </cell>
          <cell r="G175">
            <v>1457234.4040115678</v>
          </cell>
          <cell r="H175">
            <v>138394.18563557253</v>
          </cell>
          <cell r="I175">
            <v>233459.70871632177</v>
          </cell>
          <cell r="J175">
            <v>0</v>
          </cell>
          <cell r="K175">
            <v>0</v>
          </cell>
          <cell r="L175">
            <v>113328.64618672933</v>
          </cell>
          <cell r="M175">
            <v>1837.6299632925598</v>
          </cell>
          <cell r="N175">
            <v>261096.71378703491</v>
          </cell>
          <cell r="O175">
            <v>15200.067129719717</v>
          </cell>
          <cell r="P175">
            <v>0</v>
          </cell>
          <cell r="Q175">
            <v>13231.216363265445</v>
          </cell>
          <cell r="R175">
            <v>7272.9218131825019</v>
          </cell>
          <cell r="S175">
            <v>0</v>
          </cell>
          <cell r="T175">
            <v>5978.7328610352515</v>
          </cell>
          <cell r="U175">
            <v>107992.51331259335</v>
          </cell>
          <cell r="V175">
            <v>1141.3905375352945</v>
          </cell>
          <cell r="W175">
            <v>60180.355774175325</v>
          </cell>
          <cell r="X175">
            <v>3824.222849053268</v>
          </cell>
          <cell r="Y175">
            <v>0</v>
          </cell>
          <cell r="Z175">
            <v>7231.0476089844351</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row>
      </sheetData>
      <sheetData sheetId="13">
        <row r="5">
          <cell r="A5" t="str">
            <v>BUID</v>
          </cell>
          <cell r="B5" t="str">
            <v>Buname</v>
          </cell>
          <cell r="C5" t="str">
            <v>Date</v>
          </cell>
          <cell r="D5" t="str">
            <v>_NAME_</v>
          </cell>
          <cell r="E5" t="str">
            <v>_1012</v>
          </cell>
          <cell r="F5" t="str">
            <v>_1101</v>
          </cell>
          <cell r="G5" t="str">
            <v>_1247</v>
          </cell>
          <cell r="H5" t="str">
            <v>_1301</v>
          </cell>
          <cell r="I5" t="str">
            <v>_2107</v>
          </cell>
          <cell r="J5" t="str">
            <v>_2121</v>
          </cell>
          <cell r="K5" t="str">
            <v>_2131</v>
          </cell>
          <cell r="L5" t="str">
            <v>_2221</v>
          </cell>
          <cell r="M5" t="str">
            <v>_2231</v>
          </cell>
          <cell r="N5" t="str">
            <v>_2237</v>
          </cell>
          <cell r="O5" t="str">
            <v>_2321</v>
          </cell>
          <cell r="P5" t="str">
            <v>_2331</v>
          </cell>
          <cell r="Q5" t="str">
            <v>_2367</v>
          </cell>
          <cell r="R5" t="str">
            <v>_2421</v>
          </cell>
          <cell r="S5" t="str">
            <v>_2431</v>
          </cell>
          <cell r="T5" t="str">
            <v>_2496</v>
          </cell>
          <cell r="U5" t="str">
            <v>_3321</v>
          </cell>
          <cell r="V5" t="str">
            <v>_3331</v>
          </cell>
          <cell r="W5" t="str">
            <v>_3367</v>
          </cell>
          <cell r="X5" t="str">
            <v>_3421</v>
          </cell>
          <cell r="Y5" t="str">
            <v>_3431</v>
          </cell>
          <cell r="Z5" t="str">
            <v>_3496</v>
          </cell>
          <cell r="AA5" t="str">
            <v>_8011</v>
          </cell>
          <cell r="AB5" t="str">
            <v>_02EN</v>
          </cell>
          <cell r="AC5" t="str">
            <v>_05_06_07EN</v>
          </cell>
          <cell r="AD5" t="str">
            <v>_11_12_13EN</v>
          </cell>
          <cell r="AE5" t="str">
            <v>_14_15_16EN</v>
          </cell>
          <cell r="AF5" t="str">
            <v>_17_18_19EN</v>
          </cell>
          <cell r="AG5" t="str">
            <v>_22EN</v>
          </cell>
          <cell r="AH5" t="str">
            <v>_23EN</v>
          </cell>
          <cell r="AI5" t="str">
            <v>_24EN</v>
          </cell>
          <cell r="AJ5" t="str">
            <v>_33EN</v>
          </cell>
          <cell r="AK5" t="str">
            <v>_34EN</v>
          </cell>
          <cell r="AL5" t="str">
            <v>_50EN</v>
          </cell>
          <cell r="AM5" t="str">
            <v>_51EN</v>
          </cell>
          <cell r="AN5" t="str">
            <v>_52_53_54EN</v>
          </cell>
          <cell r="AO5" t="str">
            <v>_55_56_57EN</v>
          </cell>
          <cell r="AP5" t="str">
            <v>_58EN</v>
          </cell>
          <cell r="AQ5" t="str">
            <v>_67EN</v>
          </cell>
          <cell r="AR5" t="str">
            <v>_70EN</v>
          </cell>
          <cell r="AS5" t="str">
            <v>_71_72_73EN</v>
          </cell>
          <cell r="AT5" t="str">
            <v>_74_75_76EN</v>
          </cell>
        </row>
        <row r="6">
          <cell r="A6">
            <v>9</v>
          </cell>
          <cell r="B6" t="str">
            <v>RhodeIsland</v>
          </cell>
          <cell r="C6">
            <v>38353</v>
          </cell>
          <cell r="D6" t="str">
            <v>Normal B</v>
          </cell>
        </row>
        <row r="7">
          <cell r="A7">
            <v>9</v>
          </cell>
          <cell r="B7" t="str">
            <v>RhodeIsland</v>
          </cell>
          <cell r="C7">
            <v>38384</v>
          </cell>
          <cell r="D7" t="str">
            <v>Normal B</v>
          </cell>
        </row>
        <row r="8">
          <cell r="A8">
            <v>9</v>
          </cell>
          <cell r="B8" t="str">
            <v>RhodeIsland</v>
          </cell>
          <cell r="C8">
            <v>38412</v>
          </cell>
          <cell r="D8" t="str">
            <v>Normal B</v>
          </cell>
        </row>
        <row r="9">
          <cell r="A9">
            <v>9</v>
          </cell>
          <cell r="B9" t="str">
            <v>RhodeIsland</v>
          </cell>
          <cell r="C9">
            <v>38443</v>
          </cell>
          <cell r="D9" t="str">
            <v>Normal B</v>
          </cell>
        </row>
        <row r="10">
          <cell r="A10">
            <v>9</v>
          </cell>
          <cell r="B10" t="str">
            <v>RhodeIsland</v>
          </cell>
          <cell r="C10">
            <v>38473</v>
          </cell>
          <cell r="D10" t="str">
            <v>Normal B</v>
          </cell>
        </row>
        <row r="11">
          <cell r="A11">
            <v>9</v>
          </cell>
          <cell r="B11" t="str">
            <v>RhodeIsland</v>
          </cell>
          <cell r="C11">
            <v>38504</v>
          </cell>
          <cell r="D11" t="str">
            <v>Normal U</v>
          </cell>
          <cell r="E11">
            <v>22057.894627860045</v>
          </cell>
          <cell r="F11">
            <v>0</v>
          </cell>
          <cell r="L11">
            <v>8160.1879191315265</v>
          </cell>
          <cell r="M11">
            <v>18.188584977467833</v>
          </cell>
          <cell r="N11">
            <v>71845.363506274502</v>
          </cell>
          <cell r="O11">
            <v>1933.4774084631883</v>
          </cell>
          <cell r="P11">
            <v>0</v>
          </cell>
          <cell r="Q11">
            <v>14074.783514281478</v>
          </cell>
          <cell r="R11">
            <v>0</v>
          </cell>
          <cell r="T11">
            <v>13524.609310305284</v>
          </cell>
          <cell r="AG11">
            <v>0</v>
          </cell>
          <cell r="AH11">
            <v>0</v>
          </cell>
          <cell r="AI11">
            <v>0</v>
          </cell>
          <cell r="AL11">
            <v>0</v>
          </cell>
          <cell r="AM11">
            <v>0</v>
          </cell>
        </row>
        <row r="12">
          <cell r="A12">
            <v>9</v>
          </cell>
          <cell r="B12" t="str">
            <v>RhodeIsland</v>
          </cell>
          <cell r="C12">
            <v>38534</v>
          </cell>
          <cell r="D12" t="str">
            <v>Normal U</v>
          </cell>
          <cell r="E12">
            <v>18992.973027567088</v>
          </cell>
          <cell r="F12">
            <v>0</v>
          </cell>
          <cell r="L12">
            <v>6877.9943291552427</v>
          </cell>
          <cell r="M12">
            <v>75.461724183728933</v>
          </cell>
          <cell r="N12">
            <v>60947.259694681459</v>
          </cell>
          <cell r="O12">
            <v>1954.8970838011244</v>
          </cell>
          <cell r="P12">
            <v>0</v>
          </cell>
          <cell r="Q12">
            <v>14648.746752717308</v>
          </cell>
          <cell r="R12">
            <v>0</v>
          </cell>
          <cell r="T12">
            <v>14697.26050106993</v>
          </cell>
          <cell r="AG12">
            <v>0</v>
          </cell>
          <cell r="AH12">
            <v>0</v>
          </cell>
          <cell r="AI12">
            <v>0</v>
          </cell>
          <cell r="AL12">
            <v>0</v>
          </cell>
          <cell r="AM12">
            <v>0</v>
          </cell>
        </row>
        <row r="13">
          <cell r="A13">
            <v>9</v>
          </cell>
          <cell r="B13" t="str">
            <v>RhodeIsland</v>
          </cell>
          <cell r="C13">
            <v>38565</v>
          </cell>
          <cell r="D13" t="str">
            <v>Normal U</v>
          </cell>
          <cell r="E13">
            <v>20126.242155532073</v>
          </cell>
          <cell r="F13">
            <v>0</v>
          </cell>
          <cell r="L13">
            <v>8277.4148957799334</v>
          </cell>
          <cell r="M13">
            <v>84.668221167065212</v>
          </cell>
          <cell r="N13">
            <v>65211.764599189686</v>
          </cell>
          <cell r="O13">
            <v>2322.0754074286988</v>
          </cell>
          <cell r="P13">
            <v>0</v>
          </cell>
          <cell r="Q13">
            <v>15934.026845827124</v>
          </cell>
          <cell r="R13">
            <v>0</v>
          </cell>
          <cell r="T13">
            <v>19059.798867755922</v>
          </cell>
          <cell r="AG13">
            <v>0</v>
          </cell>
          <cell r="AH13">
            <v>0</v>
          </cell>
          <cell r="AI13">
            <v>0</v>
          </cell>
          <cell r="AL13">
            <v>0</v>
          </cell>
          <cell r="AM13">
            <v>0</v>
          </cell>
        </row>
        <row r="14">
          <cell r="A14">
            <v>9</v>
          </cell>
          <cell r="B14" t="str">
            <v>RhodeIsland</v>
          </cell>
          <cell r="C14">
            <v>38596</v>
          </cell>
          <cell r="D14" t="str">
            <v>Normal U</v>
          </cell>
          <cell r="E14">
            <v>21204.50200117661</v>
          </cell>
          <cell r="F14">
            <v>0</v>
          </cell>
          <cell r="L14">
            <v>7869.602871181427</v>
          </cell>
          <cell r="M14">
            <v>367.32768682488501</v>
          </cell>
          <cell r="N14">
            <v>77347.008417732344</v>
          </cell>
          <cell r="O14">
            <v>2333.7247698861565</v>
          </cell>
          <cell r="P14">
            <v>367.66445241613468</v>
          </cell>
          <cell r="Q14">
            <v>14505.412393875782</v>
          </cell>
          <cell r="R14">
            <v>0</v>
          </cell>
          <cell r="T14">
            <v>17371.974716013214</v>
          </cell>
          <cell r="AG14">
            <v>0</v>
          </cell>
          <cell r="AH14">
            <v>0</v>
          </cell>
          <cell r="AI14">
            <v>0</v>
          </cell>
          <cell r="AL14">
            <v>0</v>
          </cell>
          <cell r="AM14">
            <v>0</v>
          </cell>
        </row>
        <row r="15">
          <cell r="A15">
            <v>9</v>
          </cell>
          <cell r="B15" t="str">
            <v>RhodeIsland</v>
          </cell>
          <cell r="C15">
            <v>38626</v>
          </cell>
          <cell r="D15" t="str">
            <v>Normal U</v>
          </cell>
          <cell r="E15">
            <v>30722.566828681531</v>
          </cell>
          <cell r="F15">
            <v>0</v>
          </cell>
          <cell r="L15">
            <v>13757.771715699528</v>
          </cell>
          <cell r="M15">
            <v>942.19100392122573</v>
          </cell>
          <cell r="N15">
            <v>156780.66131649743</v>
          </cell>
          <cell r="O15">
            <v>3261.2726628135524</v>
          </cell>
          <cell r="P15">
            <v>99.084060809630088</v>
          </cell>
          <cell r="Q15">
            <v>20961.816280552179</v>
          </cell>
          <cell r="R15">
            <v>0</v>
          </cell>
          <cell r="T15">
            <v>21889.01325721887</v>
          </cell>
          <cell r="AG15">
            <v>0</v>
          </cell>
          <cell r="AH15">
            <v>0</v>
          </cell>
          <cell r="AI15">
            <v>0</v>
          </cell>
          <cell r="AL15">
            <v>0</v>
          </cell>
          <cell r="AM15">
            <v>0</v>
          </cell>
        </row>
        <row r="16">
          <cell r="A16">
            <v>9</v>
          </cell>
          <cell r="B16" t="str">
            <v>RhodeIsland</v>
          </cell>
          <cell r="C16">
            <v>38657</v>
          </cell>
          <cell r="D16" t="str">
            <v>Normal U</v>
          </cell>
          <cell r="E16">
            <v>43945.792171023626</v>
          </cell>
          <cell r="F16">
            <v>0</v>
          </cell>
          <cell r="L16">
            <v>22082.240567103119</v>
          </cell>
          <cell r="M16">
            <v>2176.2080731540673</v>
          </cell>
          <cell r="N16">
            <v>236811.26336268446</v>
          </cell>
          <cell r="O16">
            <v>4088.738868744621</v>
          </cell>
          <cell r="P16">
            <v>946.28777972551336</v>
          </cell>
          <cell r="Q16">
            <v>23492.350788115706</v>
          </cell>
          <cell r="R16">
            <v>0</v>
          </cell>
          <cell r="T16">
            <v>30378.562713852622</v>
          </cell>
          <cell r="AG16">
            <v>0</v>
          </cell>
          <cell r="AH16">
            <v>0</v>
          </cell>
          <cell r="AI16">
            <v>0</v>
          </cell>
          <cell r="AL16">
            <v>0</v>
          </cell>
          <cell r="AM16">
            <v>0</v>
          </cell>
        </row>
        <row r="17">
          <cell r="A17">
            <v>9</v>
          </cell>
          <cell r="B17" t="str">
            <v>RhodeIsland</v>
          </cell>
          <cell r="C17">
            <v>38687</v>
          </cell>
          <cell r="D17" t="str">
            <v>Normal U</v>
          </cell>
          <cell r="E17">
            <v>52955.600774122373</v>
          </cell>
          <cell r="F17">
            <v>0</v>
          </cell>
          <cell r="L17">
            <v>26495.950682296279</v>
          </cell>
          <cell r="M17">
            <v>2834.3804799169607</v>
          </cell>
          <cell r="N17">
            <v>353107.63706538483</v>
          </cell>
          <cell r="O17">
            <v>4243.3488006592215</v>
          </cell>
          <cell r="P17">
            <v>4052.449478431814</v>
          </cell>
          <cell r="Q17">
            <v>28294.34026138121</v>
          </cell>
          <cell r="R17">
            <v>0</v>
          </cell>
          <cell r="T17">
            <v>25491.499485202672</v>
          </cell>
          <cell r="AG17">
            <v>0</v>
          </cell>
          <cell r="AH17">
            <v>0</v>
          </cell>
          <cell r="AI17">
            <v>0</v>
          </cell>
          <cell r="AL17">
            <v>0</v>
          </cell>
          <cell r="AM17">
            <v>0</v>
          </cell>
        </row>
        <row r="18">
          <cell r="A18">
            <v>9</v>
          </cell>
          <cell r="B18" t="str">
            <v>RhodeIsland</v>
          </cell>
          <cell r="C18">
            <v>38718</v>
          </cell>
          <cell r="D18" t="str">
            <v>Normal U</v>
          </cell>
          <cell r="E18">
            <v>54283.766575476096</v>
          </cell>
          <cell r="F18">
            <v>0</v>
          </cell>
          <cell r="G18">
            <v>1688919.5634396821</v>
          </cell>
          <cell r="H18">
            <v>0</v>
          </cell>
          <cell r="I18">
            <v>245783.44182750557</v>
          </cell>
          <cell r="L18">
            <v>30805.209361002118</v>
          </cell>
          <cell r="M18">
            <v>3809.8458411461552</v>
          </cell>
          <cell r="N18">
            <v>383413.32406595192</v>
          </cell>
          <cell r="O18">
            <v>4678.6726778959573</v>
          </cell>
          <cell r="P18">
            <v>0</v>
          </cell>
          <cell r="Q18">
            <v>25740.074413643273</v>
          </cell>
          <cell r="R18">
            <v>0</v>
          </cell>
          <cell r="T18">
            <v>33533.916627253624</v>
          </cell>
          <cell r="U18">
            <v>15162.58137940804</v>
          </cell>
          <cell r="V18">
            <v>3527.2958970702198</v>
          </cell>
          <cell r="W18">
            <v>130359.03797786226</v>
          </cell>
          <cell r="X18">
            <v>1443.0766012139502</v>
          </cell>
          <cell r="Z18">
            <v>12003.469590210309</v>
          </cell>
          <cell r="AG18">
            <v>0</v>
          </cell>
          <cell r="AH18">
            <v>0</v>
          </cell>
          <cell r="AI18">
            <v>0</v>
          </cell>
          <cell r="AJ18">
            <v>0</v>
          </cell>
          <cell r="AK18">
            <v>0</v>
          </cell>
          <cell r="AL18">
            <v>0</v>
          </cell>
          <cell r="AM18">
            <v>0</v>
          </cell>
        </row>
        <row r="19">
          <cell r="A19">
            <v>9</v>
          </cell>
          <cell r="B19" t="str">
            <v>RhodeIsland</v>
          </cell>
          <cell r="C19">
            <v>38749</v>
          </cell>
          <cell r="D19" t="str">
            <v>Normal U</v>
          </cell>
          <cell r="E19">
            <v>44212.553889703289</v>
          </cell>
          <cell r="F19">
            <v>0</v>
          </cell>
          <cell r="G19">
            <v>1397790.3123554243</v>
          </cell>
          <cell r="H19">
            <v>0</v>
          </cell>
          <cell r="I19">
            <v>211522.50417021522</v>
          </cell>
          <cell r="L19">
            <v>26775.558139703706</v>
          </cell>
          <cell r="M19">
            <v>1775.4332568426573</v>
          </cell>
          <cell r="N19">
            <v>324271.71670485096</v>
          </cell>
          <cell r="O19">
            <v>4656.4108085190155</v>
          </cell>
          <cell r="P19">
            <v>0</v>
          </cell>
          <cell r="Q19">
            <v>24377.628545356612</v>
          </cell>
          <cell r="R19">
            <v>0</v>
          </cell>
          <cell r="T19">
            <v>25993.69086967019</v>
          </cell>
          <cell r="U19">
            <v>14466.951783750344</v>
          </cell>
          <cell r="V19">
            <v>3305.6697433683789</v>
          </cell>
          <cell r="W19">
            <v>114283.25209145168</v>
          </cell>
          <cell r="X19">
            <v>1230.8064941585296</v>
          </cell>
          <cell r="Z19">
            <v>11635.651760314904</v>
          </cell>
          <cell r="AG19">
            <v>0</v>
          </cell>
          <cell r="AH19">
            <v>0</v>
          </cell>
          <cell r="AI19">
            <v>0</v>
          </cell>
          <cell r="AJ19">
            <v>0</v>
          </cell>
          <cell r="AK19">
            <v>0</v>
          </cell>
          <cell r="AL19">
            <v>0</v>
          </cell>
          <cell r="AM19">
            <v>0</v>
          </cell>
        </row>
        <row r="20">
          <cell r="A20">
            <v>9</v>
          </cell>
          <cell r="B20" t="str">
            <v>RhodeIsland</v>
          </cell>
          <cell r="C20">
            <v>38777</v>
          </cell>
          <cell r="D20" t="str">
            <v>Normal U</v>
          </cell>
          <cell r="E20">
            <v>35216.622331106904</v>
          </cell>
          <cell r="F20">
            <v>0</v>
          </cell>
          <cell r="G20">
            <v>1097518.8992253295</v>
          </cell>
          <cell r="H20">
            <v>0</v>
          </cell>
          <cell r="I20">
            <v>148409.77971001901</v>
          </cell>
          <cell r="L20">
            <v>21294.03087698426</v>
          </cell>
          <cell r="M20">
            <v>1660.9031216339631</v>
          </cell>
          <cell r="N20">
            <v>217928.89370616557</v>
          </cell>
          <cell r="O20">
            <v>3830.6959808580127</v>
          </cell>
          <cell r="P20">
            <v>1230.6983184160911</v>
          </cell>
          <cell r="Q20">
            <v>21153.563990673414</v>
          </cell>
          <cell r="R20">
            <v>0</v>
          </cell>
          <cell r="T20">
            <v>22348.83769419276</v>
          </cell>
          <cell r="U20">
            <v>12061.846722385415</v>
          </cell>
          <cell r="V20">
            <v>386.49649531712578</v>
          </cell>
          <cell r="W20">
            <v>87362.107551918642</v>
          </cell>
          <cell r="X20">
            <v>1030.4777940911222</v>
          </cell>
          <cell r="Z20">
            <v>8770.9299136898444</v>
          </cell>
          <cell r="AG20">
            <v>0</v>
          </cell>
          <cell r="AH20">
            <v>0</v>
          </cell>
          <cell r="AI20">
            <v>0</v>
          </cell>
          <cell r="AJ20">
            <v>0</v>
          </cell>
          <cell r="AK20">
            <v>0</v>
          </cell>
          <cell r="AL20">
            <v>0</v>
          </cell>
          <cell r="AM20">
            <v>0</v>
          </cell>
        </row>
        <row r="21">
          <cell r="A21">
            <v>9</v>
          </cell>
          <cell r="B21" t="str">
            <v>RhodeIsland</v>
          </cell>
          <cell r="C21">
            <v>38808</v>
          </cell>
          <cell r="D21" t="str">
            <v>Normal U</v>
          </cell>
          <cell r="E21">
            <v>29873.361675076878</v>
          </cell>
          <cell r="F21">
            <v>0</v>
          </cell>
          <cell r="G21">
            <v>675390.23861165182</v>
          </cell>
          <cell r="H21">
            <v>0</v>
          </cell>
          <cell r="I21">
            <v>78846.46561847502</v>
          </cell>
          <cell r="L21">
            <v>16112.887999426992</v>
          </cell>
          <cell r="M21">
            <v>2300.9814286005794</v>
          </cell>
          <cell r="N21">
            <v>130468.17224218843</v>
          </cell>
          <cell r="O21">
            <v>3397.7959968710575</v>
          </cell>
          <cell r="P21">
            <v>0</v>
          </cell>
          <cell r="Q21">
            <v>17805.242137648384</v>
          </cell>
          <cell r="R21">
            <v>0</v>
          </cell>
          <cell r="T21">
            <v>17839.128382512808</v>
          </cell>
          <cell r="U21">
            <v>6617.4755145197933</v>
          </cell>
          <cell r="V21">
            <v>215.08734844299727</v>
          </cell>
          <cell r="W21">
            <v>41614.318413940804</v>
          </cell>
          <cell r="X21">
            <v>706.38702196254644</v>
          </cell>
          <cell r="Z21">
            <v>5445.2681539726846</v>
          </cell>
          <cell r="AG21">
            <v>0</v>
          </cell>
          <cell r="AH21">
            <v>0</v>
          </cell>
          <cell r="AI21">
            <v>0</v>
          </cell>
          <cell r="AJ21">
            <v>0</v>
          </cell>
          <cell r="AK21">
            <v>0</v>
          </cell>
          <cell r="AL21">
            <v>0</v>
          </cell>
          <cell r="AM21">
            <v>0</v>
          </cell>
        </row>
        <row r="22">
          <cell r="A22">
            <v>9</v>
          </cell>
          <cell r="B22" t="str">
            <v>RhodeIsland</v>
          </cell>
          <cell r="C22">
            <v>38838</v>
          </cell>
          <cell r="D22" t="str">
            <v>Normal U</v>
          </cell>
          <cell r="E22">
            <v>24519.803400806126</v>
          </cell>
          <cell r="F22">
            <v>0</v>
          </cell>
          <cell r="G22">
            <v>409012.507741365</v>
          </cell>
          <cell r="H22">
            <v>0</v>
          </cell>
          <cell r="I22">
            <v>42819.675486394583</v>
          </cell>
          <cell r="L22">
            <v>11960.412400571013</v>
          </cell>
          <cell r="M22">
            <v>57.203113140931144</v>
          </cell>
          <cell r="N22">
            <v>86990.059226130907</v>
          </cell>
          <cell r="O22">
            <v>3134.7262917016974</v>
          </cell>
          <cell r="P22">
            <v>0</v>
          </cell>
          <cell r="Q22">
            <v>13811.290598687603</v>
          </cell>
          <cell r="R22">
            <v>1253.0172377301033</v>
          </cell>
          <cell r="T22">
            <v>17642.593138087308</v>
          </cell>
          <cell r="U22">
            <v>4641.7831238493363</v>
          </cell>
          <cell r="V22">
            <v>82.67123890644551</v>
          </cell>
          <cell r="W22">
            <v>26099.856955461233</v>
          </cell>
          <cell r="X22">
            <v>279.10987765300115</v>
          </cell>
          <cell r="Z22">
            <v>4132.2781312600437</v>
          </cell>
          <cell r="AG22">
            <v>0</v>
          </cell>
          <cell r="AH22">
            <v>0</v>
          </cell>
          <cell r="AI22">
            <v>0</v>
          </cell>
          <cell r="AJ22">
            <v>0</v>
          </cell>
          <cell r="AK22">
            <v>0</v>
          </cell>
          <cell r="AL22">
            <v>0</v>
          </cell>
          <cell r="AM22">
            <v>0</v>
          </cell>
        </row>
        <row r="23">
          <cell r="A23">
            <v>9</v>
          </cell>
          <cell r="B23" t="str">
            <v>RhodeIsland</v>
          </cell>
          <cell r="C23">
            <v>38869</v>
          </cell>
          <cell r="D23" t="str">
            <v>Normal U</v>
          </cell>
          <cell r="E23">
            <v>20373.856649163798</v>
          </cell>
          <cell r="F23">
            <v>0</v>
          </cell>
          <cell r="G23">
            <v>244577.37077827044</v>
          </cell>
          <cell r="H23">
            <v>0</v>
          </cell>
          <cell r="I23">
            <v>29338.893949084952</v>
          </cell>
          <cell r="L23">
            <v>9381.8783383018072</v>
          </cell>
          <cell r="M23">
            <v>0</v>
          </cell>
          <cell r="N23">
            <v>64692.263302192281</v>
          </cell>
          <cell r="O23">
            <v>2506.6426481261897</v>
          </cell>
          <cell r="P23">
            <v>0</v>
          </cell>
          <cell r="Q23">
            <v>12136.476623841503</v>
          </cell>
          <cell r="R23">
            <v>814.27190747030261</v>
          </cell>
          <cell r="T23">
            <v>12858.17928631923</v>
          </cell>
          <cell r="U23">
            <v>1987.2789166767386</v>
          </cell>
          <cell r="V23">
            <v>0</v>
          </cell>
          <cell r="W23">
            <v>16503.12861641034</v>
          </cell>
          <cell r="X23">
            <v>247.13116542123083</v>
          </cell>
          <cell r="Z23">
            <v>1511.1530074107011</v>
          </cell>
          <cell r="AG23">
            <v>0</v>
          </cell>
          <cell r="AH23">
            <v>0</v>
          </cell>
          <cell r="AI23">
            <v>0</v>
          </cell>
          <cell r="AJ23">
            <v>0</v>
          </cell>
          <cell r="AK23">
            <v>0</v>
          </cell>
          <cell r="AL23">
            <v>0</v>
          </cell>
          <cell r="AM23">
            <v>0</v>
          </cell>
        </row>
        <row r="24">
          <cell r="A24">
            <v>9</v>
          </cell>
          <cell r="B24" t="str">
            <v>RhodeIsland</v>
          </cell>
          <cell r="C24">
            <v>38899</v>
          </cell>
          <cell r="D24" t="str">
            <v>Normal U</v>
          </cell>
          <cell r="E24">
            <v>18628.840341151721</v>
          </cell>
          <cell r="F24">
            <v>0</v>
          </cell>
          <cell r="G24">
            <v>192101.10277850585</v>
          </cell>
          <cell r="H24">
            <v>0</v>
          </cell>
          <cell r="I24">
            <v>24249.872575644757</v>
          </cell>
          <cell r="L24">
            <v>8314.425351485359</v>
          </cell>
          <cell r="M24">
            <v>0</v>
          </cell>
          <cell r="N24">
            <v>58900.608619329651</v>
          </cell>
          <cell r="O24">
            <v>2510.6011436017729</v>
          </cell>
          <cell r="P24">
            <v>0</v>
          </cell>
          <cell r="Q24">
            <v>13912.013976634315</v>
          </cell>
          <cell r="R24">
            <v>1217.3618034306846</v>
          </cell>
          <cell r="T24">
            <v>14830.468300173279</v>
          </cell>
          <cell r="U24">
            <v>1493.2667719745223</v>
          </cell>
          <cell r="V24">
            <v>0</v>
          </cell>
          <cell r="W24">
            <v>11787.623358357123</v>
          </cell>
          <cell r="X24">
            <v>252.44762420382173</v>
          </cell>
          <cell r="Z24">
            <v>1131.2005605095542</v>
          </cell>
          <cell r="AG24">
            <v>0</v>
          </cell>
          <cell r="AH24">
            <v>0</v>
          </cell>
          <cell r="AI24">
            <v>0</v>
          </cell>
          <cell r="AJ24">
            <v>0</v>
          </cell>
          <cell r="AK24">
            <v>0</v>
          </cell>
          <cell r="AL24">
            <v>0</v>
          </cell>
          <cell r="AM24">
            <v>0</v>
          </cell>
        </row>
        <row r="25">
          <cell r="A25">
            <v>9</v>
          </cell>
          <cell r="B25" t="str">
            <v>RhodeIsland</v>
          </cell>
          <cell r="C25">
            <v>38930</v>
          </cell>
          <cell r="D25" t="str">
            <v>Normal U</v>
          </cell>
          <cell r="E25">
            <v>20754.50663918077</v>
          </cell>
          <cell r="F25">
            <v>0</v>
          </cell>
          <cell r="G25">
            <v>210364.38346177925</v>
          </cell>
          <cell r="H25">
            <v>0</v>
          </cell>
          <cell r="I25">
            <v>26281.167709129182</v>
          </cell>
          <cell r="L25">
            <v>10670.46248828782</v>
          </cell>
          <cell r="M25">
            <v>59.756066160919929</v>
          </cell>
          <cell r="N25">
            <v>67934.956247011869</v>
          </cell>
          <cell r="O25">
            <v>2663.1231395559344</v>
          </cell>
          <cell r="P25">
            <v>0</v>
          </cell>
          <cell r="Q25">
            <v>16251.430928264919</v>
          </cell>
          <cell r="R25">
            <v>1041.3689433274449</v>
          </cell>
          <cell r="T25">
            <v>17803.831441935195</v>
          </cell>
          <cell r="U25">
            <v>1597.0632832067081</v>
          </cell>
          <cell r="V25">
            <v>7.8375348271583967</v>
          </cell>
          <cell r="W25">
            <v>13331.458315596921</v>
          </cell>
          <cell r="X25">
            <v>271.56042408613519</v>
          </cell>
          <cell r="Z25">
            <v>1052.3261635316758</v>
          </cell>
          <cell r="AG25">
            <v>0</v>
          </cell>
          <cell r="AH25">
            <v>0</v>
          </cell>
          <cell r="AI25">
            <v>0</v>
          </cell>
          <cell r="AJ25">
            <v>0</v>
          </cell>
          <cell r="AK25">
            <v>0</v>
          </cell>
          <cell r="AL25">
            <v>0</v>
          </cell>
          <cell r="AM25">
            <v>0</v>
          </cell>
        </row>
        <row r="26">
          <cell r="A26">
            <v>9</v>
          </cell>
          <cell r="B26" t="str">
            <v>RhodeIsland</v>
          </cell>
          <cell r="C26">
            <v>38961</v>
          </cell>
          <cell r="D26" t="str">
            <v>Normal U</v>
          </cell>
          <cell r="E26">
            <v>21902.226306120669</v>
          </cell>
          <cell r="F26">
            <v>0</v>
          </cell>
          <cell r="G26">
            <v>243236.27294114445</v>
          </cell>
          <cell r="H26">
            <v>0</v>
          </cell>
          <cell r="I26">
            <v>26726.171538147348</v>
          </cell>
          <cell r="L26">
            <v>10490.992381745875</v>
          </cell>
          <cell r="M26">
            <v>111.29220377689654</v>
          </cell>
          <cell r="N26">
            <v>80697.631674888777</v>
          </cell>
          <cell r="O26">
            <v>2680.9632741668011</v>
          </cell>
          <cell r="P26">
            <v>0</v>
          </cell>
          <cell r="Q26">
            <v>15006.704738782402</v>
          </cell>
          <cell r="R26">
            <v>987.54228238318046</v>
          </cell>
          <cell r="T26">
            <v>16254.388995878724</v>
          </cell>
          <cell r="U26">
            <v>2161.5360317403397</v>
          </cell>
          <cell r="V26">
            <v>9.5601556307491258</v>
          </cell>
          <cell r="W26">
            <v>17945.027692063402</v>
          </cell>
          <cell r="X26">
            <v>266.04139076110198</v>
          </cell>
          <cell r="Z26">
            <v>1269.5951840830749</v>
          </cell>
          <cell r="AG26">
            <v>0</v>
          </cell>
          <cell r="AH26">
            <v>0</v>
          </cell>
          <cell r="AI26">
            <v>0</v>
          </cell>
          <cell r="AJ26">
            <v>0</v>
          </cell>
          <cell r="AK26">
            <v>0</v>
          </cell>
          <cell r="AL26">
            <v>0</v>
          </cell>
          <cell r="AM26">
            <v>0</v>
          </cell>
        </row>
        <row r="27">
          <cell r="A27">
            <v>9</v>
          </cell>
          <cell r="B27" t="str">
            <v>RhodeIsland</v>
          </cell>
          <cell r="C27">
            <v>38991</v>
          </cell>
          <cell r="D27" t="str">
            <v>Normal U</v>
          </cell>
          <cell r="E27">
            <v>30657.993615703912</v>
          </cell>
          <cell r="F27">
            <v>0</v>
          </cell>
          <cell r="G27">
            <v>576303.97389058699</v>
          </cell>
          <cell r="H27">
            <v>0</v>
          </cell>
          <cell r="I27">
            <v>66050.768455617013</v>
          </cell>
          <cell r="L27">
            <v>18619.651163031474</v>
          </cell>
          <cell r="M27">
            <v>375.34438367593538</v>
          </cell>
          <cell r="N27">
            <v>157771.66327934782</v>
          </cell>
          <cell r="O27">
            <v>4176.0198731149139</v>
          </cell>
          <cell r="P27">
            <v>0</v>
          </cell>
          <cell r="Q27">
            <v>20425.612770698666</v>
          </cell>
          <cell r="R27">
            <v>1100.7585962802987</v>
          </cell>
          <cell r="T27">
            <v>21103.898004090501</v>
          </cell>
          <cell r="U27">
            <v>8986.6072227945588</v>
          </cell>
          <cell r="V27">
            <v>0</v>
          </cell>
          <cell r="W27">
            <v>47942.745512997542</v>
          </cell>
          <cell r="X27">
            <v>568.49400120815267</v>
          </cell>
          <cell r="Z27">
            <v>3720.0180515994889</v>
          </cell>
          <cell r="AG27">
            <v>0</v>
          </cell>
          <cell r="AH27">
            <v>0</v>
          </cell>
          <cell r="AI27">
            <v>0</v>
          </cell>
          <cell r="AJ27">
            <v>0</v>
          </cell>
          <cell r="AK27">
            <v>0</v>
          </cell>
          <cell r="AL27">
            <v>0</v>
          </cell>
          <cell r="AM27">
            <v>0</v>
          </cell>
        </row>
        <row r="28">
          <cell r="A28">
            <v>9</v>
          </cell>
          <cell r="B28" t="str">
            <v>RhodeIsland</v>
          </cell>
          <cell r="C28">
            <v>39022</v>
          </cell>
          <cell r="D28" t="str">
            <v>Normal U</v>
          </cell>
          <cell r="E28">
            <v>41396.487584730014</v>
          </cell>
          <cell r="F28">
            <v>0</v>
          </cell>
          <cell r="G28">
            <v>982162.89372965624</v>
          </cell>
          <cell r="H28">
            <v>0</v>
          </cell>
          <cell r="I28">
            <v>126275.66416234797</v>
          </cell>
          <cell r="L28">
            <v>31374.77716865504</v>
          </cell>
          <cell r="M28">
            <v>1178.5911522290676</v>
          </cell>
          <cell r="N28">
            <v>221805.47116124025</v>
          </cell>
          <cell r="O28">
            <v>4934.2161215235947</v>
          </cell>
          <cell r="P28">
            <v>456.78519154303365</v>
          </cell>
          <cell r="Q28">
            <v>21040.588851532368</v>
          </cell>
          <cell r="R28">
            <v>988.17320945570896</v>
          </cell>
          <cell r="T28">
            <v>23462.59205346489</v>
          </cell>
          <cell r="U28">
            <v>16609.808606380557</v>
          </cell>
          <cell r="V28">
            <v>828.29022742895415</v>
          </cell>
          <cell r="W28">
            <v>71894.877555499625</v>
          </cell>
          <cell r="X28">
            <v>891.40552067199269</v>
          </cell>
          <cell r="Z28">
            <v>5410.7765812387606</v>
          </cell>
          <cell r="AG28">
            <v>0</v>
          </cell>
          <cell r="AH28">
            <v>0</v>
          </cell>
          <cell r="AI28">
            <v>0</v>
          </cell>
          <cell r="AJ28">
            <v>0</v>
          </cell>
          <cell r="AK28">
            <v>0</v>
          </cell>
          <cell r="AL28">
            <v>0</v>
          </cell>
          <cell r="AM28">
            <v>0</v>
          </cell>
        </row>
        <row r="29">
          <cell r="A29">
            <v>9</v>
          </cell>
          <cell r="B29" t="str">
            <v>RhodeIsland</v>
          </cell>
          <cell r="C29">
            <v>39052</v>
          </cell>
          <cell r="D29" t="str">
            <v>Normal U</v>
          </cell>
          <cell r="E29">
            <v>52953.150276011904</v>
          </cell>
          <cell r="F29">
            <v>0</v>
          </cell>
          <cell r="G29">
            <v>1548587.817278615</v>
          </cell>
          <cell r="H29">
            <v>0</v>
          </cell>
          <cell r="I29">
            <v>239603.92847512252</v>
          </cell>
          <cell r="L29">
            <v>41871.065726107641</v>
          </cell>
          <cell r="M29">
            <v>1521.58326749345</v>
          </cell>
          <cell r="N29">
            <v>350331.67300022166</v>
          </cell>
          <cell r="O29">
            <v>5062.1358227582532</v>
          </cell>
          <cell r="P29">
            <v>2071.886141789787</v>
          </cell>
          <cell r="Q29">
            <v>26143.336623658695</v>
          </cell>
          <cell r="R29">
            <v>1494.3639209869805</v>
          </cell>
          <cell r="T29">
            <v>21950.278578214551</v>
          </cell>
          <cell r="U29">
            <v>27418.574449780484</v>
          </cell>
          <cell r="V29">
            <v>470.53150024965146</v>
          </cell>
          <cell r="W29">
            <v>110601.57673301784</v>
          </cell>
          <cell r="X29">
            <v>1514.0939428248055</v>
          </cell>
          <cell r="Z29">
            <v>6850.8886190104549</v>
          </cell>
          <cell r="AG29">
            <v>0</v>
          </cell>
          <cell r="AH29">
            <v>0</v>
          </cell>
          <cell r="AI29">
            <v>0</v>
          </cell>
          <cell r="AJ29">
            <v>0</v>
          </cell>
          <cell r="AK29">
            <v>0</v>
          </cell>
          <cell r="AL29">
            <v>0</v>
          </cell>
          <cell r="AM29">
            <v>0</v>
          </cell>
        </row>
        <row r="30">
          <cell r="A30">
            <v>9</v>
          </cell>
          <cell r="B30" t="str">
            <v>RhodeIsland</v>
          </cell>
          <cell r="C30">
            <v>39083</v>
          </cell>
          <cell r="D30" t="str">
            <v>Normal U</v>
          </cell>
          <cell r="E30">
            <v>55989.371512426165</v>
          </cell>
          <cell r="F30">
            <v>0</v>
          </cell>
          <cell r="G30">
            <v>1800277.4599641408</v>
          </cell>
          <cell r="H30">
            <v>0</v>
          </cell>
          <cell r="I30">
            <v>262006.40758546733</v>
          </cell>
          <cell r="L30">
            <v>48933.938763715756</v>
          </cell>
          <cell r="M30">
            <v>1729.1209316959162</v>
          </cell>
          <cell r="N30">
            <v>392900.71013273927</v>
          </cell>
          <cell r="O30">
            <v>5335.8313771511421</v>
          </cell>
          <cell r="P30">
            <v>0</v>
          </cell>
          <cell r="Q30">
            <v>25264.126566725772</v>
          </cell>
          <cell r="R30">
            <v>1352.505018404265</v>
          </cell>
          <cell r="T30">
            <v>28036.041148542274</v>
          </cell>
          <cell r="U30">
            <v>30841.485438359497</v>
          </cell>
          <cell r="V30">
            <v>1241.4945515644199</v>
          </cell>
          <cell r="W30">
            <v>129077.5498232885</v>
          </cell>
          <cell r="X30">
            <v>1524.514024232356</v>
          </cell>
          <cell r="Z30">
            <v>7607.2162052045178</v>
          </cell>
          <cell r="AG30">
            <v>0</v>
          </cell>
          <cell r="AH30">
            <v>0</v>
          </cell>
          <cell r="AI30">
            <v>0</v>
          </cell>
          <cell r="AJ30">
            <v>0</v>
          </cell>
          <cell r="AK30">
            <v>0</v>
          </cell>
          <cell r="AL30">
            <v>0</v>
          </cell>
          <cell r="AM30">
            <v>0</v>
          </cell>
        </row>
        <row r="31">
          <cell r="A31">
            <v>9</v>
          </cell>
          <cell r="B31" t="str">
            <v>RhodeIsland</v>
          </cell>
          <cell r="C31">
            <v>39114</v>
          </cell>
          <cell r="D31" t="str">
            <v>Normal U</v>
          </cell>
          <cell r="E31">
            <v>45939.486888599517</v>
          </cell>
          <cell r="F31">
            <v>0</v>
          </cell>
          <cell r="G31">
            <v>1503338.9444171696</v>
          </cell>
          <cell r="H31">
            <v>0</v>
          </cell>
          <cell r="I31">
            <v>228675.87273102434</v>
          </cell>
          <cell r="L31">
            <v>40382.000207102283</v>
          </cell>
          <cell r="M31">
            <v>1239.340054089809</v>
          </cell>
          <cell r="N31">
            <v>334207.66666498571</v>
          </cell>
          <cell r="O31">
            <v>5714.9970971779203</v>
          </cell>
          <cell r="P31">
            <v>0</v>
          </cell>
          <cell r="Q31">
            <v>23716.777810361316</v>
          </cell>
          <cell r="R31">
            <v>1245.7209669758745</v>
          </cell>
          <cell r="T31">
            <v>24577.191084132606</v>
          </cell>
          <cell r="U31">
            <v>27613.340374198939</v>
          </cell>
          <cell r="V31">
            <v>1173.0133647367577</v>
          </cell>
          <cell r="W31">
            <v>113983.61039096415</v>
          </cell>
          <cell r="X31">
            <v>1310.0551758609165</v>
          </cell>
          <cell r="Z31">
            <v>7431.3773257657358</v>
          </cell>
          <cell r="AG31">
            <v>0</v>
          </cell>
          <cell r="AH31">
            <v>0</v>
          </cell>
          <cell r="AI31">
            <v>0</v>
          </cell>
          <cell r="AJ31">
            <v>0</v>
          </cell>
          <cell r="AK31">
            <v>0</v>
          </cell>
          <cell r="AL31">
            <v>0</v>
          </cell>
          <cell r="AM31">
            <v>0</v>
          </cell>
        </row>
        <row r="32">
          <cell r="A32">
            <v>9</v>
          </cell>
          <cell r="B32" t="str">
            <v>RhodeIsland</v>
          </cell>
          <cell r="C32">
            <v>39142</v>
          </cell>
          <cell r="D32" t="str">
            <v>Normal U</v>
          </cell>
          <cell r="E32">
            <v>36440.131096119025</v>
          </cell>
          <cell r="F32">
            <v>0</v>
          </cell>
          <cell r="G32">
            <v>1180868.1492488319</v>
          </cell>
          <cell r="H32">
            <v>0</v>
          </cell>
          <cell r="I32">
            <v>160066.58803334512</v>
          </cell>
          <cell r="L32">
            <v>30390.998387172862</v>
          </cell>
          <cell r="M32">
            <v>1646.5091610227876</v>
          </cell>
          <cell r="N32">
            <v>226830.32883975247</v>
          </cell>
          <cell r="O32">
            <v>4683.9164404291423</v>
          </cell>
          <cell r="P32">
            <v>0</v>
          </cell>
          <cell r="Q32">
            <v>20502.862804939192</v>
          </cell>
          <cell r="R32">
            <v>1186.5922198829926</v>
          </cell>
          <cell r="T32">
            <v>21051.641476453544</v>
          </cell>
          <cell r="U32">
            <v>22604.683917019243</v>
          </cell>
          <cell r="V32">
            <v>1236.3889974078761</v>
          </cell>
          <cell r="W32">
            <v>91024.938892161968</v>
          </cell>
          <cell r="X32">
            <v>1097.2041637509772</v>
          </cell>
          <cell r="Z32">
            <v>5606.2845526139208</v>
          </cell>
          <cell r="AG32">
            <v>0</v>
          </cell>
          <cell r="AH32">
            <v>0</v>
          </cell>
          <cell r="AI32">
            <v>0</v>
          </cell>
          <cell r="AJ32">
            <v>0</v>
          </cell>
          <cell r="AK32">
            <v>0</v>
          </cell>
          <cell r="AL32">
            <v>0</v>
          </cell>
          <cell r="AM32">
            <v>0</v>
          </cell>
        </row>
        <row r="33">
          <cell r="A33">
            <v>9</v>
          </cell>
          <cell r="B33" t="str">
            <v>RhodeIsland</v>
          </cell>
          <cell r="C33">
            <v>39173</v>
          </cell>
          <cell r="D33" t="str">
            <v>Normal U</v>
          </cell>
          <cell r="E33">
            <v>30366.318715145124</v>
          </cell>
          <cell r="F33">
            <v>0</v>
          </cell>
          <cell r="G33">
            <v>710004.56117915874</v>
          </cell>
          <cell r="H33">
            <v>0</v>
          </cell>
          <cell r="I33">
            <v>83321.280696393515</v>
          </cell>
          <cell r="L33">
            <v>19544.481358409452</v>
          </cell>
          <cell r="M33">
            <v>683.80135929311757</v>
          </cell>
          <cell r="N33">
            <v>133284.38952987059</v>
          </cell>
          <cell r="O33">
            <v>3786.5649832855374</v>
          </cell>
          <cell r="P33">
            <v>0</v>
          </cell>
          <cell r="Q33">
            <v>16938.704269386588</v>
          </cell>
          <cell r="R33">
            <v>1444.9953567171679</v>
          </cell>
          <cell r="T33">
            <v>17463.431415851319</v>
          </cell>
          <cell r="U33">
            <v>11491.060882321028</v>
          </cell>
          <cell r="V33">
            <v>672.55251091514538</v>
          </cell>
          <cell r="W33">
            <v>42960.961864820943</v>
          </cell>
          <cell r="X33">
            <v>735.75151923669159</v>
          </cell>
          <cell r="Z33">
            <v>3403.6623316550363</v>
          </cell>
          <cell r="AG33">
            <v>0</v>
          </cell>
          <cell r="AH33">
            <v>0</v>
          </cell>
          <cell r="AI33">
            <v>0</v>
          </cell>
          <cell r="AJ33">
            <v>0</v>
          </cell>
          <cell r="AK33">
            <v>0</v>
          </cell>
          <cell r="AL33">
            <v>0</v>
          </cell>
          <cell r="AM33">
            <v>0</v>
          </cell>
        </row>
        <row r="34">
          <cell r="A34">
            <v>9</v>
          </cell>
          <cell r="B34" t="str">
            <v>RhodeIsland</v>
          </cell>
          <cell r="C34">
            <v>39203</v>
          </cell>
          <cell r="D34" t="str">
            <v>Normal U</v>
          </cell>
          <cell r="E34">
            <v>25185.768245521031</v>
          </cell>
          <cell r="F34">
            <v>0</v>
          </cell>
          <cell r="G34">
            <v>439482.32640193228</v>
          </cell>
          <cell r="H34">
            <v>0</v>
          </cell>
          <cell r="I34">
            <v>46076.429934813605</v>
          </cell>
          <cell r="L34">
            <v>14173.582446524171</v>
          </cell>
          <cell r="M34">
            <v>120.32378971023446</v>
          </cell>
          <cell r="N34">
            <v>90481.950939712115</v>
          </cell>
          <cell r="O34">
            <v>3296.8673067897157</v>
          </cell>
          <cell r="P34">
            <v>0</v>
          </cell>
          <cell r="Q34">
            <v>13270.363082689622</v>
          </cell>
          <cell r="R34">
            <v>1317.8284741644193</v>
          </cell>
          <cell r="T34">
            <v>18555.141059022855</v>
          </cell>
          <cell r="U34">
            <v>8095.0774033164562</v>
          </cell>
          <cell r="V34">
            <v>88.769830777475732</v>
          </cell>
          <cell r="W34">
            <v>27529.512769523797</v>
          </cell>
          <cell r="X34">
            <v>293.92191402822294</v>
          </cell>
          <cell r="Z34">
            <v>2644.8464403807811</v>
          </cell>
          <cell r="AG34">
            <v>0</v>
          </cell>
          <cell r="AH34">
            <v>0</v>
          </cell>
          <cell r="AI34">
            <v>0</v>
          </cell>
          <cell r="AJ34">
            <v>0</v>
          </cell>
          <cell r="AK34">
            <v>0</v>
          </cell>
          <cell r="AL34">
            <v>0</v>
          </cell>
          <cell r="AM34">
            <v>0</v>
          </cell>
        </row>
        <row r="35">
          <cell r="A35">
            <v>9</v>
          </cell>
          <cell r="B35" t="str">
            <v>RhodeIsland</v>
          </cell>
          <cell r="C35">
            <v>39234</v>
          </cell>
          <cell r="D35" t="str">
            <v>Normal U</v>
          </cell>
          <cell r="E35">
            <v>20372.506437695971</v>
          </cell>
          <cell r="F35">
            <v>0</v>
          </cell>
          <cell r="G35">
            <v>252677.37054267642</v>
          </cell>
          <cell r="H35">
            <v>0</v>
          </cell>
          <cell r="I35">
            <v>30366.390027069712</v>
          </cell>
          <cell r="L35">
            <v>10455.601750377626</v>
          </cell>
          <cell r="M35">
            <v>23.618800202624904</v>
          </cell>
          <cell r="N35">
            <v>65647.180558566295</v>
          </cell>
          <cell r="O35">
            <v>2567.7802736902427</v>
          </cell>
          <cell r="P35">
            <v>0</v>
          </cell>
          <cell r="Q35">
            <v>11794.924748874104</v>
          </cell>
          <cell r="R35">
            <v>834.13219789640755</v>
          </cell>
          <cell r="T35">
            <v>13171.793415253844</v>
          </cell>
          <cell r="U35">
            <v>3317.374244144783</v>
          </cell>
          <cell r="V35">
            <v>20.937922686302255</v>
          </cell>
          <cell r="W35">
            <v>16638.960131385866</v>
          </cell>
          <cell r="X35">
            <v>253.1647562118998</v>
          </cell>
          <cell r="Z35">
            <v>928.24154137096605</v>
          </cell>
          <cell r="AG35">
            <v>0</v>
          </cell>
          <cell r="AH35">
            <v>0</v>
          </cell>
          <cell r="AI35">
            <v>0</v>
          </cell>
          <cell r="AJ35">
            <v>0</v>
          </cell>
          <cell r="AK35">
            <v>0</v>
          </cell>
          <cell r="AL35">
            <v>0</v>
          </cell>
          <cell r="AM35">
            <v>0</v>
          </cell>
        </row>
        <row r="36">
          <cell r="A36">
            <v>9</v>
          </cell>
          <cell r="B36" t="str">
            <v>RhodeIsland</v>
          </cell>
          <cell r="C36">
            <v>39264</v>
          </cell>
          <cell r="D36" t="str">
            <v>Normal U</v>
          </cell>
          <cell r="E36">
            <v>18593.356484733267</v>
          </cell>
          <cell r="F36">
            <v>0</v>
          </cell>
          <cell r="G36">
            <v>198229.75540041897</v>
          </cell>
          <cell r="H36">
            <v>0</v>
          </cell>
          <cell r="I36">
            <v>25011.285597252368</v>
          </cell>
          <cell r="L36">
            <v>9297.1254678784826</v>
          </cell>
          <cell r="M36">
            <v>62.193227665623127</v>
          </cell>
          <cell r="N36">
            <v>60658.994791326266</v>
          </cell>
          <cell r="O36">
            <v>3112.4796470187084</v>
          </cell>
          <cell r="P36">
            <v>0</v>
          </cell>
          <cell r="Q36">
            <v>14203.583131833238</v>
          </cell>
          <cell r="R36">
            <v>2485.7507483225359</v>
          </cell>
          <cell r="T36">
            <v>10409.63446743076</v>
          </cell>
          <cell r="U36">
            <v>2334.4867601910828</v>
          </cell>
          <cell r="V36">
            <v>8.9876305732484099</v>
          </cell>
          <cell r="W36">
            <v>11454.049344053372</v>
          </cell>
          <cell r="X36">
            <v>257.73844267515926</v>
          </cell>
          <cell r="Z36">
            <v>866.18126751592365</v>
          </cell>
          <cell r="AG36">
            <v>0</v>
          </cell>
          <cell r="AH36">
            <v>0</v>
          </cell>
          <cell r="AI36">
            <v>0</v>
          </cell>
          <cell r="AJ36">
            <v>0</v>
          </cell>
          <cell r="AK36">
            <v>0</v>
          </cell>
          <cell r="AL36">
            <v>0</v>
          </cell>
          <cell r="AM36">
            <v>0</v>
          </cell>
        </row>
        <row r="37">
          <cell r="A37">
            <v>9</v>
          </cell>
          <cell r="B37" t="str">
            <v>RhodeIsland</v>
          </cell>
          <cell r="C37">
            <v>39295</v>
          </cell>
          <cell r="D37" t="str">
            <v>Normal U</v>
          </cell>
          <cell r="E37">
            <v>21006.039667040619</v>
          </cell>
          <cell r="F37">
            <v>0</v>
          </cell>
          <cell r="G37">
            <v>219685.95866826476</v>
          </cell>
          <cell r="H37">
            <v>0</v>
          </cell>
          <cell r="I37">
            <v>27516.855552864308</v>
          </cell>
          <cell r="L37">
            <v>11950.211235316257</v>
          </cell>
          <cell r="M37">
            <v>113.49790220961428</v>
          </cell>
          <cell r="N37">
            <v>70755.213089189594</v>
          </cell>
          <cell r="O37">
            <v>3607.9558749833004</v>
          </cell>
          <cell r="P37">
            <v>0</v>
          </cell>
          <cell r="Q37">
            <v>17476.029443810392</v>
          </cell>
          <cell r="R37">
            <v>2157.739528002573</v>
          </cell>
          <cell r="T37">
            <v>14755.973316972329</v>
          </cell>
          <cell r="U37">
            <v>2867.638232327748</v>
          </cell>
          <cell r="V37">
            <v>8.1135880103262288</v>
          </cell>
          <cell r="W37">
            <v>12576.950618695886</v>
          </cell>
          <cell r="X37">
            <v>281.34220796167557</v>
          </cell>
          <cell r="Z37">
            <v>1090.256681535775</v>
          </cell>
          <cell r="AG37">
            <v>0</v>
          </cell>
          <cell r="AH37">
            <v>0</v>
          </cell>
          <cell r="AI37">
            <v>0</v>
          </cell>
          <cell r="AJ37">
            <v>0</v>
          </cell>
          <cell r="AK37">
            <v>0</v>
          </cell>
          <cell r="AL37">
            <v>0</v>
          </cell>
          <cell r="AM37">
            <v>0</v>
          </cell>
        </row>
        <row r="38">
          <cell r="A38">
            <v>9</v>
          </cell>
          <cell r="B38" t="str">
            <v>RhodeIsland</v>
          </cell>
          <cell r="C38">
            <v>39326</v>
          </cell>
          <cell r="D38" t="str">
            <v>Normal U</v>
          </cell>
          <cell r="E38">
            <v>22653.123700528911</v>
          </cell>
          <cell r="F38">
            <v>0</v>
          </cell>
          <cell r="G38">
            <v>257909.37019366</v>
          </cell>
          <cell r="H38">
            <v>0</v>
          </cell>
          <cell r="I38">
            <v>28360.887836558002</v>
          </cell>
          <cell r="L38">
            <v>12380.359380954527</v>
          </cell>
          <cell r="M38">
            <v>215.66167313082371</v>
          </cell>
          <cell r="N38">
            <v>85319.487183430552</v>
          </cell>
          <cell r="O38">
            <v>3923.6188351711362</v>
          </cell>
          <cell r="P38">
            <v>0</v>
          </cell>
          <cell r="Q38">
            <v>16853.149356748683</v>
          </cell>
          <cell r="R38">
            <v>2087.6249958071794</v>
          </cell>
          <cell r="T38">
            <v>13744.452005631922</v>
          </cell>
          <cell r="U38">
            <v>4077.7239773015472</v>
          </cell>
          <cell r="V38">
            <v>9.966950460940577</v>
          </cell>
          <cell r="W38">
            <v>16643.983772606298</v>
          </cell>
          <cell r="X38">
            <v>281.17962839211719</v>
          </cell>
          <cell r="Z38">
            <v>1335.5235763982005</v>
          </cell>
          <cell r="AG38">
            <v>0</v>
          </cell>
          <cell r="AH38">
            <v>0</v>
          </cell>
          <cell r="AI38">
            <v>0</v>
          </cell>
          <cell r="AJ38">
            <v>0</v>
          </cell>
          <cell r="AK38">
            <v>0</v>
          </cell>
          <cell r="AL38">
            <v>0</v>
          </cell>
          <cell r="AM38">
            <v>0</v>
          </cell>
        </row>
        <row r="39">
          <cell r="A39">
            <v>9</v>
          </cell>
          <cell r="B39" t="str">
            <v>RhodeIsland</v>
          </cell>
          <cell r="C39">
            <v>39356</v>
          </cell>
          <cell r="D39" t="str">
            <v>Normal U</v>
          </cell>
          <cell r="E39">
            <v>32183.007720324862</v>
          </cell>
          <cell r="F39">
            <v>0</v>
          </cell>
          <cell r="G39">
            <v>617971.67346958432</v>
          </cell>
          <cell r="H39">
            <v>0</v>
          </cell>
          <cell r="I39">
            <v>71297.730168985669</v>
          </cell>
          <cell r="L39">
            <v>22870.427878822207</v>
          </cell>
          <cell r="M39">
            <v>373.42936131024192</v>
          </cell>
          <cell r="N39">
            <v>167780.26425494184</v>
          </cell>
          <cell r="O39">
            <v>5369.1684082906049</v>
          </cell>
          <cell r="P39">
            <v>0</v>
          </cell>
          <cell r="Q39">
            <v>23848.586339414658</v>
          </cell>
          <cell r="R39">
            <v>2358.7684206006402</v>
          </cell>
          <cell r="T39">
            <v>15545.282011941666</v>
          </cell>
          <cell r="U39">
            <v>13472.454662918426</v>
          </cell>
          <cell r="V39">
            <v>392.34411409782217</v>
          </cell>
          <cell r="W39">
            <v>44873.299500452631</v>
          </cell>
          <cell r="X39">
            <v>605.04015439894874</v>
          </cell>
          <cell r="Z39">
            <v>3948.4029060081698</v>
          </cell>
          <cell r="AG39">
            <v>0</v>
          </cell>
          <cell r="AH39">
            <v>0</v>
          </cell>
          <cell r="AI39">
            <v>0</v>
          </cell>
          <cell r="AJ39">
            <v>0</v>
          </cell>
          <cell r="AK39">
            <v>0</v>
          </cell>
          <cell r="AL39">
            <v>0</v>
          </cell>
          <cell r="AM39">
            <v>0</v>
          </cell>
        </row>
        <row r="40">
          <cell r="A40">
            <v>9</v>
          </cell>
          <cell r="B40" t="str">
            <v>RhodeIsland</v>
          </cell>
          <cell r="C40">
            <v>39387</v>
          </cell>
          <cell r="D40" t="str">
            <v>Normal U</v>
          </cell>
          <cell r="E40">
            <v>43153.529608606987</v>
          </cell>
          <cell r="F40">
            <v>0</v>
          </cell>
          <cell r="G40">
            <v>1047721.0416057295</v>
          </cell>
          <cell r="H40">
            <v>0</v>
          </cell>
          <cell r="I40">
            <v>134949.33868764318</v>
          </cell>
          <cell r="L40">
            <v>36527.890954948518</v>
          </cell>
          <cell r="M40">
            <v>817.34851735612665</v>
          </cell>
          <cell r="N40">
            <v>234618.24058467933</v>
          </cell>
          <cell r="O40">
            <v>5946.4327253329348</v>
          </cell>
          <cell r="P40">
            <v>0</v>
          </cell>
          <cell r="Q40">
            <v>24988.851472772651</v>
          </cell>
          <cell r="R40">
            <v>2101.5694702474034</v>
          </cell>
          <cell r="T40">
            <v>17152.576766358805</v>
          </cell>
          <cell r="U40">
            <v>26022.623854011425</v>
          </cell>
          <cell r="V40">
            <v>437.82316143045762</v>
          </cell>
          <cell r="W40">
            <v>65686.43332544688</v>
          </cell>
          <cell r="X40">
            <v>943.97750210601828</v>
          </cell>
          <cell r="Z40">
            <v>5726.1505019103761</v>
          </cell>
          <cell r="AG40">
            <v>0</v>
          </cell>
          <cell r="AH40">
            <v>0</v>
          </cell>
          <cell r="AI40">
            <v>0</v>
          </cell>
          <cell r="AJ40">
            <v>0</v>
          </cell>
          <cell r="AK40">
            <v>0</v>
          </cell>
          <cell r="AL40">
            <v>0</v>
          </cell>
          <cell r="AM40">
            <v>0</v>
          </cell>
        </row>
        <row r="41">
          <cell r="A41">
            <v>9</v>
          </cell>
          <cell r="B41" t="str">
            <v>RhodeIsland</v>
          </cell>
          <cell r="C41">
            <v>39417</v>
          </cell>
          <cell r="D41" t="str">
            <v>Normal U</v>
          </cell>
          <cell r="E41">
            <v>54402.943050962407</v>
          </cell>
          <cell r="F41">
            <v>0</v>
          </cell>
          <cell r="G41">
            <v>1624696.4125738458</v>
          </cell>
          <cell r="H41">
            <v>0</v>
          </cell>
          <cell r="I41">
            <v>251254.46883139678</v>
          </cell>
          <cell r="L41">
            <v>50446.000853673249</v>
          </cell>
          <cell r="M41">
            <v>1441.1427510563701</v>
          </cell>
          <cell r="N41">
            <v>363094.28832754469</v>
          </cell>
          <cell r="O41">
            <v>6056.2349079831138</v>
          </cell>
          <cell r="P41">
            <v>0</v>
          </cell>
          <cell r="Q41">
            <v>31016.704240373765</v>
          </cell>
          <cell r="R41">
            <v>3128.6958125347246</v>
          </cell>
          <cell r="T41">
            <v>15797.54897674532</v>
          </cell>
          <cell r="U41">
            <v>44540.307886118208</v>
          </cell>
          <cell r="V41">
            <v>2207.4409777675346</v>
          </cell>
          <cell r="W41">
            <v>100483.48560731909</v>
          </cell>
          <cell r="X41">
            <v>1579.5559195649635</v>
          </cell>
          <cell r="Z41">
            <v>8336.6317631037928</v>
          </cell>
          <cell r="AG41">
            <v>0</v>
          </cell>
          <cell r="AH41">
            <v>0</v>
          </cell>
          <cell r="AI41">
            <v>0</v>
          </cell>
          <cell r="AJ41">
            <v>0</v>
          </cell>
          <cell r="AK41">
            <v>0</v>
          </cell>
          <cell r="AL41">
            <v>0</v>
          </cell>
          <cell r="AM41">
            <v>0</v>
          </cell>
        </row>
        <row r="42">
          <cell r="A42">
            <v>9</v>
          </cell>
          <cell r="B42" t="str">
            <v>RhodeIsland</v>
          </cell>
          <cell r="C42">
            <v>39448</v>
          </cell>
          <cell r="D42" t="str">
            <v>Normal U</v>
          </cell>
          <cell r="E42">
            <v>54495.174252407203</v>
          </cell>
          <cell r="F42">
            <v>0</v>
          </cell>
          <cell r="G42">
            <v>1795538.839744034</v>
          </cell>
          <cell r="H42">
            <v>0</v>
          </cell>
          <cell r="I42">
            <v>260902.6341712813</v>
          </cell>
          <cell r="L42">
            <v>54009.625020501953</v>
          </cell>
          <cell r="M42">
            <v>1628.4332955353502</v>
          </cell>
          <cell r="N42">
            <v>385410.50938054349</v>
          </cell>
          <cell r="O42">
            <v>6407.0319063086235</v>
          </cell>
          <cell r="P42">
            <v>0</v>
          </cell>
          <cell r="Q42">
            <v>27941.101713493263</v>
          </cell>
          <cell r="R42">
            <v>2674.8706492117781</v>
          </cell>
          <cell r="T42">
            <v>20330.685363984696</v>
          </cell>
          <cell r="U42">
            <v>47046.568192783183</v>
          </cell>
          <cell r="V42">
            <v>5540.6628979992465</v>
          </cell>
          <cell r="W42">
            <v>110346.92052750912</v>
          </cell>
          <cell r="X42">
            <v>1511.1861827533439</v>
          </cell>
          <cell r="Z42">
            <v>10056.002394397276</v>
          </cell>
          <cell r="AG42">
            <v>0</v>
          </cell>
          <cell r="AH42">
            <v>0</v>
          </cell>
          <cell r="AI42">
            <v>0</v>
          </cell>
          <cell r="AJ42">
            <v>0</v>
          </cell>
          <cell r="AK42">
            <v>0</v>
          </cell>
          <cell r="AL42">
            <v>0</v>
          </cell>
          <cell r="AM42">
            <v>0</v>
          </cell>
        </row>
        <row r="43">
          <cell r="A43">
            <v>9</v>
          </cell>
          <cell r="B43" t="str">
            <v>RhodeIsland</v>
          </cell>
          <cell r="C43">
            <v>39479</v>
          </cell>
          <cell r="D43" t="str">
            <v>Normal U</v>
          </cell>
          <cell r="E43">
            <v>46608.328682734253</v>
          </cell>
          <cell r="F43">
            <v>0</v>
          </cell>
          <cell r="G43">
            <v>1532486.113588484</v>
          </cell>
          <cell r="H43">
            <v>0</v>
          </cell>
          <cell r="I43">
            <v>231889.02025713891</v>
          </cell>
          <cell r="L43">
            <v>46755.204315264004</v>
          </cell>
          <cell r="M43">
            <v>1219.1968025691021</v>
          </cell>
          <cell r="N43">
            <v>342446.68163638376</v>
          </cell>
          <cell r="O43">
            <v>6690.3109730436126</v>
          </cell>
          <cell r="P43">
            <v>0</v>
          </cell>
          <cell r="Q43">
            <v>27437.613610549743</v>
          </cell>
          <cell r="R43">
            <v>2573.4954108184238</v>
          </cell>
          <cell r="T43">
            <v>17453.300928945217</v>
          </cell>
          <cell r="U43">
            <v>42547.583691858541</v>
          </cell>
          <cell r="V43">
            <v>5344.9174587105699</v>
          </cell>
          <cell r="W43">
            <v>101634.79142121492</v>
          </cell>
          <cell r="X43">
            <v>1331.5017670691304</v>
          </cell>
          <cell r="Z43">
            <v>10054.747094735227</v>
          </cell>
          <cell r="AG43">
            <v>0</v>
          </cell>
          <cell r="AH43">
            <v>0</v>
          </cell>
          <cell r="AI43">
            <v>0</v>
          </cell>
          <cell r="AJ43">
            <v>0</v>
          </cell>
          <cell r="AK43">
            <v>0</v>
          </cell>
          <cell r="AL43">
            <v>0</v>
          </cell>
          <cell r="AM43">
            <v>0</v>
          </cell>
        </row>
        <row r="44">
          <cell r="A44">
            <v>9</v>
          </cell>
          <cell r="B44" t="str">
            <v>RhodeIsland</v>
          </cell>
          <cell r="C44">
            <v>39508</v>
          </cell>
          <cell r="D44" t="str">
            <v>Normal U</v>
          </cell>
          <cell r="E44">
            <v>38275.218754715097</v>
          </cell>
          <cell r="F44">
            <v>0</v>
          </cell>
          <cell r="G44">
            <v>1275474.0196084825</v>
          </cell>
          <cell r="H44">
            <v>0</v>
          </cell>
          <cell r="I44">
            <v>172243.9929185948</v>
          </cell>
          <cell r="L44">
            <v>32124.569421934135</v>
          </cell>
          <cell r="M44">
            <v>1154.7155068076277</v>
          </cell>
          <cell r="N44">
            <v>245917.17124483097</v>
          </cell>
          <cell r="O44">
            <v>5682.2723389994862</v>
          </cell>
          <cell r="P44">
            <v>0</v>
          </cell>
          <cell r="Q44">
            <v>24580.333548682029</v>
          </cell>
          <cell r="R44">
            <v>2540.3101045382382</v>
          </cell>
          <cell r="T44">
            <v>15492.229114714053</v>
          </cell>
          <cell r="U44">
            <v>29070.249773112497</v>
          </cell>
          <cell r="V44">
            <v>3990.1170874845293</v>
          </cell>
          <cell r="W44">
            <v>94760.1591799788</v>
          </cell>
          <cell r="X44">
            <v>1178.9342522284499</v>
          </cell>
          <cell r="Z44">
            <v>8035.2261486352891</v>
          </cell>
          <cell r="AG44">
            <v>0</v>
          </cell>
          <cell r="AH44">
            <v>0</v>
          </cell>
          <cell r="AI44">
            <v>0</v>
          </cell>
          <cell r="AJ44">
            <v>0</v>
          </cell>
          <cell r="AK44">
            <v>0</v>
          </cell>
          <cell r="AL44">
            <v>0</v>
          </cell>
          <cell r="AM44">
            <v>0</v>
          </cell>
        </row>
        <row r="45">
          <cell r="A45">
            <v>9</v>
          </cell>
          <cell r="B45" t="str">
            <v>RhodeIsland</v>
          </cell>
          <cell r="C45">
            <v>39539</v>
          </cell>
          <cell r="D45" t="str">
            <v>Normal U</v>
          </cell>
          <cell r="E45">
            <v>33556.176461991126</v>
          </cell>
          <cell r="F45">
            <v>0</v>
          </cell>
          <cell r="G45">
            <v>816355.35983701493</v>
          </cell>
          <cell r="H45">
            <v>0</v>
          </cell>
          <cell r="I45">
            <v>95129.035902429692</v>
          </cell>
          <cell r="L45">
            <v>21707.713271372868</v>
          </cell>
          <cell r="M45">
            <v>771.05197783793687</v>
          </cell>
          <cell r="N45">
            <v>152682.56840557521</v>
          </cell>
          <cell r="O45">
            <v>4839.012817413367</v>
          </cell>
          <cell r="P45">
            <v>1234.7359572976889</v>
          </cell>
          <cell r="Q45">
            <v>21646.692300739342</v>
          </cell>
          <cell r="R45">
            <v>3258.7432377004375</v>
          </cell>
          <cell r="T45">
            <v>13538.045867629546</v>
          </cell>
          <cell r="U45">
            <v>16541.042645165082</v>
          </cell>
          <cell r="V45">
            <v>4880.9213402147197</v>
          </cell>
          <cell r="W45">
            <v>48584.535565583181</v>
          </cell>
          <cell r="X45">
            <v>838.60894431884344</v>
          </cell>
          <cell r="Z45">
            <v>5180.6762289795333</v>
          </cell>
          <cell r="AG45">
            <v>0</v>
          </cell>
          <cell r="AH45">
            <v>0</v>
          </cell>
          <cell r="AI45">
            <v>0</v>
          </cell>
          <cell r="AJ45">
            <v>0</v>
          </cell>
          <cell r="AK45">
            <v>0</v>
          </cell>
          <cell r="AL45">
            <v>0</v>
          </cell>
          <cell r="AM45">
            <v>0</v>
          </cell>
        </row>
        <row r="46">
          <cell r="A46">
            <v>9</v>
          </cell>
          <cell r="B46" t="str">
            <v>RhodeIsland</v>
          </cell>
          <cell r="C46">
            <v>39569</v>
          </cell>
          <cell r="D46" t="str">
            <v>Normal U</v>
          </cell>
          <cell r="E46">
            <v>28421.933307928433</v>
          </cell>
          <cell r="F46">
            <v>0</v>
          </cell>
          <cell r="G46">
            <v>518241.95652825962</v>
          </cell>
          <cell r="H46">
            <v>0</v>
          </cell>
          <cell r="I46">
            <v>53771.008928194649</v>
          </cell>
          <cell r="L46">
            <v>16097.084741930879</v>
          </cell>
          <cell r="M46">
            <v>34.683496760736986</v>
          </cell>
          <cell r="N46">
            <v>105342.72519428245</v>
          </cell>
          <cell r="O46">
            <v>4308.1468231164708</v>
          </cell>
          <cell r="P46">
            <v>4531.8132535224031</v>
          </cell>
          <cell r="Q46">
            <v>17161.709397957711</v>
          </cell>
          <cell r="R46">
            <v>3038.9268639201359</v>
          </cell>
          <cell r="T46">
            <v>15689.064625862316</v>
          </cell>
          <cell r="U46">
            <v>12835.746271364256</v>
          </cell>
          <cell r="V46">
            <v>105.2942890262126</v>
          </cell>
          <cell r="W46">
            <v>32121.715538706783</v>
          </cell>
          <cell r="X46">
            <v>339.49947820828299</v>
          </cell>
          <cell r="Z46">
            <v>4146.1813560991413</v>
          </cell>
          <cell r="AG46">
            <v>0</v>
          </cell>
          <cell r="AH46">
            <v>0</v>
          </cell>
          <cell r="AI46">
            <v>0</v>
          </cell>
          <cell r="AJ46">
            <v>0</v>
          </cell>
          <cell r="AK46">
            <v>0</v>
          </cell>
          <cell r="AL46">
            <v>0</v>
          </cell>
          <cell r="AM46">
            <v>0</v>
          </cell>
        </row>
        <row r="47">
          <cell r="A47">
            <v>9</v>
          </cell>
          <cell r="B47" t="str">
            <v>RhodeIsland</v>
          </cell>
          <cell r="C47">
            <v>39600</v>
          </cell>
          <cell r="D47" t="str">
            <v>Normal U</v>
          </cell>
          <cell r="E47">
            <v>23616.222609081226</v>
          </cell>
          <cell r="F47">
            <v>0</v>
          </cell>
          <cell r="G47">
            <v>309614.86180884193</v>
          </cell>
          <cell r="H47">
            <v>0</v>
          </cell>
          <cell r="I47">
            <v>36888.857780446444</v>
          </cell>
          <cell r="L47">
            <v>12478.734286040972</v>
          </cell>
          <cell r="M47">
            <v>13.988515596197486</v>
          </cell>
          <cell r="N47">
            <v>78324.917687587702</v>
          </cell>
          <cell r="O47">
            <v>3447.1431213865444</v>
          </cell>
          <cell r="P47">
            <v>1953.515095517703</v>
          </cell>
          <cell r="Q47">
            <v>16048.194347426439</v>
          </cell>
          <cell r="R47">
            <v>1976.0988973974415</v>
          </cell>
          <cell r="T47">
            <v>10401.535276331408</v>
          </cell>
          <cell r="U47">
            <v>5502.996666236575</v>
          </cell>
          <cell r="V47">
            <v>27.334483750463676</v>
          </cell>
          <cell r="W47">
            <v>20320.135078859701</v>
          </cell>
          <cell r="X47">
            <v>299.75778211940428</v>
          </cell>
          <cell r="Z47">
            <v>1481.3256734522033</v>
          </cell>
          <cell r="AG47">
            <v>0</v>
          </cell>
          <cell r="AH47">
            <v>0</v>
          </cell>
          <cell r="AI47">
            <v>0</v>
          </cell>
          <cell r="AJ47">
            <v>0</v>
          </cell>
          <cell r="AK47">
            <v>0</v>
          </cell>
          <cell r="AL47">
            <v>0</v>
          </cell>
          <cell r="AM47">
            <v>0</v>
          </cell>
        </row>
        <row r="48">
          <cell r="A48">
            <v>9</v>
          </cell>
          <cell r="B48" t="str">
            <v>RhodeIsland</v>
          </cell>
          <cell r="C48">
            <v>39630</v>
          </cell>
          <cell r="D48" t="str">
            <v>Normal U</v>
          </cell>
          <cell r="E48">
            <v>21767.636217391744</v>
          </cell>
          <cell r="F48">
            <v>0</v>
          </cell>
          <cell r="G48">
            <v>238670.95602595055</v>
          </cell>
          <cell r="H48">
            <v>0</v>
          </cell>
          <cell r="I48">
            <v>29976.296455834457</v>
          </cell>
          <cell r="L48">
            <v>11778.176545816727</v>
          </cell>
          <cell r="M48">
            <v>37.20650570025547</v>
          </cell>
          <cell r="N48">
            <v>70494.44856658447</v>
          </cell>
          <cell r="O48">
            <v>3504.9624177571377</v>
          </cell>
          <cell r="P48">
            <v>2825.3745699248102</v>
          </cell>
          <cell r="Q48">
            <v>16781.887518520853</v>
          </cell>
          <cell r="R48">
            <v>2974.1533880222714</v>
          </cell>
          <cell r="T48">
            <v>13587.195508541987</v>
          </cell>
          <cell r="U48">
            <v>3705.224063694267</v>
          </cell>
          <cell r="V48">
            <v>5.3767643312101914</v>
          </cell>
          <cell r="W48">
            <v>13073.005546189321</v>
          </cell>
          <cell r="X48">
            <v>308.37913375796177</v>
          </cell>
          <cell r="Z48">
            <v>1381.8258343949046</v>
          </cell>
          <cell r="AG48">
            <v>0</v>
          </cell>
          <cell r="AH48">
            <v>0</v>
          </cell>
          <cell r="AI48">
            <v>0</v>
          </cell>
          <cell r="AJ48">
            <v>0</v>
          </cell>
          <cell r="AK48">
            <v>0</v>
          </cell>
          <cell r="AL48">
            <v>0</v>
          </cell>
          <cell r="AM48">
            <v>0</v>
          </cell>
        </row>
        <row r="49">
          <cell r="A49">
            <v>9</v>
          </cell>
          <cell r="B49" t="str">
            <v>RhodeIsland</v>
          </cell>
          <cell r="C49">
            <v>39661</v>
          </cell>
          <cell r="D49" t="str">
            <v>Normal U</v>
          </cell>
          <cell r="E49">
            <v>22235.114363740602</v>
          </cell>
          <cell r="F49">
            <v>0</v>
          </cell>
          <cell r="G49">
            <v>238923.97855915691</v>
          </cell>
          <cell r="H49">
            <v>0</v>
          </cell>
          <cell r="I49">
            <v>29764.605855178812</v>
          </cell>
          <cell r="L49">
            <v>13509.192902502771</v>
          </cell>
          <cell r="M49">
            <v>89.385805337664152</v>
          </cell>
          <cell r="N49">
            <v>74084.417730931309</v>
          </cell>
          <cell r="O49">
            <v>3677.1868622038046</v>
          </cell>
          <cell r="P49">
            <v>465.20117694355247</v>
          </cell>
          <cell r="Q49">
            <v>18463.002281839596</v>
          </cell>
          <cell r="R49">
            <v>2336.5895958316632</v>
          </cell>
          <cell r="T49">
            <v>15979.062014368434</v>
          </cell>
          <cell r="U49">
            <v>3875.6314227391144</v>
          </cell>
          <cell r="V49">
            <v>8.6839794092115419</v>
          </cell>
          <cell r="W49">
            <v>13104.481069886951</v>
          </cell>
          <cell r="X49">
            <v>304.70494169868618</v>
          </cell>
          <cell r="Z49">
            <v>1518.6926391005891</v>
          </cell>
          <cell r="AG49">
            <v>0</v>
          </cell>
          <cell r="AH49">
            <v>0</v>
          </cell>
          <cell r="AI49">
            <v>0</v>
          </cell>
          <cell r="AJ49">
            <v>0</v>
          </cell>
          <cell r="AK49">
            <v>0</v>
          </cell>
          <cell r="AL49">
            <v>0</v>
          </cell>
          <cell r="AM49">
            <v>0</v>
          </cell>
        </row>
        <row r="50">
          <cell r="A50">
            <v>9</v>
          </cell>
          <cell r="B50" t="str">
            <v>RhodeIsland</v>
          </cell>
          <cell r="C50">
            <v>39692</v>
          </cell>
          <cell r="D50" t="str">
            <v>Normal U</v>
          </cell>
          <cell r="E50">
            <v>22826.80133704828</v>
          </cell>
          <cell r="F50">
            <v>0</v>
          </cell>
          <cell r="G50">
            <v>267096.45346236811</v>
          </cell>
          <cell r="H50">
            <v>0</v>
          </cell>
          <cell r="I50">
            <v>29421.84339909421</v>
          </cell>
          <cell r="L50">
            <v>12942.049313980697</v>
          </cell>
          <cell r="M50">
            <v>161.495239668659</v>
          </cell>
          <cell r="N50">
            <v>85384.518059405935</v>
          </cell>
          <cell r="O50">
            <v>3591.0689309023642</v>
          </cell>
          <cell r="P50">
            <v>424.31365807541829</v>
          </cell>
          <cell r="Q50">
            <v>16127.932179735588</v>
          </cell>
          <cell r="R50">
            <v>2149.5222328796294</v>
          </cell>
          <cell r="T50">
            <v>14151.969450542843</v>
          </cell>
          <cell r="U50">
            <v>5271.5390723096034</v>
          </cell>
          <cell r="V50">
            <v>61.279239221227115</v>
          </cell>
          <cell r="W50">
            <v>17014.413771713535</v>
          </cell>
          <cell r="X50">
            <v>289.50905724588449</v>
          </cell>
          <cell r="Z50">
            <v>1765.0686003262542</v>
          </cell>
          <cell r="AG50">
            <v>0</v>
          </cell>
          <cell r="AH50">
            <v>0</v>
          </cell>
          <cell r="AI50">
            <v>0</v>
          </cell>
          <cell r="AJ50">
            <v>0</v>
          </cell>
          <cell r="AK50">
            <v>0</v>
          </cell>
          <cell r="AL50">
            <v>0</v>
          </cell>
          <cell r="AM50">
            <v>0</v>
          </cell>
        </row>
        <row r="51">
          <cell r="A51">
            <v>9</v>
          </cell>
          <cell r="B51" t="str">
            <v>RhodeIsland</v>
          </cell>
          <cell r="C51">
            <v>39722</v>
          </cell>
          <cell r="D51" t="str">
            <v>Normal U</v>
          </cell>
          <cell r="E51">
            <v>32711.581228424217</v>
          </cell>
          <cell r="F51">
            <v>0</v>
          </cell>
          <cell r="G51">
            <v>641342.96763854474</v>
          </cell>
          <cell r="H51">
            <v>0</v>
          </cell>
          <cell r="I51">
            <v>73526.248066155647</v>
          </cell>
          <cell r="L51">
            <v>22288.71686182405</v>
          </cell>
          <cell r="M51">
            <v>238.31389439741935</v>
          </cell>
          <cell r="N51">
            <v>170071.84820045109</v>
          </cell>
          <cell r="O51">
            <v>4949.356886654713</v>
          </cell>
          <cell r="P51">
            <v>112.77860579957894</v>
          </cell>
          <cell r="Q51">
            <v>22695.125300776301</v>
          </cell>
          <cell r="R51">
            <v>2446.1302139562194</v>
          </cell>
          <cell r="T51">
            <v>16121.03319756913</v>
          </cell>
          <cell r="U51">
            <v>14516.698851753747</v>
          </cell>
          <cell r="V51">
            <v>1209.4994613419403</v>
          </cell>
          <cell r="W51">
            <v>49196.97355285308</v>
          </cell>
          <cell r="X51">
            <v>624.54419895731792</v>
          </cell>
          <cell r="Z51">
            <v>5230.2013025858068</v>
          </cell>
          <cell r="AG51">
            <v>0</v>
          </cell>
          <cell r="AH51">
            <v>0</v>
          </cell>
          <cell r="AI51">
            <v>0</v>
          </cell>
          <cell r="AJ51">
            <v>0</v>
          </cell>
          <cell r="AK51">
            <v>0</v>
          </cell>
          <cell r="AL51">
            <v>0</v>
          </cell>
          <cell r="AM51">
            <v>0</v>
          </cell>
        </row>
        <row r="52">
          <cell r="A52">
            <v>9</v>
          </cell>
          <cell r="B52" t="str">
            <v>RhodeIsland</v>
          </cell>
          <cell r="C52">
            <v>39753</v>
          </cell>
          <cell r="D52" t="str">
            <v>Normal U</v>
          </cell>
          <cell r="E52">
            <v>44315.773728238695</v>
          </cell>
          <cell r="F52">
            <v>1318.7910479521108</v>
          </cell>
          <cell r="G52">
            <v>1033865.7402261102</v>
          </cell>
          <cell r="H52">
            <v>88761.36133818503</v>
          </cell>
          <cell r="I52">
            <v>142944.07268576449</v>
          </cell>
          <cell r="L52">
            <v>39875.686278178742</v>
          </cell>
          <cell r="M52">
            <v>518.35988872740882</v>
          </cell>
          <cell r="N52">
            <v>243778.84869502546</v>
          </cell>
          <cell r="O52">
            <v>6655.07496721199</v>
          </cell>
          <cell r="P52">
            <v>513.41145495745945</v>
          </cell>
          <cell r="Q52">
            <v>24263.184138763954</v>
          </cell>
          <cell r="R52">
            <v>3332.0220616357797</v>
          </cell>
          <cell r="T52">
            <v>21426.581999238602</v>
          </cell>
          <cell r="U52">
            <v>28607.642668777382</v>
          </cell>
          <cell r="V52">
            <v>1621.7088932112238</v>
          </cell>
          <cell r="W52">
            <v>75530.216624449589</v>
          </cell>
          <cell r="X52">
            <v>998.64650205416808</v>
          </cell>
          <cell r="Z52">
            <v>7789.6334304887268</v>
          </cell>
          <cell r="AG52">
            <v>0</v>
          </cell>
          <cell r="AH52">
            <v>0</v>
          </cell>
          <cell r="AI52">
            <v>0</v>
          </cell>
          <cell r="AJ52">
            <v>0</v>
          </cell>
          <cell r="AK52">
            <v>0</v>
          </cell>
          <cell r="AL52">
            <v>0</v>
          </cell>
          <cell r="AM52">
            <v>0</v>
          </cell>
        </row>
        <row r="53">
          <cell r="A53">
            <v>9</v>
          </cell>
          <cell r="B53" t="str">
            <v>RhodeIsland</v>
          </cell>
          <cell r="C53">
            <v>39783</v>
          </cell>
          <cell r="D53" t="str">
            <v>Normal U</v>
          </cell>
          <cell r="E53">
            <v>54798.101579596776</v>
          </cell>
          <cell r="F53">
            <v>1692.1370590493668</v>
          </cell>
          <cell r="G53">
            <v>1571032.5655004089</v>
          </cell>
          <cell r="H53">
            <v>116741.58400840225</v>
          </cell>
          <cell r="I53">
            <v>260686.10122323051</v>
          </cell>
          <cell r="L53">
            <v>54861.648460560871</v>
          </cell>
          <cell r="M53">
            <v>550.50854673316758</v>
          </cell>
          <cell r="N53">
            <v>369649.41007358982</v>
          </cell>
          <cell r="O53">
            <v>7456.73923045421</v>
          </cell>
          <cell r="P53">
            <v>2248.8240767635702</v>
          </cell>
          <cell r="Q53">
            <v>29511.001693968006</v>
          </cell>
          <cell r="R53">
            <v>6487.9271059930616</v>
          </cell>
          <cell r="T53">
            <v>16379.563939046466</v>
          </cell>
          <cell r="U53">
            <v>52312.208031405542</v>
          </cell>
          <cell r="V53">
            <v>2282.1162351339417</v>
          </cell>
          <cell r="W53">
            <v>108153.18292248981</v>
          </cell>
          <cell r="X53">
            <v>1633.7748098400407</v>
          </cell>
          <cell r="Z53">
            <v>9853.2469571782658</v>
          </cell>
          <cell r="AG53">
            <v>0</v>
          </cell>
          <cell r="AH53">
            <v>0</v>
          </cell>
          <cell r="AI53">
            <v>0</v>
          </cell>
          <cell r="AJ53">
            <v>0</v>
          </cell>
          <cell r="AK53">
            <v>0</v>
          </cell>
          <cell r="AL53">
            <v>0</v>
          </cell>
          <cell r="AM53">
            <v>0</v>
          </cell>
        </row>
        <row r="54">
          <cell r="A54">
            <v>9</v>
          </cell>
          <cell r="B54" t="str">
            <v>RhodeIsland</v>
          </cell>
          <cell r="C54">
            <v>39814</v>
          </cell>
          <cell r="D54" t="str">
            <v>Normal U</v>
          </cell>
          <cell r="E54">
            <v>54360.580669760537</v>
          </cell>
          <cell r="F54">
            <v>1690.1595032559612</v>
          </cell>
          <cell r="G54">
            <v>1735761.6440476922</v>
          </cell>
          <cell r="H54">
            <v>126760.73763376924</v>
          </cell>
          <cell r="I54">
            <v>270483.30005148798</v>
          </cell>
          <cell r="L54">
            <v>60888.271036751459</v>
          </cell>
          <cell r="M54">
            <v>925.91341043326906</v>
          </cell>
          <cell r="N54">
            <v>391115.45744084357</v>
          </cell>
          <cell r="O54">
            <v>7402.8555895095342</v>
          </cell>
          <cell r="P54">
            <v>0</v>
          </cell>
          <cell r="Q54">
            <v>26506.776392724376</v>
          </cell>
          <cell r="R54">
            <v>8295.8664360061048</v>
          </cell>
          <cell r="T54">
            <v>19107.199817112378</v>
          </cell>
          <cell r="U54">
            <v>57120.317120685824</v>
          </cell>
          <cell r="V54">
            <v>3816.606746655259</v>
          </cell>
          <cell r="W54">
            <v>119311.46358181293</v>
          </cell>
          <cell r="X54">
            <v>3123.161510971202</v>
          </cell>
          <cell r="Z54">
            <v>11689.902173803566</v>
          </cell>
          <cell r="AG54">
            <v>0</v>
          </cell>
          <cell r="AH54">
            <v>0</v>
          </cell>
          <cell r="AI54">
            <v>0</v>
          </cell>
          <cell r="AJ54">
            <v>0</v>
          </cell>
          <cell r="AK54">
            <v>0</v>
          </cell>
          <cell r="AL54">
            <v>0</v>
          </cell>
          <cell r="AM54">
            <v>0</v>
          </cell>
        </row>
        <row r="55">
          <cell r="A55">
            <v>9</v>
          </cell>
          <cell r="B55" t="str">
            <v>RhodeIsland</v>
          </cell>
          <cell r="C55">
            <v>39845</v>
          </cell>
          <cell r="D55" t="str">
            <v>Normal U</v>
          </cell>
          <cell r="E55">
            <v>43509.043850610076</v>
          </cell>
          <cell r="F55">
            <v>1769.2708710842774</v>
          </cell>
          <cell r="G55">
            <v>1399507.4335480554</v>
          </cell>
          <cell r="H55">
            <v>127461.95100632291</v>
          </cell>
          <cell r="I55">
            <v>228805.67335409939</v>
          </cell>
          <cell r="L55">
            <v>50242.544127112807</v>
          </cell>
          <cell r="M55">
            <v>771.8045845828749</v>
          </cell>
          <cell r="N55">
            <v>324125.09532499604</v>
          </cell>
          <cell r="O55">
            <v>7282.343606463839</v>
          </cell>
          <cell r="P55">
            <v>0</v>
          </cell>
          <cell r="Q55">
            <v>24176.911703209043</v>
          </cell>
          <cell r="R55">
            <v>7519.0822437825236</v>
          </cell>
          <cell r="T55">
            <v>13907.452439823539</v>
          </cell>
          <cell r="U55">
            <v>50748.300532562163</v>
          </cell>
          <cell r="V55">
            <v>1770.0094619414656</v>
          </cell>
          <cell r="W55">
            <v>102837.13995557098</v>
          </cell>
          <cell r="X55">
            <v>2635.743150869926</v>
          </cell>
          <cell r="Z55">
            <v>9967.6010671143631</v>
          </cell>
          <cell r="AG55">
            <v>0</v>
          </cell>
          <cell r="AH55">
            <v>0</v>
          </cell>
          <cell r="AI55">
            <v>0</v>
          </cell>
          <cell r="AJ55">
            <v>0</v>
          </cell>
          <cell r="AK55">
            <v>0</v>
          </cell>
          <cell r="AL55">
            <v>0</v>
          </cell>
          <cell r="AM55">
            <v>0</v>
          </cell>
        </row>
        <row r="56">
          <cell r="A56">
            <v>9</v>
          </cell>
          <cell r="B56" t="str">
            <v>RhodeIsland</v>
          </cell>
          <cell r="C56">
            <v>39873</v>
          </cell>
          <cell r="D56" t="str">
            <v>Normal U</v>
          </cell>
          <cell r="E56">
            <v>34689.373841370209</v>
          </cell>
          <cell r="F56">
            <v>1322.0623006232581</v>
          </cell>
          <cell r="G56">
            <v>1105388.7923841756</v>
          </cell>
          <cell r="H56">
            <v>109026.81442039392</v>
          </cell>
          <cell r="I56">
            <v>162217.82354013817</v>
          </cell>
          <cell r="L56">
            <v>38831.991178652432</v>
          </cell>
          <cell r="M56">
            <v>1266.6685337834365</v>
          </cell>
          <cell r="N56">
            <v>223037.17952805097</v>
          </cell>
          <cell r="O56">
            <v>6016.5236530582797</v>
          </cell>
          <cell r="P56">
            <v>1322.5414765068438</v>
          </cell>
          <cell r="Q56">
            <v>20791.635520501717</v>
          </cell>
          <cell r="R56">
            <v>6016.523931801089</v>
          </cell>
          <cell r="T56">
            <v>12008.330701357303</v>
          </cell>
          <cell r="U56">
            <v>43758.270949898862</v>
          </cell>
          <cell r="V56">
            <v>1678.5459309241517</v>
          </cell>
          <cell r="W56">
            <v>82157.270169487863</v>
          </cell>
          <cell r="X56">
            <v>1116.1204997883801</v>
          </cell>
          <cell r="Z56">
            <v>8557.3500858660973</v>
          </cell>
          <cell r="AG56">
            <v>0</v>
          </cell>
          <cell r="AH56">
            <v>0</v>
          </cell>
          <cell r="AI56">
            <v>0</v>
          </cell>
          <cell r="AJ56">
            <v>0</v>
          </cell>
          <cell r="AK56">
            <v>0</v>
          </cell>
          <cell r="AL56">
            <v>0</v>
          </cell>
          <cell r="AM56">
            <v>0</v>
          </cell>
        </row>
        <row r="57">
          <cell r="A57">
            <v>9</v>
          </cell>
          <cell r="B57" t="str">
            <v>RhodeIsland</v>
          </cell>
          <cell r="C57">
            <v>39904</v>
          </cell>
          <cell r="D57" t="str">
            <v>Normal U</v>
          </cell>
          <cell r="E57">
            <v>28285.71956798165</v>
          </cell>
          <cell r="F57">
            <v>911.61019806925981</v>
          </cell>
          <cell r="G57">
            <v>646223.50965780742</v>
          </cell>
          <cell r="H57">
            <v>72745.331551357609</v>
          </cell>
          <cell r="I57">
            <v>82751.684363241046</v>
          </cell>
          <cell r="L57">
            <v>25937.034645444113</v>
          </cell>
          <cell r="M57">
            <v>3058.8443594491832</v>
          </cell>
          <cell r="N57">
            <v>127795.82428430517</v>
          </cell>
          <cell r="O57">
            <v>5771.6089408931875</v>
          </cell>
          <cell r="P57">
            <v>1088.5172255124362</v>
          </cell>
          <cell r="Q57">
            <v>15940.141683377251</v>
          </cell>
          <cell r="R57">
            <v>7182.0985830897807</v>
          </cell>
          <cell r="T57">
            <v>8679.8954366620055</v>
          </cell>
          <cell r="U57">
            <v>24540.154155772871</v>
          </cell>
          <cell r="V57">
            <v>223.9238612532989</v>
          </cell>
          <cell r="W57">
            <v>36820.06357399455</v>
          </cell>
          <cell r="X57">
            <v>1467.4554300997727</v>
          </cell>
          <cell r="Z57">
            <v>4527.8262791335246</v>
          </cell>
          <cell r="AG57">
            <v>0</v>
          </cell>
          <cell r="AH57">
            <v>0</v>
          </cell>
          <cell r="AI57">
            <v>0</v>
          </cell>
          <cell r="AJ57">
            <v>0</v>
          </cell>
          <cell r="AK57">
            <v>0</v>
          </cell>
          <cell r="AL57">
            <v>0</v>
          </cell>
          <cell r="AM57">
            <v>0</v>
          </cell>
        </row>
        <row r="58">
          <cell r="A58">
            <v>9</v>
          </cell>
          <cell r="B58" t="str">
            <v>RhodeIsland</v>
          </cell>
          <cell r="C58">
            <v>39934</v>
          </cell>
          <cell r="D58" t="str">
            <v>Normal U</v>
          </cell>
          <cell r="E58">
            <v>23338.526263831671</v>
          </cell>
          <cell r="F58">
            <v>556.09490943790024</v>
          </cell>
          <cell r="G58">
            <v>393648.47831522638</v>
          </cell>
          <cell r="H58">
            <v>46651.453017912805</v>
          </cell>
          <cell r="I58">
            <v>45260.67833660703</v>
          </cell>
          <cell r="L58">
            <v>19715.511271567775</v>
          </cell>
          <cell r="M58">
            <v>447.51573427064665</v>
          </cell>
          <cell r="N58">
            <v>84968.470308931661</v>
          </cell>
          <cell r="O58">
            <v>5449.7396737917443</v>
          </cell>
          <cell r="P58">
            <v>7796.4370190930431</v>
          </cell>
          <cell r="Q58">
            <v>12272.293019204217</v>
          </cell>
          <cell r="R58">
            <v>6535.1330071268321</v>
          </cell>
          <cell r="T58">
            <v>11041.829843320162</v>
          </cell>
          <cell r="U58">
            <v>18346.960173437699</v>
          </cell>
          <cell r="V58">
            <v>86.946396973470712</v>
          </cell>
          <cell r="W58">
            <v>21833.541833644282</v>
          </cell>
          <cell r="X58">
            <v>582.57409973943186</v>
          </cell>
          <cell r="Z58">
            <v>3467.7042374187754</v>
          </cell>
          <cell r="AG58">
            <v>0</v>
          </cell>
          <cell r="AH58">
            <v>0</v>
          </cell>
          <cell r="AI58">
            <v>0</v>
          </cell>
          <cell r="AJ58">
            <v>0</v>
          </cell>
          <cell r="AK58">
            <v>0</v>
          </cell>
          <cell r="AL58">
            <v>0</v>
          </cell>
          <cell r="AM58">
            <v>0</v>
          </cell>
        </row>
        <row r="59">
          <cell r="A59">
            <v>9</v>
          </cell>
          <cell r="B59" t="str">
            <v>RhodeIsland</v>
          </cell>
          <cell r="C59">
            <v>39965</v>
          </cell>
          <cell r="D59" t="str">
            <v>Normal U</v>
          </cell>
          <cell r="E59">
            <v>19994.805639580005</v>
          </cell>
          <cell r="F59">
            <v>403.55594522507596</v>
          </cell>
          <cell r="G59">
            <v>244840.49676500281</v>
          </cell>
          <cell r="H59">
            <v>26060.259069900007</v>
          </cell>
          <cell r="I59">
            <v>32134.721294200655</v>
          </cell>
          <cell r="L59">
            <v>16116.302382381842</v>
          </cell>
          <cell r="M59">
            <v>80.644846822801838</v>
          </cell>
          <cell r="N59">
            <v>64849.362240955037</v>
          </cell>
          <cell r="O59">
            <v>4496.1628800230937</v>
          </cell>
          <cell r="P59">
            <v>6930.5610926406953</v>
          </cell>
          <cell r="Q59">
            <v>11386.960009329716</v>
          </cell>
          <cell r="R59">
            <v>4381.6765752594029</v>
          </cell>
          <cell r="T59">
            <v>9225.4822928266003</v>
          </cell>
          <cell r="U59">
            <v>8349.6832694826116</v>
          </cell>
          <cell r="V59">
            <v>45.351694372510195</v>
          </cell>
          <cell r="W59">
            <v>13994.664468142984</v>
          </cell>
          <cell r="X59">
            <v>531.8820638407044</v>
          </cell>
          <cell r="Z59">
            <v>1304.3717800012857</v>
          </cell>
          <cell r="AG59">
            <v>0</v>
          </cell>
          <cell r="AH59">
            <v>0</v>
          </cell>
          <cell r="AI59">
            <v>0</v>
          </cell>
          <cell r="AJ59">
            <v>0</v>
          </cell>
          <cell r="AK59">
            <v>0</v>
          </cell>
          <cell r="AL59">
            <v>0</v>
          </cell>
          <cell r="AM59">
            <v>0</v>
          </cell>
        </row>
        <row r="60">
          <cell r="A60">
            <v>9</v>
          </cell>
          <cell r="B60" t="str">
            <v>RhodeIsland</v>
          </cell>
          <cell r="C60">
            <v>39995</v>
          </cell>
          <cell r="D60" t="str">
            <v>Normal U</v>
          </cell>
          <cell r="E60">
            <v>17323.776316699463</v>
          </cell>
          <cell r="F60">
            <v>334.9465060368745</v>
          </cell>
          <cell r="G60">
            <v>181508.87540905445</v>
          </cell>
          <cell r="H60">
            <v>20797.037899299652</v>
          </cell>
          <cell r="I60">
            <v>25142.8271660215</v>
          </cell>
          <cell r="L60">
            <v>14005.132738057353</v>
          </cell>
          <cell r="M60">
            <v>233.22460374608667</v>
          </cell>
          <cell r="N60">
            <v>54050.561533201828</v>
          </cell>
          <cell r="O60">
            <v>4943.3500276179493</v>
          </cell>
          <cell r="P60">
            <v>11807.018729710298</v>
          </cell>
          <cell r="Q60">
            <v>9587.4186139874346</v>
          </cell>
          <cell r="R60">
            <v>3728.6261224838031</v>
          </cell>
          <cell r="T60">
            <v>7570.6432490405514</v>
          </cell>
          <cell r="U60">
            <v>4859.5438681528667</v>
          </cell>
          <cell r="V60">
            <v>4.4938152866242032</v>
          </cell>
          <cell r="W60">
            <v>7495.2765292883805</v>
          </cell>
          <cell r="X60">
            <v>515.47688535031853</v>
          </cell>
          <cell r="Z60">
            <v>1299.2719012738853</v>
          </cell>
          <cell r="AG60">
            <v>0</v>
          </cell>
          <cell r="AH60">
            <v>0</v>
          </cell>
          <cell r="AI60">
            <v>0</v>
          </cell>
          <cell r="AJ60">
            <v>0</v>
          </cell>
          <cell r="AK60">
            <v>0</v>
          </cell>
          <cell r="AL60">
            <v>0</v>
          </cell>
          <cell r="AM60">
            <v>0</v>
          </cell>
        </row>
        <row r="61">
          <cell r="A61">
            <v>9</v>
          </cell>
          <cell r="B61" t="str">
            <v>RhodeIsland</v>
          </cell>
          <cell r="C61">
            <v>40026</v>
          </cell>
          <cell r="D61" t="str">
            <v>Normal U</v>
          </cell>
          <cell r="E61">
            <v>19988.157745919314</v>
          </cell>
          <cell r="F61">
            <v>410.85598830324898</v>
          </cell>
          <cell r="G61">
            <v>206016.48262268922</v>
          </cell>
          <cell r="H61">
            <v>23484.337482497791</v>
          </cell>
          <cell r="I61">
            <v>28415.887366606348</v>
          </cell>
          <cell r="L61">
            <v>18657.085442968775</v>
          </cell>
          <cell r="M61">
            <v>158.49427520521004</v>
          </cell>
          <cell r="N61">
            <v>64760.740257070385</v>
          </cell>
          <cell r="O61">
            <v>6737.5369776150874</v>
          </cell>
          <cell r="P61">
            <v>1319.7929686620782</v>
          </cell>
          <cell r="Q61">
            <v>12222.051633978261</v>
          </cell>
          <cell r="R61">
            <v>3314.4956118649147</v>
          </cell>
          <cell r="T61">
            <v>10074.042389305529</v>
          </cell>
          <cell r="U61">
            <v>5820.3372846828006</v>
          </cell>
          <cell r="V61">
            <v>8.3464491551369946</v>
          </cell>
          <cell r="W61">
            <v>8367.1675235157818</v>
          </cell>
          <cell r="X61">
            <v>576.19333001891346</v>
          </cell>
          <cell r="Z61">
            <v>1275.7477054724172</v>
          </cell>
          <cell r="AG61">
            <v>0</v>
          </cell>
          <cell r="AH61">
            <v>0</v>
          </cell>
          <cell r="AI61">
            <v>0</v>
          </cell>
          <cell r="AJ61">
            <v>0</v>
          </cell>
          <cell r="AK61">
            <v>0</v>
          </cell>
          <cell r="AL61">
            <v>0</v>
          </cell>
          <cell r="AM61">
            <v>0</v>
          </cell>
        </row>
        <row r="62">
          <cell r="A62">
            <v>9</v>
          </cell>
          <cell r="B62" t="str">
            <v>RhodeIsland</v>
          </cell>
          <cell r="C62">
            <v>40057</v>
          </cell>
          <cell r="D62" t="str">
            <v>Normal U</v>
          </cell>
          <cell r="E62">
            <v>21157.033867540296</v>
          </cell>
          <cell r="F62">
            <v>447.07496083594162</v>
          </cell>
          <cell r="G62">
            <v>237685.27839315491</v>
          </cell>
          <cell r="H62">
            <v>27022.201913449026</v>
          </cell>
          <cell r="I62">
            <v>29076.851835459296</v>
          </cell>
          <cell r="L62">
            <v>19066.549917051198</v>
          </cell>
          <cell r="M62">
            <v>413.93724225281608</v>
          </cell>
          <cell r="N62">
            <v>76987.038883232046</v>
          </cell>
          <cell r="O62">
            <v>6793.7712774908432</v>
          </cell>
          <cell r="P62">
            <v>1657.2669577186496</v>
          </cell>
          <cell r="Q62">
            <v>11362.448342281077</v>
          </cell>
          <cell r="R62">
            <v>3148.3185583668915</v>
          </cell>
          <cell r="T62">
            <v>9212.3640576832113</v>
          </cell>
          <cell r="U62">
            <v>7647.6378620281048</v>
          </cell>
          <cell r="V62">
            <v>29.932541858092726</v>
          </cell>
          <cell r="W62">
            <v>11130.80154747945</v>
          </cell>
          <cell r="X62">
            <v>848.06672274865468</v>
          </cell>
          <cell r="Z62">
            <v>1532.247170178139</v>
          </cell>
          <cell r="AG62">
            <v>0</v>
          </cell>
          <cell r="AH62">
            <v>0</v>
          </cell>
          <cell r="AI62">
            <v>0</v>
          </cell>
          <cell r="AJ62">
            <v>0</v>
          </cell>
          <cell r="AK62">
            <v>0</v>
          </cell>
          <cell r="AL62">
            <v>0</v>
          </cell>
          <cell r="AM62">
            <v>0</v>
          </cell>
        </row>
        <row r="63">
          <cell r="A63">
            <v>9</v>
          </cell>
          <cell r="B63" t="str">
            <v>RhodeIsland</v>
          </cell>
          <cell r="C63">
            <v>40087</v>
          </cell>
          <cell r="D63" t="str">
            <v>Normal U</v>
          </cell>
          <cell r="E63">
            <v>28575.73659909092</v>
          </cell>
          <cell r="F63">
            <v>875.78009632542489</v>
          </cell>
          <cell r="G63">
            <v>544372.354685775</v>
          </cell>
          <cell r="H63">
            <v>65900.62265802802</v>
          </cell>
          <cell r="I63">
            <v>69149.687962093521</v>
          </cell>
          <cell r="L63">
            <v>34650.382136728003</v>
          </cell>
          <cell r="M63">
            <v>576.42173207375799</v>
          </cell>
          <cell r="N63">
            <v>142341.08821381311</v>
          </cell>
          <cell r="O63">
            <v>8265.8679075782493</v>
          </cell>
          <cell r="P63">
            <v>519.58714814806024</v>
          </cell>
          <cell r="Q63">
            <v>14745.596520971416</v>
          </cell>
          <cell r="R63">
            <v>2253.9342685739448</v>
          </cell>
          <cell r="T63">
            <v>10803.185883046328</v>
          </cell>
          <cell r="U63">
            <v>22855.694811253368</v>
          </cell>
          <cell r="V63">
            <v>190.53325789899765</v>
          </cell>
          <cell r="W63">
            <v>29433.825021399847</v>
          </cell>
          <cell r="X63">
            <v>2331.8960266862723</v>
          </cell>
          <cell r="Z63">
            <v>2726.6232519443392</v>
          </cell>
          <cell r="AG63">
            <v>0</v>
          </cell>
          <cell r="AH63">
            <v>0</v>
          </cell>
          <cell r="AI63">
            <v>0</v>
          </cell>
          <cell r="AJ63">
            <v>0</v>
          </cell>
          <cell r="AK63">
            <v>0</v>
          </cell>
          <cell r="AL63">
            <v>0</v>
          </cell>
          <cell r="AM63">
            <v>0</v>
          </cell>
        </row>
        <row r="64">
          <cell r="A64">
            <v>9</v>
          </cell>
          <cell r="B64" t="str">
            <v>RhodeIsland</v>
          </cell>
          <cell r="C64">
            <v>40118</v>
          </cell>
          <cell r="D64" t="str">
            <v>Normal U</v>
          </cell>
          <cell r="E64">
            <v>41343.398473779533</v>
          </cell>
          <cell r="F64">
            <v>1576.3829645581413</v>
          </cell>
          <cell r="G64">
            <v>995545.16464404517</v>
          </cell>
          <cell r="H64">
            <v>117371.19301902743</v>
          </cell>
          <cell r="I64">
            <v>141675.70935171153</v>
          </cell>
          <cell r="L64">
            <v>62408.259169974292</v>
          </cell>
          <cell r="M64">
            <v>1072.8581574968157</v>
          </cell>
          <cell r="N64">
            <v>216324.09871927113</v>
          </cell>
          <cell r="O64">
            <v>10149.351801848348</v>
          </cell>
          <cell r="P64">
            <v>2516.7228184189189</v>
          </cell>
          <cell r="Q64">
            <v>16560.872767833425</v>
          </cell>
          <cell r="R64">
            <v>2177.792197147568</v>
          </cell>
          <cell r="T64">
            <v>14542.92895875923</v>
          </cell>
          <cell r="U64">
            <v>41093.267891738331</v>
          </cell>
          <cell r="V64">
            <v>0</v>
          </cell>
          <cell r="W64">
            <v>47016.469143327093</v>
          </cell>
          <cell r="X64">
            <v>3922.1454941535617</v>
          </cell>
          <cell r="Z64">
            <v>4250.1024569223455</v>
          </cell>
          <cell r="AG64">
            <v>0</v>
          </cell>
          <cell r="AH64">
            <v>0</v>
          </cell>
          <cell r="AI64">
            <v>0</v>
          </cell>
          <cell r="AJ64">
            <v>0</v>
          </cell>
          <cell r="AK64">
            <v>0</v>
          </cell>
          <cell r="AL64">
            <v>0</v>
          </cell>
          <cell r="AM64">
            <v>0</v>
          </cell>
        </row>
        <row r="65">
          <cell r="A65">
            <v>9</v>
          </cell>
          <cell r="B65" t="str">
            <v>RhodeIsland</v>
          </cell>
          <cell r="C65">
            <v>40148</v>
          </cell>
          <cell r="D65" t="str">
            <v>Normal U</v>
          </cell>
          <cell r="E65">
            <v>49755.084182453866</v>
          </cell>
          <cell r="F65">
            <v>2650.6947238123375</v>
          </cell>
          <cell r="G65">
            <v>1490271.9216682448</v>
          </cell>
          <cell r="H65">
            <v>160169.32056656666</v>
          </cell>
          <cell r="I65">
            <v>255210.58877460461</v>
          </cell>
          <cell r="L65">
            <v>81251.102029943839</v>
          </cell>
          <cell r="M65">
            <v>2134.9671558585787</v>
          </cell>
          <cell r="N65">
            <v>325218.00212685153</v>
          </cell>
          <cell r="O65">
            <v>11415.205928533962</v>
          </cell>
          <cell r="P65">
            <v>8721.3278916110048</v>
          </cell>
          <cell r="Q65">
            <v>19808.438856669662</v>
          </cell>
          <cell r="R65">
            <v>6290.3252652013944</v>
          </cell>
          <cell r="T65">
            <v>10105.896163592581</v>
          </cell>
          <cell r="U65">
            <v>65814.662795909491</v>
          </cell>
          <cell r="V65">
            <v>246.70234634408956</v>
          </cell>
          <cell r="W65">
            <v>68063.687225891859</v>
          </cell>
          <cell r="X65">
            <v>6354.4944911101356</v>
          </cell>
          <cell r="Z65">
            <v>4791.2668900265035</v>
          </cell>
          <cell r="AG65">
            <v>0</v>
          </cell>
          <cell r="AH65">
            <v>0</v>
          </cell>
          <cell r="AI65">
            <v>0</v>
          </cell>
          <cell r="AJ65">
            <v>0</v>
          </cell>
          <cell r="AK65">
            <v>0</v>
          </cell>
          <cell r="AL65">
            <v>0</v>
          </cell>
          <cell r="AM65">
            <v>0</v>
          </cell>
        </row>
        <row r="66">
          <cell r="A66">
            <v>9</v>
          </cell>
          <cell r="B66" t="str">
            <v>RhodeIsland</v>
          </cell>
          <cell r="C66">
            <v>40179</v>
          </cell>
          <cell r="D66" t="str">
            <v>Normal U</v>
          </cell>
          <cell r="E66">
            <v>49228.085474873493</v>
          </cell>
          <cell r="F66">
            <v>3051.7325663533611</v>
          </cell>
          <cell r="G66">
            <v>1635773.9406727462</v>
          </cell>
          <cell r="H66">
            <v>195489.08641193819</v>
          </cell>
          <cell r="I66">
            <v>266386.90409689583</v>
          </cell>
          <cell r="L66">
            <v>90941.042437809578</v>
          </cell>
          <cell r="M66">
            <v>2463.2920554999528</v>
          </cell>
          <cell r="N66">
            <v>344183.41652188846</v>
          </cell>
          <cell r="O66">
            <v>12162.213341950555</v>
          </cell>
          <cell r="P66">
            <v>0</v>
          </cell>
          <cell r="Q66">
            <v>16906.334219882687</v>
          </cell>
          <cell r="R66">
            <v>5394.9503798186852</v>
          </cell>
          <cell r="T66">
            <v>13047.041618987361</v>
          </cell>
          <cell r="U66">
            <v>70608.365545357286</v>
          </cell>
          <cell r="V66">
            <v>621.16731829174068</v>
          </cell>
          <cell r="W66">
            <v>77474.822527184544</v>
          </cell>
          <cell r="X66">
            <v>6098.5580014649022</v>
          </cell>
          <cell r="Z66">
            <v>5072.9230957257651</v>
          </cell>
          <cell r="AG66">
            <v>0</v>
          </cell>
          <cell r="AH66">
            <v>0</v>
          </cell>
          <cell r="AI66">
            <v>0</v>
          </cell>
          <cell r="AJ66">
            <v>0</v>
          </cell>
          <cell r="AK66">
            <v>0</v>
          </cell>
          <cell r="AL66">
            <v>0</v>
          </cell>
          <cell r="AM66">
            <v>0</v>
          </cell>
        </row>
        <row r="67">
          <cell r="A67">
            <v>9</v>
          </cell>
          <cell r="B67" t="str">
            <v>RhodeIsland</v>
          </cell>
          <cell r="C67">
            <v>40210</v>
          </cell>
          <cell r="D67" t="str">
            <v>Normal U</v>
          </cell>
          <cell r="E67">
            <v>39576.749252128706</v>
          </cell>
          <cell r="F67">
            <v>1982.6214682173229</v>
          </cell>
          <cell r="G67">
            <v>1344021.5979172392</v>
          </cell>
          <cell r="H67">
            <v>158211.89126172161</v>
          </cell>
          <cell r="I67">
            <v>225226.23062545614</v>
          </cell>
          <cell r="L67">
            <v>74191.624160645108</v>
          </cell>
          <cell r="M67">
            <v>1848.9384553743598</v>
          </cell>
          <cell r="N67">
            <v>286947.44627603219</v>
          </cell>
          <cell r="O67">
            <v>13055.517320798661</v>
          </cell>
          <cell r="P67">
            <v>0</v>
          </cell>
          <cell r="Q67">
            <v>14860.620539378489</v>
          </cell>
          <cell r="R67">
            <v>6098.0652125914821</v>
          </cell>
          <cell r="T67">
            <v>9023.287594885509</v>
          </cell>
          <cell r="U67">
            <v>62875.117411295651</v>
          </cell>
          <cell r="V67">
            <v>573.89323587014746</v>
          </cell>
          <cell r="W67">
            <v>67022.933491905656</v>
          </cell>
          <cell r="X67">
            <v>5128.0600251100359</v>
          </cell>
          <cell r="Z67">
            <v>4847.9968810774981</v>
          </cell>
          <cell r="AG67">
            <v>0</v>
          </cell>
          <cell r="AH67">
            <v>0</v>
          </cell>
          <cell r="AI67">
            <v>0</v>
          </cell>
          <cell r="AJ67">
            <v>0</v>
          </cell>
          <cell r="AK67">
            <v>0</v>
          </cell>
          <cell r="AL67">
            <v>0</v>
          </cell>
          <cell r="AM67">
            <v>0</v>
          </cell>
        </row>
        <row r="68">
          <cell r="A68">
            <v>9</v>
          </cell>
          <cell r="B68" t="str">
            <v>RhodeIsland</v>
          </cell>
          <cell r="C68">
            <v>40238</v>
          </cell>
          <cell r="D68" t="str">
            <v>Normal U</v>
          </cell>
          <cell r="E68">
            <v>30570.415917582217</v>
          </cell>
          <cell r="F68">
            <v>1421.058594936924</v>
          </cell>
          <cell r="G68">
            <v>1024297.4268810446</v>
          </cell>
          <cell r="H68">
            <v>135739.80215001246</v>
          </cell>
          <cell r="I68">
            <v>154193.34988164555</v>
          </cell>
          <cell r="L68">
            <v>56414.467872324363</v>
          </cell>
          <cell r="M68">
            <v>1690.6506402303924</v>
          </cell>
          <cell r="N68">
            <v>189282.95887134457</v>
          </cell>
          <cell r="O68">
            <v>11098.023235473145</v>
          </cell>
          <cell r="P68">
            <v>626.37033817893587</v>
          </cell>
          <cell r="Q68">
            <v>11816.579520818477</v>
          </cell>
          <cell r="R68">
            <v>5698.9851687338096</v>
          </cell>
          <cell r="T68">
            <v>6319.1987178438903</v>
          </cell>
          <cell r="U68">
            <v>51791.227984870166</v>
          </cell>
          <cell r="V68">
            <v>0</v>
          </cell>
          <cell r="W68">
            <v>52470.885316692147</v>
          </cell>
          <cell r="X68">
            <v>4205.3647158304466</v>
          </cell>
          <cell r="Z68">
            <v>3580.3164208107796</v>
          </cell>
          <cell r="AG68">
            <v>0</v>
          </cell>
          <cell r="AH68">
            <v>0</v>
          </cell>
          <cell r="AI68">
            <v>0</v>
          </cell>
          <cell r="AJ68">
            <v>0</v>
          </cell>
          <cell r="AK68">
            <v>0</v>
          </cell>
          <cell r="AL68">
            <v>0</v>
          </cell>
          <cell r="AM68">
            <v>0</v>
          </cell>
        </row>
        <row r="69">
          <cell r="A69">
            <v>9</v>
          </cell>
          <cell r="B69" t="str">
            <v>RhodeIsland</v>
          </cell>
          <cell r="C69">
            <v>40269</v>
          </cell>
          <cell r="D69" t="str">
            <v>Normal U</v>
          </cell>
          <cell r="E69">
            <v>24913.381094735319</v>
          </cell>
          <cell r="F69">
            <v>980.09184154589013</v>
          </cell>
          <cell r="G69">
            <v>605577.5972948866</v>
          </cell>
          <cell r="H69">
            <v>79138.052322342934</v>
          </cell>
          <cell r="I69">
            <v>78363.028098185285</v>
          </cell>
          <cell r="L69">
            <v>36193.537696585685</v>
          </cell>
          <cell r="M69">
            <v>1935.7462812036624</v>
          </cell>
          <cell r="N69">
            <v>109864.2734268034</v>
          </cell>
          <cell r="O69">
            <v>9051.8004466908878</v>
          </cell>
          <cell r="P69">
            <v>0</v>
          </cell>
          <cell r="Q69">
            <v>9163.9897993903942</v>
          </cell>
          <cell r="R69">
            <v>6817.6338788732828</v>
          </cell>
          <cell r="T69">
            <v>7209.4952395558294</v>
          </cell>
          <cell r="U69">
            <v>26282.5830099759</v>
          </cell>
          <cell r="V69">
            <v>0</v>
          </cell>
          <cell r="W69">
            <v>23259.440187150285</v>
          </cell>
          <cell r="X69">
            <v>2761.9917934812629</v>
          </cell>
          <cell r="Z69">
            <v>2127.8581383510691</v>
          </cell>
          <cell r="AG69">
            <v>0</v>
          </cell>
          <cell r="AH69">
            <v>0</v>
          </cell>
          <cell r="AI69">
            <v>0</v>
          </cell>
          <cell r="AJ69">
            <v>0</v>
          </cell>
          <cell r="AK69">
            <v>0</v>
          </cell>
          <cell r="AL69">
            <v>0</v>
          </cell>
          <cell r="AM69">
            <v>0</v>
          </cell>
        </row>
        <row r="70">
          <cell r="A70">
            <v>9</v>
          </cell>
          <cell r="B70" t="str">
            <v>RhodeIsland</v>
          </cell>
          <cell r="C70">
            <v>40299</v>
          </cell>
          <cell r="D70" t="str">
            <v>Normal U</v>
          </cell>
          <cell r="E70">
            <v>21355.019182717886</v>
          </cell>
          <cell r="F70">
            <v>624.96104179381427</v>
          </cell>
          <cell r="G70">
            <v>388004.81427277985</v>
          </cell>
          <cell r="H70">
            <v>50433.222262043535</v>
          </cell>
          <cell r="I70">
            <v>44741.532511772712</v>
          </cell>
          <cell r="L70">
            <v>27970.170835351862</v>
          </cell>
          <cell r="M70">
            <v>117.69376151984683</v>
          </cell>
          <cell r="N70">
            <v>76430.968507555765</v>
          </cell>
          <cell r="O70">
            <v>8599.4790224460357</v>
          </cell>
          <cell r="P70">
            <v>0</v>
          </cell>
          <cell r="Q70">
            <v>7367.1975820159942</v>
          </cell>
          <cell r="R70">
            <v>6445.1174009680617</v>
          </cell>
          <cell r="T70">
            <v>9679.7675761459886</v>
          </cell>
          <cell r="U70">
            <v>19416.9875744046</v>
          </cell>
          <cell r="V70">
            <v>0</v>
          </cell>
          <cell r="W70">
            <v>15289.915066155054</v>
          </cell>
          <cell r="X70">
            <v>1148.5110300783435</v>
          </cell>
          <cell r="Z70">
            <v>1700.2420962608471</v>
          </cell>
          <cell r="AG70">
            <v>0</v>
          </cell>
          <cell r="AH70">
            <v>0</v>
          </cell>
          <cell r="AI70">
            <v>0</v>
          </cell>
          <cell r="AJ70">
            <v>0</v>
          </cell>
          <cell r="AK70">
            <v>0</v>
          </cell>
          <cell r="AL70">
            <v>0</v>
          </cell>
          <cell r="AM70">
            <v>0</v>
          </cell>
        </row>
        <row r="71">
          <cell r="A71">
            <v>9</v>
          </cell>
          <cell r="B71" t="str">
            <v>RhodeIsland</v>
          </cell>
          <cell r="C71">
            <v>40330</v>
          </cell>
          <cell r="D71" t="str">
            <v>Normal U</v>
          </cell>
          <cell r="E71">
            <v>18349.464873260833</v>
          </cell>
          <cell r="F71">
            <v>448.98274613049028</v>
          </cell>
          <cell r="G71">
            <v>245579.62406200654</v>
          </cell>
          <cell r="H71">
            <v>28363.465521533122</v>
          </cell>
          <cell r="I71">
            <v>32220.77147175201</v>
          </cell>
          <cell r="L71">
            <v>22653.80379248485</v>
          </cell>
          <cell r="M71">
            <v>37.115257461267696</v>
          </cell>
          <cell r="N71">
            <v>59041.718203145792</v>
          </cell>
          <cell r="O71">
            <v>7352.8184345034888</v>
          </cell>
          <cell r="P71">
            <v>0</v>
          </cell>
          <cell r="Q71">
            <v>6846.2175826798211</v>
          </cell>
          <cell r="R71">
            <v>4369.2638937430875</v>
          </cell>
          <cell r="T71">
            <v>7359.4782256656399</v>
          </cell>
          <cell r="U71">
            <v>8782.0436534235105</v>
          </cell>
          <cell r="V71">
            <v>0</v>
          </cell>
          <cell r="W71">
            <v>10215.599220330067</v>
          </cell>
          <cell r="X71">
            <v>1060.7188089191968</v>
          </cell>
          <cell r="Z71">
            <v>650.83739353784904</v>
          </cell>
          <cell r="AG71">
            <v>0</v>
          </cell>
          <cell r="AH71">
            <v>0</v>
          </cell>
          <cell r="AI71">
            <v>0</v>
          </cell>
          <cell r="AJ71">
            <v>0</v>
          </cell>
          <cell r="AK71">
            <v>0</v>
          </cell>
          <cell r="AL71">
            <v>0</v>
          </cell>
          <cell r="AM71">
            <v>0</v>
          </cell>
        </row>
        <row r="72">
          <cell r="A72">
            <v>9</v>
          </cell>
          <cell r="B72" t="str">
            <v>RhodeIsland</v>
          </cell>
          <cell r="C72">
            <v>40360</v>
          </cell>
          <cell r="D72" t="str">
            <v>Normal U</v>
          </cell>
          <cell r="E72">
            <v>15644.282189334188</v>
          </cell>
          <cell r="F72">
            <v>362.65654539260856</v>
          </cell>
          <cell r="G72">
            <v>178557.48383726616</v>
          </cell>
          <cell r="H72">
            <v>22240.969447719479</v>
          </cell>
          <cell r="I72">
            <v>24698.739046994673</v>
          </cell>
          <cell r="L72">
            <v>19353.746406398692</v>
          </cell>
          <cell r="M72">
            <v>91.374800763862709</v>
          </cell>
          <cell r="N72">
            <v>49183.167006191223</v>
          </cell>
          <cell r="O72">
            <v>6814.4888183476705</v>
          </cell>
          <cell r="P72">
            <v>0</v>
          </cell>
          <cell r="Q72">
            <v>7999.4080365647305</v>
          </cell>
          <cell r="R72">
            <v>6086.8090171534232</v>
          </cell>
          <cell r="T72">
            <v>7415.2341500866396</v>
          </cell>
          <cell r="U72">
            <v>5786.4087414012738</v>
          </cell>
          <cell r="V72">
            <v>4.4015668789808924</v>
          </cell>
          <cell r="W72">
            <v>6255.7123963211061</v>
          </cell>
          <cell r="X72">
            <v>1262.2381210191086</v>
          </cell>
          <cell r="Z72">
            <v>282.80014012738854</v>
          </cell>
          <cell r="AG72">
            <v>0</v>
          </cell>
          <cell r="AH72">
            <v>0</v>
          </cell>
          <cell r="AI72">
            <v>0</v>
          </cell>
          <cell r="AJ72">
            <v>0</v>
          </cell>
          <cell r="AK72">
            <v>0</v>
          </cell>
          <cell r="AL72">
            <v>0</v>
          </cell>
          <cell r="AM72">
            <v>0</v>
          </cell>
        </row>
        <row r="73">
          <cell r="A73">
            <v>9</v>
          </cell>
          <cell r="B73" t="str">
            <v>RhodeIsland</v>
          </cell>
          <cell r="C73">
            <v>40391</v>
          </cell>
          <cell r="D73" t="str">
            <v>Normal U</v>
          </cell>
          <cell r="E73">
            <v>16910.594420476817</v>
          </cell>
          <cell r="F73">
            <v>421.78464206723413</v>
          </cell>
          <cell r="G73">
            <v>191290.53823175587</v>
          </cell>
          <cell r="H73">
            <v>23313.462384016875</v>
          </cell>
          <cell r="I73">
            <v>26194.100167551209</v>
          </cell>
          <cell r="L73">
            <v>24307.134878881679</v>
          </cell>
          <cell r="M73">
            <v>116.86366401553867</v>
          </cell>
          <cell r="N73">
            <v>55045.277145070831</v>
          </cell>
          <cell r="O73">
            <v>7812.3196808579887</v>
          </cell>
          <cell r="P73">
            <v>0</v>
          </cell>
          <cell r="Q73">
            <v>9454.3108289506399</v>
          </cell>
          <cell r="R73">
            <v>6109.749091322793</v>
          </cell>
          <cell r="T73">
            <v>9284.9529071144971</v>
          </cell>
          <cell r="U73">
            <v>6723.1869279799284</v>
          </cell>
          <cell r="V73">
            <v>7.7321080755660425</v>
          </cell>
          <cell r="W73">
            <v>6603.4628015268127</v>
          </cell>
          <cell r="X73">
            <v>1327.5688720230328</v>
          </cell>
          <cell r="Z73">
            <v>293.89096210095192</v>
          </cell>
          <cell r="AG73">
            <v>0</v>
          </cell>
          <cell r="AH73">
            <v>0</v>
          </cell>
          <cell r="AI73">
            <v>0</v>
          </cell>
          <cell r="AJ73">
            <v>0</v>
          </cell>
          <cell r="AK73">
            <v>0</v>
          </cell>
          <cell r="AL73">
            <v>0</v>
          </cell>
          <cell r="AM73">
            <v>0</v>
          </cell>
        </row>
        <row r="74">
          <cell r="A74">
            <v>9</v>
          </cell>
          <cell r="B74" t="str">
            <v>RhodeIsland</v>
          </cell>
          <cell r="C74">
            <v>40422</v>
          </cell>
          <cell r="D74" t="str">
            <v>Normal U</v>
          </cell>
          <cell r="E74">
            <v>17718.688101087566</v>
          </cell>
          <cell r="F74">
            <v>442.30982524343136</v>
          </cell>
          <cell r="G74">
            <v>219657.33094733447</v>
          </cell>
          <cell r="H74">
            <v>26182.39405473986</v>
          </cell>
          <cell r="I74">
            <v>26495.505271480484</v>
          </cell>
          <cell r="L74">
            <v>24481.699393817755</v>
          </cell>
          <cell r="M74">
            <v>323.41324174482759</v>
          </cell>
          <cell r="N74">
            <v>64355.014808574124</v>
          </cell>
          <cell r="O74">
            <v>8190.3633666195938</v>
          </cell>
          <cell r="P74">
            <v>0</v>
          </cell>
          <cell r="Q74">
            <v>8540.1403748483899</v>
          </cell>
          <cell r="R74">
            <v>5739.5619830817332</v>
          </cell>
          <cell r="T74">
            <v>8397.3291678613732</v>
          </cell>
          <cell r="U74">
            <v>9047.5363196652797</v>
          </cell>
          <cell r="V74">
            <v>28.002148484168011</v>
          </cell>
          <cell r="W74">
            <v>8691.2390446108693</v>
          </cell>
          <cell r="X74">
            <v>1288.5750128980076</v>
          </cell>
          <cell r="Z74">
            <v>352.34983730834824</v>
          </cell>
          <cell r="AG74">
            <v>0</v>
          </cell>
          <cell r="AH74">
            <v>0</v>
          </cell>
          <cell r="AI74">
            <v>0</v>
          </cell>
          <cell r="AJ74">
            <v>0</v>
          </cell>
          <cell r="AK74">
            <v>0</v>
          </cell>
          <cell r="AL74">
            <v>0</v>
          </cell>
          <cell r="AM74">
            <v>0</v>
          </cell>
        </row>
        <row r="75">
          <cell r="A75">
            <v>9</v>
          </cell>
          <cell r="B75" t="str">
            <v>RhodeIsland</v>
          </cell>
          <cell r="C75">
            <v>40452</v>
          </cell>
          <cell r="D75" t="str">
            <v>Normal U</v>
          </cell>
          <cell r="E75">
            <v>25708.855813573009</v>
          </cell>
          <cell r="F75">
            <v>871.30314428862573</v>
          </cell>
          <cell r="G75">
            <v>545381.54897987295</v>
          </cell>
          <cell r="H75">
            <v>62156.064903400002</v>
          </cell>
          <cell r="I75">
            <v>68167.614319431974</v>
          </cell>
          <cell r="L75">
            <v>46137.643903975782</v>
          </cell>
          <cell r="M75">
            <v>375.34438367593538</v>
          </cell>
          <cell r="N75">
            <v>128483.66390815398</v>
          </cell>
          <cell r="O75">
            <v>11692.85564472176</v>
          </cell>
          <cell r="P75">
            <v>101.50074521962107</v>
          </cell>
          <cell r="Q75">
            <v>12307.741028497916</v>
          </cell>
          <cell r="R75">
            <v>7705.3101739620906</v>
          </cell>
          <cell r="T75">
            <v>7913.9617515339369</v>
          </cell>
          <cell r="U75">
            <v>25168.547499924029</v>
          </cell>
          <cell r="V75">
            <v>187.11953307648159</v>
          </cell>
          <cell r="W75">
            <v>25915.981500322392</v>
          </cell>
          <cell r="X75">
            <v>2855.0498333320679</v>
          </cell>
          <cell r="Z75">
            <v>1069.47101428008</v>
          </cell>
          <cell r="AG75">
            <v>0</v>
          </cell>
          <cell r="AH75">
            <v>0</v>
          </cell>
          <cell r="AI75">
            <v>0</v>
          </cell>
          <cell r="AJ75">
            <v>0</v>
          </cell>
          <cell r="AK75">
            <v>0</v>
          </cell>
          <cell r="AL75">
            <v>0</v>
          </cell>
          <cell r="AM75">
            <v>0</v>
          </cell>
        </row>
        <row r="76">
          <cell r="A76">
            <v>9</v>
          </cell>
          <cell r="B76" t="str">
            <v>RhodeIsland</v>
          </cell>
          <cell r="C76">
            <v>40483</v>
          </cell>
          <cell r="D76" t="str">
            <v>Normal U</v>
          </cell>
          <cell r="E76">
            <v>37005.311605357405</v>
          </cell>
          <cell r="F76">
            <v>1548.3860052822349</v>
          </cell>
          <cell r="G76">
            <v>990692.36411780433</v>
          </cell>
          <cell r="H76">
            <v>107738.11125384297</v>
          </cell>
          <cell r="I76">
            <v>138511.0830828388</v>
          </cell>
          <cell r="L76">
            <v>79453.514955773513</v>
          </cell>
          <cell r="M76">
            <v>1040.672412771911</v>
          </cell>
          <cell r="N76">
            <v>193354.89255519584</v>
          </cell>
          <cell r="O76">
            <v>15118.909416253378</v>
          </cell>
          <cell r="P76">
            <v>0</v>
          </cell>
          <cell r="Q76">
            <v>13435.384416376863</v>
          </cell>
          <cell r="R76">
            <v>8449.8337249325632</v>
          </cell>
          <cell r="T76">
            <v>9404.4273933309705</v>
          </cell>
          <cell r="U76">
            <v>44685.967112069025</v>
          </cell>
          <cell r="V76">
            <v>884.42039237289509</v>
          </cell>
          <cell r="W76">
            <v>41602.971336863979</v>
          </cell>
          <cell r="X76">
            <v>4760.4981244380015</v>
          </cell>
          <cell r="Z76">
            <v>1651.0055868938689</v>
          </cell>
          <cell r="AG76">
            <v>0</v>
          </cell>
          <cell r="AH76">
            <v>0</v>
          </cell>
          <cell r="AI76">
            <v>0</v>
          </cell>
          <cell r="AJ76">
            <v>0</v>
          </cell>
          <cell r="AK76">
            <v>0</v>
          </cell>
          <cell r="AL76">
            <v>0</v>
          </cell>
          <cell r="AM76">
            <v>0</v>
          </cell>
        </row>
        <row r="77">
          <cell r="A77">
            <v>9</v>
          </cell>
          <cell r="B77" t="str">
            <v>RhodeIsland</v>
          </cell>
          <cell r="C77">
            <v>40513</v>
          </cell>
          <cell r="D77" t="str">
            <v>Normal U</v>
          </cell>
          <cell r="E77">
            <v>46171.908397751067</v>
          </cell>
          <cell r="F77">
            <v>1954.4713561704273</v>
          </cell>
          <cell r="G77">
            <v>1520328.4982057959</v>
          </cell>
          <cell r="H77">
            <v>143195.74001289089</v>
          </cell>
          <cell r="I77">
            <v>255064.53905727738</v>
          </cell>
          <cell r="L77">
            <v>105156.01630582016</v>
          </cell>
          <cell r="M77">
            <v>1584.4586091254109</v>
          </cell>
          <cell r="N77">
            <v>295531.8887644182</v>
          </cell>
          <cell r="O77">
            <v>16566.989965390647</v>
          </cell>
          <cell r="P77">
            <v>4315.0025432316215</v>
          </cell>
          <cell r="Q77">
            <v>16334.183873955348</v>
          </cell>
          <cell r="R77">
            <v>12448.915969875008</v>
          </cell>
          <cell r="T77">
            <v>8571.4930811622926</v>
          </cell>
          <cell r="U77">
            <v>70707.844399625872</v>
          </cell>
          <cell r="V77">
            <v>1467.180058439985</v>
          </cell>
          <cell r="W77">
            <v>63365.354976869618</v>
          </cell>
          <cell r="X77">
            <v>7870.9958564883445</v>
          </cell>
          <cell r="Z77">
            <v>2374.0718442464549</v>
          </cell>
          <cell r="AG77">
            <v>0</v>
          </cell>
          <cell r="AH77">
            <v>0</v>
          </cell>
          <cell r="AI77">
            <v>0</v>
          </cell>
          <cell r="AJ77">
            <v>0</v>
          </cell>
          <cell r="AK77">
            <v>0</v>
          </cell>
          <cell r="AL77">
            <v>0</v>
          </cell>
          <cell r="AM77">
            <v>0</v>
          </cell>
        </row>
        <row r="78">
          <cell r="A78">
            <v>9</v>
          </cell>
          <cell r="B78" t="str">
            <v>RhodeIsland</v>
          </cell>
          <cell r="C78">
            <v>40544</v>
          </cell>
          <cell r="D78" t="str">
            <v>Normal U</v>
          </cell>
          <cell r="E78">
            <v>49196.184170323337</v>
          </cell>
          <cell r="F78">
            <v>2218.6899073034656</v>
          </cell>
          <cell r="G78">
            <v>1789271.4254771243</v>
          </cell>
          <cell r="H78">
            <v>167411.40081915143</v>
          </cell>
          <cell r="I78">
            <v>282135.26548858779</v>
          </cell>
          <cell r="L78">
            <v>124775.96768327065</v>
          </cell>
          <cell r="M78">
            <v>1994.0280382231458</v>
          </cell>
          <cell r="N78">
            <v>334955.73105837603</v>
          </cell>
          <cell r="O78">
            <v>17657.291576756426</v>
          </cell>
          <cell r="P78">
            <v>0</v>
          </cell>
          <cell r="Q78">
            <v>15400.709318933552</v>
          </cell>
          <cell r="R78">
            <v>11392.688511572418</v>
          </cell>
          <cell r="T78">
            <v>11807.937107686885</v>
          </cell>
          <cell r="U78">
            <v>81163.514699816922</v>
          </cell>
          <cell r="V78">
            <v>3267.0890914871225</v>
          </cell>
          <cell r="W78">
            <v>74881.913192801381</v>
          </cell>
          <cell r="X78">
            <v>8024.1379879460228</v>
          </cell>
          <cell r="Z78">
            <v>4003.9221618224069</v>
          </cell>
          <cell r="AG78">
            <v>0</v>
          </cell>
          <cell r="AH78">
            <v>0</v>
          </cell>
          <cell r="AI78">
            <v>0</v>
          </cell>
          <cell r="AJ78">
            <v>0</v>
          </cell>
          <cell r="AK78">
            <v>0</v>
          </cell>
          <cell r="AL78">
            <v>0</v>
          </cell>
          <cell r="AM78">
            <v>0</v>
          </cell>
        </row>
        <row r="79">
          <cell r="A79">
            <v>9</v>
          </cell>
          <cell r="B79" t="str">
            <v>RhodeIsland</v>
          </cell>
          <cell r="C79">
            <v>40575</v>
          </cell>
          <cell r="D79" t="str">
            <v>Normal U</v>
          </cell>
          <cell r="E79">
            <v>40446.780253880519</v>
          </cell>
          <cell r="F79">
            <v>1800.1428424062583</v>
          </cell>
          <cell r="G79">
            <v>1488892.776599135</v>
          </cell>
          <cell r="H79">
            <v>158547.70617951287</v>
          </cell>
          <cell r="I79">
            <v>246379.8725055081</v>
          </cell>
          <cell r="L79">
            <v>104143.27756694311</v>
          </cell>
          <cell r="M79">
            <v>1501.2023238589984</v>
          </cell>
          <cell r="N79">
            <v>285373.89456166408</v>
          </cell>
          <cell r="O79">
            <v>18171.637476655545</v>
          </cell>
          <cell r="P79">
            <v>0</v>
          </cell>
          <cell r="Q79">
            <v>14411.84797721836</v>
          </cell>
          <cell r="R79">
            <v>10562.520294837355</v>
          </cell>
          <cell r="T79">
            <v>9768.3296898760564</v>
          </cell>
          <cell r="U79">
            <v>74367.577494925863</v>
          </cell>
          <cell r="V79">
            <v>3111.5413860195818</v>
          </cell>
          <cell r="W79">
            <v>67242.983220310707</v>
          </cell>
          <cell r="X79">
            <v>6948.6983444364441</v>
          </cell>
          <cell r="Z79">
            <v>2628.0254203952472</v>
          </cell>
          <cell r="AG79">
            <v>0</v>
          </cell>
          <cell r="AH79">
            <v>0</v>
          </cell>
          <cell r="AI79">
            <v>0</v>
          </cell>
          <cell r="AJ79">
            <v>0</v>
          </cell>
          <cell r="AK79">
            <v>0</v>
          </cell>
          <cell r="AL79">
            <v>0</v>
          </cell>
          <cell r="AM79">
            <v>0</v>
          </cell>
        </row>
        <row r="80">
          <cell r="A80">
            <v>9</v>
          </cell>
          <cell r="B80" t="str">
            <v>RhodeIsland</v>
          </cell>
          <cell r="C80">
            <v>40603</v>
          </cell>
          <cell r="D80" t="str">
            <v>Normal U</v>
          </cell>
          <cell r="E80">
            <v>31863.20451833916</v>
          </cell>
          <cell r="F80">
            <v>1332.6043517625499</v>
          </cell>
          <cell r="G80">
            <v>1159636.7467090748</v>
          </cell>
          <cell r="H80">
            <v>140707.91162238736</v>
          </cell>
          <cell r="I80">
            <v>172416.98716943723</v>
          </cell>
          <cell r="L80">
            <v>78572.501992189005</v>
          </cell>
          <cell r="M80">
            <v>1739.2702405170294</v>
          </cell>
          <cell r="N80">
            <v>192595.82068569126</v>
          </cell>
          <cell r="O80">
            <v>13853.837359015773</v>
          </cell>
          <cell r="P80">
            <v>688.82368568064794</v>
          </cell>
          <cell r="Q80">
            <v>12417.226769188526</v>
          </cell>
          <cell r="R80">
            <v>8774.0974005432545</v>
          </cell>
          <cell r="T80">
            <v>8339.1185426092397</v>
          </cell>
          <cell r="U80">
            <v>63079.080555987435</v>
          </cell>
          <cell r="V80">
            <v>2189.8853319025256</v>
          </cell>
          <cell r="W80">
            <v>52923.557212968117</v>
          </cell>
          <cell r="X80">
            <v>5821.8317236740922</v>
          </cell>
          <cell r="Z80">
            <v>1984.1615715273708</v>
          </cell>
          <cell r="AG80">
            <v>0</v>
          </cell>
          <cell r="AH80">
            <v>0</v>
          </cell>
          <cell r="AI80">
            <v>0</v>
          </cell>
          <cell r="AJ80">
            <v>0</v>
          </cell>
          <cell r="AK80">
            <v>0</v>
          </cell>
          <cell r="AL80">
            <v>0</v>
          </cell>
          <cell r="AM80">
            <v>0</v>
          </cell>
        </row>
        <row r="81">
          <cell r="A81">
            <v>9</v>
          </cell>
          <cell r="B81" t="str">
            <v>RhodeIsland</v>
          </cell>
          <cell r="C81">
            <v>40634</v>
          </cell>
          <cell r="D81" t="str">
            <v>Normal U</v>
          </cell>
          <cell r="E81">
            <v>26684.494771263879</v>
          </cell>
          <cell r="F81">
            <v>1041.6877347014893</v>
          </cell>
          <cell r="G81">
            <v>701678.44413067005</v>
          </cell>
          <cell r="H81">
            <v>88551.249891223168</v>
          </cell>
          <cell r="I81">
            <v>90327.150549829035</v>
          </cell>
          <cell r="L81">
            <v>51061.98739112226</v>
          </cell>
          <cell r="M81">
            <v>2913.7648425665188</v>
          </cell>
          <cell r="N81">
            <v>114476.2626099949</v>
          </cell>
          <cell r="O81">
            <v>11025.608306425285</v>
          </cell>
          <cell r="P81">
            <v>3499.5016473937121</v>
          </cell>
          <cell r="Q81">
            <v>10586.103764163425</v>
          </cell>
          <cell r="R81">
            <v>10775.291784659472</v>
          </cell>
          <cell r="T81">
            <v>6976.3040188693876</v>
          </cell>
          <cell r="U81">
            <v>33052.020185623347</v>
          </cell>
          <cell r="V81">
            <v>723.06873890329791</v>
          </cell>
          <cell r="W81">
            <v>25763.615262340118</v>
          </cell>
          <cell r="X81">
            <v>3943.0329427310076</v>
          </cell>
          <cell r="Z81">
            <v>1825.70375760158</v>
          </cell>
          <cell r="AG81">
            <v>0</v>
          </cell>
          <cell r="AH81">
            <v>0</v>
          </cell>
          <cell r="AI81">
            <v>0</v>
          </cell>
          <cell r="AJ81">
            <v>0</v>
          </cell>
          <cell r="AK81">
            <v>0</v>
          </cell>
          <cell r="AL81">
            <v>0</v>
          </cell>
          <cell r="AM81">
            <v>0</v>
          </cell>
        </row>
        <row r="82">
          <cell r="A82">
            <v>9</v>
          </cell>
          <cell r="B82" t="str">
            <v>RhodeIsland</v>
          </cell>
          <cell r="C82">
            <v>40664</v>
          </cell>
          <cell r="D82" t="str">
            <v>Normal U</v>
          </cell>
          <cell r="E82">
            <v>21408.69768076636</v>
          </cell>
          <cell r="F82">
            <v>631.25803553096262</v>
          </cell>
          <cell r="G82">
            <v>416683.95717750699</v>
          </cell>
          <cell r="H82">
            <v>55104.873304718523</v>
          </cell>
          <cell r="I82">
            <v>48019.676419806368</v>
          </cell>
          <cell r="L82">
            <v>36193.172192441867</v>
          </cell>
          <cell r="M82">
            <v>124.26883199581593</v>
          </cell>
          <cell r="N82">
            <v>74847.311373972028</v>
          </cell>
          <cell r="O82">
            <v>9987.8865294219613</v>
          </cell>
          <cell r="P82">
            <v>4059.3019190319146</v>
          </cell>
          <cell r="Q82">
            <v>8149.1906214478595</v>
          </cell>
          <cell r="R82">
            <v>9527.2517558444051</v>
          </cell>
          <cell r="T82">
            <v>7665.4025358586241</v>
          </cell>
          <cell r="U82">
            <v>22591.798411720265</v>
          </cell>
          <cell r="V82">
            <v>182.24336851963037</v>
          </cell>
          <cell r="W82">
            <v>15512.22176965488</v>
          </cell>
          <cell r="X82">
            <v>1517.2182750527127</v>
          </cell>
          <cell r="Z82">
            <v>1360.0744789577645</v>
          </cell>
          <cell r="AG82">
            <v>0</v>
          </cell>
          <cell r="AH82">
            <v>0</v>
          </cell>
          <cell r="AI82">
            <v>0</v>
          </cell>
          <cell r="AJ82">
            <v>0</v>
          </cell>
          <cell r="AK82">
            <v>0</v>
          </cell>
          <cell r="AL82">
            <v>0</v>
          </cell>
          <cell r="AM82">
            <v>0</v>
          </cell>
        </row>
        <row r="83">
          <cell r="A83">
            <v>9</v>
          </cell>
          <cell r="B83" t="str">
            <v>RhodeIsland</v>
          </cell>
          <cell r="C83">
            <v>40695</v>
          </cell>
          <cell r="D83" t="str">
            <v>Normal U</v>
          </cell>
          <cell r="E83">
            <v>18143.92172638607</v>
          </cell>
          <cell r="F83">
            <v>447.00162061867178</v>
          </cell>
          <cell r="G83">
            <v>257242.18908032204</v>
          </cell>
          <cell r="H83">
            <v>30404.756750983706</v>
          </cell>
          <cell r="I83">
            <v>33870.460037319659</v>
          </cell>
          <cell r="L83">
            <v>28374.461315839613</v>
          </cell>
          <cell r="M83">
            <v>31.983791941054552</v>
          </cell>
          <cell r="N83">
            <v>56925.981020224805</v>
          </cell>
          <cell r="O83">
            <v>8159.8350919489931</v>
          </cell>
          <cell r="P83">
            <v>1786.6318964031257</v>
          </cell>
          <cell r="Q83">
            <v>7597.6317076080941</v>
          </cell>
          <cell r="R83">
            <v>6325.5025007144231</v>
          </cell>
          <cell r="T83">
            <v>5707.7771466099994</v>
          </cell>
          <cell r="U83">
            <v>9959.2482451129235</v>
          </cell>
          <cell r="V83">
            <v>47.812482875507115</v>
          </cell>
          <cell r="W83">
            <v>9958.4917352373304</v>
          </cell>
          <cell r="X83">
            <v>1371.014698345077</v>
          </cell>
          <cell r="Z83">
            <v>505.56762064893604</v>
          </cell>
          <cell r="AG83">
            <v>0</v>
          </cell>
          <cell r="AH83">
            <v>0</v>
          </cell>
          <cell r="AI83">
            <v>0</v>
          </cell>
          <cell r="AJ83">
            <v>0</v>
          </cell>
          <cell r="AK83">
            <v>0</v>
          </cell>
          <cell r="AL83">
            <v>0</v>
          </cell>
          <cell r="AM83">
            <v>0</v>
          </cell>
        </row>
        <row r="84">
          <cell r="A84">
            <v>9</v>
          </cell>
          <cell r="B84" t="str">
            <v>RhodeIsland</v>
          </cell>
          <cell r="C84">
            <v>40725</v>
          </cell>
          <cell r="D84" t="str">
            <v>Normal U</v>
          </cell>
          <cell r="E84">
            <v>16175.937717794379</v>
          </cell>
          <cell r="F84">
            <v>383.42871988722845</v>
          </cell>
          <cell r="G84">
            <v>194772.93632802551</v>
          </cell>
          <cell r="H84">
            <v>24832.06624263955</v>
          </cell>
          <cell r="I84">
            <v>26907.972083121018</v>
          </cell>
          <cell r="L84">
            <v>25273.097352301782</v>
          </cell>
          <cell r="M84">
            <v>98.761386454354607</v>
          </cell>
          <cell r="N84">
            <v>51548.713609085571</v>
          </cell>
          <cell r="O84">
            <v>7946.8365112168212</v>
          </cell>
          <cell r="P84">
            <v>2499.9024993697467</v>
          </cell>
          <cell r="Q84">
            <v>7330.3609572243467</v>
          </cell>
          <cell r="R84">
            <v>7894.627743206177</v>
          </cell>
          <cell r="T84">
            <v>7012.8355902952626</v>
          </cell>
          <cell r="U84">
            <v>6960.2885522292991</v>
          </cell>
          <cell r="V84">
            <v>4.7573821656050956</v>
          </cell>
          <cell r="W84">
            <v>6482.0164375796166</v>
          </cell>
          <cell r="X84">
            <v>818.56520063694279</v>
          </cell>
          <cell r="Z84">
            <v>611.32245859872614</v>
          </cell>
          <cell r="AG84">
            <v>0</v>
          </cell>
          <cell r="AH84">
            <v>0</v>
          </cell>
          <cell r="AI84">
            <v>0</v>
          </cell>
          <cell r="AJ84">
            <v>0</v>
          </cell>
          <cell r="AK84">
            <v>0</v>
          </cell>
          <cell r="AL84">
            <v>0</v>
          </cell>
          <cell r="AM84">
            <v>0</v>
          </cell>
        </row>
        <row r="85">
          <cell r="A85">
            <v>9</v>
          </cell>
          <cell r="B85" t="str">
            <v>RhodeIsland</v>
          </cell>
          <cell r="C85">
            <v>40756</v>
          </cell>
          <cell r="D85" t="str">
            <v>Normal U</v>
          </cell>
          <cell r="E85">
            <v>17206.48557007713</v>
          </cell>
          <cell r="F85">
            <v>421.05848567095614</v>
          </cell>
          <cell r="G85">
            <v>203382.67160027783</v>
          </cell>
          <cell r="H85">
            <v>25759.78951663087</v>
          </cell>
          <cell r="I85">
            <v>27849.737784462457</v>
          </cell>
          <cell r="L85">
            <v>31042.906638886459</v>
          </cell>
          <cell r="M85">
            <v>82.323223187527731</v>
          </cell>
          <cell r="N85">
            <v>56613.734944161341</v>
          </cell>
          <cell r="O85">
            <v>8678.2744882226525</v>
          </cell>
          <cell r="P85">
            <v>0</v>
          </cell>
          <cell r="Q85">
            <v>8714.6510461781781</v>
          </cell>
          <cell r="R85">
            <v>6455.9105129274849</v>
          </cell>
          <cell r="T85">
            <v>7358.2594214313895</v>
          </cell>
          <cell r="U85">
            <v>7864.170369461488</v>
          </cell>
          <cell r="V85">
            <v>8.0861276602185121</v>
          </cell>
          <cell r="W85">
            <v>6798.9994888013653</v>
          </cell>
          <cell r="X85">
            <v>841.77713919593054</v>
          </cell>
          <cell r="Z85">
            <v>776.69592554070573</v>
          </cell>
          <cell r="AG85">
            <v>0</v>
          </cell>
          <cell r="AH85">
            <v>0</v>
          </cell>
          <cell r="AI85">
            <v>0</v>
          </cell>
          <cell r="AJ85">
            <v>0</v>
          </cell>
          <cell r="AK85">
            <v>0</v>
          </cell>
          <cell r="AL85">
            <v>0</v>
          </cell>
          <cell r="AM85">
            <v>0</v>
          </cell>
        </row>
        <row r="86">
          <cell r="A86">
            <v>9</v>
          </cell>
          <cell r="B86" t="str">
            <v>RhodeIsland</v>
          </cell>
          <cell r="C86">
            <v>40787</v>
          </cell>
          <cell r="D86" t="str">
            <v>Normal U</v>
          </cell>
          <cell r="E86">
            <v>17990.021831595768</v>
          </cell>
          <cell r="F86">
            <v>444.64854209865103</v>
          </cell>
          <cell r="G86">
            <v>232587.58755372584</v>
          </cell>
          <cell r="H86">
            <v>28632.690688966526</v>
          </cell>
          <cell r="I86">
            <v>28038.758813448901</v>
          </cell>
          <cell r="L86">
            <v>30996.113855158263</v>
          </cell>
          <cell r="M86">
            <v>342.43755008275861</v>
          </cell>
          <cell r="N86">
            <v>66852.762598984526</v>
          </cell>
          <cell r="O86">
            <v>8460.6336068380297</v>
          </cell>
          <cell r="P86">
            <v>0</v>
          </cell>
          <cell r="Q86">
            <v>8272.9269713800422</v>
          </cell>
          <cell r="R86">
            <v>6077.1832762041877</v>
          </cell>
          <cell r="T86">
            <v>6668.4672803605026</v>
          </cell>
          <cell r="U86">
            <v>10601.79012905227</v>
          </cell>
          <cell r="V86">
            <v>9.7462902546179393</v>
          </cell>
          <cell r="W86">
            <v>9059.3843509634444</v>
          </cell>
          <cell r="X86">
            <v>818.56218604179617</v>
          </cell>
          <cell r="Z86">
            <v>928.14715219963387</v>
          </cell>
          <cell r="AG86">
            <v>0</v>
          </cell>
          <cell r="AH86">
            <v>0</v>
          </cell>
          <cell r="AI86">
            <v>0</v>
          </cell>
          <cell r="AJ86">
            <v>0</v>
          </cell>
          <cell r="AK86">
            <v>0</v>
          </cell>
          <cell r="AL86">
            <v>0</v>
          </cell>
          <cell r="AM86">
            <v>0</v>
          </cell>
        </row>
        <row r="87">
          <cell r="A87">
            <v>9</v>
          </cell>
          <cell r="B87" t="str">
            <v>RhodeIsland</v>
          </cell>
          <cell r="C87">
            <v>40817</v>
          </cell>
          <cell r="D87" t="str">
            <v>Normal U</v>
          </cell>
          <cell r="E87">
            <v>25691.824041925745</v>
          </cell>
          <cell r="F87">
            <v>940.93060804717231</v>
          </cell>
          <cell r="G87">
            <v>559879.43222032953</v>
          </cell>
          <cell r="H87">
            <v>74336.409237793821</v>
          </cell>
          <cell r="I87">
            <v>70513.63915078112</v>
          </cell>
          <cell r="L87">
            <v>55468.69683488374</v>
          </cell>
          <cell r="M87">
            <v>476.27315502341395</v>
          </cell>
          <cell r="N87">
            <v>132941.27029393177</v>
          </cell>
          <cell r="O87">
            <v>11636.88077517031</v>
          </cell>
          <cell r="P87">
            <v>0</v>
          </cell>
          <cell r="Q87">
            <v>11219.400312761667</v>
          </cell>
          <cell r="R87">
            <v>6901.5816750907625</v>
          </cell>
          <cell r="T87">
            <v>6891.5672219045537</v>
          </cell>
          <cell r="U87">
            <v>29312.301472485411</v>
          </cell>
          <cell r="V87">
            <v>386.22004889164191</v>
          </cell>
          <cell r="W87">
            <v>25959.698591907945</v>
          </cell>
          <cell r="X87">
            <v>1778.6754770645182</v>
          </cell>
          <cell r="Z87">
            <v>2768.9784985223473</v>
          </cell>
          <cell r="AG87">
            <v>0</v>
          </cell>
          <cell r="AH87">
            <v>0</v>
          </cell>
          <cell r="AI87">
            <v>0</v>
          </cell>
          <cell r="AJ87">
            <v>0</v>
          </cell>
          <cell r="AK87">
            <v>0</v>
          </cell>
          <cell r="AL87">
            <v>0</v>
          </cell>
          <cell r="AM87">
            <v>0</v>
          </cell>
        </row>
        <row r="88">
          <cell r="A88">
            <v>9</v>
          </cell>
          <cell r="B88" t="str">
            <v>RhodeIsland</v>
          </cell>
          <cell r="C88">
            <v>40848</v>
          </cell>
          <cell r="D88" t="str">
            <v>Normal U</v>
          </cell>
          <cell r="E88">
            <v>34427.488306178595</v>
          </cell>
          <cell r="F88">
            <v>1266.7753829386152</v>
          </cell>
          <cell r="G88">
            <v>960386.6757055691</v>
          </cell>
          <cell r="H88">
            <v>107872.22123838562</v>
          </cell>
          <cell r="I88">
            <v>133295.96388577676</v>
          </cell>
          <cell r="L88">
            <v>87578.999381227855</v>
          </cell>
          <cell r="M88">
            <v>1433.1126335404833</v>
          </cell>
          <cell r="N88">
            <v>186293.22383824288</v>
          </cell>
          <cell r="O88">
            <v>13969.857801544124</v>
          </cell>
          <cell r="P88">
            <v>473.14388986275668</v>
          </cell>
          <cell r="Q88">
            <v>12170.735950469583</v>
          </cell>
          <cell r="R88">
            <v>6141.3739959561426</v>
          </cell>
          <cell r="T88">
            <v>7594.6406784631545</v>
          </cell>
          <cell r="U88">
            <v>48627.323757296675</v>
          </cell>
          <cell r="V88">
            <v>1286.656822125251</v>
          </cell>
          <cell r="W88">
            <v>40016.161914283744</v>
          </cell>
          <cell r="X88">
            <v>2769.5703548474849</v>
          </cell>
          <cell r="Z88">
            <v>4002.5530607916135</v>
          </cell>
          <cell r="AG88">
            <v>0</v>
          </cell>
          <cell r="AH88">
            <v>0</v>
          </cell>
          <cell r="AI88">
            <v>0</v>
          </cell>
          <cell r="AJ88">
            <v>0</v>
          </cell>
          <cell r="AK88">
            <v>0</v>
          </cell>
          <cell r="AL88">
            <v>0</v>
          </cell>
          <cell r="AM88">
            <v>0</v>
          </cell>
        </row>
        <row r="89">
          <cell r="A89">
            <v>9</v>
          </cell>
          <cell r="B89" t="str">
            <v>RhodeIsland</v>
          </cell>
          <cell r="C89">
            <v>40878</v>
          </cell>
          <cell r="D89" t="str">
            <v>Normal U</v>
          </cell>
          <cell r="E89">
            <v>43632.546070089047</v>
          </cell>
          <cell r="F89">
            <v>1704.1623985553013</v>
          </cell>
          <cell r="G89">
            <v>1493702.5957973811</v>
          </cell>
          <cell r="H89">
            <v>148055.02701807773</v>
          </cell>
          <cell r="I89">
            <v>249179.98898542507</v>
          </cell>
          <cell r="L89">
            <v>115777.99704697433</v>
          </cell>
          <cell r="M89">
            <v>2376.089100910669</v>
          </cell>
          <cell r="N89">
            <v>291435.47043661098</v>
          </cell>
          <cell r="O89">
            <v>14821.838064274463</v>
          </cell>
          <cell r="P89">
            <v>2123.2552196854012</v>
          </cell>
          <cell r="Q89">
            <v>15717.690867072379</v>
          </cell>
          <cell r="R89">
            <v>9188.4855968125066</v>
          </cell>
          <cell r="T89">
            <v>9841.3439080011522</v>
          </cell>
          <cell r="U89">
            <v>82075.003754615245</v>
          </cell>
          <cell r="V89">
            <v>1204.5600005492227</v>
          </cell>
          <cell r="W89">
            <v>60407.668002877072</v>
          </cell>
          <cell r="X89">
            <v>4651.8863207378345</v>
          </cell>
          <cell r="Z89">
            <v>4677.293718184188</v>
          </cell>
          <cell r="AG89">
            <v>0</v>
          </cell>
          <cell r="AH89">
            <v>0</v>
          </cell>
          <cell r="AI89">
            <v>0</v>
          </cell>
          <cell r="AJ89">
            <v>0</v>
          </cell>
          <cell r="AK89">
            <v>0</v>
          </cell>
          <cell r="AL89">
            <v>0</v>
          </cell>
          <cell r="AM89">
            <v>0</v>
          </cell>
        </row>
        <row r="90">
          <cell r="A90">
            <v>9</v>
          </cell>
          <cell r="B90" t="str">
            <v>RhodeIsland</v>
          </cell>
          <cell r="C90">
            <v>40909</v>
          </cell>
          <cell r="D90" t="str">
            <v>Normal U</v>
          </cell>
          <cell r="E90">
            <v>46625.325121064736</v>
          </cell>
          <cell r="F90">
            <v>1775.5840312294686</v>
          </cell>
          <cell r="G90">
            <v>1777010.9949769275</v>
          </cell>
          <cell r="H90">
            <v>154918.80729131313</v>
          </cell>
          <cell r="I90">
            <v>275266.98267699283</v>
          </cell>
          <cell r="L90">
            <v>136384.71545869255</v>
          </cell>
          <cell r="M90">
            <v>3488.7463180828477</v>
          </cell>
          <cell r="N90">
            <v>330435.30798484088</v>
          </cell>
          <cell r="O90">
            <v>15754.822450641259</v>
          </cell>
          <cell r="P90">
            <v>0</v>
          </cell>
          <cell r="Q90">
            <v>15115.510998212563</v>
          </cell>
          <cell r="R90">
            <v>8386.2845987963628</v>
          </cell>
          <cell r="T90">
            <v>9657.7263380772383</v>
          </cell>
          <cell r="U90">
            <v>97369.091594603844</v>
          </cell>
          <cell r="V90">
            <v>1922.6292635644195</v>
          </cell>
          <cell r="W90">
            <v>72856.879085818218</v>
          </cell>
          <cell r="X90">
            <v>4722.6338965387058</v>
          </cell>
          <cell r="Z90">
            <v>5236.5047144545588</v>
          </cell>
          <cell r="AG90">
            <v>0</v>
          </cell>
          <cell r="AH90">
            <v>0</v>
          </cell>
          <cell r="AI90">
            <v>0</v>
          </cell>
          <cell r="AJ90">
            <v>0</v>
          </cell>
          <cell r="AK90">
            <v>0</v>
          </cell>
          <cell r="AL90">
            <v>0</v>
          </cell>
          <cell r="AM90">
            <v>0</v>
          </cell>
        </row>
        <row r="91">
          <cell r="A91">
            <v>9</v>
          </cell>
          <cell r="B91" t="str">
            <v>RhodeIsland</v>
          </cell>
          <cell r="C91">
            <v>40940</v>
          </cell>
          <cell r="D91" t="str">
            <v>Normal U</v>
          </cell>
          <cell r="E91">
            <v>40063.907788348821</v>
          </cell>
          <cell r="F91">
            <v>1862.2929951991932</v>
          </cell>
          <cell r="G91">
            <v>1526621.995789241</v>
          </cell>
          <cell r="H91">
            <v>152099.9198168781</v>
          </cell>
          <cell r="I91">
            <v>246612.20815598156</v>
          </cell>
          <cell r="L91">
            <v>121162.44602780756</v>
          </cell>
          <cell r="M91">
            <v>2437.3334340055353</v>
          </cell>
          <cell r="N91">
            <v>294838.44295335939</v>
          </cell>
          <cell r="O91">
            <v>16563.225119964751</v>
          </cell>
          <cell r="P91">
            <v>0</v>
          </cell>
          <cell r="Q91">
            <v>14778.250891893405</v>
          </cell>
          <cell r="R91">
            <v>8123.2942098007634</v>
          </cell>
          <cell r="T91">
            <v>8347.2308790607531</v>
          </cell>
          <cell r="U91">
            <v>91332.52806932143</v>
          </cell>
          <cell r="V91">
            <v>1251.1863245527766</v>
          </cell>
          <cell r="W91">
            <v>66633.262642936301</v>
          </cell>
          <cell r="X91">
            <v>4206.8845777668721</v>
          </cell>
          <cell r="Z91">
            <v>7942.7445394881324</v>
          </cell>
          <cell r="AG91">
            <v>0</v>
          </cell>
          <cell r="AH91">
            <v>0</v>
          </cell>
          <cell r="AI91">
            <v>0</v>
          </cell>
          <cell r="AJ91">
            <v>0</v>
          </cell>
          <cell r="AK91">
            <v>0</v>
          </cell>
          <cell r="AL91">
            <v>0</v>
          </cell>
          <cell r="AM91">
            <v>0</v>
          </cell>
        </row>
        <row r="92">
          <cell r="A92">
            <v>9</v>
          </cell>
          <cell r="B92" t="str">
            <v>RhodeIsland</v>
          </cell>
          <cell r="C92">
            <v>40969</v>
          </cell>
          <cell r="D92" t="str">
            <v>Normal U</v>
          </cell>
          <cell r="E92">
            <v>30649.720956841531</v>
          </cell>
          <cell r="F92">
            <v>1252.2867903125862</v>
          </cell>
          <cell r="G92">
            <v>1180070.9798653445</v>
          </cell>
          <cell r="H92">
            <v>120599.26632511197</v>
          </cell>
          <cell r="I92">
            <v>170758.15439012233</v>
          </cell>
          <cell r="L92">
            <v>87024.409860554122</v>
          </cell>
          <cell r="M92">
            <v>2254.7339632927888</v>
          </cell>
          <cell r="N92">
            <v>193844.88872664308</v>
          </cell>
          <cell r="O92">
            <v>13053.393422717087</v>
          </cell>
          <cell r="P92">
            <v>0</v>
          </cell>
          <cell r="Q92">
            <v>12284.776350317183</v>
          </cell>
          <cell r="R92">
            <v>7440.4345956606812</v>
          </cell>
          <cell r="T92">
            <v>6875.13995401784</v>
          </cell>
          <cell r="U92">
            <v>74725.351913081555</v>
          </cell>
          <cell r="V92">
            <v>863.32814727698315</v>
          </cell>
          <cell r="W92">
            <v>52185.074937541416</v>
          </cell>
          <cell r="X92">
            <v>3445.8229336127215</v>
          </cell>
          <cell r="Z92">
            <v>5870.0413815690154</v>
          </cell>
          <cell r="AG92">
            <v>0</v>
          </cell>
          <cell r="AH92">
            <v>0</v>
          </cell>
          <cell r="AI92">
            <v>0</v>
          </cell>
          <cell r="AJ92">
            <v>0</v>
          </cell>
          <cell r="AK92">
            <v>0</v>
          </cell>
          <cell r="AL92">
            <v>0</v>
          </cell>
          <cell r="AM92">
            <v>0</v>
          </cell>
        </row>
        <row r="93">
          <cell r="A93">
            <v>9</v>
          </cell>
          <cell r="B93" t="str">
            <v>RhodeIsland</v>
          </cell>
          <cell r="C93">
            <v>41000</v>
          </cell>
          <cell r="D93" t="str">
            <v>Frcst UB</v>
          </cell>
          <cell r="E93">
            <v>25711.576734308292</v>
          </cell>
          <cell r="F93">
            <v>909.9940012144325</v>
          </cell>
          <cell r="G93">
            <v>720991.54497711651</v>
          </cell>
          <cell r="H93">
            <v>74259.875001024266</v>
          </cell>
          <cell r="I93">
            <v>90379.547278347876</v>
          </cell>
          <cell r="J93">
            <v>0</v>
          </cell>
          <cell r="K93">
            <v>0</v>
          </cell>
          <cell r="L93">
            <v>56051.919664349407</v>
          </cell>
          <cell r="M93">
            <v>11525.197984524948</v>
          </cell>
          <cell r="N93">
            <v>113945.50292592494</v>
          </cell>
          <cell r="O93">
            <v>10902.760303011077</v>
          </cell>
          <cell r="P93">
            <v>0</v>
          </cell>
          <cell r="Q93">
            <v>10230.240184854054</v>
          </cell>
          <cell r="R93">
            <v>9133.0567056604359</v>
          </cell>
          <cell r="S93">
            <v>0</v>
          </cell>
          <cell r="T93">
            <v>5748.8113433115886</v>
          </cell>
          <cell r="U93">
            <v>38633.50949339458</v>
          </cell>
          <cell r="V93">
            <v>478.1353626246937</v>
          </cell>
          <cell r="W93">
            <v>25119.849971854164</v>
          </cell>
          <cell r="X93">
            <v>2344.2554646260205</v>
          </cell>
          <cell r="Y93">
            <v>0</v>
          </cell>
          <cell r="Z93">
            <v>3619.1897500901687</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row>
        <row r="94">
          <cell r="A94">
            <v>9</v>
          </cell>
          <cell r="B94" t="str">
            <v>RhodeIsland</v>
          </cell>
          <cell r="C94">
            <v>41030</v>
          </cell>
          <cell r="D94" t="str">
            <v>Frcst UB</v>
          </cell>
          <cell r="E94">
            <v>20160.566258161132</v>
          </cell>
          <cell r="F94">
            <v>555.80099035257376</v>
          </cell>
          <cell r="G94">
            <v>416654.08758418809</v>
          </cell>
          <cell r="H94">
            <v>45823.442521035206</v>
          </cell>
          <cell r="I94">
            <v>47036.248626783097</v>
          </cell>
          <cell r="J94">
            <v>0</v>
          </cell>
          <cell r="K94">
            <v>0</v>
          </cell>
          <cell r="L94">
            <v>38764.74799124361</v>
          </cell>
          <cell r="M94">
            <v>661.7808434062897</v>
          </cell>
          <cell r="N94">
            <v>73226.901832333824</v>
          </cell>
          <cell r="O94">
            <v>9011.4373052252249</v>
          </cell>
          <cell r="P94">
            <v>0</v>
          </cell>
          <cell r="Q94">
            <v>7711.1569264277541</v>
          </cell>
          <cell r="R94">
            <v>7906.9708449865147</v>
          </cell>
          <cell r="S94">
            <v>0</v>
          </cell>
          <cell r="T94">
            <v>6185.0470196742863</v>
          </cell>
          <cell r="U94">
            <v>26267.700145455437</v>
          </cell>
          <cell r="V94">
            <v>177.53966155495146</v>
          </cell>
          <cell r="W94">
            <v>15072.719661141989</v>
          </cell>
          <cell r="X94">
            <v>881.76574208466877</v>
          </cell>
          <cell r="Y94">
            <v>0</v>
          </cell>
          <cell r="Z94">
            <v>2644.8464403807811</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row>
        <row r="95">
          <cell r="A95">
            <v>9</v>
          </cell>
          <cell r="B95" t="str">
            <v>RhodeIsland</v>
          </cell>
          <cell r="C95">
            <v>41061</v>
          </cell>
          <cell r="D95" t="str">
            <v>Frcst UB</v>
          </cell>
          <cell r="E95">
            <v>16742.121560847347</v>
          </cell>
          <cell r="F95">
            <v>400.24841547503655</v>
          </cell>
          <cell r="G95">
            <v>243685.20622894689</v>
          </cell>
          <cell r="H95">
            <v>25042.538469043284</v>
          </cell>
          <cell r="I95">
            <v>31814.147912351862</v>
          </cell>
          <cell r="J95">
            <v>0</v>
          </cell>
          <cell r="K95">
            <v>0</v>
          </cell>
          <cell r="L95">
            <v>29880.534421507436</v>
          </cell>
          <cell r="M95">
            <v>79.045657225749125</v>
          </cell>
          <cell r="N95">
            <v>54827.911333367403</v>
          </cell>
          <cell r="O95">
            <v>7227.4863020971789</v>
          </cell>
          <cell r="P95">
            <v>0</v>
          </cell>
          <cell r="Q95">
            <v>7057.7899941179603</v>
          </cell>
          <cell r="R95">
            <v>5153.7453655742329</v>
          </cell>
          <cell r="S95">
            <v>0</v>
          </cell>
          <cell r="T95">
            <v>4521.2703588073709</v>
          </cell>
          <cell r="U95">
            <v>11157.648307353404</v>
          </cell>
          <cell r="V95">
            <v>42.463137724515263</v>
          </cell>
          <cell r="W95">
            <v>9366.7469713821993</v>
          </cell>
          <cell r="X95">
            <v>782.14583639989348</v>
          </cell>
          <cell r="Y95">
            <v>0</v>
          </cell>
          <cell r="Z95">
            <v>954.37570135568217</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row>
        <row r="96">
          <cell r="A96">
            <v>9</v>
          </cell>
          <cell r="B96" t="str">
            <v>RhodeIsland</v>
          </cell>
          <cell r="C96">
            <v>41091</v>
          </cell>
          <cell r="D96" t="str">
            <v>Frcst UB</v>
          </cell>
          <cell r="E96">
            <v>15612.814922548789</v>
          </cell>
          <cell r="F96">
            <v>362.18613152782518</v>
          </cell>
          <cell r="G96">
            <v>195577.93801926877</v>
          </cell>
          <cell r="H96">
            <v>22128.479926770124</v>
          </cell>
          <cell r="I96">
            <v>26875.046249144751</v>
          </cell>
          <cell r="J96">
            <v>0</v>
          </cell>
          <cell r="K96">
            <v>0</v>
          </cell>
          <cell r="L96">
            <v>27611.342083942349</v>
          </cell>
          <cell r="M96">
            <v>163.6903865979377</v>
          </cell>
          <cell r="N96">
            <v>51707.963116389597</v>
          </cell>
          <cell r="O96">
            <v>7902.809716140825</v>
          </cell>
          <cell r="P96">
            <v>0</v>
          </cell>
          <cell r="Q96">
            <v>8037.4161585817337</v>
          </cell>
          <cell r="R96">
            <v>7850.890193382319</v>
          </cell>
          <cell r="S96">
            <v>0</v>
          </cell>
          <cell r="T96">
            <v>4981.4166539691314</v>
          </cell>
          <cell r="U96">
            <v>8125.5060745222936</v>
          </cell>
          <cell r="V96">
            <v>9.4620509554140124</v>
          </cell>
          <cell r="W96">
            <v>6723.9543421535245</v>
          </cell>
          <cell r="X96">
            <v>814.03021337579628</v>
          </cell>
          <cell r="Y96">
            <v>0</v>
          </cell>
          <cell r="Z96">
            <v>911.90344585987259</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row>
        <row r="97">
          <cell r="A97">
            <v>9</v>
          </cell>
          <cell r="B97" t="str">
            <v>RhodeIsland</v>
          </cell>
          <cell r="C97">
            <v>41122</v>
          </cell>
          <cell r="D97" t="str">
            <v>Frcst UB</v>
          </cell>
          <cell r="E97">
            <v>15992.739537061725</v>
          </cell>
          <cell r="F97">
            <v>402.94418429471006</v>
          </cell>
          <cell r="G97">
            <v>197343.08392713062</v>
          </cell>
          <cell r="H97">
            <v>22434.737693219337</v>
          </cell>
          <cell r="I97">
            <v>26929.735364281372</v>
          </cell>
          <cell r="J97">
            <v>0</v>
          </cell>
          <cell r="K97">
            <v>0</v>
          </cell>
          <cell r="L97">
            <v>32720.781092893674</v>
          </cell>
          <cell r="M97">
            <v>138.27211615813974</v>
          </cell>
          <cell r="N97">
            <v>54713.729798280234</v>
          </cell>
          <cell r="O97">
            <v>8329.2822165783091</v>
          </cell>
          <cell r="P97">
            <v>0</v>
          </cell>
          <cell r="Q97">
            <v>8772.2054668715682</v>
          </cell>
          <cell r="R97">
            <v>6196.2894467239648</v>
          </cell>
          <cell r="S97">
            <v>0</v>
          </cell>
          <cell r="T97">
            <v>5885.2923880081253</v>
          </cell>
          <cell r="U97">
            <v>8605.5316185276224</v>
          </cell>
          <cell r="V97">
            <v>15.548392903426958</v>
          </cell>
          <cell r="W97">
            <v>6807.2987889680544</v>
          </cell>
          <cell r="X97">
            <v>807.9088062691477</v>
          </cell>
          <cell r="Y97">
            <v>0</v>
          </cell>
          <cell r="Z97">
            <v>894.48933246054844</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row>
        <row r="98">
          <cell r="A98">
            <v>9</v>
          </cell>
          <cell r="B98" t="str">
            <v>RhodeIsland</v>
          </cell>
          <cell r="C98">
            <v>41153</v>
          </cell>
          <cell r="D98" t="str">
            <v>Frcst UB</v>
          </cell>
          <cell r="E98">
            <v>16561.133667975912</v>
          </cell>
          <cell r="F98">
            <v>426.16537045224266</v>
          </cell>
          <cell r="G98">
            <v>224742.03433551788</v>
          </cell>
          <cell r="H98">
            <v>25122.384756333158</v>
          </cell>
          <cell r="I98">
            <v>26815.266557256262</v>
          </cell>
          <cell r="J98">
            <v>0</v>
          </cell>
          <cell r="K98">
            <v>0</v>
          </cell>
          <cell r="L98">
            <v>32234.124319787366</v>
          </cell>
          <cell r="M98">
            <v>415.681137183793</v>
          </cell>
          <cell r="N98">
            <v>63466.429852957524</v>
          </cell>
          <cell r="O98">
            <v>8238.5419746585321</v>
          </cell>
          <cell r="P98">
            <v>0</v>
          </cell>
          <cell r="Q98">
            <v>7859.2806228110385</v>
          </cell>
          <cell r="R98">
            <v>5773.3241123939779</v>
          </cell>
          <cell r="S98">
            <v>0</v>
          </cell>
          <cell r="T98">
            <v>5279.2032636187305</v>
          </cell>
          <cell r="U98">
            <v>11635.2973786649</v>
          </cell>
          <cell r="V98">
            <v>18.764379802872106</v>
          </cell>
          <cell r="W98">
            <v>8811.8775268460849</v>
          </cell>
          <cell r="X98">
            <v>777.68985663973501</v>
          </cell>
          <cell r="Y98">
            <v>0</v>
          </cell>
          <cell r="Z98">
            <v>1062.9978345980376</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row>
        <row r="99">
          <cell r="A99">
            <v>9</v>
          </cell>
          <cell r="B99" t="str">
            <v>RhodeIsland</v>
          </cell>
          <cell r="C99">
            <v>41183</v>
          </cell>
          <cell r="D99" t="str">
            <v>Frcst UB</v>
          </cell>
          <cell r="E99">
            <v>23879.100151133338</v>
          </cell>
          <cell r="F99">
            <v>907.86141616345924</v>
          </cell>
          <cell r="G99">
            <v>551791.44520903938</v>
          </cell>
          <cell r="H99">
            <v>64810.025423240426</v>
          </cell>
          <cell r="I99">
            <v>68239.764164185355</v>
          </cell>
          <cell r="J99">
            <v>0</v>
          </cell>
          <cell r="K99">
            <v>0</v>
          </cell>
          <cell r="L99">
            <v>57550.60994835083</v>
          </cell>
          <cell r="M99">
            <v>835.51716547666661</v>
          </cell>
          <cell r="N99">
            <v>127279.47257598299</v>
          </cell>
          <cell r="O99">
            <v>11474.848258047685</v>
          </cell>
          <cell r="P99">
            <v>0</v>
          </cell>
          <cell r="Q99">
            <v>11319.851874685126</v>
          </cell>
          <cell r="R99">
            <v>6639.4962950240242</v>
          </cell>
          <cell r="S99">
            <v>0</v>
          </cell>
          <cell r="T99">
            <v>6629.862137528431</v>
          </cell>
          <cell r="U99">
            <v>32750.94086768731</v>
          </cell>
          <cell r="V99">
            <v>375.26978310069268</v>
          </cell>
          <cell r="W99">
            <v>25581.482477920537</v>
          </cell>
          <cell r="X99">
            <v>1719.8628416602044</v>
          </cell>
          <cell r="Y99">
            <v>0</v>
          </cell>
          <cell r="Z99">
            <v>3219.5293466840844</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row>
        <row r="100">
          <cell r="A100">
            <v>9</v>
          </cell>
          <cell r="B100" t="str">
            <v>RhodeIsland</v>
          </cell>
          <cell r="C100">
            <v>41214</v>
          </cell>
          <cell r="D100" t="str">
            <v>Frcst UB</v>
          </cell>
          <cell r="E100">
            <v>34060.483708456086</v>
          </cell>
          <cell r="F100">
            <v>1636.3800007328862</v>
          </cell>
          <cell r="G100">
            <v>992018.44538330263</v>
          </cell>
          <cell r="H100">
            <v>112845.4672456933</v>
          </cell>
          <cell r="I100">
            <v>136350.93323301236</v>
          </cell>
          <cell r="J100">
            <v>0</v>
          </cell>
          <cell r="K100">
            <v>0</v>
          </cell>
          <cell r="L100">
            <v>95468.679872886511</v>
          </cell>
          <cell r="M100">
            <v>1961.6364416547037</v>
          </cell>
          <cell r="N100">
            <v>189745.54256639571</v>
          </cell>
          <cell r="O100">
            <v>14341.396572861782</v>
          </cell>
          <cell r="P100">
            <v>0</v>
          </cell>
          <cell r="Q100">
            <v>12494.425736386325</v>
          </cell>
          <cell r="R100">
            <v>6304.7084107422097</v>
          </cell>
          <cell r="S100">
            <v>0</v>
          </cell>
          <cell r="T100">
            <v>7796.6258028903658</v>
          </cell>
          <cell r="U100">
            <v>56438.677709349446</v>
          </cell>
          <cell r="V100">
            <v>437.82316143045762</v>
          </cell>
          <cell r="W100">
            <v>40551.318532546291</v>
          </cell>
          <cell r="X100">
            <v>2831.9325063180549</v>
          </cell>
          <cell r="Y100">
            <v>0</v>
          </cell>
          <cell r="Z100">
            <v>4908.1290016374651</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row>
        <row r="101">
          <cell r="A101">
            <v>9</v>
          </cell>
          <cell r="B101" t="str">
            <v>RhodeIsland</v>
          </cell>
          <cell r="C101">
            <v>41244</v>
          </cell>
          <cell r="D101" t="str">
            <v>Frcst UB</v>
          </cell>
          <cell r="E101">
            <v>42937.035463526423</v>
          </cell>
          <cell r="F101">
            <v>2182.4138559930025</v>
          </cell>
          <cell r="G101">
            <v>1546449.2635658407</v>
          </cell>
          <cell r="H101">
            <v>152194.60530002124</v>
          </cell>
          <cell r="I101">
            <v>255227.08659719533</v>
          </cell>
          <cell r="J101">
            <v>0</v>
          </cell>
          <cell r="K101">
            <v>0</v>
          </cell>
          <cell r="L101">
            <v>125442.38878946748</v>
          </cell>
          <cell r="M101">
            <v>2806.4358836360893</v>
          </cell>
          <cell r="N101">
            <v>294058.79776735918</v>
          </cell>
          <cell r="O101">
            <v>15519.101951706729</v>
          </cell>
          <cell r="P101">
            <v>0</v>
          </cell>
          <cell r="Q101">
            <v>15690.803321600848</v>
          </cell>
          <cell r="R101">
            <v>9386.0874376041756</v>
          </cell>
          <cell r="S101">
            <v>0</v>
          </cell>
          <cell r="T101">
            <v>7180.7040803387827</v>
          </cell>
          <cell r="U101">
            <v>92379.897837874785</v>
          </cell>
          <cell r="V101">
            <v>490.54243950389662</v>
          </cell>
          <cell r="W101">
            <v>62033.172237171479</v>
          </cell>
          <cell r="X101">
            <v>4738.6677586948908</v>
          </cell>
          <cell r="Y101">
            <v>0</v>
          </cell>
          <cell r="Z101">
            <v>7145.6843683746802</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row>
        <row r="102">
          <cell r="A102">
            <v>9</v>
          </cell>
          <cell r="B102" t="str">
            <v>RhodeIsland</v>
          </cell>
          <cell r="C102">
            <v>41275</v>
          </cell>
          <cell r="D102" t="str">
            <v>Frcst UB</v>
          </cell>
          <cell r="E102">
            <v>43065.699374619027</v>
          </cell>
          <cell r="F102">
            <v>2186.2719310429061</v>
          </cell>
          <cell r="G102">
            <v>1711053.2106466061</v>
          </cell>
          <cell r="H102">
            <v>164850.89818985737</v>
          </cell>
          <cell r="I102">
            <v>266484.72389599454</v>
          </cell>
          <cell r="J102">
            <v>0</v>
          </cell>
          <cell r="K102">
            <v>0</v>
          </cell>
          <cell r="L102">
            <v>136979.16209950834</v>
          </cell>
          <cell r="M102">
            <v>2768.336602410096</v>
          </cell>
          <cell r="N102">
            <v>311677.00340882712</v>
          </cell>
          <cell r="O102">
            <v>15452.25342109727</v>
          </cell>
          <cell r="P102">
            <v>0</v>
          </cell>
          <cell r="Q102">
            <v>14134.910278590709</v>
          </cell>
          <cell r="R102">
            <v>8024.6119476353342</v>
          </cell>
          <cell r="S102">
            <v>0</v>
          </cell>
          <cell r="T102">
            <v>9241.2206199930424</v>
          </cell>
          <cell r="U102">
            <v>99973.957409664261</v>
          </cell>
          <cell r="V102">
            <v>1231.2584217776102</v>
          </cell>
          <cell r="W102">
            <v>68824.625689838169</v>
          </cell>
          <cell r="X102">
            <v>4533.5585482600327</v>
          </cell>
          <cell r="Y102">
            <v>0</v>
          </cell>
          <cell r="Z102">
            <v>7542.0017957979571</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row>
        <row r="103">
          <cell r="A103">
            <v>9</v>
          </cell>
          <cell r="B103" t="str">
            <v>RhodeIsland</v>
          </cell>
          <cell r="C103">
            <v>41306</v>
          </cell>
          <cell r="D103" t="str">
            <v>Frcst UB</v>
          </cell>
          <cell r="E103">
            <v>34697.870472108341</v>
          </cell>
          <cell r="F103">
            <v>1667.342213332611</v>
          </cell>
          <cell r="G103">
            <v>1396848.6096627198</v>
          </cell>
          <cell r="H103">
            <v>138394.18563557247</v>
          </cell>
          <cell r="I103">
            <v>226852.13096730076</v>
          </cell>
          <cell r="J103">
            <v>0</v>
          </cell>
          <cell r="K103">
            <v>0</v>
          </cell>
          <cell r="L103">
            <v>111151.15254820701</v>
          </cell>
          <cell r="M103">
            <v>1722.7780905867749</v>
          </cell>
          <cell r="N103">
            <v>261096.71378703491</v>
          </cell>
          <cell r="O103">
            <v>15200.06712971972</v>
          </cell>
          <cell r="P103">
            <v>0</v>
          </cell>
          <cell r="Q103">
            <v>13231.216363265445</v>
          </cell>
          <cell r="R103">
            <v>7272.9218131825019</v>
          </cell>
          <cell r="S103">
            <v>0</v>
          </cell>
          <cell r="T103">
            <v>7473.4160762940646</v>
          </cell>
          <cell r="U103">
            <v>88357.510892121834</v>
          </cell>
          <cell r="V103">
            <v>1141.3905375352947</v>
          </cell>
          <cell r="W103">
            <v>60180.355774175317</v>
          </cell>
          <cell r="X103">
            <v>3824.2228490532671</v>
          </cell>
          <cell r="Y103">
            <v>0</v>
          </cell>
          <cell r="Z103">
            <v>7231.0476089844342</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row>
        <row r="104">
          <cell r="A104">
            <v>9</v>
          </cell>
          <cell r="B104" t="str">
            <v>RhodeIsland</v>
          </cell>
          <cell r="C104">
            <v>41334</v>
          </cell>
          <cell r="D104" t="str">
            <v>Frcst UB</v>
          </cell>
          <cell r="E104">
            <v>29081.698721341163</v>
          </cell>
          <cell r="F104">
            <v>1235.4096098501523</v>
          </cell>
          <cell r="G104">
            <v>1159138.7176984213</v>
          </cell>
          <cell r="H104">
            <v>118579.73712427498</v>
          </cell>
          <cell r="I104">
            <v>168858.57060766849</v>
          </cell>
          <cell r="J104">
            <v>0</v>
          </cell>
          <cell r="K104">
            <v>0</v>
          </cell>
          <cell r="L104">
            <v>88123.194267031184</v>
          </cell>
          <cell r="M104">
            <v>1346.3151158319401</v>
          </cell>
          <cell r="N104">
            <v>189277.08216114333</v>
          </cell>
          <cell r="O104">
            <v>13199.408470437505</v>
          </cell>
          <cell r="P104">
            <v>0</v>
          </cell>
          <cell r="Q104">
            <v>12119.213326728002</v>
          </cell>
          <cell r="R104">
            <v>7340.1591967973291</v>
          </cell>
          <cell r="S104">
            <v>0</v>
          </cell>
          <cell r="T104">
            <v>6782.4830813221806</v>
          </cell>
          <cell r="U104">
            <v>78469.48336077659</v>
          </cell>
          <cell r="V104">
            <v>848.25738539552287</v>
          </cell>
          <cell r="W104">
            <v>51299.691771140933</v>
          </cell>
          <cell r="X104">
            <v>3388.8996009709167</v>
          </cell>
          <cell r="Y104">
            <v>0</v>
          </cell>
          <cell r="Z104">
            <v>5771.0960692631133</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row>
        <row r="105">
          <cell r="A105">
            <v>9</v>
          </cell>
          <cell r="B105" t="str">
            <v>RhodeIsland</v>
          </cell>
          <cell r="C105">
            <v>41365</v>
          </cell>
          <cell r="D105" t="str">
            <v>Frcst UB</v>
          </cell>
          <cell r="E105">
            <v>24602.772855791045</v>
          </cell>
          <cell r="F105">
            <v>907.43063783073001</v>
          </cell>
          <cell r="G105">
            <v>716290.73827179964</v>
          </cell>
          <cell r="H105">
            <v>74022.547782242589</v>
          </cell>
          <cell r="I105">
            <v>90465.858836646687</v>
          </cell>
          <cell r="J105">
            <v>0</v>
          </cell>
          <cell r="K105">
            <v>0</v>
          </cell>
          <cell r="L105">
            <v>57844.415384186315</v>
          </cell>
          <cell r="M105">
            <v>5746.3663190448342</v>
          </cell>
          <cell r="N105">
            <v>113507.27010169494</v>
          </cell>
          <cell r="O105">
            <v>10872.048302157524</v>
          </cell>
          <cell r="P105">
            <v>0</v>
          </cell>
          <cell r="Q105">
            <v>10201.422606868553</v>
          </cell>
          <cell r="R105">
            <v>9107.3297853627992</v>
          </cell>
          <cell r="S105">
            <v>0</v>
          </cell>
          <cell r="T105">
            <v>5732.6175085416971</v>
          </cell>
          <cell r="U105">
            <v>42164.037680102527</v>
          </cell>
          <cell r="V105">
            <v>476.53755232300023</v>
          </cell>
          <cell r="W105">
            <v>25039.201897201641</v>
          </cell>
          <cell r="X105">
            <v>2336.8279011224272</v>
          </cell>
          <cell r="Y105">
            <v>0</v>
          </cell>
          <cell r="Z105">
            <v>3607.5401255339202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row>
        <row r="106">
          <cell r="A106">
            <v>9</v>
          </cell>
          <cell r="B106" t="str">
            <v>RhodeIsland</v>
          </cell>
          <cell r="C106">
            <v>41395</v>
          </cell>
          <cell r="D106" t="str">
            <v>Frcst UB</v>
          </cell>
          <cell r="E106">
            <v>18443.868338503133</v>
          </cell>
          <cell r="F106">
            <v>528.46651541720132</v>
          </cell>
          <cell r="G106">
            <v>394148.90286907845</v>
          </cell>
          <cell r="H106">
            <v>43365.571926163146</v>
          </cell>
          <cell r="I106">
            <v>44789.137248134772</v>
          </cell>
          <cell r="J106">
            <v>0</v>
          </cell>
          <cell r="K106">
            <v>0</v>
          </cell>
          <cell r="L106">
            <v>38037.480564069498</v>
          </cell>
          <cell r="M106">
            <v>343.21867884558691</v>
          </cell>
          <cell r="N106">
            <v>69553.725768910837</v>
          </cell>
          <cell r="O106">
            <v>8568.2518639846403</v>
          </cell>
          <cell r="P106">
            <v>0</v>
          </cell>
          <cell r="Q106">
            <v>7331.9197005378655</v>
          </cell>
          <cell r="R106">
            <v>7518.1034263806205</v>
          </cell>
          <cell r="S106">
            <v>0</v>
          </cell>
          <cell r="T106">
            <v>5880.8643793624378</v>
          </cell>
          <cell r="U106">
            <v>27159.289579782097</v>
          </cell>
          <cell r="V106">
            <v>167.34678106655113</v>
          </cell>
          <cell r="W106">
            <v>14259.90795615786</v>
          </cell>
          <cell r="X106">
            <v>837.94877286418921</v>
          </cell>
          <cell r="Y106">
            <v>0</v>
          </cell>
          <cell r="Z106">
            <v>2499.8424360619692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row>
        <row r="107">
          <cell r="A107">
            <v>9</v>
          </cell>
          <cell r="B107" t="str">
            <v>RhodeIsland</v>
          </cell>
          <cell r="C107">
            <v>41426</v>
          </cell>
          <cell r="D107" t="str">
            <v>Frcst UB</v>
          </cell>
          <cell r="E107">
            <v>15755.07146511972</v>
          </cell>
          <cell r="F107">
            <v>390.99411685133623</v>
          </cell>
          <cell r="G107">
            <v>238116.04469516122</v>
          </cell>
          <cell r="H107">
            <v>24375.35741824636</v>
          </cell>
          <cell r="I107">
            <v>31187.066050388781</v>
          </cell>
          <cell r="J107">
            <v>0</v>
          </cell>
          <cell r="K107">
            <v>0</v>
          </cell>
          <cell r="L107">
            <v>30013.021077886227</v>
          </cell>
          <cell r="M107">
            <v>53.458623672905468</v>
          </cell>
          <cell r="N107">
            <v>53523.352148723025</v>
          </cell>
          <cell r="O107">
            <v>7060.3767922220995</v>
          </cell>
          <cell r="P107">
            <v>0</v>
          </cell>
          <cell r="Q107">
            <v>6894.6040983002031</v>
          </cell>
          <cell r="R107">
            <v>5034.5836230176028</v>
          </cell>
          <cell r="S107">
            <v>0</v>
          </cell>
          <cell r="T107">
            <v>4416.7323158291665</v>
          </cell>
          <cell r="U107">
            <v>11764.686259859434</v>
          </cell>
          <cell r="V107">
            <v>40.728870231072342</v>
          </cell>
          <cell r="W107">
            <v>9085.040745012273</v>
          </cell>
          <cell r="X107">
            <v>764.1158569625469</v>
          </cell>
          <cell r="Y107">
            <v>0</v>
          </cell>
          <cell r="Z107">
            <v>930.60555770336566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row>
        <row r="108">
          <cell r="A108">
            <v>9</v>
          </cell>
          <cell r="B108" t="str">
            <v>RhodeIsland</v>
          </cell>
          <cell r="C108">
            <v>41456</v>
          </cell>
          <cell r="D108" t="str">
            <v>Frcst UB</v>
          </cell>
          <cell r="E108">
            <v>14536.751108229311</v>
          </cell>
          <cell r="F108">
            <v>350.07963130962486</v>
          </cell>
          <cell r="G108">
            <v>190462.98005193358</v>
          </cell>
          <cell r="H108">
            <v>21380.944315755743</v>
          </cell>
          <cell r="I108">
            <v>26107.69347013552</v>
          </cell>
          <cell r="J108">
            <v>0</v>
          </cell>
          <cell r="K108">
            <v>0</v>
          </cell>
          <cell r="L108">
            <v>27390.089868706746</v>
          </cell>
          <cell r="M108">
            <v>158.21884164201774</v>
          </cell>
          <cell r="N108">
            <v>49945.165737997071</v>
          </cell>
          <cell r="O108">
            <v>7638.6489456848649</v>
          </cell>
          <cell r="P108">
            <v>0</v>
          </cell>
          <cell r="Q108">
            <v>7768.7560084341558</v>
          </cell>
          <cell r="R108">
            <v>7588.4648944391765</v>
          </cell>
          <cell r="S108">
            <v>0</v>
          </cell>
          <cell r="T108">
            <v>4814.9069050899398</v>
          </cell>
          <cell r="U108">
            <v>8532.6336356687898</v>
          </cell>
          <cell r="V108">
            <v>9.1457707006369429</v>
          </cell>
          <cell r="W108">
            <v>6499.1982081539636</v>
          </cell>
          <cell r="X108">
            <v>786.82028980891732</v>
          </cell>
          <cell r="Y108">
            <v>0</v>
          </cell>
          <cell r="Z108">
            <v>881.4219936305733</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row>
        <row r="109">
          <cell r="A109">
            <v>9</v>
          </cell>
          <cell r="B109" t="str">
            <v>RhodeIsland</v>
          </cell>
          <cell r="C109">
            <v>41487</v>
          </cell>
          <cell r="D109" t="str">
            <v>Frcst UB</v>
          </cell>
          <cell r="E109">
            <v>14974.016462325473</v>
          </cell>
          <cell r="F109">
            <v>391.68876015239977</v>
          </cell>
          <cell r="G109">
            <v>193282.83186984083</v>
          </cell>
          <cell r="H109">
            <v>21812.417398070687</v>
          </cell>
          <cell r="I109">
            <v>26309.916622295365</v>
          </cell>
          <cell r="J109">
            <v>0</v>
          </cell>
          <cell r="K109">
            <v>0</v>
          </cell>
          <cell r="L109">
            <v>32553.835804732935</v>
          </cell>
          <cell r="M109">
            <v>144.01046415512559</v>
          </cell>
          <cell r="N109">
            <v>53167.105091687059</v>
          </cell>
          <cell r="O109">
            <v>8096.620702148748</v>
          </cell>
          <cell r="P109">
            <v>0</v>
          </cell>
          <cell r="Q109">
            <v>8527.1717946125846</v>
          </cell>
          <cell r="R109">
            <v>6023.2087359216212</v>
          </cell>
          <cell r="S109">
            <v>0</v>
          </cell>
          <cell r="T109">
            <v>5720.8987458849942</v>
          </cell>
          <cell r="U109">
            <v>9087.4097960530362</v>
          </cell>
          <cell r="V109">
            <v>15.161048637737586</v>
          </cell>
          <cell r="W109">
            <v>6617.9350891079494</v>
          </cell>
          <cell r="X109">
            <v>785.3119087098155</v>
          </cell>
          <cell r="Y109">
            <v>0</v>
          </cell>
          <cell r="Z109">
            <v>869.38930903105881</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row>
        <row r="110">
          <cell r="A110">
            <v>9</v>
          </cell>
          <cell r="B110" t="str">
            <v>RhodeIsland</v>
          </cell>
          <cell r="C110">
            <v>41518</v>
          </cell>
          <cell r="D110" t="str">
            <v>Frcst UB</v>
          </cell>
          <cell r="E110">
            <v>15530.410957753964</v>
          </cell>
          <cell r="F110">
            <v>414.95049228244676</v>
          </cell>
          <cell r="G110">
            <v>221081.60784879597</v>
          </cell>
          <cell r="H110">
            <v>24533.382028773445</v>
          </cell>
          <cell r="I110">
            <v>26258.396769172195</v>
          </cell>
          <cell r="J110">
            <v>0</v>
          </cell>
          <cell r="K110">
            <v>0</v>
          </cell>
          <cell r="L110">
            <v>32064.471033893751</v>
          </cell>
          <cell r="M110">
            <v>404.74215988948271</v>
          </cell>
          <cell r="N110">
            <v>61774.988267420791</v>
          </cell>
          <cell r="O110">
            <v>8021.7382384833063</v>
          </cell>
          <cell r="P110">
            <v>0</v>
          </cell>
          <cell r="Q110">
            <v>7652.4574485265384</v>
          </cell>
          <cell r="R110">
            <v>5621.3945304888739</v>
          </cell>
          <cell r="S110">
            <v>0</v>
          </cell>
          <cell r="T110">
            <v>5140.2768619445542</v>
          </cell>
          <cell r="U110">
            <v>12290.675116137798</v>
          </cell>
          <cell r="V110">
            <v>18.436767178705836</v>
          </cell>
          <cell r="W110">
            <v>8620.9997471962506</v>
          </cell>
          <cell r="X110">
            <v>757.26195106202385</v>
          </cell>
          <cell r="Y110">
            <v>0</v>
          </cell>
          <cell r="Z110">
            <v>1038.3354781089017</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row>
        <row r="111">
          <cell r="A111">
            <v>9</v>
          </cell>
          <cell r="B111" t="str">
            <v>RhodeIsland</v>
          </cell>
          <cell r="C111">
            <v>41548</v>
          </cell>
          <cell r="D111" t="str">
            <v>Frcst UB</v>
          </cell>
          <cell r="E111">
            <v>22753.711807824162</v>
          </cell>
          <cell r="F111">
            <v>898.30498020384391</v>
          </cell>
          <cell r="G111">
            <v>550212.50353556743</v>
          </cell>
          <cell r="H111">
            <v>64154.428783834082</v>
          </cell>
          <cell r="I111">
            <v>67881.732298645991</v>
          </cell>
          <cell r="J111">
            <v>0</v>
          </cell>
          <cell r="K111">
            <v>0</v>
          </cell>
          <cell r="L111">
            <v>58070.40786295502</v>
          </cell>
          <cell r="M111">
            <v>853.3907075564731</v>
          </cell>
          <cell r="N111">
            <v>125896.33592137527</v>
          </cell>
          <cell r="O111">
            <v>11354.060381647181</v>
          </cell>
          <cell r="P111">
            <v>0</v>
          </cell>
          <cell r="Q111">
            <v>11200.695539162125</v>
          </cell>
          <cell r="R111">
            <v>6569.6068603395615</v>
          </cell>
          <cell r="S111">
            <v>0</v>
          </cell>
          <cell r="T111">
            <v>6560.0741150281319</v>
          </cell>
          <cell r="U111">
            <v>34960.543498967148</v>
          </cell>
          <cell r="V111">
            <v>371.5532662373472</v>
          </cell>
          <cell r="W111">
            <v>25324.017200036538</v>
          </cell>
          <cell r="X111">
            <v>1702.3081124308953</v>
          </cell>
          <cell r="Y111">
            <v>0</v>
          </cell>
          <cell r="Z111">
            <v>3187.0818651714912</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row>
        <row r="112">
          <cell r="A112">
            <v>9</v>
          </cell>
          <cell r="B112" t="str">
            <v>RhodeIsland</v>
          </cell>
          <cell r="C112">
            <v>41579</v>
          </cell>
          <cell r="D112" t="str">
            <v>Frcst UB</v>
          </cell>
          <cell r="E112">
            <v>32883.054300145232</v>
          </cell>
          <cell r="F112">
            <v>1640.6193271596551</v>
          </cell>
          <cell r="G112">
            <v>1005204.8842309118</v>
          </cell>
          <cell r="H112">
            <v>113527.92969335217</v>
          </cell>
          <cell r="I112">
            <v>137849.21856237832</v>
          </cell>
          <cell r="J112">
            <v>0</v>
          </cell>
          <cell r="K112">
            <v>0</v>
          </cell>
          <cell r="L112">
            <v>97431.348705305893</v>
          </cell>
          <cell r="M112">
            <v>1966.7184013481099</v>
          </cell>
          <cell r="N112">
            <v>190171.62523267791</v>
          </cell>
          <cell r="O112">
            <v>14378.550449993551</v>
          </cell>
          <cell r="P112">
            <v>0</v>
          </cell>
          <cell r="Q112">
            <v>12526.794714978001</v>
          </cell>
          <cell r="R112">
            <v>6321.0418522208165</v>
          </cell>
          <cell r="S112">
            <v>0</v>
          </cell>
          <cell r="T112">
            <v>7816.8243153330868</v>
          </cell>
          <cell r="U112">
            <v>61213.132331682733</v>
          </cell>
          <cell r="V112">
            <v>440.82635783323599</v>
          </cell>
          <cell r="W112">
            <v>40801.998099518452</v>
          </cell>
          <cell r="X112">
            <v>2847.8203196324325</v>
          </cell>
          <cell r="Y112">
            <v>0</v>
          </cell>
          <cell r="Z112">
            <v>4938.0091805755637</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row>
        <row r="113">
          <cell r="A113">
            <v>9</v>
          </cell>
          <cell r="B113" t="str">
            <v>RhodeIsland</v>
          </cell>
          <cell r="C113">
            <v>41609</v>
          </cell>
          <cell r="D113" t="str">
            <v>Frcst UB</v>
          </cell>
          <cell r="E113">
            <v>40470.380222658554</v>
          </cell>
          <cell r="F113">
            <v>2136.4683011299917</v>
          </cell>
          <cell r="G113">
            <v>1524752.3818120046</v>
          </cell>
          <cell r="H113">
            <v>148987.25555884041</v>
          </cell>
          <cell r="I113">
            <v>251073.46225251813</v>
          </cell>
          <cell r="J113">
            <v>0</v>
          </cell>
          <cell r="K113">
            <v>0</v>
          </cell>
          <cell r="L113">
            <v>124776.85558522255</v>
          </cell>
          <cell r="M113">
            <v>2821.6058073314198</v>
          </cell>
          <cell r="N113">
            <v>287768.99222982599</v>
          </cell>
          <cell r="O113">
            <v>15192.384015881322</v>
          </cell>
          <cell r="P113">
            <v>0</v>
          </cell>
          <cell r="Q113">
            <v>15360.470620093462</v>
          </cell>
          <cell r="R113">
            <v>9188.4855968125066</v>
          </cell>
          <cell r="S113">
            <v>0</v>
          </cell>
          <cell r="T113">
            <v>7029.5313628579652</v>
          </cell>
          <cell r="U113">
            <v>97430.741133790507</v>
          </cell>
          <cell r="V113">
            <v>480.2031118686395</v>
          </cell>
          <cell r="W113">
            <v>60725.825795332792</v>
          </cell>
          <cell r="X113">
            <v>4638.8085578282789</v>
          </cell>
          <cell r="Y113">
            <v>0</v>
          </cell>
          <cell r="Z113">
            <v>6995.0930438377127</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row>
        <row r="114">
          <cell r="A114">
            <v>9</v>
          </cell>
          <cell r="B114" t="str">
            <v>RhodeIsland</v>
          </cell>
          <cell r="C114">
            <v>41640</v>
          </cell>
          <cell r="D114" t="str">
            <v>Frcst UB</v>
          </cell>
          <cell r="E114">
            <v>40409.223208458832</v>
          </cell>
          <cell r="F114">
            <v>2130.845318706607</v>
          </cell>
          <cell r="G114">
            <v>1681832.820464453</v>
          </cell>
          <cell r="H114">
            <v>160877.41773058343</v>
          </cell>
          <cell r="I114">
            <v>261327.04721393503</v>
          </cell>
          <cell r="J114">
            <v>0</v>
          </cell>
          <cell r="K114">
            <v>0</v>
          </cell>
          <cell r="L114">
            <v>135531.08044466638</v>
          </cell>
          <cell r="M114">
            <v>2777.5108744976192</v>
          </cell>
          <cell r="N114">
            <v>303775.33289987105</v>
          </cell>
          <cell r="O114">
            <v>15060.506151266638</v>
          </cell>
          <cell r="P114">
            <v>0</v>
          </cell>
          <cell r="Q114">
            <v>13776.560440541933</v>
          </cell>
          <cell r="R114">
            <v>7821.1710813572563</v>
          </cell>
          <cell r="S114">
            <v>0</v>
          </cell>
          <cell r="T114">
            <v>9006.9361535706848</v>
          </cell>
          <cell r="U114">
            <v>104458.38882657562</v>
          </cell>
          <cell r="V114">
            <v>1201.8002269858875</v>
          </cell>
          <cell r="W114">
            <v>67169.1699021643</v>
          </cell>
          <cell r="X114">
            <v>4423.9841086973338</v>
          </cell>
          <cell r="Y114">
            <v>0</v>
          </cell>
          <cell r="Z114">
            <v>7360.3432471916149</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row>
        <row r="115">
          <cell r="A115">
            <v>9</v>
          </cell>
          <cell r="B115" t="str">
            <v>RhodeIsland</v>
          </cell>
          <cell r="C115">
            <v>41671</v>
          </cell>
          <cell r="D115" t="str">
            <v>Frcst UB</v>
          </cell>
          <cell r="E115">
            <v>32476.212708687413</v>
          </cell>
          <cell r="F115">
            <v>1621.1696597326311</v>
          </cell>
          <cell r="G115">
            <v>1367010.4232796205</v>
          </cell>
          <cell r="H115">
            <v>134469.79056161997</v>
          </cell>
          <cell r="I115">
            <v>221491.61434420955</v>
          </cell>
          <cell r="J115">
            <v>0</v>
          </cell>
          <cell r="K115">
            <v>0</v>
          </cell>
          <cell r="L115">
            <v>109516.66186877355</v>
          </cell>
          <cell r="M115">
            <v>1675.0703896166792</v>
          </cell>
          <cell r="N115">
            <v>253866.34325139396</v>
          </cell>
          <cell r="O115">
            <v>14779.142193819787</v>
          </cell>
          <cell r="P115">
            <v>0</v>
          </cell>
          <cell r="Q115">
            <v>12864.813448590403</v>
          </cell>
          <cell r="R115">
            <v>7071.517824509755</v>
          </cell>
          <cell r="S115">
            <v>0</v>
          </cell>
          <cell r="T115">
            <v>7266.45993879669</v>
          </cell>
          <cell r="U115">
            <v>91872.613227155234</v>
          </cell>
          <cell r="V115">
            <v>1108.9041794310324</v>
          </cell>
          <cell r="W115">
            <v>58471.86808552374</v>
          </cell>
          <cell r="X115">
            <v>3715.9267893742604</v>
          </cell>
          <cell r="Y115">
            <v>0</v>
          </cell>
          <cell r="Z115">
            <v>7025.8350936853458</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row>
        <row r="116">
          <cell r="A116">
            <v>9</v>
          </cell>
          <cell r="B116" t="str">
            <v>RhodeIsland</v>
          </cell>
          <cell r="C116">
            <v>41699</v>
          </cell>
          <cell r="D116" t="str">
            <v>Frcst UB</v>
          </cell>
          <cell r="E116">
            <v>26000.37488696475</v>
          </cell>
          <cell r="F116">
            <v>1147.6482714454964</v>
          </cell>
          <cell r="G116">
            <v>1078425.4827898401</v>
          </cell>
          <cell r="H116">
            <v>109536.42555747795</v>
          </cell>
          <cell r="I116">
            <v>156724.99094895722</v>
          </cell>
          <cell r="J116">
            <v>0</v>
          </cell>
          <cell r="K116">
            <v>0</v>
          </cell>
          <cell r="L116">
            <v>82881.817150820876</v>
          </cell>
          <cell r="M116">
            <v>1250.6752442154639</v>
          </cell>
          <cell r="N116">
            <v>175831.16922073421</v>
          </cell>
          <cell r="O116">
            <v>12261.745573630469</v>
          </cell>
          <cell r="P116">
            <v>0</v>
          </cell>
          <cell r="Q116">
            <v>11258.285604064264</v>
          </cell>
          <cell r="R116">
            <v>6818.7271227079009</v>
          </cell>
          <cell r="S116">
            <v>0</v>
          </cell>
          <cell r="T116">
            <v>6300.6673433047581</v>
          </cell>
          <cell r="U116">
            <v>77500.893932436476</v>
          </cell>
          <cell r="V116">
            <v>782.59850482566003</v>
          </cell>
          <cell r="W116">
            <v>47369.254169243999</v>
          </cell>
          <cell r="X116">
            <v>3131.6796682506383</v>
          </cell>
          <cell r="Y116">
            <v>0</v>
          </cell>
          <cell r="Z116">
            <v>5329.9516595390887</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row>
        <row r="117">
          <cell r="A117">
            <v>9</v>
          </cell>
          <cell r="B117" t="str">
            <v>RhodeIsland</v>
          </cell>
          <cell r="C117">
            <v>41730</v>
          </cell>
          <cell r="D117" t="str">
            <v>Frcst UB</v>
          </cell>
          <cell r="E117">
            <v>23070.867774493465</v>
          </cell>
          <cell r="F117">
            <v>884.36036737740653</v>
          </cell>
          <cell r="G117">
            <v>703966.19336264255</v>
          </cell>
          <cell r="H117">
            <v>72218.292573218147</v>
          </cell>
          <cell r="I117">
            <v>88691.534568292918</v>
          </cell>
          <cell r="J117">
            <v>0</v>
          </cell>
          <cell r="K117">
            <v>0</v>
          </cell>
          <cell r="L117">
            <v>56974.048013307001</v>
          </cell>
          <cell r="M117">
            <v>5950.2892763414466</v>
          </cell>
          <cell r="N117">
            <v>110621.49204826204</v>
          </cell>
          <cell r="O117">
            <v>10595.640294475554</v>
          </cell>
          <cell r="P117">
            <v>0</v>
          </cell>
          <cell r="Q117">
            <v>9942.0644049990133</v>
          </cell>
          <cell r="R117">
            <v>8875.7875026840848</v>
          </cell>
          <cell r="S117">
            <v>0</v>
          </cell>
          <cell r="T117">
            <v>5586.8729956126708</v>
          </cell>
          <cell r="U117">
            <v>43995.662726468203</v>
          </cell>
          <cell r="V117">
            <v>465.11477062248707</v>
          </cell>
          <cell r="W117">
            <v>24429.901039567376</v>
          </cell>
          <cell r="X117">
            <v>2279.6911970477358</v>
          </cell>
          <cell r="Y117">
            <v>0</v>
          </cell>
          <cell r="Z117">
            <v>3519.8377948925272</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row>
        <row r="118">
          <cell r="A118">
            <v>9</v>
          </cell>
          <cell r="B118" t="str">
            <v>RhodeIsland</v>
          </cell>
          <cell r="C118">
            <v>41760</v>
          </cell>
          <cell r="D118" t="str">
            <v>Frcst UB</v>
          </cell>
          <cell r="E118">
            <v>17183.216372928779</v>
          </cell>
          <cell r="F118">
            <v>511.76211406780692</v>
          </cell>
          <cell r="G118">
            <v>383221.8559055326</v>
          </cell>
          <cell r="H118">
            <v>41854.180648679685</v>
          </cell>
          <cell r="I118">
            <v>43471.298509554937</v>
          </cell>
          <cell r="J118">
            <v>0</v>
          </cell>
          <cell r="K118">
            <v>0</v>
          </cell>
          <cell r="L118">
            <v>37194.036231596008</v>
          </cell>
          <cell r="M118">
            <v>332.36981256023785</v>
          </cell>
          <cell r="N118">
            <v>67355.188460123405</v>
          </cell>
          <cell r="O118">
            <v>8297.4163165598366</v>
          </cell>
          <cell r="P118">
            <v>0</v>
          </cell>
          <cell r="Q118">
            <v>7100.163618049598</v>
          </cell>
          <cell r="R118">
            <v>7280.4622261214636</v>
          </cell>
          <cell r="S118">
            <v>0</v>
          </cell>
          <cell r="T118">
            <v>5694.9749880607505</v>
          </cell>
          <cell r="U118">
            <v>27837.022530550137</v>
          </cell>
          <cell r="V118">
            <v>161.05083537873901</v>
          </cell>
          <cell r="W118">
            <v>13759.912128287315</v>
          </cell>
          <cell r="X118">
            <v>811.1510508408669</v>
          </cell>
          <cell r="Y118">
            <v>0</v>
          </cell>
          <cell r="Z118">
            <v>2410.5447956738331</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row>
        <row r="119">
          <cell r="A119">
            <v>9</v>
          </cell>
          <cell r="B119" t="str">
            <v>RhodeIsland</v>
          </cell>
          <cell r="C119">
            <v>41791</v>
          </cell>
          <cell r="D119" t="str">
            <v>Frcst UB</v>
          </cell>
          <cell r="E119">
            <v>14796.421322962564</v>
          </cell>
          <cell r="F119">
            <v>381.73981822763602</v>
          </cell>
          <cell r="G119">
            <v>232150.0630391865</v>
          </cell>
          <cell r="H119">
            <v>23651.281943554146</v>
          </cell>
          <cell r="I119">
            <v>30381.895091103524</v>
          </cell>
          <cell r="J119">
            <v>0</v>
          </cell>
          <cell r="K119">
            <v>0</v>
          </cell>
          <cell r="L119">
            <v>29561.969234698641</v>
          </cell>
          <cell r="M119">
            <v>57.992589783230784</v>
          </cell>
          <cell r="N119">
            <v>52256.527245794678</v>
          </cell>
          <cell r="O119">
            <v>6893.267282347022</v>
          </cell>
          <cell r="P119">
            <v>0</v>
          </cell>
          <cell r="Q119">
            <v>6731.4182024824468</v>
          </cell>
          <cell r="R119">
            <v>4915.4218804609736</v>
          </cell>
          <cell r="S119">
            <v>0</v>
          </cell>
          <cell r="T119">
            <v>4312.1942728509612</v>
          </cell>
          <cell r="U119">
            <v>12061.381389810058</v>
          </cell>
          <cell r="V119">
            <v>38.50901452823463</v>
          </cell>
          <cell r="W119">
            <v>8761.3013374618386</v>
          </cell>
          <cell r="X119">
            <v>746.12093033750784</v>
          </cell>
          <cell r="Y119">
            <v>0</v>
          </cell>
          <cell r="Z119">
            <v>905.73598936059955</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row>
        <row r="120">
          <cell r="A120">
            <v>9</v>
          </cell>
          <cell r="B120" t="str">
            <v>RhodeIsland</v>
          </cell>
          <cell r="C120">
            <v>41821</v>
          </cell>
          <cell r="D120" t="str">
            <v>Frcst UB</v>
          </cell>
          <cell r="E120">
            <v>14063.155263475166</v>
          </cell>
          <cell r="F120">
            <v>352.09738134599161</v>
          </cell>
          <cell r="G120">
            <v>192992.48906590632</v>
          </cell>
          <cell r="H120">
            <v>21504.232077829161</v>
          </cell>
          <cell r="I120">
            <v>26391.35006906484</v>
          </cell>
          <cell r="J120">
            <v>0</v>
          </cell>
          <cell r="K120">
            <v>0</v>
          </cell>
          <cell r="L120">
            <v>27766.978687915209</v>
          </cell>
          <cell r="M120">
            <v>159.13076580133776</v>
          </cell>
          <cell r="N120">
            <v>50233.034128417814</v>
          </cell>
          <cell r="O120">
            <v>7682.6757407608593</v>
          </cell>
          <cell r="P120">
            <v>0</v>
          </cell>
          <cell r="Q120">
            <v>7813.5327001254191</v>
          </cell>
          <cell r="R120">
            <v>7632.2024442630345</v>
          </cell>
          <cell r="S120">
            <v>0</v>
          </cell>
          <cell r="T120">
            <v>4842.6585299031394</v>
          </cell>
          <cell r="U120">
            <v>9118.1763977707014</v>
          </cell>
          <cell r="V120">
            <v>9.1984840764331217</v>
          </cell>
          <cell r="W120">
            <v>6536.6575638205568</v>
          </cell>
          <cell r="X120">
            <v>791.35527707006383</v>
          </cell>
          <cell r="Y120">
            <v>0</v>
          </cell>
          <cell r="Z120">
            <v>886.50223566878981</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row>
        <row r="121">
          <cell r="A121">
            <v>9</v>
          </cell>
          <cell r="B121" t="str">
            <v>RhodeIsland</v>
          </cell>
          <cell r="C121">
            <v>41852</v>
          </cell>
          <cell r="D121" t="str">
            <v>Frcst UB</v>
          </cell>
          <cell r="E121">
            <v>15146.949918887545</v>
          </cell>
          <cell r="F121">
            <v>411.94852360855828</v>
          </cell>
          <cell r="G121">
            <v>204819.15802805161</v>
          </cell>
          <cell r="H121">
            <v>22948.989642590208</v>
          </cell>
          <cell r="I121">
            <v>27812.123384826318</v>
          </cell>
          <cell r="J121">
            <v>0</v>
          </cell>
          <cell r="K121">
            <v>0</v>
          </cell>
          <cell r="L121">
            <v>34479.403564616623</v>
          </cell>
          <cell r="M121">
            <v>151.4592812665976</v>
          </cell>
          <cell r="N121">
            <v>55917.127768843282</v>
          </cell>
          <cell r="O121">
            <v>8515.411428121959</v>
          </cell>
          <cell r="P121">
            <v>0</v>
          </cell>
          <cell r="Q121">
            <v>8968.2324046787526</v>
          </cell>
          <cell r="R121">
            <v>6334.754015365842</v>
          </cell>
          <cell r="S121">
            <v>0</v>
          </cell>
          <cell r="T121">
            <v>6016.8073017066308</v>
          </cell>
          <cell r="U121">
            <v>10159.111164482714</v>
          </cell>
          <cell r="V121">
            <v>16.035365192345967</v>
          </cell>
          <cell r="W121">
            <v>6961.7470365795798</v>
          </cell>
          <cell r="X121">
            <v>825.87466887945607</v>
          </cell>
          <cell r="Y121">
            <v>0</v>
          </cell>
          <cell r="Z121">
            <v>914.13842245293745</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row>
        <row r="122">
          <cell r="A122">
            <v>9</v>
          </cell>
          <cell r="B122" t="str">
            <v>RhodeIsland</v>
          </cell>
          <cell r="C122">
            <v>41883</v>
          </cell>
          <cell r="D122" t="str">
            <v>Frcst UB</v>
          </cell>
          <cell r="E122">
            <v>16639.859768020033</v>
          </cell>
          <cell r="F122">
            <v>462.30220011047373</v>
          </cell>
          <cell r="G122">
            <v>245703.44661068544</v>
          </cell>
          <cell r="H122">
            <v>27055.046645711602</v>
          </cell>
          <cell r="I122">
            <v>29331.042481597935</v>
          </cell>
          <cell r="J122">
            <v>0</v>
          </cell>
          <cell r="K122">
            <v>0</v>
          </cell>
          <cell r="L122">
            <v>35943.995047504111</v>
          </cell>
          <cell r="M122">
            <v>470.53455955816094</v>
          </cell>
          <cell r="N122">
            <v>68824.38632796731</v>
          </cell>
          <cell r="O122">
            <v>8937.1317912231443</v>
          </cell>
          <cell r="P122">
            <v>0</v>
          </cell>
          <cell r="Q122">
            <v>8525.7108510610979</v>
          </cell>
          <cell r="R122">
            <v>6262.8749874215382</v>
          </cell>
          <cell r="S122">
            <v>0</v>
          </cell>
          <cell r="T122">
            <v>5726.855002346635</v>
          </cell>
          <cell r="U122">
            <v>14257.154303798307</v>
          </cell>
          <cell r="V122">
            <v>19.900136157717448</v>
          </cell>
          <cell r="W122">
            <v>9446.7001308816398</v>
          </cell>
          <cell r="X122">
            <v>843.53124240551892</v>
          </cell>
          <cell r="Y122">
            <v>0</v>
          </cell>
          <cell r="Z122">
            <v>1144.0617315636487</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row>
        <row r="123">
          <cell r="A123">
            <v>9</v>
          </cell>
          <cell r="B123" t="str">
            <v>RhodeIsland</v>
          </cell>
          <cell r="C123">
            <v>41913</v>
          </cell>
          <cell r="D123" t="str">
            <v>Frcst UB</v>
          </cell>
          <cell r="E123">
            <v>22577.970150074529</v>
          </cell>
          <cell r="F123">
            <v>926.9742880826899</v>
          </cell>
          <cell r="G123">
            <v>567828.79520918021</v>
          </cell>
          <cell r="H123">
            <v>65709.109657354653</v>
          </cell>
          <cell r="I123">
            <v>69923.42980722239</v>
          </cell>
          <cell r="J123">
            <v>0</v>
          </cell>
          <cell r="K123">
            <v>0</v>
          </cell>
          <cell r="L123">
            <v>60293.2923480268</v>
          </cell>
          <cell r="M123">
            <v>880.62658120189235</v>
          </cell>
          <cell r="N123">
            <v>129914.30408907869</v>
          </cell>
          <cell r="O123">
            <v>11716.424010848688</v>
          </cell>
          <cell r="P123">
            <v>0</v>
          </cell>
          <cell r="Q123">
            <v>11558.164545731128</v>
          </cell>
          <cell r="R123">
            <v>6779.2751643929505</v>
          </cell>
          <cell r="S123">
            <v>0</v>
          </cell>
          <cell r="T123">
            <v>6769.4381825290284</v>
          </cell>
          <cell r="U123">
            <v>37768.859852329639</v>
          </cell>
          <cell r="V123">
            <v>379.08420361123075</v>
          </cell>
          <cell r="W123">
            <v>25913.486161790737</v>
          </cell>
          <cell r="X123">
            <v>1746.4698688395001</v>
          </cell>
          <cell r="Y123">
            <v>0</v>
          </cell>
          <cell r="Z123">
            <v>3262.0908810284518</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row>
        <row r="124">
          <cell r="A124">
            <v>9</v>
          </cell>
          <cell r="B124" t="str">
            <v>RhodeIsland</v>
          </cell>
          <cell r="C124">
            <v>41944</v>
          </cell>
          <cell r="D124" t="str">
            <v>Frcst UB</v>
          </cell>
          <cell r="E124">
            <v>30963.795936595536</v>
          </cell>
          <cell r="F124">
            <v>1606.704715745502</v>
          </cell>
          <cell r="G124">
            <v>993145.49456098175</v>
          </cell>
          <cell r="H124">
            <v>111366.99112106905</v>
          </cell>
          <cell r="I124">
            <v>135881.69986298584</v>
          </cell>
          <cell r="J124">
            <v>0</v>
          </cell>
          <cell r="K124">
            <v>0</v>
          </cell>
          <cell r="L124">
            <v>95921.228399964253</v>
          </cell>
          <cell r="M124">
            <v>1979.5644661286638</v>
          </cell>
          <cell r="N124">
            <v>186240.42884543908</v>
          </cell>
          <cell r="O124">
            <v>14081.319432939421</v>
          </cell>
          <cell r="P124">
            <v>0</v>
          </cell>
          <cell r="Q124">
            <v>12267.842886244607</v>
          </cell>
          <cell r="R124">
            <v>6190.374320391963</v>
          </cell>
          <cell r="S124">
            <v>0</v>
          </cell>
          <cell r="T124">
            <v>7655.2362157913176</v>
          </cell>
          <cell r="U124">
            <v>63390.554018216455</v>
          </cell>
          <cell r="V124">
            <v>432.60422473829948</v>
          </cell>
          <cell r="W124">
            <v>40027.936468918211</v>
          </cell>
          <cell r="X124">
            <v>2793.0253271299962</v>
          </cell>
          <cell r="Y124">
            <v>0</v>
          </cell>
          <cell r="Z124">
            <v>4844.110570015936</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row>
        <row r="125">
          <cell r="A125">
            <v>9</v>
          </cell>
          <cell r="B125" t="str">
            <v>RhodeIsland</v>
          </cell>
          <cell r="C125">
            <v>41974</v>
          </cell>
          <cell r="D125" t="str">
            <v>Frcst UB</v>
          </cell>
          <cell r="E125">
            <v>37652.576681125633</v>
          </cell>
          <cell r="F125">
            <v>2067.5499688354757</v>
          </cell>
          <cell r="G125">
            <v>1490835.061305613</v>
          </cell>
          <cell r="H125">
            <v>144633.05970364017</v>
          </cell>
          <cell r="I125">
            <v>244945.40051738129</v>
          </cell>
          <cell r="J125">
            <v>0</v>
          </cell>
          <cell r="K125">
            <v>0</v>
          </cell>
          <cell r="L125">
            <v>121282.80626293654</v>
          </cell>
          <cell r="M125">
            <v>2730.586265159438</v>
          </cell>
          <cell r="N125">
            <v>278486.12151273486</v>
          </cell>
          <cell r="O125">
            <v>14702.307112143217</v>
          </cell>
          <cell r="P125">
            <v>0</v>
          </cell>
          <cell r="Q125">
            <v>14864.971567832381</v>
          </cell>
          <cell r="R125">
            <v>8892.0828356250058</v>
          </cell>
          <cell r="S125">
            <v>0</v>
          </cell>
          <cell r="T125">
            <v>6802.7722866367403</v>
          </cell>
          <cell r="U125">
            <v>99829.489042611473</v>
          </cell>
          <cell r="V125">
            <v>466.39605318435588</v>
          </cell>
          <cell r="W125">
            <v>58959.307545521449</v>
          </cell>
          <cell r="X125">
            <v>4502.7514075833969</v>
          </cell>
          <cell r="Y125">
            <v>0</v>
          </cell>
          <cell r="Z125">
            <v>6791.0959671427572</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row>
        <row r="126">
          <cell r="A126">
            <v>9</v>
          </cell>
          <cell r="B126" t="str">
            <v>RhodeIsland</v>
          </cell>
          <cell r="C126">
            <v>42005</v>
          </cell>
          <cell r="D126" t="str">
            <v>Frcst UB</v>
          </cell>
          <cell r="E126">
            <v>37835.772479844178</v>
          </cell>
          <cell r="F126">
            <v>2075.418706370308</v>
          </cell>
          <cell r="G126">
            <v>1652339.4094643169</v>
          </cell>
          <cell r="H126">
            <v>156932.94227172664</v>
          </cell>
          <cell r="I126">
            <v>256169.7623242659</v>
          </cell>
          <cell r="J126">
            <v>0</v>
          </cell>
          <cell r="K126">
            <v>0</v>
          </cell>
          <cell r="L126">
            <v>132469.69745484838</v>
          </cell>
          <cell r="M126">
            <v>2705.2634818083743</v>
          </cell>
          <cell r="N126">
            <v>295873.6623909148</v>
          </cell>
          <cell r="O126">
            <v>14668.758881436001</v>
          </cell>
          <cell r="P126">
            <v>0</v>
          </cell>
          <cell r="Q126">
            <v>13418.210602493153</v>
          </cell>
          <cell r="R126">
            <v>7617.7302150791766</v>
          </cell>
          <cell r="S126">
            <v>0</v>
          </cell>
          <cell r="T126">
            <v>8772.6516871483254</v>
          </cell>
          <cell r="U126">
            <v>106944.98280542697</v>
          </cell>
          <cell r="V126">
            <v>1172.5895869675815</v>
          </cell>
          <cell r="W126">
            <v>65526.310760259905</v>
          </cell>
          <cell r="X126">
            <v>4315.1650754295442</v>
          </cell>
          <cell r="Y126">
            <v>0</v>
          </cell>
          <cell r="Z126">
            <v>7180.0300012719126</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row>
        <row r="127">
          <cell r="A127">
            <v>9</v>
          </cell>
          <cell r="B127" t="str">
            <v>RhodeIsland</v>
          </cell>
          <cell r="C127">
            <v>42036</v>
          </cell>
          <cell r="D127" t="str">
            <v>Frcst UB</v>
          </cell>
          <cell r="E127">
            <v>30326.372305534562</v>
          </cell>
          <cell r="F127">
            <v>1574.9971061326512</v>
          </cell>
          <cell r="G127">
            <v>1336686.4230073057</v>
          </cell>
          <cell r="H127">
            <v>130554.32010318041</v>
          </cell>
          <cell r="I127">
            <v>216072.07503431168</v>
          </cell>
          <cell r="J127">
            <v>0</v>
          </cell>
          <cell r="K127">
            <v>0</v>
          </cell>
          <cell r="L127">
            <v>106864.99234281358</v>
          </cell>
          <cell r="M127">
            <v>1627.362688646584</v>
          </cell>
          <cell r="N127">
            <v>246635.97271575296</v>
          </cell>
          <cell r="O127">
            <v>14358.217257919854</v>
          </cell>
          <cell r="P127">
            <v>0</v>
          </cell>
          <cell r="Q127">
            <v>12498.410533915359</v>
          </cell>
          <cell r="R127">
            <v>6870.113835837009</v>
          </cell>
          <cell r="S127">
            <v>0</v>
          </cell>
          <cell r="T127">
            <v>7059.5038012993164</v>
          </cell>
          <cell r="U127">
            <v>93580.256396296478</v>
          </cell>
          <cell r="V127">
            <v>1076.5031083295155</v>
          </cell>
          <cell r="W127">
            <v>56767.452914130103</v>
          </cell>
          <cell r="X127">
            <v>3607.8631624013801</v>
          </cell>
          <cell r="Y127">
            <v>0</v>
          </cell>
          <cell r="Z127">
            <v>6821.1048300917173</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row>
        <row r="128">
          <cell r="A128">
            <v>9</v>
          </cell>
          <cell r="B128" t="str">
            <v>RhodeIsland</v>
          </cell>
          <cell r="C128">
            <v>42064</v>
          </cell>
          <cell r="D128" t="str">
            <v>Frcst UB</v>
          </cell>
          <cell r="E128">
            <v>25205.419641889708</v>
          </cell>
          <cell r="F128">
            <v>1157.7745797229568</v>
          </cell>
          <cell r="G128">
            <v>1097959.9126882306</v>
          </cell>
          <cell r="H128">
            <v>110720.39412454149</v>
          </cell>
          <cell r="I128">
            <v>159192.78929776914</v>
          </cell>
          <cell r="J128">
            <v>0</v>
          </cell>
          <cell r="K128">
            <v>0</v>
          </cell>
          <cell r="L128">
            <v>83906.764272484055</v>
          </cell>
          <cell r="M128">
            <v>1316.5675972355114</v>
          </cell>
          <cell r="N128">
            <v>177382.6207138584</v>
          </cell>
          <cell r="O128">
            <v>12369.937446338974</v>
          </cell>
          <cell r="P128">
            <v>0</v>
          </cell>
          <cell r="Q128">
            <v>11357.62341821777</v>
          </cell>
          <cell r="R128">
            <v>6878.8923620259129</v>
          </cell>
          <cell r="S128">
            <v>0</v>
          </cell>
          <cell r="T128">
            <v>6356.261466922153</v>
          </cell>
          <cell r="U128">
            <v>82185.673971066004</v>
          </cell>
          <cell r="V128">
            <v>791.39911998358264</v>
          </cell>
          <cell r="W128">
            <v>47887.666947770238</v>
          </cell>
          <cell r="X128">
            <v>3165.0956939937714</v>
          </cell>
          <cell r="Y128">
            <v>0</v>
          </cell>
          <cell r="Z128">
            <v>5387.9226610952592</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row>
        <row r="129">
          <cell r="A129">
            <v>9</v>
          </cell>
          <cell r="B129" t="str">
            <v>RhodeIsland</v>
          </cell>
          <cell r="C129">
            <v>42095</v>
          </cell>
          <cell r="D129" t="str">
            <v>Frcst UB</v>
          </cell>
          <cell r="E129">
            <v>20622.581654458376</v>
          </cell>
          <cell r="F129">
            <v>822.83964616854337</v>
          </cell>
          <cell r="G129">
            <v>652397.25438650022</v>
          </cell>
          <cell r="H129">
            <v>66461.051963889258</v>
          </cell>
          <cell r="I129">
            <v>82030.905011542796</v>
          </cell>
          <cell r="J129">
            <v>0</v>
          </cell>
          <cell r="K129">
            <v>0</v>
          </cell>
          <cell r="L129">
            <v>53196.80151219957</v>
          </cell>
          <cell r="M129">
            <v>5536.3561092916061</v>
          </cell>
          <cell r="N129">
            <v>102926.08390577423</v>
          </cell>
          <cell r="O129">
            <v>9858.552273990299</v>
          </cell>
          <cell r="P129">
            <v>0</v>
          </cell>
          <cell r="Q129">
            <v>9250.4425333469062</v>
          </cell>
          <cell r="R129">
            <v>8258.3414155408464</v>
          </cell>
          <cell r="S129">
            <v>0</v>
          </cell>
          <cell r="T129">
            <v>5198.2209611352673</v>
          </cell>
          <cell r="U129">
            <v>42180.512969438918</v>
          </cell>
          <cell r="V129">
            <v>426.21996313434465</v>
          </cell>
          <cell r="W129">
            <v>22472.780165868702</v>
          </cell>
          <cell r="X129">
            <v>2099.6323452529086</v>
          </cell>
          <cell r="Y129">
            <v>0</v>
          </cell>
          <cell r="Z129">
            <v>3237.0738324004183</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row>
        <row r="130">
          <cell r="A130">
            <v>9</v>
          </cell>
          <cell r="B130" t="str">
            <v>RhodeIsland</v>
          </cell>
          <cell r="C130">
            <v>42125</v>
          </cell>
          <cell r="D130" t="str">
            <v>Frcst UB</v>
          </cell>
          <cell r="E130">
            <v>17240.229099303964</v>
          </cell>
          <cell r="F130">
            <v>534.54084318061746</v>
          </cell>
          <cell r="G130">
            <v>403647.38117366791</v>
          </cell>
          <cell r="H130">
            <v>43763.94276601795</v>
          </cell>
          <cell r="I130">
            <v>45670.756898751366</v>
          </cell>
          <cell r="J130">
            <v>0</v>
          </cell>
          <cell r="K130">
            <v>0</v>
          </cell>
          <cell r="L130">
            <v>38951.792808775615</v>
          </cell>
          <cell r="M130">
            <v>376.09403122543233</v>
          </cell>
          <cell r="N130">
            <v>70353.193881197163</v>
          </cell>
          <cell r="O130">
            <v>8666.7375175936577</v>
          </cell>
          <cell r="P130">
            <v>0</v>
          </cell>
          <cell r="Q130">
            <v>7416.1946396245057</v>
          </cell>
          <cell r="R130">
            <v>7604.5184082930409</v>
          </cell>
          <cell r="S130">
            <v>0</v>
          </cell>
          <cell r="T130">
            <v>5948.4605216539585</v>
          </cell>
          <cell r="U130">
            <v>30534.720472549921</v>
          </cell>
          <cell r="V130">
            <v>168.55423022565418</v>
          </cell>
          <cell r="W130">
            <v>14388.766001748711</v>
          </cell>
          <cell r="X130">
            <v>847.35916795290711</v>
          </cell>
          <cell r="Y130">
            <v>0</v>
          </cell>
          <cell r="Z130">
            <v>2521.2609585196769</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row>
        <row r="131">
          <cell r="A131">
            <v>9</v>
          </cell>
          <cell r="B131" t="str">
            <v>RhodeIsland</v>
          </cell>
          <cell r="C131">
            <v>42156</v>
          </cell>
          <cell r="D131" t="str">
            <v>Frcst UB</v>
          </cell>
          <cell r="E131">
            <v>14469.048140218312</v>
          </cell>
          <cell r="F131">
            <v>388.68054219541114</v>
          </cell>
          <cell r="G131">
            <v>241028.47821836421</v>
          </cell>
          <cell r="H131">
            <v>24287.768118224885</v>
          </cell>
          <cell r="I131">
            <v>31398.000139941694</v>
          </cell>
          <cell r="J131">
            <v>0</v>
          </cell>
          <cell r="K131">
            <v>0</v>
          </cell>
          <cell r="L131">
            <v>30178.668688589962</v>
          </cell>
          <cell r="M131">
            <v>59.047000506562249</v>
          </cell>
          <cell r="N131">
            <v>53206.645922990938</v>
          </cell>
          <cell r="O131">
            <v>7018.5994147533293</v>
          </cell>
          <cell r="P131">
            <v>0</v>
          </cell>
          <cell r="Q131">
            <v>6853.8076243457626</v>
          </cell>
          <cell r="R131">
            <v>5004.7931873784455</v>
          </cell>
          <cell r="S131">
            <v>0</v>
          </cell>
          <cell r="T131">
            <v>4390.5978050846152</v>
          </cell>
          <cell r="U131">
            <v>13023.782318997954</v>
          </cell>
          <cell r="V131">
            <v>40.971318315888681</v>
          </cell>
          <cell r="W131">
            <v>9073.130970063241</v>
          </cell>
          <cell r="X131">
            <v>759.55956308999771</v>
          </cell>
          <cell r="Y131">
            <v>0</v>
          </cell>
          <cell r="Z131">
            <v>926.19359341816744</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row>
        <row r="132">
          <cell r="A132">
            <v>9</v>
          </cell>
          <cell r="B132" t="str">
            <v>RhodeIsland</v>
          </cell>
          <cell r="C132">
            <v>42186</v>
          </cell>
          <cell r="D132" t="str">
            <v>Frcst UB</v>
          </cell>
          <cell r="E132">
            <v>13467.075616588751</v>
          </cell>
          <cell r="F132">
            <v>351.08850632780826</v>
          </cell>
          <cell r="G132">
            <v>193866.06746201398</v>
          </cell>
          <cell r="H132">
            <v>21442.030408322891</v>
          </cell>
          <cell r="I132">
            <v>26447.085069208337</v>
          </cell>
          <cell r="J132">
            <v>0</v>
          </cell>
          <cell r="K132">
            <v>0</v>
          </cell>
          <cell r="L132">
            <v>27735.948988646425</v>
          </cell>
          <cell r="M132">
            <v>174.54228409384555</v>
          </cell>
          <cell r="N132">
            <v>50089.099933207443</v>
          </cell>
          <cell r="O132">
            <v>7660.6623432228625</v>
          </cell>
          <cell r="P132">
            <v>0</v>
          </cell>
          <cell r="Q132">
            <v>7791.1443542797879</v>
          </cell>
          <cell r="R132">
            <v>7610.3336693511055</v>
          </cell>
          <cell r="S132">
            <v>0</v>
          </cell>
          <cell r="T132">
            <v>4828.7827174965405</v>
          </cell>
          <cell r="U132">
            <v>9481.014515923569</v>
          </cell>
          <cell r="V132">
            <v>9.1721273885350314</v>
          </cell>
          <cell r="W132">
            <v>6517.9278859872593</v>
          </cell>
          <cell r="X132">
            <v>789.08778343949064</v>
          </cell>
          <cell r="Y132">
            <v>0</v>
          </cell>
          <cell r="Z132">
            <v>883.96211464968155</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row>
        <row r="133">
          <cell r="A133">
            <v>9</v>
          </cell>
          <cell r="B133" t="str">
            <v>RhodeIsland</v>
          </cell>
          <cell r="C133">
            <v>42217</v>
          </cell>
          <cell r="D133" t="str">
            <v>Frcst UB</v>
          </cell>
          <cell r="E133">
            <v>14783.8138937604</v>
          </cell>
          <cell r="F133">
            <v>418.7017780939446</v>
          </cell>
          <cell r="G133">
            <v>209675.8841378199</v>
          </cell>
          <cell r="H133">
            <v>23311.980238153967</v>
          </cell>
          <cell r="I133">
            <v>28406.939376675622</v>
          </cell>
          <cell r="J133">
            <v>0</v>
          </cell>
          <cell r="K133">
            <v>0</v>
          </cell>
          <cell r="L133">
            <v>35106.067628484103</v>
          </cell>
          <cell r="M133">
            <v>164.20503499067192</v>
          </cell>
          <cell r="N133">
            <v>56833.801994562033</v>
          </cell>
          <cell r="O133">
            <v>8655.008336779696</v>
          </cell>
          <cell r="P133">
            <v>0</v>
          </cell>
          <cell r="Q133">
            <v>9115.2526080341413</v>
          </cell>
          <cell r="R133">
            <v>6438.6024418472498</v>
          </cell>
          <cell r="S133">
            <v>0</v>
          </cell>
          <cell r="T133">
            <v>6115.4434869805127</v>
          </cell>
          <cell r="U133">
            <v>10752.326664225924</v>
          </cell>
          <cell r="V133">
            <v>16.155419969978048</v>
          </cell>
          <cell r="W133">
            <v>7073.4891277248553</v>
          </cell>
          <cell r="X133">
            <v>839.50364258486502</v>
          </cell>
          <cell r="Y133">
            <v>0</v>
          </cell>
          <cell r="Z133">
            <v>929.47182141730821</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row>
        <row r="134">
          <cell r="A134">
            <v>9</v>
          </cell>
          <cell r="B134" t="str">
            <v>RhodeIsland</v>
          </cell>
          <cell r="C134">
            <v>42248</v>
          </cell>
          <cell r="D134" t="str">
            <v>Frcst UB</v>
          </cell>
          <cell r="E134">
            <v>15029.642188719246</v>
          </cell>
          <cell r="F134">
            <v>434.88805347319499</v>
          </cell>
          <cell r="G134">
            <v>234156.16511378076</v>
          </cell>
          <cell r="H134">
            <v>25601.50355485304</v>
          </cell>
          <cell r="I134">
            <v>27768.086188478166</v>
          </cell>
          <cell r="J134">
            <v>0</v>
          </cell>
          <cell r="K134">
            <v>0</v>
          </cell>
          <cell r="L134">
            <v>33901.447603975095</v>
          </cell>
          <cell r="M134">
            <v>442.63224066252866</v>
          </cell>
          <cell r="N134">
            <v>64743.155871861418</v>
          </cell>
          <cell r="O134">
            <v>8407.1671027948178</v>
          </cell>
          <cell r="P134">
            <v>0</v>
          </cell>
          <cell r="Q134">
            <v>8020.1430916989839</v>
          </cell>
          <cell r="R134">
            <v>5891.4915649868371</v>
          </cell>
          <cell r="S134">
            <v>0</v>
          </cell>
          <cell r="T134">
            <v>5387.2571315875348</v>
          </cell>
          <cell r="U134">
            <v>14067.267389535824</v>
          </cell>
          <cell r="V134">
            <v>19.067597885702074</v>
          </cell>
          <cell r="W134">
            <v>8972.2848382739558</v>
          </cell>
          <cell r="X134">
            <v>793.58918502215965</v>
          </cell>
          <cell r="Y134">
            <v>0</v>
          </cell>
          <cell r="Z134">
            <v>1083.144201461562</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row>
        <row r="135">
          <cell r="A135">
            <v>9</v>
          </cell>
          <cell r="B135" t="str">
            <v>RhodeIsland</v>
          </cell>
          <cell r="C135">
            <v>42278</v>
          </cell>
          <cell r="D135" t="str">
            <v>Frcst UB</v>
          </cell>
          <cell r="E135">
            <v>21620.180102130711</v>
          </cell>
          <cell r="F135">
            <v>924.58517909278612</v>
          </cell>
          <cell r="G135">
            <v>573281.4371296243</v>
          </cell>
          <cell r="H135">
            <v>65876.782639495403</v>
          </cell>
          <cell r="I135">
            <v>70413.006842923816</v>
          </cell>
          <cell r="J135">
            <v>0</v>
          </cell>
          <cell r="K135">
            <v>0</v>
          </cell>
          <cell r="L135">
            <v>60243.217575101575</v>
          </cell>
          <cell r="M135">
            <v>878.35692506477403</v>
          </cell>
          <cell r="N135">
            <v>129579.47340843677</v>
          </cell>
          <cell r="O135">
            <v>11686.22704174856</v>
          </cell>
          <cell r="P135">
            <v>0</v>
          </cell>
          <cell r="Q135">
            <v>11528.375461850381</v>
          </cell>
          <cell r="R135">
            <v>6761.8028057218344</v>
          </cell>
          <cell r="S135">
            <v>0</v>
          </cell>
          <cell r="T135">
            <v>6751.9911769039554</v>
          </cell>
          <cell r="U135">
            <v>39496.244542253626</v>
          </cell>
          <cell r="V135">
            <v>381.06651579799529</v>
          </cell>
          <cell r="W135">
            <v>25996.298011601328</v>
          </cell>
          <cell r="X135">
            <v>1748.922020014704</v>
          </cell>
          <cell r="Y135">
            <v>0</v>
          </cell>
          <cell r="Z135">
            <v>3271.9479023332074</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row>
        <row r="136">
          <cell r="A136">
            <v>9</v>
          </cell>
          <cell r="B136" t="str">
            <v>RhodeIsland</v>
          </cell>
          <cell r="C136">
            <v>42309</v>
          </cell>
          <cell r="D136" t="str">
            <v>Frcst UB</v>
          </cell>
          <cell r="E136">
            <v>31369.885356951469</v>
          </cell>
          <cell r="F136">
            <v>1695.7305707076537</v>
          </cell>
          <cell r="G136">
            <v>1053170.0522503844</v>
          </cell>
          <cell r="H136">
            <v>117256.01624661955</v>
          </cell>
          <cell r="I136">
            <v>143764.89423747489</v>
          </cell>
          <cell r="J136">
            <v>0</v>
          </cell>
          <cell r="K136">
            <v>0</v>
          </cell>
          <cell r="L136">
            <v>101413.42115120823</v>
          </cell>
          <cell r="M136">
            <v>2089.2500961780088</v>
          </cell>
          <cell r="N136">
            <v>196559.81936194096</v>
          </cell>
          <cell r="O136">
            <v>14861.55085270651</v>
          </cell>
          <cell r="P136">
            <v>0</v>
          </cell>
          <cell r="Q136">
            <v>12947.591436669767</v>
          </cell>
          <cell r="R136">
            <v>6533.3765914427049</v>
          </cell>
          <cell r="S136">
            <v>0</v>
          </cell>
          <cell r="T136">
            <v>6463.523981670769</v>
          </cell>
          <cell r="U136">
            <v>69191.228843354271</v>
          </cell>
          <cell r="V136">
            <v>455.22480886951161</v>
          </cell>
          <cell r="W136">
            <v>42140.687158093177</v>
          </cell>
          <cell r="X136">
            <v>2941.6091206151709</v>
          </cell>
          <cell r="Y136">
            <v>0</v>
          </cell>
          <cell r="Z136">
            <v>5100.1229483068137</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row>
        <row r="137">
          <cell r="A137">
            <v>9</v>
          </cell>
          <cell r="B137" t="str">
            <v>RhodeIsland</v>
          </cell>
          <cell r="C137">
            <v>42339</v>
          </cell>
          <cell r="D137" t="str">
            <v>Frcst UB</v>
          </cell>
          <cell r="E137">
            <v>38348.841287106858</v>
          </cell>
          <cell r="F137">
            <v>2193.9002447087555</v>
          </cell>
          <cell r="G137">
            <v>1588949.555441749</v>
          </cell>
          <cell r="H137">
            <v>153070.90749600291</v>
          </cell>
          <cell r="I137">
            <v>260451.36168225962</v>
          </cell>
          <cell r="J137">
            <v>0</v>
          </cell>
          <cell r="K137">
            <v>0</v>
          </cell>
          <cell r="L137">
            <v>128919.91778398858</v>
          </cell>
          <cell r="M137">
            <v>2973.7042528030202</v>
          </cell>
          <cell r="N137">
            <v>295504.717827402</v>
          </cell>
          <cell r="O137">
            <v>15600.781435663081</v>
          </cell>
          <cell r="P137">
            <v>0</v>
          </cell>
          <cell r="Q137">
            <v>15773.386496977695</v>
          </cell>
          <cell r="R137">
            <v>9435.4878978020897</v>
          </cell>
          <cell r="S137">
            <v>0</v>
          </cell>
          <cell r="T137">
            <v>5774.7978077671896</v>
          </cell>
          <cell r="U137">
            <v>109506.7498621015</v>
          </cell>
          <cell r="V137">
            <v>493.40469268817913</v>
          </cell>
          <cell r="W137">
            <v>62391.713290400854</v>
          </cell>
          <cell r="X137">
            <v>4765.8708683326022</v>
          </cell>
          <cell r="Y137">
            <v>0</v>
          </cell>
          <cell r="Z137">
            <v>7186.9003350397552</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row>
        <row r="138">
          <cell r="A138">
            <v>9</v>
          </cell>
          <cell r="B138" t="str">
            <v>RhodeIsland</v>
          </cell>
          <cell r="C138">
            <v>42370</v>
          </cell>
          <cell r="D138" t="str">
            <v>Frcst UB</v>
          </cell>
          <cell r="E138">
            <v>38576.283321546405</v>
          </cell>
          <cell r="F138">
            <v>2204.7474684883391</v>
          </cell>
          <cell r="G138">
            <v>1763536.9123835606</v>
          </cell>
          <cell r="H138">
            <v>166322.64783224632</v>
          </cell>
          <cell r="I138">
            <v>272774.60056081542</v>
          </cell>
          <cell r="J138">
            <v>0</v>
          </cell>
          <cell r="K138">
            <v>0</v>
          </cell>
          <cell r="L138">
            <v>140970.93841308152</v>
          </cell>
          <cell r="M138">
            <v>2873.8407314166116</v>
          </cell>
          <cell r="N138">
            <v>314310.89357847924</v>
          </cell>
          <cell r="O138">
            <v>15582.835844374149</v>
          </cell>
          <cell r="P138">
            <v>0</v>
          </cell>
          <cell r="Q138">
            <v>14254.360224606969</v>
          </cell>
          <cell r="R138">
            <v>8092.4255697280269</v>
          </cell>
          <cell r="S138">
            <v>0</v>
          </cell>
          <cell r="T138">
            <v>7455.4523537070636</v>
          </cell>
          <cell r="U138">
            <v>117482.82670572052</v>
          </cell>
          <cell r="V138">
            <v>1242.3346365834814</v>
          </cell>
          <cell r="W138">
            <v>69440.396487328369</v>
          </cell>
          <cell r="X138">
            <v>4573.9185010986766</v>
          </cell>
          <cell r="Y138">
            <v>0</v>
          </cell>
          <cell r="Z138">
            <v>7609.384643588648</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row>
        <row r="139">
          <cell r="A139">
            <v>9</v>
          </cell>
          <cell r="B139" t="str">
            <v>RhodeIsland</v>
          </cell>
          <cell r="C139">
            <v>42401</v>
          </cell>
          <cell r="D139" t="str">
            <v>Frcst UB</v>
          </cell>
          <cell r="E139">
            <v>32893.212060870719</v>
          </cell>
          <cell r="F139">
            <v>1780.2084554658957</v>
          </cell>
          <cell r="G139">
            <v>1496866.3056131438</v>
          </cell>
          <cell r="H139">
            <v>145198.82878905867</v>
          </cell>
          <cell r="I139">
            <v>241314.81701987368</v>
          </cell>
          <cell r="J139">
            <v>0</v>
          </cell>
          <cell r="K139">
            <v>0</v>
          </cell>
          <cell r="L139">
            <v>120894.44681075866</v>
          </cell>
          <cell r="M139">
            <v>1900.7101456863525</v>
          </cell>
          <cell r="N139">
            <v>278770.95287415729</v>
          </cell>
          <cell r="O139">
            <v>16228.994750808439</v>
          </cell>
          <cell r="P139">
            <v>0</v>
          </cell>
          <cell r="Q139">
            <v>14126.867932471105</v>
          </cell>
          <cell r="R139">
            <v>7765.2426743825481</v>
          </cell>
          <cell r="S139">
            <v>0</v>
          </cell>
          <cell r="T139">
            <v>6383.4470854745614</v>
          </cell>
          <cell r="U139">
            <v>107757.60216376683</v>
          </cell>
          <cell r="V139">
            <v>1194.155369474016</v>
          </cell>
          <cell r="W139">
            <v>63084.280183699091</v>
          </cell>
          <cell r="X139">
            <v>4016.32747098665</v>
          </cell>
          <cell r="Y139">
            <v>0</v>
          </cell>
          <cell r="Z139">
            <v>7582.0080336832361</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row>
        <row r="140">
          <cell r="A140">
            <v>9</v>
          </cell>
          <cell r="B140" t="str">
            <v>RhodeIsland</v>
          </cell>
          <cell r="C140">
            <v>42430</v>
          </cell>
          <cell r="D140" t="str">
            <v>Frcst UB</v>
          </cell>
          <cell r="E140">
            <v>25097.532243278758</v>
          </cell>
          <cell r="F140">
            <v>1201.6552489252849</v>
          </cell>
          <cell r="G140">
            <v>1157709.7164347563</v>
          </cell>
          <cell r="H140">
            <v>115905.18434641467</v>
          </cell>
          <cell r="I140">
            <v>167484.91336711851</v>
          </cell>
          <cell r="J140">
            <v>0</v>
          </cell>
          <cell r="K140">
            <v>0</v>
          </cell>
          <cell r="L140">
            <v>87163.095543335003</v>
          </cell>
          <cell r="M140">
            <v>1366.4666606875858</v>
          </cell>
          <cell r="N140">
            <v>184105.57718406289</v>
          </cell>
          <cell r="O140">
            <v>12838.768894742492</v>
          </cell>
          <cell r="P140">
            <v>0</v>
          </cell>
          <cell r="Q140">
            <v>11788.087279549642</v>
          </cell>
          <cell r="R140">
            <v>7139.6083990706256</v>
          </cell>
          <cell r="S140">
            <v>0</v>
          </cell>
          <cell r="T140">
            <v>5277.7354687446914</v>
          </cell>
          <cell r="U140">
            <v>88780.451351712632</v>
          </cell>
          <cell r="V140">
            <v>830.00801209405631</v>
          </cell>
          <cell r="W140">
            <v>50159.184671459967</v>
          </cell>
          <cell r="X140">
            <v>3311.3414919312117</v>
          </cell>
          <cell r="Y140">
            <v>0</v>
          </cell>
          <cell r="Z140">
            <v>5641.8604091546531</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row>
        <row r="141">
          <cell r="A141">
            <v>9</v>
          </cell>
          <cell r="B141" t="str">
            <v>RhodeIsland</v>
          </cell>
          <cell r="C141">
            <v>42461</v>
          </cell>
          <cell r="D141" t="str">
            <v>Frcst UB</v>
          </cell>
          <cell r="E141">
            <v>20272.165665105567</v>
          </cell>
          <cell r="F141">
            <v>843.34655323816423</v>
          </cell>
          <cell r="G141">
            <v>673116.05144587054</v>
          </cell>
          <cell r="H141">
            <v>68081.446363208379</v>
          </cell>
          <cell r="I141">
            <v>84438.851853476532</v>
          </cell>
          <cell r="J141">
            <v>0</v>
          </cell>
          <cell r="K141">
            <v>0</v>
          </cell>
          <cell r="L141">
            <v>54570.27979045039</v>
          </cell>
          <cell r="M141">
            <v>6008.1181746792909</v>
          </cell>
          <cell r="N141">
            <v>105491.21995327016</v>
          </cell>
          <cell r="O141">
            <v>10104.248280818716</v>
          </cell>
          <cell r="P141">
            <v>0</v>
          </cell>
          <cell r="Q141">
            <v>9480.9831572309413</v>
          </cell>
          <cell r="R141">
            <v>8464.156777921924</v>
          </cell>
          <cell r="S141">
            <v>0</v>
          </cell>
          <cell r="T141">
            <v>4262.217311435521</v>
          </cell>
          <cell r="U141">
            <v>44549.204990223967</v>
          </cell>
          <cell r="V141">
            <v>436.52166765195625</v>
          </cell>
          <cell r="W141">
            <v>23020.217181593354</v>
          </cell>
          <cell r="X141">
            <v>2150.9069002798665</v>
          </cell>
          <cell r="Y141">
            <v>0</v>
          </cell>
          <cell r="Z141">
            <v>3315.8900957384039</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row>
        <row r="142">
          <cell r="A142">
            <v>9</v>
          </cell>
          <cell r="B142" t="str">
            <v>RhodeIsland</v>
          </cell>
          <cell r="C142">
            <v>42491</v>
          </cell>
          <cell r="D142" t="str">
            <v>Frcst UB</v>
          </cell>
          <cell r="E142">
            <v>17236.916354407193</v>
          </cell>
          <cell r="F142">
            <v>557.31957229342788</v>
          </cell>
          <cell r="G142">
            <v>424499.48777326581</v>
          </cell>
          <cell r="H142">
            <v>45691.995526619576</v>
          </cell>
          <cell r="I142">
            <v>47902.54534405029</v>
          </cell>
          <cell r="J142">
            <v>0</v>
          </cell>
          <cell r="K142">
            <v>0</v>
          </cell>
          <cell r="L142">
            <v>40647.201113444542</v>
          </cell>
          <cell r="M142">
            <v>392.12076551060699</v>
          </cell>
          <cell r="N142">
            <v>73351.199302270921</v>
          </cell>
          <cell r="O142">
            <v>9036.0587186274788</v>
          </cell>
          <cell r="P142">
            <v>0</v>
          </cell>
          <cell r="Q142">
            <v>7732.2256611994144</v>
          </cell>
          <cell r="R142">
            <v>7928.574590464621</v>
          </cell>
          <cell r="S142">
            <v>0</v>
          </cell>
          <cell r="T142">
            <v>4961.5568441977339</v>
          </cell>
          <cell r="U142">
            <v>32881.890654592469</v>
          </cell>
          <cell r="V142">
            <v>176.18849023346121</v>
          </cell>
          <cell r="W142">
            <v>15024.025171153204</v>
          </cell>
          <cell r="X142">
            <v>883.6077100072107</v>
          </cell>
          <cell r="Y142">
            <v>0</v>
          </cell>
          <cell r="Z142">
            <v>2633.3140134232963</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row>
        <row r="143">
          <cell r="A143">
            <v>9</v>
          </cell>
          <cell r="B143" t="str">
            <v>RhodeIsland</v>
          </cell>
          <cell r="C143">
            <v>42522</v>
          </cell>
          <cell r="D143" t="str">
            <v>Frcst UB</v>
          </cell>
          <cell r="E143">
            <v>13955.224407590989</v>
          </cell>
          <cell r="F143">
            <v>390.99411685133629</v>
          </cell>
          <cell r="G143">
            <v>246981.27216393384</v>
          </cell>
          <cell r="H143">
            <v>24625.246652609992</v>
          </cell>
          <cell r="I143">
            <v>32032.094475186375</v>
          </cell>
          <cell r="J143">
            <v>0</v>
          </cell>
          <cell r="K143">
            <v>0</v>
          </cell>
          <cell r="L143">
            <v>30384.86381690429</v>
          </cell>
          <cell r="M143">
            <v>65.338317822440018</v>
          </cell>
          <cell r="N143">
            <v>53523.352148723032</v>
          </cell>
          <cell r="O143">
            <v>7060.3767922221004</v>
          </cell>
          <cell r="P143">
            <v>0</v>
          </cell>
          <cell r="Q143">
            <v>6894.6040983002022</v>
          </cell>
          <cell r="R143">
            <v>5034.5836230176037</v>
          </cell>
          <cell r="S143">
            <v>0</v>
          </cell>
          <cell r="T143">
            <v>3533.385852663333</v>
          </cell>
          <cell r="U143">
            <v>13713.503359786675</v>
          </cell>
          <cell r="V143">
            <v>42.861649817433829</v>
          </cell>
          <cell r="W143">
            <v>9269.6570701972487</v>
          </cell>
          <cell r="X143">
            <v>763.96189951241195</v>
          </cell>
          <cell r="Y143">
            <v>0</v>
          </cell>
          <cell r="Z143">
            <v>935.43440340259588</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row>
        <row r="144">
          <cell r="A144">
            <v>9</v>
          </cell>
          <cell r="B144" t="str">
            <v>RhodeIsland</v>
          </cell>
          <cell r="C144">
            <v>42552</v>
          </cell>
          <cell r="D144" t="str">
            <v>Frcst UB</v>
          </cell>
          <cell r="E144">
            <v>12280.56753133958</v>
          </cell>
          <cell r="F144">
            <v>333.93763101869115</v>
          </cell>
          <cell r="G144">
            <v>185752.47557689596</v>
          </cell>
          <cell r="H144">
            <v>20397.988949985756</v>
          </cell>
          <cell r="I144">
            <v>25280.067915425974</v>
          </cell>
          <cell r="J144">
            <v>0</v>
          </cell>
          <cell r="K144">
            <v>0</v>
          </cell>
          <cell r="L144">
            <v>26404.112458233551</v>
          </cell>
          <cell r="M144">
            <v>166.01579320420365</v>
          </cell>
          <cell r="N144">
            <v>47642.218614631216</v>
          </cell>
          <cell r="O144">
            <v>7286.4345850769178</v>
          </cell>
          <cell r="P144">
            <v>0</v>
          </cell>
          <cell r="Q144">
            <v>7410.5424749040503</v>
          </cell>
          <cell r="R144">
            <v>7238.5644958483217</v>
          </cell>
          <cell r="S144">
            <v>0</v>
          </cell>
          <cell r="T144">
            <v>3674.315125267482</v>
          </cell>
          <cell r="U144">
            <v>9295.3341697452233</v>
          </cell>
          <cell r="V144">
            <v>8.7240636942675156</v>
          </cell>
          <cell r="W144">
            <v>6199.5233628212154</v>
          </cell>
          <cell r="X144">
            <v>750.54039171974523</v>
          </cell>
          <cell r="Y144">
            <v>0</v>
          </cell>
          <cell r="Z144">
            <v>840.78005732484064</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row>
        <row r="145">
          <cell r="A145">
            <v>9</v>
          </cell>
          <cell r="B145" t="str">
            <v>RhodeIsland</v>
          </cell>
          <cell r="C145">
            <v>42583</v>
          </cell>
          <cell r="D145" t="str">
            <v>Frcst UB</v>
          </cell>
          <cell r="E145">
            <v>13562.803032968259</v>
          </cell>
          <cell r="F145">
            <v>400.69309946624804</v>
          </cell>
          <cell r="G145">
            <v>202158.76157086089</v>
          </cell>
          <cell r="H145">
            <v>22318.735937803514</v>
          </cell>
          <cell r="I145">
            <v>27321.346544161861</v>
          </cell>
          <cell r="J145">
            <v>0</v>
          </cell>
          <cell r="K145">
            <v>0</v>
          </cell>
          <cell r="L145">
            <v>33625.522174825135</v>
          </cell>
          <cell r="M145">
            <v>157.1424528405355</v>
          </cell>
          <cell r="N145">
            <v>54389.337392645386</v>
          </cell>
          <cell r="O145">
            <v>8282.749913692398</v>
          </cell>
          <cell r="P145">
            <v>0</v>
          </cell>
          <cell r="Q145">
            <v>8723.1987324197707</v>
          </cell>
          <cell r="R145">
            <v>6161.6733045634965</v>
          </cell>
          <cell r="S145">
            <v>0</v>
          </cell>
          <cell r="T145">
            <v>4681.9309276667991</v>
          </cell>
          <cell r="U145">
            <v>10561.649927417906</v>
          </cell>
          <cell r="V145">
            <v>15.562328889704574</v>
          </cell>
          <cell r="W145">
            <v>6770.9523910468415</v>
          </cell>
          <cell r="X145">
            <v>803.33179814455491</v>
          </cell>
          <cell r="Y145">
            <v>0</v>
          </cell>
          <cell r="Z145">
            <v>889.2469129353201</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row>
        <row r="146">
          <cell r="A146">
            <v>9</v>
          </cell>
          <cell r="B146" t="str">
            <v>RhodeIsland</v>
          </cell>
          <cell r="C146">
            <v>42614</v>
          </cell>
          <cell r="D146" t="str">
            <v>Frcst UB</v>
          </cell>
          <cell r="E146">
            <v>14488.711599500559</v>
          </cell>
          <cell r="F146">
            <v>437.38024862203849</v>
          </cell>
          <cell r="G146">
            <v>236656.15265662517</v>
          </cell>
          <cell r="H146">
            <v>25685.393096000756</v>
          </cell>
          <cell r="I146">
            <v>28049.156550572108</v>
          </cell>
          <cell r="J146">
            <v>0</v>
          </cell>
          <cell r="K146">
            <v>0</v>
          </cell>
          <cell r="L146">
            <v>34095.725240674088</v>
          </cell>
          <cell r="M146">
            <v>445.16881510758617</v>
          </cell>
          <cell r="N146">
            <v>65114.176822416506</v>
          </cell>
          <cell r="O146">
            <v>8455.345710833757</v>
          </cell>
          <cell r="P146">
            <v>0</v>
          </cell>
          <cell r="Q146">
            <v>8066.1037970955413</v>
          </cell>
          <cell r="R146">
            <v>5925.2536942990837</v>
          </cell>
          <cell r="S146">
            <v>0</v>
          </cell>
          <cell r="T146">
            <v>4334.5037322343269</v>
          </cell>
          <cell r="U146">
            <v>14440.943906187764</v>
          </cell>
          <cell r="V146">
            <v>19.03208720029631</v>
          </cell>
          <cell r="W146">
            <v>8987.9711215168973</v>
          </cell>
          <cell r="X146">
            <v>798.10420246274339</v>
          </cell>
          <cell r="Y146">
            <v>0</v>
          </cell>
          <cell r="Z146">
            <v>1086.4665802143561</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row>
        <row r="147">
          <cell r="A147">
            <v>9</v>
          </cell>
          <cell r="B147" t="str">
            <v>RhodeIsland</v>
          </cell>
          <cell r="C147">
            <v>42644</v>
          </cell>
          <cell r="D147" t="str">
            <v>Frcst UB</v>
          </cell>
          <cell r="E147">
            <v>19756.832759419689</v>
          </cell>
          <cell r="F147">
            <v>881.58121727451692</v>
          </cell>
          <cell r="G147">
            <v>554081.42302784743</v>
          </cell>
          <cell r="H147">
            <v>63233.323412898695</v>
          </cell>
          <cell r="I147">
            <v>67871.730184814747</v>
          </cell>
          <cell r="J147">
            <v>0</v>
          </cell>
          <cell r="K147">
            <v>0</v>
          </cell>
          <cell r="L147">
            <v>57441.207455329415</v>
          </cell>
          <cell r="M147">
            <v>863.67508692779029</v>
          </cell>
          <cell r="N147">
            <v>123552.52115688157</v>
          </cell>
          <cell r="O147">
            <v>11142.681597946303</v>
          </cell>
          <cell r="P147">
            <v>0</v>
          </cell>
          <cell r="Q147">
            <v>10992.171951996874</v>
          </cell>
          <cell r="R147">
            <v>6447.3003496417496</v>
          </cell>
          <cell r="S147">
            <v>0</v>
          </cell>
          <cell r="T147">
            <v>5150.3560605220864</v>
          </cell>
          <cell r="U147">
            <v>38909.542312306003</v>
          </cell>
          <cell r="V147">
            <v>367.03546128795688</v>
          </cell>
          <cell r="W147">
            <v>24973.853575342473</v>
          </cell>
          <cell r="X147">
            <v>1676.2539513684628</v>
          </cell>
          <cell r="Y147">
            <v>0</v>
          </cell>
          <cell r="Z147">
            <v>3142.5566211143396</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row>
        <row r="148">
          <cell r="A148">
            <v>9</v>
          </cell>
          <cell r="B148" t="str">
            <v>RhodeIsland</v>
          </cell>
          <cell r="C148">
            <v>42675</v>
          </cell>
          <cell r="D148" t="str">
            <v>Frcst UB</v>
          </cell>
          <cell r="E148">
            <v>28257.998320076149</v>
          </cell>
          <cell r="F148">
            <v>1593.9867364651948</v>
          </cell>
          <cell r="G148">
            <v>998823.29080262105</v>
          </cell>
          <cell r="H148">
            <v>110424.02494782458</v>
          </cell>
          <cell r="I148">
            <v>136046.03683170717</v>
          </cell>
          <cell r="J148">
            <v>0</v>
          </cell>
          <cell r="K148">
            <v>0</v>
          </cell>
          <cell r="L148">
            <v>95328.615882135724</v>
          </cell>
          <cell r="M148">
            <v>2016.9733360940131</v>
          </cell>
          <cell r="N148">
            <v>184766.2302002245</v>
          </cell>
          <cell r="O148">
            <v>13969.857801544124</v>
          </cell>
          <cell r="P148">
            <v>0</v>
          </cell>
          <cell r="Q148">
            <v>12170.735950469583</v>
          </cell>
          <cell r="R148">
            <v>6141.3739959561426</v>
          </cell>
          <cell r="S148">
            <v>0</v>
          </cell>
          <cell r="T148">
            <v>6075.7125427705232</v>
          </cell>
          <cell r="U148">
            <v>66821.220401183178</v>
          </cell>
          <cell r="V148">
            <v>428.88560737508362</v>
          </cell>
          <cell r="W148">
            <v>39688.160587117483</v>
          </cell>
          <cell r="X148">
            <v>2769.5703548474849</v>
          </cell>
          <cell r="Y148">
            <v>0</v>
          </cell>
          <cell r="Z148">
            <v>4803.0636729499356</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row>
        <row r="149">
          <cell r="A149">
            <v>9</v>
          </cell>
          <cell r="B149" t="str">
            <v>RhodeIsland</v>
          </cell>
          <cell r="C149">
            <v>42705</v>
          </cell>
          <cell r="D149" t="str">
            <v>Frcst UB</v>
          </cell>
          <cell r="E149">
            <v>35782.227266172362</v>
          </cell>
          <cell r="F149">
            <v>2136.4683011299917</v>
          </cell>
          <cell r="G149">
            <v>1562056.3625186633</v>
          </cell>
          <cell r="H149">
            <v>149422.33056509847</v>
          </cell>
          <cell r="I149">
            <v>255498.65808906019</v>
          </cell>
          <cell r="J149">
            <v>0</v>
          </cell>
          <cell r="K149">
            <v>0</v>
          </cell>
          <cell r="L149">
            <v>125545.05082629253</v>
          </cell>
          <cell r="M149">
            <v>2895.8585917348782</v>
          </cell>
          <cell r="N149">
            <v>287768.99222982599</v>
          </cell>
          <cell r="O149">
            <v>15192.384015881324</v>
          </cell>
          <cell r="P149">
            <v>0</v>
          </cell>
          <cell r="Q149">
            <v>15360.470620093462</v>
          </cell>
          <cell r="R149">
            <v>9188.4855968125066</v>
          </cell>
          <cell r="S149">
            <v>0</v>
          </cell>
          <cell r="T149">
            <v>5623.6250902863721</v>
          </cell>
          <cell r="U149">
            <v>109613.32738280852</v>
          </cell>
          <cell r="V149">
            <v>481.82400021968908</v>
          </cell>
          <cell r="W149">
            <v>60911.065236234383</v>
          </cell>
          <cell r="X149">
            <v>4651.8863207378345</v>
          </cell>
          <cell r="Y149">
            <v>0</v>
          </cell>
          <cell r="Z149">
            <v>7015.9405772762811</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row>
        <row r="150">
          <cell r="A150">
            <v>9</v>
          </cell>
          <cell r="B150" t="str">
            <v>RhodeIsland</v>
          </cell>
          <cell r="C150">
            <v>42736</v>
          </cell>
          <cell r="D150" t="str">
            <v>Frcst UB</v>
          </cell>
          <cell r="E150">
            <v>38301.164733667276</v>
          </cell>
          <cell r="F150">
            <v>2284.8081307518823</v>
          </cell>
          <cell r="G150">
            <v>1833189.9709992001</v>
          </cell>
          <cell r="H150">
            <v>171695.09479378158</v>
          </cell>
          <cell r="I150">
            <v>282890.39462238859</v>
          </cell>
          <cell r="J150">
            <v>0</v>
          </cell>
          <cell r="K150">
            <v>0</v>
          </cell>
          <cell r="L150">
            <v>146089.99483590288</v>
          </cell>
          <cell r="M150">
            <v>3063.2894500239636</v>
          </cell>
          <cell r="N150">
            <v>325724.41764697147</v>
          </cell>
          <cell r="O150">
            <v>16148.693011907289</v>
          </cell>
          <cell r="P150">
            <v>0</v>
          </cell>
          <cell r="Q150">
            <v>14771.976657344094</v>
          </cell>
          <cell r="R150">
            <v>8386.2845987963628</v>
          </cell>
          <cell r="S150">
            <v>0</v>
          </cell>
          <cell r="T150">
            <v>7726.1810704617901</v>
          </cell>
          <cell r="U150">
            <v>124313.99744468289</v>
          </cell>
          <cell r="V150">
            <v>1281.7528423762797</v>
          </cell>
          <cell r="W150">
            <v>71672.214385235799</v>
          </cell>
          <cell r="X150">
            <v>4722.6338965387058</v>
          </cell>
          <cell r="Y150">
            <v>0</v>
          </cell>
          <cell r="Z150">
            <v>7854.7570716818382</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row>
        <row r="151">
          <cell r="A151">
            <v>9</v>
          </cell>
          <cell r="B151" t="str">
            <v>RhodeIsland</v>
          </cell>
          <cell r="C151">
            <v>42767</v>
          </cell>
          <cell r="D151" t="str">
            <v>Frcst UB</v>
          </cell>
          <cell r="E151">
            <v>31145.519889104991</v>
          </cell>
          <cell r="F151">
            <v>1759.687320532571</v>
          </cell>
          <cell r="G151">
            <v>1516937.3653360009</v>
          </cell>
          <cell r="H151">
            <v>146081.21712730467</v>
          </cell>
          <cell r="I151">
            <v>244112.09107514846</v>
          </cell>
          <cell r="J151">
            <v>0</v>
          </cell>
          <cell r="K151">
            <v>0</v>
          </cell>
          <cell r="L151">
            <v>119500.85088210437</v>
          </cell>
          <cell r="M151">
            <v>1878.7999422778641</v>
          </cell>
          <cell r="N151">
            <v>275557.45485831681</v>
          </cell>
          <cell r="O151">
            <v>16041.91700151958</v>
          </cell>
          <cell r="P151">
            <v>0</v>
          </cell>
          <cell r="Q151">
            <v>13964.022192615528</v>
          </cell>
          <cell r="R151">
            <v>7675.7297905279938</v>
          </cell>
          <cell r="S151">
            <v>0</v>
          </cell>
          <cell r="T151">
            <v>6309.8626810310507</v>
          </cell>
          <cell r="U151">
            <v>110719.52195167565</v>
          </cell>
          <cell r="V151">
            <v>1204.8174268190555</v>
          </cell>
          <cell r="W151">
            <v>63523.5167761786</v>
          </cell>
          <cell r="X151">
            <v>4036.6021256127483</v>
          </cell>
          <cell r="Y151">
            <v>0</v>
          </cell>
          <cell r="Z151">
            <v>7632.7318274211439</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row>
        <row r="152">
          <cell r="A152">
            <v>9</v>
          </cell>
          <cell r="B152" t="str">
            <v>RhodeIsland</v>
          </cell>
          <cell r="C152">
            <v>42795</v>
          </cell>
          <cell r="D152" t="str">
            <v>Frcst UB</v>
          </cell>
          <cell r="E152">
            <v>24641.947047920035</v>
          </cell>
          <cell r="F152">
            <v>1232.0341737576655</v>
          </cell>
          <cell r="G152">
            <v>1194565.679489533</v>
          </cell>
          <cell r="H152">
            <v>118753.53390530268</v>
          </cell>
          <cell r="I152">
            <v>172428.66617019399</v>
          </cell>
          <cell r="J152">
            <v>0</v>
          </cell>
          <cell r="K152">
            <v>0</v>
          </cell>
          <cell r="L152">
            <v>89366.656947520431</v>
          </cell>
          <cell r="M152">
            <v>1459.3876730775071</v>
          </cell>
          <cell r="N152">
            <v>188759.93166343527</v>
          </cell>
          <cell r="O152">
            <v>13163.344512868003</v>
          </cell>
          <cell r="P152">
            <v>0</v>
          </cell>
          <cell r="Q152">
            <v>12086.100722010164</v>
          </cell>
          <cell r="R152">
            <v>7320.1041170246581</v>
          </cell>
          <cell r="S152">
            <v>0</v>
          </cell>
          <cell r="T152">
            <v>5411.1613654264384</v>
          </cell>
          <cell r="U152">
            <v>93241.67557172064</v>
          </cell>
          <cell r="V152">
            <v>850.27811625703464</v>
          </cell>
          <cell r="W152">
            <v>51389.453474509246</v>
          </cell>
          <cell r="X152">
            <v>3392.878736317477</v>
          </cell>
          <cell r="Y152">
            <v>0</v>
          </cell>
          <cell r="Z152">
            <v>5780.3740566252854</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row>
        <row r="153">
          <cell r="A153">
            <v>9</v>
          </cell>
          <cell r="B153" t="str">
            <v>RhodeIsland</v>
          </cell>
          <cell r="C153">
            <v>42826</v>
          </cell>
          <cell r="D153" t="str">
            <v>Frcst UB</v>
          </cell>
          <cell r="E153">
            <v>20174.664465120313</v>
          </cell>
          <cell r="F153">
            <v>876.67027722629848</v>
          </cell>
          <cell r="G153">
            <v>711347.6100656325</v>
          </cell>
          <cell r="H153">
            <v>71422.150828512327</v>
          </cell>
          <cell r="I153">
            <v>89003.090096465807</v>
          </cell>
          <cell r="J153">
            <v>0</v>
          </cell>
          <cell r="K153">
            <v>0</v>
          </cell>
          <cell r="L153">
            <v>56726.552244176404</v>
          </cell>
          <cell r="M153">
            <v>6245.5210204872874</v>
          </cell>
          <cell r="N153">
            <v>109659.56603045105</v>
          </cell>
          <cell r="O153">
            <v>10503.504291914895</v>
          </cell>
          <cell r="P153">
            <v>0</v>
          </cell>
          <cell r="Q153">
            <v>9855.6116710424976</v>
          </cell>
          <cell r="R153">
            <v>8798.60674179118</v>
          </cell>
          <cell r="S153">
            <v>0</v>
          </cell>
          <cell r="T153">
            <v>4430.6331930423958</v>
          </cell>
          <cell r="U153">
            <v>47965.093550066376</v>
          </cell>
          <cell r="V153">
            <v>459.57092647486434</v>
          </cell>
          <cell r="W153">
            <v>24158.389041847822</v>
          </cell>
          <cell r="X153">
            <v>2254.9444282268046</v>
          </cell>
          <cell r="Y153">
            <v>0</v>
          </cell>
          <cell r="Z153">
            <v>3480.5388773998679</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row>
        <row r="154">
          <cell r="A154">
            <v>9</v>
          </cell>
          <cell r="B154" t="str">
            <v>RhodeIsland</v>
          </cell>
          <cell r="C154">
            <v>42856</v>
          </cell>
          <cell r="D154" t="str">
            <v>Frcst UB</v>
          </cell>
          <cell r="E154">
            <v>15959.46004993365</v>
          </cell>
          <cell r="F154">
            <v>539.09658900317959</v>
          </cell>
          <cell r="G154">
            <v>412611.79136605462</v>
          </cell>
          <cell r="H154">
            <v>44093.526189826283</v>
          </cell>
          <cell r="I154">
            <v>46474.091046193542</v>
          </cell>
          <cell r="J154">
            <v>0</v>
          </cell>
          <cell r="K154">
            <v>0</v>
          </cell>
          <cell r="L154">
            <v>39318.137316819659</v>
          </cell>
          <cell r="M154">
            <v>408.47625331958022</v>
          </cell>
          <cell r="N154">
            <v>70952.794965411915</v>
          </cell>
          <cell r="O154">
            <v>8740.601757800423</v>
          </cell>
          <cell r="P154">
            <v>0</v>
          </cell>
          <cell r="Q154">
            <v>7479.4008439394884</v>
          </cell>
          <cell r="R154">
            <v>7669.3296447273569</v>
          </cell>
          <cell r="S154">
            <v>0</v>
          </cell>
          <cell r="T154">
            <v>4799.3261026980799</v>
          </cell>
          <cell r="U154">
            <v>32339.285707993233</v>
          </cell>
          <cell r="V154">
            <v>169.68022157648355</v>
          </cell>
          <cell r="W154">
            <v>14496.197402793379</v>
          </cell>
          <cell r="X154">
            <v>854.48504838273061</v>
          </cell>
          <cell r="Y154">
            <v>0</v>
          </cell>
          <cell r="Z154">
            <v>2539.5764580392115</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row>
        <row r="155">
          <cell r="A155">
            <v>9</v>
          </cell>
          <cell r="B155" t="str">
            <v>RhodeIsland</v>
          </cell>
          <cell r="C155">
            <v>42887</v>
          </cell>
          <cell r="D155" t="str">
            <v>Frcst UB</v>
          </cell>
          <cell r="E155">
            <v>13394.788037492895</v>
          </cell>
          <cell r="F155">
            <v>392.15090417929883</v>
          </cell>
          <cell r="G155">
            <v>247732.94554194683</v>
          </cell>
          <cell r="H155">
            <v>24573.659474325683</v>
          </cell>
          <cell r="I155">
            <v>32095.381313138449</v>
          </cell>
          <cell r="J155">
            <v>0</v>
          </cell>
          <cell r="K155">
            <v>0</v>
          </cell>
          <cell r="L155">
            <v>30474.759863699866</v>
          </cell>
          <cell r="M155">
            <v>65.531626455050798</v>
          </cell>
          <cell r="N155">
            <v>53681.705261589079</v>
          </cell>
          <cell r="O155">
            <v>7081.2654809564856</v>
          </cell>
          <cell r="P155">
            <v>0</v>
          </cell>
          <cell r="Q155">
            <v>6915.0023352774233</v>
          </cell>
          <cell r="R155">
            <v>5049.4788408371824</v>
          </cell>
          <cell r="S155">
            <v>0</v>
          </cell>
          <cell r="T155">
            <v>3543.8396569611537</v>
          </cell>
          <cell r="U155">
            <v>13892.951180555148</v>
          </cell>
          <cell r="V155">
            <v>41.92635142398143</v>
          </cell>
          <cell r="W155">
            <v>9205.1445656926753</v>
          </cell>
          <cell r="X155">
            <v>766.29881145755496</v>
          </cell>
          <cell r="Y155">
            <v>0</v>
          </cell>
          <cell r="Z155">
            <v>935.79723238767622</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row>
        <row r="156">
          <cell r="A156">
            <v>9</v>
          </cell>
          <cell r="B156" t="str">
            <v>RhodeIsland</v>
          </cell>
          <cell r="C156">
            <v>42917</v>
          </cell>
          <cell r="D156" t="str">
            <v>Frcst UB</v>
          </cell>
          <cell r="E156">
            <v>12248.994475022637</v>
          </cell>
          <cell r="F156">
            <v>348.06188127325822</v>
          </cell>
          <cell r="G156">
            <v>195023.34324495235</v>
          </cell>
          <cell r="H156">
            <v>21263.234438377938</v>
          </cell>
          <cell r="I156">
            <v>26480.969062374392</v>
          </cell>
          <cell r="J156">
            <v>0</v>
          </cell>
          <cell r="K156">
            <v>0</v>
          </cell>
          <cell r="L156">
            <v>27520.902713264572</v>
          </cell>
          <cell r="M156">
            <v>188.76830097923732</v>
          </cell>
          <cell r="N156">
            <v>49657.297347576343</v>
          </cell>
          <cell r="O156">
            <v>7594.6221506088723</v>
          </cell>
          <cell r="P156">
            <v>0</v>
          </cell>
          <cell r="Q156">
            <v>7723.9793167428916</v>
          </cell>
          <cell r="R156">
            <v>7544.7273446153213</v>
          </cell>
          <cell r="S156">
            <v>0</v>
          </cell>
          <cell r="T156">
            <v>3829.7242242213938</v>
          </cell>
          <cell r="U156">
            <v>9881.296074840764</v>
          </cell>
          <cell r="V156">
            <v>9.093057324840764</v>
          </cell>
          <cell r="W156">
            <v>6461.7388524873695</v>
          </cell>
          <cell r="X156">
            <v>782.28530254777081</v>
          </cell>
          <cell r="Y156">
            <v>0</v>
          </cell>
          <cell r="Z156">
            <v>876.34175159235667</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row>
        <row r="157">
          <cell r="A157">
            <v>9</v>
          </cell>
          <cell r="B157" t="str">
            <v>RhodeIsland</v>
          </cell>
          <cell r="C157">
            <v>42948</v>
          </cell>
          <cell r="D157" t="str">
            <v>Frcst UB</v>
          </cell>
          <cell r="E157">
            <v>13415.104184854741</v>
          </cell>
          <cell r="F157">
            <v>414.19960843702034</v>
          </cell>
          <cell r="G157">
            <v>210448.61106611992</v>
          </cell>
          <cell r="H157">
            <v>23056.176498408207</v>
          </cell>
          <cell r="I157">
            <v>28380.914466892184</v>
          </cell>
          <cell r="J157">
            <v>0</v>
          </cell>
          <cell r="K157">
            <v>0</v>
          </cell>
          <cell r="L157">
            <v>34758.96674251587</v>
          </cell>
          <cell r="M157">
            <v>162.43938945313784</v>
          </cell>
          <cell r="N157">
            <v>56222.685844082866</v>
          </cell>
          <cell r="O157">
            <v>8561.943731007872</v>
          </cell>
          <cell r="P157">
            <v>0</v>
          </cell>
          <cell r="Q157">
            <v>9017.23913913055</v>
          </cell>
          <cell r="R157">
            <v>6369.3701575263121</v>
          </cell>
          <cell r="S157">
            <v>0</v>
          </cell>
          <cell r="T157">
            <v>4839.748824105006</v>
          </cell>
          <cell r="U157">
            <v>11119.962861395294</v>
          </cell>
          <cell r="V157">
            <v>15.926215831677212</v>
          </cell>
          <cell r="W157">
            <v>6996.5034948645325</v>
          </cell>
          <cell r="X157">
            <v>830.51170680897224</v>
          </cell>
          <cell r="Y157">
            <v>0</v>
          </cell>
          <cell r="Z157">
            <v>919.61252410246823</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row>
        <row r="158">
          <cell r="A158">
            <v>9</v>
          </cell>
          <cell r="B158" t="str">
            <v>RhodeIsland</v>
          </cell>
          <cell r="C158">
            <v>42979</v>
          </cell>
          <cell r="D158" t="str">
            <v>Frcst UB</v>
          </cell>
          <cell r="E158">
            <v>13861.651255618717</v>
          </cell>
          <cell r="F158">
            <v>437.38024862203855</v>
          </cell>
          <cell r="G158">
            <v>238708.37279982664</v>
          </cell>
          <cell r="H158">
            <v>25723.675739987335</v>
          </cell>
          <cell r="I158">
            <v>28196.656157568312</v>
          </cell>
          <cell r="J158">
            <v>0</v>
          </cell>
          <cell r="K158">
            <v>0</v>
          </cell>
          <cell r="L158">
            <v>34095.725240674088</v>
          </cell>
          <cell r="M158">
            <v>463.71751573706882</v>
          </cell>
          <cell r="N158">
            <v>65114.176822416499</v>
          </cell>
          <cell r="O158">
            <v>8455.3457108337552</v>
          </cell>
          <cell r="P158">
            <v>0</v>
          </cell>
          <cell r="Q158">
            <v>8066.1037970955394</v>
          </cell>
          <cell r="R158">
            <v>5925.2536942990828</v>
          </cell>
          <cell r="S158">
            <v>0</v>
          </cell>
          <cell r="T158">
            <v>4334.5037322343251</v>
          </cell>
          <cell r="U158">
            <v>14770.496216892323</v>
          </cell>
          <cell r="V158">
            <v>19.120311261498255</v>
          </cell>
          <cell r="W158">
            <v>9009.7441939405489</v>
          </cell>
          <cell r="X158">
            <v>798.12417228330605</v>
          </cell>
          <cell r="Y158">
            <v>0</v>
          </cell>
          <cell r="Z158">
            <v>1088.2244434997785</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row>
        <row r="159">
          <cell r="A159">
            <v>9</v>
          </cell>
          <cell r="B159" t="str">
            <v>RhodeIsland</v>
          </cell>
          <cell r="C159">
            <v>43009</v>
          </cell>
          <cell r="D159" t="str">
            <v>Frcst UB</v>
          </cell>
          <cell r="E159">
            <v>19718.547283812484</v>
          </cell>
          <cell r="F159">
            <v>919.80696111297857</v>
          </cell>
          <cell r="G159">
            <v>577208.97758151882</v>
          </cell>
          <cell r="H159">
            <v>65381.913085455009</v>
          </cell>
          <cell r="I159">
            <v>70584.32197902468</v>
          </cell>
          <cell r="J159">
            <v>0</v>
          </cell>
          <cell r="K159">
            <v>0</v>
          </cell>
          <cell r="L159">
            <v>59931.883117349127</v>
          </cell>
          <cell r="M159">
            <v>901.12441319024185</v>
          </cell>
          <cell r="N159">
            <v>128909.81204715284</v>
          </cell>
          <cell r="O159">
            <v>11625.83310354831</v>
          </cell>
          <cell r="P159">
            <v>0</v>
          </cell>
          <cell r="Q159">
            <v>11468.797294088879</v>
          </cell>
          <cell r="R159">
            <v>6726.858088379603</v>
          </cell>
          <cell r="S159">
            <v>0</v>
          </cell>
          <cell r="T159">
            <v>5373.6777325230441</v>
          </cell>
          <cell r="U159">
            <v>40976.924745376091</v>
          </cell>
          <cell r="V159">
            <v>377.74125200842309</v>
          </cell>
          <cell r="W159">
            <v>25793.405829998068</v>
          </cell>
          <cell r="X159">
            <v>1736.6977238003249</v>
          </cell>
          <cell r="Y159">
            <v>0</v>
          </cell>
          <cell r="Z159">
            <v>3246.6700688684714</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row>
        <row r="160">
          <cell r="A160">
            <v>9</v>
          </cell>
          <cell r="B160" t="str">
            <v>RhodeIsland</v>
          </cell>
          <cell r="C160">
            <v>43040</v>
          </cell>
          <cell r="D160" t="str">
            <v>Frcst UB</v>
          </cell>
          <cell r="E160">
            <v>26093.815156585901</v>
          </cell>
          <cell r="F160">
            <v>1538.8754929171957</v>
          </cell>
          <cell r="G160">
            <v>971248.21426880348</v>
          </cell>
          <cell r="H160">
            <v>106624.54147045329</v>
          </cell>
          <cell r="I160">
            <v>131995.61271195195</v>
          </cell>
          <cell r="J160">
            <v>0</v>
          </cell>
          <cell r="K160">
            <v>0</v>
          </cell>
          <cell r="L160">
            <v>92032.679694721461</v>
          </cell>
          <cell r="M160">
            <v>1947.2375558567201</v>
          </cell>
          <cell r="N160">
            <v>178378.03607096142</v>
          </cell>
          <cell r="O160">
            <v>13486.85739883116</v>
          </cell>
          <cell r="P160">
            <v>0</v>
          </cell>
          <cell r="Q160">
            <v>11749.939228777814</v>
          </cell>
          <cell r="R160">
            <v>5929.0392567342542</v>
          </cell>
          <cell r="S160">
            <v>0</v>
          </cell>
          <cell r="T160">
            <v>5865.6480133662226</v>
          </cell>
          <cell r="U160">
            <v>65800.395632969128</v>
          </cell>
          <cell r="V160">
            <v>414.14511371447708</v>
          </cell>
          <cell r="W160">
            <v>38322.820194781743</v>
          </cell>
          <cell r="X160">
            <v>2674.2165620159781</v>
          </cell>
          <cell r="Y160">
            <v>0</v>
          </cell>
          <cell r="Z160">
            <v>4637.8084982046521</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row>
        <row r="161">
          <cell r="A161">
            <v>9</v>
          </cell>
          <cell r="B161" t="str">
            <v>RhodeIsland</v>
          </cell>
          <cell r="C161">
            <v>43070</v>
          </cell>
          <cell r="D161" t="str">
            <v>Frcst UB</v>
          </cell>
          <cell r="E161">
            <v>33391.618252381013</v>
          </cell>
          <cell r="F161">
            <v>2084.7795519091051</v>
          </cell>
          <cell r="G161">
            <v>1535971.3449321284</v>
          </cell>
          <cell r="H161">
            <v>145905.12107392593</v>
          </cell>
          <cell r="I161">
            <v>250678.82695483608</v>
          </cell>
          <cell r="J161">
            <v>0</v>
          </cell>
          <cell r="K161">
            <v>0</v>
          </cell>
          <cell r="L161">
            <v>122507.67056436608</v>
          </cell>
          <cell r="M161">
            <v>2898.2538428446669</v>
          </cell>
          <cell r="N161">
            <v>280806.83919200767</v>
          </cell>
          <cell r="O161">
            <v>14824.826338077743</v>
          </cell>
          <cell r="P161">
            <v>0</v>
          </cell>
          <cell r="Q161">
            <v>14988.84633089765</v>
          </cell>
          <cell r="R161">
            <v>8966.1835259218824</v>
          </cell>
          <cell r="S161">
            <v>0</v>
          </cell>
          <cell r="T161">
            <v>5487.5696445536378</v>
          </cell>
          <cell r="U161">
            <v>108619.73724336113</v>
          </cell>
          <cell r="V161">
            <v>470.53150024965146</v>
          </cell>
          <cell r="W161">
            <v>59479.070154200701</v>
          </cell>
          <cell r="X161">
            <v>4542.2818284744162</v>
          </cell>
          <cell r="Y161">
            <v>0</v>
          </cell>
          <cell r="Z161">
            <v>6850.8886190104549</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row>
        <row r="162">
          <cell r="A162">
            <v>9</v>
          </cell>
          <cell r="B162" t="str">
            <v>RhodeIsland</v>
          </cell>
          <cell r="C162">
            <v>43101</v>
          </cell>
          <cell r="D162" t="str">
            <v>Frcst UB</v>
          </cell>
          <cell r="E162">
            <v>35440.587785445685</v>
          </cell>
          <cell r="F162">
            <v>2210.9059809701503</v>
          </cell>
          <cell r="G162">
            <v>1787820.4676054029</v>
          </cell>
          <cell r="H162">
            <v>166282.21642335321</v>
          </cell>
          <cell r="I162">
            <v>275276.34368937719</v>
          </cell>
          <cell r="J162">
            <v>0</v>
          </cell>
          <cell r="K162">
            <v>0</v>
          </cell>
          <cell r="L162">
            <v>141364.71198406775</v>
          </cell>
          <cell r="M162">
            <v>2964.2073114787136</v>
          </cell>
          <cell r="N162">
            <v>315188.85696836316</v>
          </cell>
          <cell r="O162">
            <v>15626.363318799775</v>
          </cell>
          <cell r="P162">
            <v>0</v>
          </cell>
          <cell r="Q162">
            <v>14294.176873279055</v>
          </cell>
          <cell r="R162">
            <v>8115.0301104255896</v>
          </cell>
          <cell r="S162">
            <v>0</v>
          </cell>
          <cell r="T162">
            <v>7476.2776396112731</v>
          </cell>
          <cell r="U162">
            <v>122179.73077503954</v>
          </cell>
          <cell r="V162">
            <v>1241.4945515644199</v>
          </cell>
          <cell r="W162">
            <v>69415.037904968485</v>
          </cell>
          <cell r="X162">
            <v>4573.5420726970679</v>
          </cell>
          <cell r="Y162">
            <v>0</v>
          </cell>
          <cell r="Z162">
            <v>7607.2162052045178</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row>
        <row r="163">
          <cell r="A163">
            <v>9</v>
          </cell>
          <cell r="B163" t="str">
            <v>RhodeIsland</v>
          </cell>
          <cell r="C163">
            <v>43132</v>
          </cell>
          <cell r="D163" t="str">
            <v>Frcst UB</v>
          </cell>
          <cell r="E163">
            <v>28995.67948595214</v>
          </cell>
          <cell r="F163">
            <v>1713.5147669325911</v>
          </cell>
          <cell r="G163">
            <v>1487264.8983925232</v>
          </cell>
          <cell r="H163">
            <v>142228.21897745601</v>
          </cell>
          <cell r="I163">
            <v>238799.86687978593</v>
          </cell>
          <cell r="J163">
            <v>0</v>
          </cell>
          <cell r="K163">
            <v>0</v>
          </cell>
          <cell r="L163">
            <v>116365.26004263226</v>
          </cell>
          <cell r="M163">
            <v>1888.5181776606614</v>
          </cell>
          <cell r="N163">
            <v>268327.08432267595</v>
          </cell>
          <cell r="O163">
            <v>15620.99206561965</v>
          </cell>
          <cell r="P163">
            <v>0</v>
          </cell>
          <cell r="Q163">
            <v>13597.61927794049</v>
          </cell>
          <cell r="R163">
            <v>7474.3258018552478</v>
          </cell>
          <cell r="S163">
            <v>0</v>
          </cell>
          <cell r="T163">
            <v>6144.2977710331515</v>
          </cell>
          <cell r="U163">
            <v>109391.30994394196</v>
          </cell>
          <cell r="V163">
            <v>1173.0133647367577</v>
          </cell>
          <cell r="W163">
            <v>61847.609225590415</v>
          </cell>
          <cell r="X163">
            <v>3930.1655275827493</v>
          </cell>
          <cell r="Y163">
            <v>0</v>
          </cell>
          <cell r="Z163">
            <v>7431.3773257657376</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row>
        <row r="164">
          <cell r="A164">
            <v>9</v>
          </cell>
          <cell r="B164" t="str">
            <v>RhodeIsland</v>
          </cell>
          <cell r="C164">
            <v>43160</v>
          </cell>
          <cell r="D164" t="str">
            <v>Frcst UB</v>
          </cell>
          <cell r="E164">
            <v>23100.193908707017</v>
          </cell>
          <cell r="F164">
            <v>1208.4061211102583</v>
          </cell>
          <cell r="G164">
            <v>1175046.386702056</v>
          </cell>
          <cell r="H164">
            <v>116001.13704798488</v>
          </cell>
          <cell r="I164">
            <v>169217.76703379914</v>
          </cell>
          <cell r="J164">
            <v>0</v>
          </cell>
          <cell r="K164">
            <v>0</v>
          </cell>
          <cell r="L164">
            <v>87652.775855376211</v>
          </cell>
          <cell r="M164">
            <v>1431.3994163335551</v>
          </cell>
          <cell r="N164">
            <v>185139.87817947898</v>
          </cell>
          <cell r="O164">
            <v>12910.896809881497</v>
          </cell>
          <cell r="P164">
            <v>0</v>
          </cell>
          <cell r="Q164">
            <v>11854.312488985312</v>
          </cell>
          <cell r="R164">
            <v>7179.7185586159676</v>
          </cell>
          <cell r="S164">
            <v>0</v>
          </cell>
          <cell r="T164">
            <v>5307.3856680073022</v>
          </cell>
          <cell r="U164">
            <v>92384.507701064082</v>
          </cell>
          <cell r="V164">
            <v>829.83221337131363</v>
          </cell>
          <cell r="W164">
            <v>50184.533361318012</v>
          </cell>
          <cell r="X164">
            <v>3315.1791810739801</v>
          </cell>
          <cell r="Y164">
            <v>0</v>
          </cell>
          <cell r="Z164">
            <v>5645.6214204898424</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row>
        <row r="165">
          <cell r="A165">
            <v>9</v>
          </cell>
          <cell r="B165" t="str">
            <v>RhodeIsland</v>
          </cell>
          <cell r="C165">
            <v>43191</v>
          </cell>
          <cell r="D165" t="str">
            <v>Frcst UB</v>
          </cell>
          <cell r="E165">
            <v>19614.31325728244</v>
          </cell>
          <cell r="F165">
            <v>892.05045752851424</v>
          </cell>
          <cell r="G165">
            <v>727083.1862601086</v>
          </cell>
          <cell r="H165">
            <v>72490.66153271342</v>
          </cell>
          <cell r="I165">
            <v>90771.422341806203</v>
          </cell>
          <cell r="J165">
            <v>0</v>
          </cell>
          <cell r="K165">
            <v>0</v>
          </cell>
          <cell r="L165">
            <v>57721.754915126861</v>
          </cell>
          <cell r="M165">
            <v>6708.1522071900499</v>
          </cell>
          <cell r="N165">
            <v>111583.41806607298</v>
          </cell>
          <cell r="O165">
            <v>10687.776297036209</v>
          </cell>
          <cell r="P165">
            <v>0</v>
          </cell>
          <cell r="Q165">
            <v>10028.517138955525</v>
          </cell>
          <cell r="R165">
            <v>8952.9682635769896</v>
          </cell>
          <cell r="S165">
            <v>0</v>
          </cell>
          <cell r="T165">
            <v>4508.3635999378766</v>
          </cell>
          <cell r="U165">
            <v>49382.729500103407</v>
          </cell>
          <cell r="V165">
            <v>465.98839588416763</v>
          </cell>
          <cell r="W165">
            <v>24517.397127638775</v>
          </cell>
          <cell r="X165">
            <v>2289.1027020325546</v>
          </cell>
          <cell r="Y165">
            <v>0</v>
          </cell>
          <cell r="Z165">
            <v>3532.0640867045859</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row>
        <row r="166">
          <cell r="A166">
            <v>9</v>
          </cell>
          <cell r="B166" t="str">
            <v>RhodeIsland</v>
          </cell>
          <cell r="C166">
            <v>43221</v>
          </cell>
          <cell r="D166" t="str">
            <v>Frcst UB</v>
          </cell>
          <cell r="E166">
            <v>15718.007780836233</v>
          </cell>
          <cell r="F166">
            <v>555.80099035257376</v>
          </cell>
          <cell r="G166">
            <v>431879.85002871812</v>
          </cell>
          <cell r="H166">
            <v>45823.442521035191</v>
          </cell>
          <cell r="I166">
            <v>48455.445783625677</v>
          </cell>
          <cell r="J166">
            <v>0</v>
          </cell>
          <cell r="K166">
            <v>0</v>
          </cell>
          <cell r="L166">
            <v>40536.445797059132</v>
          </cell>
          <cell r="M166">
            <v>421.13326398582063</v>
          </cell>
          <cell r="N166">
            <v>73151.332274199318</v>
          </cell>
          <cell r="O166">
            <v>9011.4373052252231</v>
          </cell>
          <cell r="P166">
            <v>0</v>
          </cell>
          <cell r="Q166">
            <v>7711.1569264277541</v>
          </cell>
          <cell r="R166">
            <v>7906.9708449865138</v>
          </cell>
          <cell r="S166">
            <v>0</v>
          </cell>
          <cell r="T166">
            <v>4948.0376157394294</v>
          </cell>
          <cell r="U166">
            <v>34197.571887479731</v>
          </cell>
          <cell r="V166">
            <v>177.53966155495146</v>
          </cell>
          <cell r="W166">
            <v>15072.719661141988</v>
          </cell>
          <cell r="X166">
            <v>881.76574208466877</v>
          </cell>
          <cell r="Y166">
            <v>0</v>
          </cell>
          <cell r="Z166">
            <v>2644.8464403807816</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row>
        <row r="167">
          <cell r="A167">
            <v>9</v>
          </cell>
          <cell r="B167" t="str">
            <v>RhodeIsland</v>
          </cell>
          <cell r="C167">
            <v>43252</v>
          </cell>
          <cell r="D167" t="str">
            <v>Frcst UB</v>
          </cell>
          <cell r="E167">
            <v>12415.687501418543</v>
          </cell>
          <cell r="F167">
            <v>380.58303089967347</v>
          </cell>
          <cell r="G167">
            <v>241362.26132572972</v>
          </cell>
          <cell r="H167">
            <v>23793.230853907447</v>
          </cell>
          <cell r="I167">
            <v>31217.494485013747</v>
          </cell>
          <cell r="J167">
            <v>0</v>
          </cell>
          <cell r="K167">
            <v>0</v>
          </cell>
          <cell r="L167">
            <v>29575.799395744114</v>
          </cell>
          <cell r="M167">
            <v>69.380225595210646</v>
          </cell>
          <cell r="N167">
            <v>52098.174132928631</v>
          </cell>
          <cell r="O167">
            <v>6872.3785936126369</v>
          </cell>
          <cell r="P167">
            <v>0</v>
          </cell>
          <cell r="Q167">
            <v>6711.0199655052265</v>
          </cell>
          <cell r="R167">
            <v>4900.526662641395</v>
          </cell>
          <cell r="S167">
            <v>0</v>
          </cell>
          <cell r="T167">
            <v>3439.3016139829483</v>
          </cell>
          <cell r="U167">
            <v>13619.724791003851</v>
          </cell>
          <cell r="V167">
            <v>40.215541254255243</v>
          </cell>
          <cell r="W167">
            <v>8892.5724238413313</v>
          </cell>
          <cell r="X167">
            <v>743.72834627869975</v>
          </cell>
          <cell r="Y167">
            <v>0</v>
          </cell>
          <cell r="Z167">
            <v>907.1193054721158</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row>
        <row r="168">
          <cell r="A168">
            <v>9</v>
          </cell>
          <cell r="B168" t="str">
            <v>RhodeIsland</v>
          </cell>
          <cell r="C168">
            <v>43282</v>
          </cell>
          <cell r="D168" t="str">
            <v>Frcst UB</v>
          </cell>
          <cell r="E168">
            <v>11799.723397392048</v>
          </cell>
          <cell r="F168">
            <v>351.08850632780826</v>
          </cell>
          <cell r="G168">
            <v>198146.83567415184</v>
          </cell>
          <cell r="H168">
            <v>21444.261562201144</v>
          </cell>
          <cell r="I168">
            <v>26842.593272950457</v>
          </cell>
          <cell r="J168">
            <v>0</v>
          </cell>
          <cell r="K168">
            <v>0</v>
          </cell>
          <cell r="L168">
            <v>27760.214910771221</v>
          </cell>
          <cell r="M168">
            <v>190.40976446601331</v>
          </cell>
          <cell r="N168">
            <v>50089.099933207435</v>
          </cell>
          <cell r="O168">
            <v>7660.6623432228616</v>
          </cell>
          <cell r="P168">
            <v>0</v>
          </cell>
          <cell r="Q168">
            <v>7791.1443542797861</v>
          </cell>
          <cell r="R168">
            <v>7610.3336693511055</v>
          </cell>
          <cell r="S168">
            <v>0</v>
          </cell>
          <cell r="T168">
            <v>3863.0261739972316</v>
          </cell>
          <cell r="U168">
            <v>10113.082150318471</v>
          </cell>
          <cell r="V168">
            <v>9.1721273885350314</v>
          </cell>
          <cell r="W168">
            <v>6517.9278859872593</v>
          </cell>
          <cell r="X168">
            <v>789.08778343949064</v>
          </cell>
          <cell r="Y168">
            <v>0</v>
          </cell>
          <cell r="Z168">
            <v>883.96211464968155</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row>
        <row r="169">
          <cell r="A169">
            <v>9</v>
          </cell>
          <cell r="B169" t="str">
            <v>RhodeIsland</v>
          </cell>
          <cell r="C169">
            <v>43313</v>
          </cell>
          <cell r="D169" t="str">
            <v>Frcst UB</v>
          </cell>
          <cell r="E169">
            <v>13262.767577457116</v>
          </cell>
          <cell r="F169">
            <v>428.83165982202382</v>
          </cell>
          <cell r="G169">
            <v>219477.31770192759</v>
          </cell>
          <cell r="H169">
            <v>23876.740400574599</v>
          </cell>
          <cell r="I169">
            <v>29528.679849432763</v>
          </cell>
          <cell r="J169">
            <v>0</v>
          </cell>
          <cell r="K169">
            <v>0</v>
          </cell>
          <cell r="L169">
            <v>35986.865024180835</v>
          </cell>
          <cell r="M169">
            <v>178.6888460407564</v>
          </cell>
          <cell r="N169">
            <v>58208.81333314014</v>
          </cell>
          <cell r="O169">
            <v>8864.4036997663006</v>
          </cell>
          <cell r="P169">
            <v>0</v>
          </cell>
          <cell r="Q169">
            <v>9335.7829130672253</v>
          </cell>
          <cell r="R169">
            <v>6594.3750815693611</v>
          </cell>
          <cell r="S169">
            <v>0</v>
          </cell>
          <cell r="T169">
            <v>5010.7182119130639</v>
          </cell>
          <cell r="U169">
            <v>11687.472414293115</v>
          </cell>
          <cell r="V169">
            <v>16.554492897525783</v>
          </cell>
          <cell r="W169">
            <v>7244.7591256061669</v>
          </cell>
          <cell r="X169">
            <v>859.80903459165449</v>
          </cell>
          <cell r="Y169">
            <v>0</v>
          </cell>
          <cell r="Z169">
            <v>951.93905097796869</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row>
        <row r="170">
          <cell r="A170">
            <v>9</v>
          </cell>
          <cell r="B170" t="str">
            <v>RhodeIsland</v>
          </cell>
          <cell r="C170">
            <v>43344</v>
          </cell>
          <cell r="D170" t="str">
            <v>Frcst UB</v>
          </cell>
          <cell r="E170">
            <v>13611.644783866137</v>
          </cell>
          <cell r="F170">
            <v>449.8412243662562</v>
          </cell>
          <cell r="G170">
            <v>246401.05066079184</v>
          </cell>
          <cell r="H170">
            <v>26359.585803082129</v>
          </cell>
          <cell r="I170">
            <v>29118.492443980216</v>
          </cell>
          <cell r="J170">
            <v>0</v>
          </cell>
          <cell r="K170">
            <v>0</v>
          </cell>
          <cell r="L170">
            <v>35067.113424169074</v>
          </cell>
          <cell r="M170">
            <v>476.92884097174328</v>
          </cell>
          <cell r="N170">
            <v>66969.281575191912</v>
          </cell>
          <cell r="O170">
            <v>8696.2387510284516</v>
          </cell>
          <cell r="P170">
            <v>0</v>
          </cell>
          <cell r="Q170">
            <v>8295.9073240783182</v>
          </cell>
          <cell r="R170">
            <v>6094.06434086031</v>
          </cell>
          <cell r="S170">
            <v>0</v>
          </cell>
          <cell r="T170">
            <v>4457.9938670558167</v>
          </cell>
          <cell r="U170">
            <v>15305.252368210444</v>
          </cell>
          <cell r="V170">
            <v>19.441604995339674</v>
          </cell>
          <cell r="W170">
            <v>9211.2875505260308</v>
          </cell>
          <cell r="X170">
            <v>820.8121752617526</v>
          </cell>
          <cell r="Y170">
            <v>0</v>
          </cell>
          <cell r="Z170">
            <v>1114.7758605319405</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row>
        <row r="171">
          <cell r="A171">
            <v>9</v>
          </cell>
          <cell r="B171" t="str">
            <v>RhodeIsland</v>
          </cell>
          <cell r="C171">
            <v>43374</v>
          </cell>
          <cell r="D171" t="str">
            <v>Frcst UB</v>
          </cell>
          <cell r="E171">
            <v>18579.134674756431</v>
          </cell>
          <cell r="F171">
            <v>907.86141616345924</v>
          </cell>
          <cell r="G171">
            <v>576113.10805614805</v>
          </cell>
          <cell r="H171">
            <v>64810.025423240426</v>
          </cell>
          <cell r="I171">
            <v>70278.548962024928</v>
          </cell>
          <cell r="J171">
            <v>0</v>
          </cell>
          <cell r="K171">
            <v>0</v>
          </cell>
          <cell r="L171">
            <v>59153.546972967968</v>
          </cell>
          <cell r="M171">
            <v>916.37366536150546</v>
          </cell>
          <cell r="N171">
            <v>127235.65864394308</v>
          </cell>
          <cell r="O171">
            <v>11474.848258047685</v>
          </cell>
          <cell r="P171">
            <v>0</v>
          </cell>
          <cell r="Q171">
            <v>11319.851874685126</v>
          </cell>
          <cell r="R171">
            <v>6639.4962950240242</v>
          </cell>
          <cell r="S171">
            <v>0</v>
          </cell>
          <cell r="T171">
            <v>5303.889710022745</v>
          </cell>
          <cell r="U171">
            <v>41037.323496861216</v>
          </cell>
          <cell r="V171">
            <v>375.26978310069268</v>
          </cell>
          <cell r="W171">
            <v>25581.482477920537</v>
          </cell>
          <cell r="X171">
            <v>1719.8628416602044</v>
          </cell>
          <cell r="Y171">
            <v>0</v>
          </cell>
          <cell r="Z171">
            <v>3219.5293466840844</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row>
        <row r="172">
          <cell r="A172">
            <v>9</v>
          </cell>
          <cell r="B172" t="str">
            <v>RhodeIsland</v>
          </cell>
          <cell r="C172">
            <v>43405</v>
          </cell>
          <cell r="D172" t="str">
            <v>Frcst UB</v>
          </cell>
          <cell r="E172">
            <v>26484.743746850087</v>
          </cell>
          <cell r="F172">
            <v>1636.3800007328862</v>
          </cell>
          <cell r="G172">
            <v>1035174.58429382</v>
          </cell>
          <cell r="H172">
            <v>112845.4672456933</v>
          </cell>
          <cell r="I172">
            <v>140372.26208569473</v>
          </cell>
          <cell r="J172">
            <v>0</v>
          </cell>
          <cell r="K172">
            <v>0</v>
          </cell>
          <cell r="L172">
            <v>97863.951410915935</v>
          </cell>
          <cell r="M172">
            <v>2070.6162439688542</v>
          </cell>
          <cell r="N172">
            <v>189680.22568427306</v>
          </cell>
          <cell r="O172">
            <v>14341.396572861782</v>
          </cell>
          <cell r="P172">
            <v>0</v>
          </cell>
          <cell r="Q172">
            <v>12494.425736386325</v>
          </cell>
          <cell r="R172">
            <v>6304.7084107422097</v>
          </cell>
          <cell r="S172">
            <v>0</v>
          </cell>
          <cell r="T172">
            <v>6237.3006423122933</v>
          </cell>
          <cell r="U172">
            <v>70294.880021225661</v>
          </cell>
          <cell r="V172">
            <v>437.82316143045762</v>
          </cell>
          <cell r="W172">
            <v>40551.318532546291</v>
          </cell>
          <cell r="X172">
            <v>2831.9325063180549</v>
          </cell>
          <cell r="Y172">
            <v>0</v>
          </cell>
          <cell r="Z172">
            <v>4908.1290016374651</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row>
        <row r="173">
          <cell r="A173">
            <v>9</v>
          </cell>
          <cell r="B173" t="str">
            <v>RhodeIsland</v>
          </cell>
          <cell r="C173">
            <v>43435</v>
          </cell>
          <cell r="D173" t="str">
            <v>Frcst UB</v>
          </cell>
          <cell r="E173">
            <v>33359.088563178302</v>
          </cell>
          <cell r="F173">
            <v>2182.4138559930025</v>
          </cell>
          <cell r="G173">
            <v>1613225.6263318346</v>
          </cell>
          <cell r="H173">
            <v>152194.60530002124</v>
          </cell>
          <cell r="I173">
            <v>262682.54733574879</v>
          </cell>
          <cell r="J173">
            <v>0</v>
          </cell>
          <cell r="K173">
            <v>0</v>
          </cell>
          <cell r="L173">
            <v>128357.04661656862</v>
          </cell>
          <cell r="M173">
            <v>3033.984739066042</v>
          </cell>
          <cell r="N173">
            <v>293957.57270788681</v>
          </cell>
          <cell r="O173">
            <v>15519.101951706729</v>
          </cell>
          <cell r="P173">
            <v>0</v>
          </cell>
          <cell r="Q173">
            <v>15690.803321600848</v>
          </cell>
          <cell r="R173">
            <v>9386.0874376041756</v>
          </cell>
          <cell r="S173">
            <v>0</v>
          </cell>
          <cell r="T173">
            <v>5744.5632642710261</v>
          </cell>
          <cell r="U173">
            <v>114375.11160879736</v>
          </cell>
          <cell r="V173">
            <v>490.54243950389662</v>
          </cell>
          <cell r="W173">
            <v>62033.172237171479</v>
          </cell>
          <cell r="X173">
            <v>4738.6677586948908</v>
          </cell>
          <cell r="Y173">
            <v>0</v>
          </cell>
          <cell r="Z173">
            <v>7145.6843683746802</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row>
        <row r="174">
          <cell r="A174">
            <v>9</v>
          </cell>
          <cell r="B174" t="str">
            <v>RhodeIsland</v>
          </cell>
          <cell r="C174">
            <v>43466</v>
          </cell>
          <cell r="D174" t="str">
            <v>Frcst UB</v>
          </cell>
          <cell r="E174">
            <v>33442.050687984913</v>
          </cell>
          <cell r="F174">
            <v>2186.2719310429061</v>
          </cell>
          <cell r="G174">
            <v>1784785.4520133985</v>
          </cell>
          <cell r="H174">
            <v>164850.89818985737</v>
          </cell>
          <cell r="I174">
            <v>274228.99014698912</v>
          </cell>
          <cell r="J174">
            <v>0</v>
          </cell>
          <cell r="K174">
            <v>0</v>
          </cell>
          <cell r="L174">
            <v>139911.81142188853</v>
          </cell>
          <cell r="M174">
            <v>3012.6015967403982</v>
          </cell>
          <cell r="N174">
            <v>311677.00340882712</v>
          </cell>
          <cell r="O174">
            <v>15452.25342109727</v>
          </cell>
          <cell r="P174">
            <v>0</v>
          </cell>
          <cell r="Q174">
            <v>14134.910278590709</v>
          </cell>
          <cell r="R174">
            <v>8024.6119476353342</v>
          </cell>
          <cell r="S174">
            <v>0</v>
          </cell>
          <cell r="T174">
            <v>7392.9764959944341</v>
          </cell>
          <cell r="U174">
            <v>122909.15940364607</v>
          </cell>
          <cell r="V174">
            <v>1231.2584217776102</v>
          </cell>
          <cell r="W174">
            <v>68824.625689838169</v>
          </cell>
          <cell r="X174">
            <v>4533.5585482600327</v>
          </cell>
          <cell r="Y174">
            <v>0</v>
          </cell>
          <cell r="Z174">
            <v>7542.0017957979571</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row>
        <row r="175">
          <cell r="A175">
            <v>9</v>
          </cell>
          <cell r="B175" t="str">
            <v>RhodeIsland</v>
          </cell>
          <cell r="C175">
            <v>43497</v>
          </cell>
          <cell r="D175" t="str">
            <v>Frcst UB</v>
          </cell>
          <cell r="E175">
            <v>26917.656443067357</v>
          </cell>
          <cell r="F175">
            <v>1667.342213332611</v>
          </cell>
          <cell r="G175">
            <v>1457234.4040115678</v>
          </cell>
          <cell r="H175">
            <v>138394.18563557253</v>
          </cell>
          <cell r="I175">
            <v>233459.70871632177</v>
          </cell>
          <cell r="J175">
            <v>0</v>
          </cell>
          <cell r="K175">
            <v>0</v>
          </cell>
          <cell r="L175">
            <v>113328.64618672933</v>
          </cell>
          <cell r="M175">
            <v>1837.6299632925598</v>
          </cell>
          <cell r="N175">
            <v>261096.71378703491</v>
          </cell>
          <cell r="O175">
            <v>15200.067129719717</v>
          </cell>
          <cell r="P175">
            <v>0</v>
          </cell>
          <cell r="Q175">
            <v>13231.216363265445</v>
          </cell>
          <cell r="R175">
            <v>7272.9218131825019</v>
          </cell>
          <cell r="S175">
            <v>0</v>
          </cell>
          <cell r="T175">
            <v>5978.7328610352515</v>
          </cell>
          <cell r="U175">
            <v>107992.51331259335</v>
          </cell>
          <cell r="V175">
            <v>1141.3905375352945</v>
          </cell>
          <cell r="W175">
            <v>60180.355774175325</v>
          </cell>
          <cell r="X175">
            <v>3824.222849053268</v>
          </cell>
          <cell r="Y175">
            <v>0</v>
          </cell>
          <cell r="Z175">
            <v>7231.0476089844351</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Y 12_FY13 Elec_Gas"/>
      <sheetName val="CY 13 pivot"/>
      <sheetName val="FYTD 12 Elec "/>
      <sheetName val="FYTD 12 Gas"/>
      <sheetName val="PPS GL"/>
    </sheetNames>
    <sheetDataSet>
      <sheetData sheetId="0"/>
      <sheetData sheetId="1">
        <row r="45">
          <cell r="O45">
            <v>0.20379349203236757</v>
          </cell>
        </row>
      </sheetData>
      <sheetData sheetId="2">
        <row r="10">
          <cell r="P10">
            <v>26772336.93</v>
          </cell>
        </row>
      </sheetData>
      <sheetData sheetId="3">
        <row r="386">
          <cell r="E386" t="e">
            <v>#N/A</v>
          </cell>
        </row>
      </sheetData>
      <sheetData sheetId="4">
        <row r="346">
          <cell r="E346" t="e">
            <v>#N/A</v>
          </cell>
        </row>
        <row r="347">
          <cell r="B347"/>
        </row>
      </sheetData>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sheetName val="Ch_RI_MC"/>
      <sheetName val="Ch_RI_MC(m)"/>
      <sheetName val="Ch_RI_Vol"/>
      <sheetName val="Ch_RI_Vol(m)"/>
      <sheetName val="Ch_RI_VolN"/>
      <sheetName val="Ch_RI_VolN(m)"/>
      <sheetName val="RI_MC_AF"/>
      <sheetName val="RI_VOL_AF"/>
      <sheetName val="RI_VOL_NF"/>
      <sheetName val="RI_BIL_AF"/>
      <sheetName val="RI_BIL_NF"/>
      <sheetName val="RI_UBL_AF"/>
      <sheetName val="RI_UBL_NF"/>
      <sheetName val="RI_dfMC_AF"/>
      <sheetName val="RI_dfVOL_AF"/>
      <sheetName val="RI_dfVOL_NF"/>
      <sheetName val="RI_dfBIL_NF"/>
      <sheetName val="RI_dfUBL_NF"/>
      <sheetName val="RI_MC_AF (+DF)"/>
      <sheetName val="RI_VOL_AF (+DF)"/>
      <sheetName val="RI_VOL_NF (+DF)"/>
      <sheetName val="RI_EE_NF"/>
      <sheetName val="RI_VOL_NET_EE"/>
      <sheetName val="RI_BIL_AF (+DF)"/>
      <sheetName val="RI_BIL_NF (+DF)"/>
      <sheetName val="RI_BIL_EE "/>
      <sheetName val="RI_BIL__NET_EE"/>
      <sheetName val="RI_UBL_AF (+DF)"/>
      <sheetName val="RI_UBL_NF (+DF)"/>
      <sheetName val="RI_UBL_EE"/>
      <sheetName val="RI_UBL__NET_EE"/>
      <sheetName val="check"/>
      <sheetName val="MC_charts"/>
      <sheetName val="vol(N)_charts"/>
      <sheetName val="RhodeIsland_FinEng"/>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 sheetId="9">
        <row r="5">
          <cell r="A5" t="str">
            <v>BUID</v>
          </cell>
          <cell r="B5" t="str">
            <v>Buname</v>
          </cell>
          <cell r="C5" t="str">
            <v>Date</v>
          </cell>
          <cell r="D5" t="str">
            <v>_NAME_</v>
          </cell>
          <cell r="E5" t="str">
            <v>_1012</v>
          </cell>
          <cell r="F5" t="str">
            <v>_1101</v>
          </cell>
          <cell r="G5" t="str">
            <v>_1247</v>
          </cell>
          <cell r="H5" t="str">
            <v>_1301</v>
          </cell>
          <cell r="I5" t="str">
            <v>_2107</v>
          </cell>
          <cell r="J5" t="str">
            <v>_2121</v>
          </cell>
          <cell r="K5" t="str">
            <v>_2131</v>
          </cell>
          <cell r="L5" t="str">
            <v>_2221</v>
          </cell>
          <cell r="M5" t="str">
            <v>_2231</v>
          </cell>
          <cell r="N5" t="str">
            <v>_2237</v>
          </cell>
          <cell r="O5" t="str">
            <v>_2321</v>
          </cell>
          <cell r="P5" t="str">
            <v>_2331</v>
          </cell>
          <cell r="Q5" t="str">
            <v>_2367</v>
          </cell>
          <cell r="R5" t="str">
            <v>_2421</v>
          </cell>
          <cell r="S5" t="str">
            <v>_2431</v>
          </cell>
          <cell r="T5" t="str">
            <v>_2496</v>
          </cell>
          <cell r="U5" t="str">
            <v>_3321</v>
          </cell>
          <cell r="V5" t="str">
            <v>_3331</v>
          </cell>
          <cell r="W5" t="str">
            <v>_3367</v>
          </cell>
          <cell r="X5" t="str">
            <v>_3421</v>
          </cell>
          <cell r="Y5" t="str">
            <v>_3431</v>
          </cell>
          <cell r="Z5" t="str">
            <v>_3496</v>
          </cell>
          <cell r="AA5" t="str">
            <v>_8011</v>
          </cell>
          <cell r="AB5" t="str">
            <v>_02EN</v>
          </cell>
          <cell r="AC5" t="str">
            <v>_05_06_07EN</v>
          </cell>
          <cell r="AD5" t="str">
            <v>_11_12_13EN</v>
          </cell>
          <cell r="AE5" t="str">
            <v>_14_15_16EN</v>
          </cell>
          <cell r="AF5" t="str">
            <v>_17_18_19EN</v>
          </cell>
          <cell r="AG5" t="str">
            <v>_22EN</v>
          </cell>
          <cell r="AH5" t="str">
            <v>_23EN</v>
          </cell>
          <cell r="AI5" t="str">
            <v>_24EN</v>
          </cell>
          <cell r="AJ5" t="str">
            <v>_33EN</v>
          </cell>
          <cell r="AK5" t="str">
            <v>_34EN</v>
          </cell>
          <cell r="AL5" t="str">
            <v>_50EN</v>
          </cell>
          <cell r="AM5" t="str">
            <v>_51EN</v>
          </cell>
          <cell r="AN5" t="str">
            <v>_52_53_54EN</v>
          </cell>
          <cell r="AO5" t="str">
            <v>_55_56_57EN</v>
          </cell>
          <cell r="AP5" t="str">
            <v>_58EN</v>
          </cell>
          <cell r="AQ5" t="str">
            <v>_67EN</v>
          </cell>
          <cell r="AR5" t="str">
            <v>_70EN</v>
          </cell>
          <cell r="AS5" t="str">
            <v>_71_72_73EN</v>
          </cell>
          <cell r="AT5" t="str">
            <v>_74_75_76EN</v>
          </cell>
        </row>
        <row r="6">
          <cell r="A6">
            <v>9</v>
          </cell>
          <cell r="B6" t="str">
            <v>RhodeIsland</v>
          </cell>
          <cell r="C6">
            <v>38353</v>
          </cell>
          <cell r="D6" t="str">
            <v>Normal V</v>
          </cell>
        </row>
        <row r="7">
          <cell r="A7">
            <v>9</v>
          </cell>
          <cell r="B7" t="str">
            <v>RhodeIsland</v>
          </cell>
          <cell r="C7">
            <v>38384</v>
          </cell>
          <cell r="D7" t="str">
            <v>Normal V</v>
          </cell>
        </row>
        <row r="8">
          <cell r="A8">
            <v>9</v>
          </cell>
          <cell r="B8" t="str">
            <v>RhodeIsland</v>
          </cell>
          <cell r="C8">
            <v>38412</v>
          </cell>
          <cell r="D8" t="str">
            <v>Normal V</v>
          </cell>
        </row>
        <row r="9">
          <cell r="A9">
            <v>9</v>
          </cell>
          <cell r="B9" t="str">
            <v>RhodeIsland</v>
          </cell>
          <cell r="C9">
            <v>38443</v>
          </cell>
          <cell r="D9" t="str">
            <v>Normal V</v>
          </cell>
        </row>
        <row r="10">
          <cell r="A10">
            <v>9</v>
          </cell>
          <cell r="B10" t="str">
            <v>RhodeIsland</v>
          </cell>
          <cell r="C10">
            <v>38473</v>
          </cell>
          <cell r="D10" t="str">
            <v>Normal V</v>
          </cell>
        </row>
        <row r="11">
          <cell r="A11">
            <v>9</v>
          </cell>
          <cell r="B11" t="str">
            <v>RhodeIsland</v>
          </cell>
          <cell r="C11">
            <v>38504</v>
          </cell>
          <cell r="D11" t="str">
            <v>Normal V</v>
          </cell>
        </row>
        <row r="12">
          <cell r="A12">
            <v>9</v>
          </cell>
          <cell r="B12" t="str">
            <v>RhodeIsland</v>
          </cell>
          <cell r="C12">
            <v>38534</v>
          </cell>
          <cell r="D12" t="str">
            <v>Normal V</v>
          </cell>
          <cell r="E12">
            <v>41814.09590324774</v>
          </cell>
          <cell r="F12">
            <v>0</v>
          </cell>
          <cell r="L12">
            <v>15468.877968440635</v>
          </cell>
          <cell r="M12">
            <v>34.47923065293903</v>
          </cell>
          <cell r="N12">
            <v>136193.81951624213</v>
          </cell>
          <cell r="O12">
            <v>3665.2006525650008</v>
          </cell>
          <cell r="P12">
            <v>0</v>
          </cell>
          <cell r="Q12">
            <v>26680.893966203152</v>
          </cell>
          <cell r="R12">
            <v>0</v>
          </cell>
          <cell r="T12">
            <v>25637.955040404802</v>
          </cell>
          <cell r="AG12">
            <v>26554.706368373783</v>
          </cell>
          <cell r="AH12">
            <v>28951.662671539048</v>
          </cell>
          <cell r="AI12">
            <v>197628.51581765647</v>
          </cell>
          <cell r="AL12">
            <v>0</v>
          </cell>
          <cell r="AM12">
            <v>0</v>
          </cell>
        </row>
        <row r="13">
          <cell r="A13">
            <v>9</v>
          </cell>
          <cell r="B13" t="str">
            <v>RhodeIsland</v>
          </cell>
          <cell r="C13">
            <v>38565</v>
          </cell>
          <cell r="D13" t="str">
            <v>Normal V</v>
          </cell>
          <cell r="E13">
            <v>36149.767393858805</v>
          </cell>
          <cell r="F13">
            <v>0</v>
          </cell>
          <cell r="L13">
            <v>13091.046608361941</v>
          </cell>
          <cell r="M13">
            <v>143.62805509289797</v>
          </cell>
          <cell r="N13">
            <v>116002.33718323057</v>
          </cell>
          <cell r="O13">
            <v>3720.8010960565207</v>
          </cell>
          <cell r="P13">
            <v>0</v>
          </cell>
          <cell r="Q13">
            <v>27881.300465896991</v>
          </cell>
          <cell r="R13">
            <v>0</v>
          </cell>
          <cell r="T13">
            <v>27973.637811704095</v>
          </cell>
          <cell r="AG13">
            <v>29249.709543323192</v>
          </cell>
          <cell r="AH13">
            <v>31070.964769119058</v>
          </cell>
          <cell r="AI13">
            <v>192771.72042165537</v>
          </cell>
          <cell r="AL13">
            <v>0</v>
          </cell>
          <cell r="AM13">
            <v>0</v>
          </cell>
        </row>
        <row r="14">
          <cell r="A14">
            <v>9</v>
          </cell>
          <cell r="B14" t="str">
            <v>RhodeIsland</v>
          </cell>
          <cell r="C14">
            <v>38596</v>
          </cell>
          <cell r="D14" t="str">
            <v>Normal V</v>
          </cell>
          <cell r="E14">
            <v>37183.379935440491</v>
          </cell>
          <cell r="F14">
            <v>0</v>
          </cell>
          <cell r="L14">
            <v>15292.584704813367</v>
          </cell>
          <cell r="M14">
            <v>156.42515934091227</v>
          </cell>
          <cell r="N14">
            <v>120479.21318911879</v>
          </cell>
          <cell r="O14">
            <v>4290.0513392377725</v>
          </cell>
          <cell r="P14">
            <v>0</v>
          </cell>
          <cell r="Q14">
            <v>29438.231416044247</v>
          </cell>
          <cell r="R14">
            <v>0</v>
          </cell>
          <cell r="T14">
            <v>35213.118142774874</v>
          </cell>
          <cell r="AG14">
            <v>30934.610259831279</v>
          </cell>
          <cell r="AH14">
            <v>29060.232874218051</v>
          </cell>
          <cell r="AI14">
            <v>205653.41278793701</v>
          </cell>
          <cell r="AL14">
            <v>0</v>
          </cell>
          <cell r="AM14">
            <v>0</v>
          </cell>
        </row>
        <row r="15">
          <cell r="A15">
            <v>9</v>
          </cell>
          <cell r="B15" t="str">
            <v>RhodeIsland</v>
          </cell>
          <cell r="C15">
            <v>38626</v>
          </cell>
          <cell r="D15" t="str">
            <v>Normal V</v>
          </cell>
          <cell r="E15">
            <v>38565.28762751758</v>
          </cell>
          <cell r="F15">
            <v>0</v>
          </cell>
          <cell r="L15">
            <v>14312.691626740843</v>
          </cell>
          <cell r="M15">
            <v>668.07029446701142</v>
          </cell>
          <cell r="N15">
            <v>140673.41107998451</v>
          </cell>
          <cell r="O15">
            <v>4244.4178594304121</v>
          </cell>
          <cell r="P15">
            <v>668.68278052722985</v>
          </cell>
          <cell r="Q15">
            <v>26381.444897623023</v>
          </cell>
          <cell r="R15">
            <v>0</v>
          </cell>
          <cell r="T15">
            <v>31594.950994078412</v>
          </cell>
          <cell r="AG15">
            <v>42817.507080365584</v>
          </cell>
          <cell r="AH15">
            <v>27723.402739216508</v>
          </cell>
          <cell r="AI15">
            <v>199057.82215826696</v>
          </cell>
          <cell r="AL15">
            <v>0</v>
          </cell>
          <cell r="AM15">
            <v>0</v>
          </cell>
        </row>
        <row r="16">
          <cell r="A16">
            <v>9</v>
          </cell>
          <cell r="B16" t="str">
            <v>RhodeIsland</v>
          </cell>
          <cell r="C16">
            <v>38657</v>
          </cell>
          <cell r="D16" t="str">
            <v>Normal V</v>
          </cell>
          <cell r="E16">
            <v>51037.760070411321</v>
          </cell>
          <cell r="F16">
            <v>0</v>
          </cell>
          <cell r="L16">
            <v>22855.051657788103</v>
          </cell>
          <cell r="M16">
            <v>1565.2116135601934</v>
          </cell>
          <cell r="N16">
            <v>260451.34251223016</v>
          </cell>
          <cell r="O16">
            <v>5417.7781634273915</v>
          </cell>
          <cell r="P16">
            <v>164.60306036938547</v>
          </cell>
          <cell r="Q16">
            <v>34822.746287204565</v>
          </cell>
          <cell r="R16">
            <v>0</v>
          </cell>
          <cell r="T16">
            <v>36363.04912378094</v>
          </cell>
          <cell r="AG16">
            <v>61708.387880743328</v>
          </cell>
          <cell r="AH16">
            <v>37455.377565058952</v>
          </cell>
          <cell r="AI16">
            <v>223461.1631658258</v>
          </cell>
          <cell r="AL16">
            <v>0</v>
          </cell>
          <cell r="AM16">
            <v>0</v>
          </cell>
        </row>
        <row r="17">
          <cell r="A17">
            <v>9</v>
          </cell>
          <cell r="B17" t="str">
            <v>RhodeIsland</v>
          </cell>
          <cell r="C17">
            <v>38687</v>
          </cell>
          <cell r="D17" t="str">
            <v>Normal V</v>
          </cell>
          <cell r="E17">
            <v>77255.767619804828</v>
          </cell>
          <cell r="F17">
            <v>0</v>
          </cell>
          <cell r="L17">
            <v>38820.109082061601</v>
          </cell>
          <cell r="M17">
            <v>3825.7274903054213</v>
          </cell>
          <cell r="N17">
            <v>416309.16245408094</v>
          </cell>
          <cell r="O17">
            <v>7187.9159368090277</v>
          </cell>
          <cell r="P17">
            <v>1663.5537829749051</v>
          </cell>
          <cell r="Q17">
            <v>41299.052848256601</v>
          </cell>
          <cell r="R17">
            <v>0</v>
          </cell>
          <cell r="T17">
            <v>53404.866898554741</v>
          </cell>
          <cell r="AG17">
            <v>100450.34112573507</v>
          </cell>
          <cell r="AH17">
            <v>41693.854919659098</v>
          </cell>
          <cell r="AI17">
            <v>270788.19356404681</v>
          </cell>
          <cell r="AL17">
            <v>0</v>
          </cell>
          <cell r="AM17">
            <v>0</v>
          </cell>
        </row>
        <row r="18">
          <cell r="A18">
            <v>9</v>
          </cell>
          <cell r="B18" t="str">
            <v>RhodeIsland</v>
          </cell>
          <cell r="C18">
            <v>38718</v>
          </cell>
          <cell r="D18" t="str">
            <v>Normal V</v>
          </cell>
          <cell r="E18">
            <v>97855.983402321915</v>
          </cell>
          <cell r="F18">
            <v>0</v>
          </cell>
          <cell r="L18">
            <v>48961.531401651715</v>
          </cell>
          <cell r="M18">
            <v>5237.6157600719052</v>
          </cell>
          <cell r="N18">
            <v>652503.1265208238</v>
          </cell>
          <cell r="O18">
            <v>7841.2304598097162</v>
          </cell>
          <cell r="P18">
            <v>7488.4700221162539</v>
          </cell>
          <cell r="Q18">
            <v>52284.752708355139</v>
          </cell>
          <cell r="R18">
            <v>0</v>
          </cell>
          <cell r="T18">
            <v>47105.418767022406</v>
          </cell>
          <cell r="AG18">
            <v>95315.163859889013</v>
          </cell>
          <cell r="AH18">
            <v>38183.281010876643</v>
          </cell>
          <cell r="AI18">
            <v>272530.31552432245</v>
          </cell>
          <cell r="AL18">
            <v>0</v>
          </cell>
          <cell r="AM18">
            <v>0</v>
          </cell>
        </row>
        <row r="19">
          <cell r="A19">
            <v>9</v>
          </cell>
          <cell r="B19" t="str">
            <v>RhodeIsland</v>
          </cell>
          <cell r="C19">
            <v>38749</v>
          </cell>
          <cell r="D19" t="str">
            <v>Normal V</v>
          </cell>
          <cell r="E19">
            <v>96878.108490156461</v>
          </cell>
          <cell r="F19">
            <v>0</v>
          </cell>
          <cell r="G19">
            <v>2915419.9190500258</v>
          </cell>
          <cell r="H19">
            <v>0</v>
          </cell>
          <cell r="I19">
            <v>424040.0522165561</v>
          </cell>
          <cell r="L19">
            <v>54976.848564620304</v>
          </cell>
          <cell r="M19">
            <v>6799.282400865558</v>
          </cell>
          <cell r="N19">
            <v>684262.7169908582</v>
          </cell>
          <cell r="O19">
            <v>8349.8435696963261</v>
          </cell>
          <cell r="P19">
            <v>0</v>
          </cell>
          <cell r="Q19">
            <v>45937.300944702598</v>
          </cell>
          <cell r="R19">
            <v>0</v>
          </cell>
          <cell r="T19">
            <v>59846.665367222558</v>
          </cell>
          <cell r="U19">
            <v>26139.411871216194</v>
          </cell>
          <cell r="V19">
            <v>6062.9042303454098</v>
          </cell>
          <cell r="W19">
            <v>224837.4844307219</v>
          </cell>
          <cell r="X19">
            <v>2496.7005538905869</v>
          </cell>
          <cell r="Z19">
            <v>20721.322691556416</v>
          </cell>
          <cell r="AG19">
            <v>109326.93813676447</v>
          </cell>
          <cell r="AH19">
            <v>45117.083388202154</v>
          </cell>
          <cell r="AI19">
            <v>262764.44777646661</v>
          </cell>
          <cell r="AJ19">
            <v>169585.41169351211</v>
          </cell>
          <cell r="AK19">
            <v>156382.07201008155</v>
          </cell>
          <cell r="AL19">
            <v>0</v>
          </cell>
          <cell r="AM19">
            <v>0</v>
          </cell>
        </row>
        <row r="20">
          <cell r="A20">
            <v>9</v>
          </cell>
          <cell r="B20" t="str">
            <v>RhodeIsland</v>
          </cell>
          <cell r="C20">
            <v>38777</v>
          </cell>
          <cell r="D20" t="str">
            <v>Normal V</v>
          </cell>
          <cell r="E20">
            <v>87157.868973650766</v>
          </cell>
          <cell r="F20">
            <v>0</v>
          </cell>
          <cell r="G20">
            <v>2596886.9998468291</v>
          </cell>
          <cell r="H20">
            <v>0</v>
          </cell>
          <cell r="I20">
            <v>392406.81645293511</v>
          </cell>
          <cell r="L20">
            <v>52783.663976040116</v>
          </cell>
          <cell r="M20">
            <v>3499.9782993172134</v>
          </cell>
          <cell r="N20">
            <v>639249.02114746103</v>
          </cell>
          <cell r="O20">
            <v>9179.3576129722005</v>
          </cell>
          <cell r="P20">
            <v>0</v>
          </cell>
          <cell r="Q20">
            <v>48056.535253425936</v>
          </cell>
          <cell r="R20">
            <v>0</v>
          </cell>
          <cell r="T20">
            <v>51242.339644349835</v>
          </cell>
          <cell r="U20">
            <v>26793.116647164068</v>
          </cell>
          <cell r="V20">
            <v>6087.3920943192643</v>
          </cell>
          <cell r="W20">
            <v>211853.66249263645</v>
          </cell>
          <cell r="X20">
            <v>2296.3688794162013</v>
          </cell>
          <cell r="Z20">
            <v>21589.527142566578</v>
          </cell>
          <cell r="AG20">
            <v>74774.010884228017</v>
          </cell>
          <cell r="AH20">
            <v>44231.24693375171</v>
          </cell>
          <cell r="AI20">
            <v>245998.10317654835</v>
          </cell>
          <cell r="AJ20">
            <v>145172.12903681528</v>
          </cell>
          <cell r="AK20">
            <v>125192.22485062231</v>
          </cell>
          <cell r="AL20">
            <v>0</v>
          </cell>
          <cell r="AM20">
            <v>0</v>
          </cell>
        </row>
        <row r="21">
          <cell r="A21">
            <v>9</v>
          </cell>
          <cell r="B21" t="str">
            <v>RhodeIsland</v>
          </cell>
          <cell r="C21">
            <v>38808</v>
          </cell>
          <cell r="D21" t="str">
            <v>Normal V</v>
          </cell>
          <cell r="E21">
            <v>66333.399077398368</v>
          </cell>
          <cell r="F21">
            <v>0</v>
          </cell>
          <cell r="G21">
            <v>1861117.4778486115</v>
          </cell>
          <cell r="H21">
            <v>0</v>
          </cell>
          <cell r="I21">
            <v>251319.35415221204</v>
          </cell>
          <cell r="L21">
            <v>40109.055174259905</v>
          </cell>
          <cell r="M21">
            <v>3128.4473723911365</v>
          </cell>
          <cell r="N21">
            <v>410486.96098086709</v>
          </cell>
          <cell r="O21">
            <v>7215.4303400638983</v>
          </cell>
          <cell r="P21">
            <v>2318.1213102106071</v>
          </cell>
          <cell r="Q21">
            <v>39844.474263029624</v>
          </cell>
          <cell r="R21">
            <v>0</v>
          </cell>
          <cell r="T21">
            <v>42095.870403091438</v>
          </cell>
          <cell r="U21">
            <v>20269.816877664056</v>
          </cell>
          <cell r="V21">
            <v>640.56090500131779</v>
          </cell>
          <cell r="W21">
            <v>147243.30555509089</v>
          </cell>
          <cell r="X21">
            <v>1763.1152423702899</v>
          </cell>
          <cell r="Z21">
            <v>14838.148990244235</v>
          </cell>
          <cell r="AG21">
            <v>55607.761502133486</v>
          </cell>
          <cell r="AH21">
            <v>33241.768279975258</v>
          </cell>
          <cell r="AI21">
            <v>216776.50203918206</v>
          </cell>
          <cell r="AJ21">
            <v>100763.90446060772</v>
          </cell>
          <cell r="AK21">
            <v>81637.489687568217</v>
          </cell>
          <cell r="AL21">
            <v>0</v>
          </cell>
          <cell r="AM21">
            <v>0</v>
          </cell>
        </row>
        <row r="22">
          <cell r="A22">
            <v>9</v>
          </cell>
          <cell r="B22" t="str">
            <v>RhodeIsland</v>
          </cell>
          <cell r="C22">
            <v>38838</v>
          </cell>
          <cell r="D22" t="str">
            <v>Normal V</v>
          </cell>
          <cell r="E22">
            <v>56796.267876072088</v>
          </cell>
          <cell r="F22">
            <v>0</v>
          </cell>
          <cell r="G22">
            <v>1101413.3860758075</v>
          </cell>
          <cell r="H22">
            <v>0</v>
          </cell>
          <cell r="I22">
            <v>129323.51458724367</v>
          </cell>
          <cell r="L22">
            <v>30634.379653231565</v>
          </cell>
          <cell r="M22">
            <v>4374.7054321541882</v>
          </cell>
          <cell r="N22">
            <v>248050.59907774098</v>
          </cell>
          <cell r="O22">
            <v>6460.0072039276893</v>
          </cell>
          <cell r="P22">
            <v>0</v>
          </cell>
          <cell r="Q22">
            <v>33851.941841948777</v>
          </cell>
          <cell r="R22">
            <v>0</v>
          </cell>
          <cell r="T22">
            <v>33916.367542061387</v>
          </cell>
          <cell r="U22">
            <v>10606.717903484909</v>
          </cell>
          <cell r="V22">
            <v>329.78028919076246</v>
          </cell>
          <cell r="W22">
            <v>67674.70028157944</v>
          </cell>
          <cell r="X22">
            <v>1169.7386390488575</v>
          </cell>
          <cell r="Z22">
            <v>8823.302549200178</v>
          </cell>
          <cell r="AG22">
            <v>34070.955760923913</v>
          </cell>
          <cell r="AH22">
            <v>31724.980107372878</v>
          </cell>
          <cell r="AI22">
            <v>195849.37921908507</v>
          </cell>
          <cell r="AJ22">
            <v>36798.79540272327</v>
          </cell>
          <cell r="AK22">
            <v>37132.222464905251</v>
          </cell>
          <cell r="AL22">
            <v>0</v>
          </cell>
          <cell r="AM22">
            <v>0</v>
          </cell>
        </row>
        <row r="23">
          <cell r="A23">
            <v>9</v>
          </cell>
          <cell r="B23" t="str">
            <v>RhodeIsland</v>
          </cell>
          <cell r="C23">
            <v>38869</v>
          </cell>
          <cell r="D23" t="str">
            <v>Normal V</v>
          </cell>
          <cell r="E23">
            <v>45093.891311827363</v>
          </cell>
          <cell r="F23">
            <v>0</v>
          </cell>
          <cell r="G23">
            <v>640015.00634804624</v>
          </cell>
          <cell r="H23">
            <v>0</v>
          </cell>
          <cell r="I23">
            <v>69408.919302186347</v>
          </cell>
          <cell r="L23">
            <v>21996.160736682323</v>
          </cell>
          <cell r="M23">
            <v>105.20112761550556</v>
          </cell>
          <cell r="N23">
            <v>159981.71811702236</v>
          </cell>
          <cell r="O23">
            <v>5765.0138697962257</v>
          </cell>
          <cell r="P23">
            <v>0</v>
          </cell>
          <cell r="Q23">
            <v>25400.074664253065</v>
          </cell>
          <cell r="R23">
            <v>2304.3995176645581</v>
          </cell>
          <cell r="T23">
            <v>32446.148299930683</v>
          </cell>
          <cell r="U23">
            <v>6814.4251518718111</v>
          </cell>
          <cell r="V23">
            <v>109.79265105818268</v>
          </cell>
          <cell r="W23">
            <v>40377.991405385801</v>
          </cell>
          <cell r="X23">
            <v>504.60542892025717</v>
          </cell>
          <cell r="Z23">
            <v>6160.9893541078709</v>
          </cell>
          <cell r="AG23">
            <v>29707.442285444926</v>
          </cell>
          <cell r="AH23">
            <v>28235.400987374906</v>
          </cell>
          <cell r="AI23">
            <v>205571.87116633932</v>
          </cell>
          <cell r="AJ23">
            <v>29033.554295858965</v>
          </cell>
          <cell r="AK23">
            <v>17829.661432233865</v>
          </cell>
          <cell r="AL23">
            <v>0</v>
          </cell>
          <cell r="AM23">
            <v>0</v>
          </cell>
        </row>
        <row r="24">
          <cell r="A24">
            <v>9</v>
          </cell>
          <cell r="B24" t="str">
            <v>RhodeIsland</v>
          </cell>
          <cell r="C24">
            <v>38899</v>
          </cell>
          <cell r="D24" t="str">
            <v>Normal V</v>
          </cell>
          <cell r="E24">
            <v>39381.174132834902</v>
          </cell>
          <cell r="F24">
            <v>0</v>
          </cell>
          <cell r="G24">
            <v>424901.589440946</v>
          </cell>
          <cell r="H24">
            <v>0</v>
          </cell>
          <cell r="I24">
            <v>52005.397692536491</v>
          </cell>
          <cell r="L24">
            <v>18134.484349034592</v>
          </cell>
          <cell r="M24">
            <v>0</v>
          </cell>
          <cell r="N24">
            <v>125045.41138289605</v>
          </cell>
          <cell r="O24">
            <v>4845.1568259512323</v>
          </cell>
          <cell r="P24">
            <v>0</v>
          </cell>
          <cell r="Q24">
            <v>23458.921279010709</v>
          </cell>
          <cell r="R24">
            <v>1573.9280162688167</v>
          </cell>
          <cell r="T24">
            <v>24853.919718068268</v>
          </cell>
          <cell r="U24">
            <v>3311.8742538004899</v>
          </cell>
          <cell r="V24">
            <v>0</v>
          </cell>
          <cell r="W24">
            <v>27421.170913570437</v>
          </cell>
          <cell r="X24">
            <v>478.36190555617304</v>
          </cell>
          <cell r="Z24">
            <v>2815.0220924358341</v>
          </cell>
          <cell r="AG24">
            <v>25652.361977215449</v>
          </cell>
          <cell r="AH24">
            <v>25785.074566839467</v>
          </cell>
          <cell r="AI24">
            <v>197628.51581765647</v>
          </cell>
          <cell r="AJ24">
            <v>21454.262199725377</v>
          </cell>
          <cell r="AK24">
            <v>14827.259651037541</v>
          </cell>
          <cell r="AL24">
            <v>0</v>
          </cell>
          <cell r="AM24">
            <v>0</v>
          </cell>
        </row>
        <row r="25">
          <cell r="A25">
            <v>9</v>
          </cell>
          <cell r="B25" t="str">
            <v>RhodeIsland</v>
          </cell>
          <cell r="C25">
            <v>38930</v>
          </cell>
          <cell r="D25" t="str">
            <v>Normal V</v>
          </cell>
          <cell r="E25">
            <v>34190.057272832353</v>
          </cell>
          <cell r="F25">
            <v>0</v>
          </cell>
          <cell r="G25">
            <v>352568.79042881465</v>
          </cell>
          <cell r="H25">
            <v>0</v>
          </cell>
          <cell r="I25">
            <v>44506.502661288134</v>
          </cell>
          <cell r="L25">
            <v>15259.708803774027</v>
          </cell>
          <cell r="M25">
            <v>0</v>
          </cell>
          <cell r="N25">
            <v>108102.01522050622</v>
          </cell>
          <cell r="O25">
            <v>4607.7799431972662</v>
          </cell>
          <cell r="P25">
            <v>0</v>
          </cell>
          <cell r="Q25">
            <v>25533.127448134237</v>
          </cell>
          <cell r="R25">
            <v>2234.2598368353583</v>
          </cell>
          <cell r="T25">
            <v>27218.793616785093</v>
          </cell>
          <cell r="U25">
            <v>2740.6363210191084</v>
          </cell>
          <cell r="V25">
            <v>0</v>
          </cell>
          <cell r="W25">
            <v>21634.17101399077</v>
          </cell>
          <cell r="X25">
            <v>463.32453184713381</v>
          </cell>
          <cell r="Z25">
            <v>2076.1255796178343</v>
          </cell>
          <cell r="AG25">
            <v>28116.548883049167</v>
          </cell>
          <cell r="AH25">
            <v>27672.577997496661</v>
          </cell>
          <cell r="AI25">
            <v>201951.3261560199</v>
          </cell>
          <cell r="AJ25">
            <v>21010.393796178349</v>
          </cell>
          <cell r="AK25">
            <v>13959.635923076923</v>
          </cell>
          <cell r="AL25">
            <v>0</v>
          </cell>
          <cell r="AM25">
            <v>0</v>
          </cell>
        </row>
        <row r="26">
          <cell r="A26">
            <v>9</v>
          </cell>
          <cell r="B26" t="str">
            <v>RhodeIsland</v>
          </cell>
          <cell r="C26">
            <v>38961</v>
          </cell>
          <cell r="D26" t="str">
            <v>Normal V</v>
          </cell>
          <cell r="E26">
            <v>36219.776129318248</v>
          </cell>
          <cell r="F26">
            <v>0</v>
          </cell>
          <cell r="G26">
            <v>373881.35005927854</v>
          </cell>
          <cell r="H26">
            <v>0</v>
          </cell>
          <cell r="I26">
            <v>46168.803578616804</v>
          </cell>
          <cell r="L26">
            <v>18621.582735793148</v>
          </cell>
          <cell r="M26">
            <v>104.28343956060819</v>
          </cell>
          <cell r="N26">
            <v>118556.84885212597</v>
          </cell>
          <cell r="O26">
            <v>4647.5556175075862</v>
          </cell>
          <cell r="P26">
            <v>0</v>
          </cell>
          <cell r="Q26">
            <v>28361.222949603602</v>
          </cell>
          <cell r="R26">
            <v>1817.347463424627</v>
          </cell>
          <cell r="T26">
            <v>31070.398361271949</v>
          </cell>
          <cell r="U26">
            <v>3100.6129698110981</v>
          </cell>
          <cell r="V26">
            <v>25.178927298727224</v>
          </cell>
          <cell r="W26">
            <v>24011.427268324183</v>
          </cell>
          <cell r="X26">
            <v>469.08014047194661</v>
          </cell>
          <cell r="Z26">
            <v>1771.1690838018396</v>
          </cell>
          <cell r="AG26">
            <v>29511.468383471005</v>
          </cell>
          <cell r="AH26">
            <v>31064.386865543434</v>
          </cell>
          <cell r="AI26">
            <v>235749.03417153755</v>
          </cell>
          <cell r="AJ26">
            <v>25397.426604754233</v>
          </cell>
          <cell r="AK26">
            <v>20827.712248837528</v>
          </cell>
          <cell r="AL26">
            <v>0</v>
          </cell>
          <cell r="AM26">
            <v>0</v>
          </cell>
        </row>
        <row r="27">
          <cell r="A27">
            <v>9</v>
          </cell>
          <cell r="B27" t="str">
            <v>RhodeIsland</v>
          </cell>
          <cell r="C27">
            <v>38991</v>
          </cell>
          <cell r="D27" t="str">
            <v>Normal V</v>
          </cell>
          <cell r="E27">
            <v>38250.896654279117</v>
          </cell>
          <cell r="F27">
            <v>0</v>
          </cell>
          <cell r="G27">
            <v>499061.99579327629</v>
          </cell>
          <cell r="H27">
            <v>0</v>
          </cell>
          <cell r="I27">
            <v>48644.721989016944</v>
          </cell>
          <cell r="L27">
            <v>18321.875584074704</v>
          </cell>
          <cell r="M27">
            <v>194.3650168525287</v>
          </cell>
          <cell r="N27">
            <v>140933.47070286842</v>
          </cell>
          <cell r="O27">
            <v>4682.1381397841851</v>
          </cell>
          <cell r="P27">
            <v>0</v>
          </cell>
          <cell r="Q27">
            <v>26208.290612175533</v>
          </cell>
          <cell r="R27">
            <v>1724.6821057005402</v>
          </cell>
          <cell r="T27">
            <v>28387.294742090191</v>
          </cell>
          <cell r="U27">
            <v>5091.7196793607027</v>
          </cell>
          <cell r="V27">
            <v>26.108164311212828</v>
          </cell>
          <cell r="W27">
            <v>40592.696492905467</v>
          </cell>
          <cell r="X27">
            <v>466.04527608323855</v>
          </cell>
          <cell r="Z27">
            <v>2654.8466281191277</v>
          </cell>
          <cell r="AG27">
            <v>40847.694405966198</v>
          </cell>
          <cell r="AH27">
            <v>29133.067285278365</v>
          </cell>
          <cell r="AI27">
            <v>228188.23515703774</v>
          </cell>
          <cell r="AJ27">
            <v>53489.572933930896</v>
          </cell>
          <cell r="AK27">
            <v>44744.153154520711</v>
          </cell>
          <cell r="AL27">
            <v>0</v>
          </cell>
          <cell r="AM27">
            <v>0</v>
          </cell>
        </row>
        <row r="28">
          <cell r="A28">
            <v>9</v>
          </cell>
          <cell r="B28" t="str">
            <v>RhodeIsland</v>
          </cell>
          <cell r="C28">
            <v>39022</v>
          </cell>
          <cell r="D28" t="str">
            <v>Normal V</v>
          </cell>
          <cell r="E28">
            <v>51502.185042253928</v>
          </cell>
          <cell r="F28">
            <v>0</v>
          </cell>
          <cell r="G28">
            <v>1079714.8342172387</v>
          </cell>
          <cell r="H28">
            <v>0</v>
          </cell>
          <cell r="I28">
            <v>122927.31188245547</v>
          </cell>
          <cell r="L28">
            <v>31279.043620436474</v>
          </cell>
          <cell r="M28">
            <v>630.53884559317191</v>
          </cell>
          <cell r="N28">
            <v>265039.69889520074</v>
          </cell>
          <cell r="O28">
            <v>7015.2714799681762</v>
          </cell>
          <cell r="P28">
            <v>0</v>
          </cell>
          <cell r="Q28">
            <v>34312.868014268926</v>
          </cell>
          <cell r="R28">
            <v>1849.157959359761</v>
          </cell>
          <cell r="T28">
            <v>35452.315430152034</v>
          </cell>
          <cell r="U28">
            <v>17163.730492937797</v>
          </cell>
          <cell r="V28">
            <v>0</v>
          </cell>
          <cell r="W28">
            <v>91428.692716229241</v>
          </cell>
          <cell r="X28">
            <v>1044.1595455340635</v>
          </cell>
          <cell r="Z28">
            <v>7068.8341259951494</v>
          </cell>
          <cell r="AG28">
            <v>58848.730881391806</v>
          </cell>
          <cell r="AH28">
            <v>40684.289424115763</v>
          </cell>
          <cell r="AI28">
            <v>250712.52452751185</v>
          </cell>
          <cell r="AJ28">
            <v>123575.81083260744</v>
          </cell>
          <cell r="AK28">
            <v>96428.098284607244</v>
          </cell>
          <cell r="AL28">
            <v>0</v>
          </cell>
          <cell r="AM28">
            <v>0</v>
          </cell>
        </row>
        <row r="29">
          <cell r="A29">
            <v>9</v>
          </cell>
          <cell r="B29" t="str">
            <v>RhodeIsland</v>
          </cell>
          <cell r="C29">
            <v>39052</v>
          </cell>
          <cell r="D29" t="str">
            <v>Normal V</v>
          </cell>
          <cell r="E29">
            <v>72985.542849110774</v>
          </cell>
          <cell r="F29">
            <v>0</v>
          </cell>
          <cell r="G29">
            <v>1942337.7283631256</v>
          </cell>
          <cell r="H29">
            <v>0</v>
          </cell>
          <cell r="I29">
            <v>249787.8083835819</v>
          </cell>
          <cell r="L29">
            <v>55316.411537022665</v>
          </cell>
          <cell r="M29">
            <v>2077.9568524148849</v>
          </cell>
          <cell r="N29">
            <v>391061.98772229691</v>
          </cell>
          <cell r="O29">
            <v>8699.4444015843001</v>
          </cell>
          <cell r="P29">
            <v>805.3513018940539</v>
          </cell>
          <cell r="Q29">
            <v>37096.354999946874</v>
          </cell>
          <cell r="R29">
            <v>1742.2337577180544</v>
          </cell>
          <cell r="T29">
            <v>41366.553482692922</v>
          </cell>
          <cell r="U29">
            <v>33122.51649220266</v>
          </cell>
          <cell r="V29">
            <v>1682.6064752570028</v>
          </cell>
          <cell r="W29">
            <v>143001.46995206579</v>
          </cell>
          <cell r="X29">
            <v>1741.113264015602</v>
          </cell>
          <cell r="Z29">
            <v>10730.415651924384</v>
          </cell>
          <cell r="AG29">
            <v>93135.995898132998</v>
          </cell>
          <cell r="AH29">
            <v>46161.053661051148</v>
          </cell>
          <cell r="AI29">
            <v>318176.127437755</v>
          </cell>
          <cell r="AJ29">
            <v>171659.36893362194</v>
          </cell>
          <cell r="AK29">
            <v>141681.49627306964</v>
          </cell>
          <cell r="AL29">
            <v>0</v>
          </cell>
          <cell r="AM29">
            <v>0</v>
          </cell>
        </row>
        <row r="30">
          <cell r="A30">
            <v>9</v>
          </cell>
          <cell r="B30" t="str">
            <v>RhodeIsland</v>
          </cell>
          <cell r="C30">
            <v>39083</v>
          </cell>
          <cell r="D30" t="str">
            <v>Normal V</v>
          </cell>
          <cell r="E30">
            <v>93944.431894632697</v>
          </cell>
          <cell r="F30">
            <v>0</v>
          </cell>
          <cell r="G30">
            <v>2834987.3419060642</v>
          </cell>
          <cell r="H30">
            <v>0</v>
          </cell>
          <cell r="I30">
            <v>439019.9901208661</v>
          </cell>
          <cell r="L30">
            <v>74283.653795078018</v>
          </cell>
          <cell r="M30">
            <v>2699.4480007321813</v>
          </cell>
          <cell r="N30">
            <v>621525.06174144009</v>
          </cell>
          <cell r="O30">
            <v>8980.7588701275909</v>
          </cell>
          <cell r="P30">
            <v>3675.7429071973079</v>
          </cell>
          <cell r="Q30">
            <v>46381.015938391734</v>
          </cell>
          <cell r="R30">
            <v>2651.1580306215301</v>
          </cell>
          <cell r="T30">
            <v>38942.092023058322</v>
          </cell>
          <cell r="U30">
            <v>50273.025354307058</v>
          </cell>
          <cell r="V30">
            <v>865.08483413526426</v>
          </cell>
          <cell r="W30">
            <v>202660.49863309501</v>
          </cell>
          <cell r="X30">
            <v>2767.6848144168198</v>
          </cell>
          <cell r="Z30">
            <v>12544.069259575899</v>
          </cell>
          <cell r="AG30">
            <v>89915.536350584953</v>
          </cell>
          <cell r="AH30">
            <v>42956.191137236223</v>
          </cell>
          <cell r="AI30">
            <v>305765.71985655685</v>
          </cell>
          <cell r="AJ30">
            <v>197543.38626810853</v>
          </cell>
          <cell r="AK30">
            <v>167707.55370865695</v>
          </cell>
          <cell r="AL30">
            <v>0</v>
          </cell>
          <cell r="AM30">
            <v>0</v>
          </cell>
        </row>
        <row r="31">
          <cell r="A31">
            <v>9</v>
          </cell>
          <cell r="B31" t="str">
            <v>RhodeIsland</v>
          </cell>
          <cell r="C31">
            <v>39114</v>
          </cell>
          <cell r="D31" t="str">
            <v>Normal V</v>
          </cell>
          <cell r="E31">
            <v>94355.347534868619</v>
          </cell>
          <cell r="F31">
            <v>0</v>
          </cell>
          <cell r="G31">
            <v>2945500.4750275156</v>
          </cell>
          <cell r="H31">
            <v>0</v>
          </cell>
          <cell r="I31">
            <v>428469.78406350396</v>
          </cell>
          <cell r="L31">
            <v>82465.272846930457</v>
          </cell>
          <cell r="M31">
            <v>2913.9781717995247</v>
          </cell>
          <cell r="N31">
            <v>662130.72320419853</v>
          </cell>
          <cell r="O31">
            <v>8992.1392289037358</v>
          </cell>
          <cell r="P31">
            <v>0</v>
          </cell>
          <cell r="Q31">
            <v>42576.035021919481</v>
          </cell>
          <cell r="R31">
            <v>2279.2911870044022</v>
          </cell>
          <cell r="T31">
            <v>47247.367395175701</v>
          </cell>
          <cell r="U31">
            <v>50402.137233298236</v>
          </cell>
          <cell r="V31">
            <v>2023.5674019026812</v>
          </cell>
          <cell r="W31">
            <v>211031.08855983813</v>
          </cell>
          <cell r="X31">
            <v>2499.3444759227687</v>
          </cell>
          <cell r="Z31">
            <v>12446.919293143554</v>
          </cell>
          <cell r="AG31">
            <v>103901.283638662</v>
          </cell>
          <cell r="AH31">
            <v>50756.71881172742</v>
          </cell>
          <cell r="AI31">
            <v>314035.55953772843</v>
          </cell>
          <cell r="AJ31">
            <v>185584.03543818305</v>
          </cell>
          <cell r="AK31">
            <v>162637.3548904848</v>
          </cell>
          <cell r="AL31">
            <v>0</v>
          </cell>
          <cell r="AM31">
            <v>0</v>
          </cell>
        </row>
        <row r="32">
          <cell r="A32">
            <v>9</v>
          </cell>
          <cell r="B32" t="str">
            <v>RhodeIsland</v>
          </cell>
          <cell r="C32">
            <v>39142</v>
          </cell>
          <cell r="D32" t="str">
            <v>Normal V</v>
          </cell>
          <cell r="E32">
            <v>85139.34845521886</v>
          </cell>
          <cell r="F32">
            <v>0</v>
          </cell>
          <cell r="G32">
            <v>2640643.0790862241</v>
          </cell>
          <cell r="H32">
            <v>0</v>
          </cell>
          <cell r="I32">
            <v>401147.79488037655</v>
          </cell>
          <cell r="L32">
            <v>74839.694994599733</v>
          </cell>
          <cell r="M32">
            <v>2296.8607589269213</v>
          </cell>
          <cell r="N32">
            <v>619384.86726235377</v>
          </cell>
          <cell r="O32">
            <v>10591.566476506385</v>
          </cell>
          <cell r="P32">
            <v>0</v>
          </cell>
          <cell r="Q32">
            <v>43954.148097645673</v>
          </cell>
          <cell r="R32">
            <v>2308.6864627487016</v>
          </cell>
          <cell r="T32">
            <v>45548.746350533183</v>
          </cell>
          <cell r="U32">
            <v>48366.18676175148</v>
          </cell>
          <cell r="V32">
            <v>2044.0772453375876</v>
          </cell>
          <cell r="W32">
            <v>199816.88825264826</v>
          </cell>
          <cell r="X32">
            <v>2309.9468233323878</v>
          </cell>
          <cell r="Z32">
            <v>13038.230896921832</v>
          </cell>
          <cell r="AG32">
            <v>70569.115406630852</v>
          </cell>
          <cell r="AH32">
            <v>50549.996495716237</v>
          </cell>
          <cell r="AI32">
            <v>281140.68934462668</v>
          </cell>
          <cell r="AJ32">
            <v>159689.34194049682</v>
          </cell>
          <cell r="AK32">
            <v>135624.91025484083</v>
          </cell>
          <cell r="AL32">
            <v>0</v>
          </cell>
          <cell r="AM32">
            <v>0</v>
          </cell>
        </row>
        <row r="33">
          <cell r="A33">
            <v>9</v>
          </cell>
          <cell r="B33" t="str">
            <v>RhodeIsland</v>
          </cell>
          <cell r="C33">
            <v>39173</v>
          </cell>
          <cell r="D33" t="str">
            <v>Normal V</v>
          </cell>
          <cell r="E33">
            <v>65489.587716405462</v>
          </cell>
          <cell r="F33">
            <v>0</v>
          </cell>
          <cell r="G33">
            <v>1920741.9623301583</v>
          </cell>
          <cell r="H33">
            <v>0</v>
          </cell>
          <cell r="I33">
            <v>260018.70315190972</v>
          </cell>
          <cell r="L33">
            <v>54618.188650750104</v>
          </cell>
          <cell r="M33">
            <v>2959.0784358663059</v>
          </cell>
          <cell r="N33">
            <v>407655.63323876646</v>
          </cell>
          <cell r="O33">
            <v>8417.8554619543465</v>
          </cell>
          <cell r="P33">
            <v>0</v>
          </cell>
          <cell r="Q33">
            <v>36847.398505778045</v>
          </cell>
          <cell r="R33">
            <v>2132.5234824939416</v>
          </cell>
          <cell r="T33">
            <v>37833.654259091163</v>
          </cell>
          <cell r="U33">
            <v>36456.063126967339</v>
          </cell>
          <cell r="V33">
            <v>1968.1903141625</v>
          </cell>
          <cell r="W33">
            <v>147208.53648839978</v>
          </cell>
          <cell r="X33">
            <v>1799.7554220803552</v>
          </cell>
          <cell r="Z33">
            <v>9098.6014823510013</v>
          </cell>
          <cell r="AG33">
            <v>52480.674669495173</v>
          </cell>
          <cell r="AH33">
            <v>37324.090700323097</v>
          </cell>
          <cell r="AI33">
            <v>247744.57375906518</v>
          </cell>
          <cell r="AJ33">
            <v>111470.06930954728</v>
          </cell>
          <cell r="AK33">
            <v>88440.613828198897</v>
          </cell>
          <cell r="AL33">
            <v>0</v>
          </cell>
          <cell r="AM33">
            <v>0</v>
          </cell>
        </row>
        <row r="34">
          <cell r="A34">
            <v>9</v>
          </cell>
          <cell r="B34" t="str">
            <v>RhodeIsland</v>
          </cell>
          <cell r="C34">
            <v>39203</v>
          </cell>
          <cell r="D34" t="str">
            <v>Normal V</v>
          </cell>
          <cell r="E34">
            <v>55055.847878200795</v>
          </cell>
          <cell r="F34">
            <v>0</v>
          </cell>
          <cell r="G34">
            <v>1111788.9355861153</v>
          </cell>
          <cell r="H34">
            <v>0</v>
          </cell>
          <cell r="I34">
            <v>131187.69435456826</v>
          </cell>
          <cell r="L34">
            <v>35435.246617175588</v>
          </cell>
          <cell r="M34">
            <v>1239.770416997314</v>
          </cell>
          <cell r="N34">
            <v>241652.11276780689</v>
          </cell>
          <cell r="O34">
            <v>6865.2558005562705</v>
          </cell>
          <cell r="P34">
            <v>0</v>
          </cell>
          <cell r="Q34">
            <v>30710.8258415288</v>
          </cell>
          <cell r="R34">
            <v>2619.8580503091675</v>
          </cell>
          <cell r="T34">
            <v>31662.185742092446</v>
          </cell>
          <cell r="U34">
            <v>17700.750130469994</v>
          </cell>
          <cell r="V34">
            <v>993.31460720247992</v>
          </cell>
          <cell r="W34">
            <v>67093.975209485841</v>
          </cell>
          <cell r="X34">
            <v>1169.0033444398521</v>
          </cell>
          <cell r="Z34">
            <v>5297.4016750661322</v>
          </cell>
          <cell r="AG34">
            <v>32238.288213881551</v>
          </cell>
          <cell r="AH34">
            <v>35621.030295997618</v>
          </cell>
          <cell r="AI34">
            <v>234063.89223744313</v>
          </cell>
          <cell r="AJ34">
            <v>36798.79540272327</v>
          </cell>
          <cell r="AK34">
            <v>40226.574336980688</v>
          </cell>
          <cell r="AL34">
            <v>0</v>
          </cell>
          <cell r="AM34">
            <v>0</v>
          </cell>
        </row>
        <row r="35">
          <cell r="A35">
            <v>9</v>
          </cell>
          <cell r="B35" t="str">
            <v>RhodeIsland</v>
          </cell>
          <cell r="C35">
            <v>39234</v>
          </cell>
          <cell r="D35" t="str">
            <v>Normal V</v>
          </cell>
          <cell r="E35">
            <v>44728.823386854296</v>
          </cell>
          <cell r="F35">
            <v>0</v>
          </cell>
          <cell r="G35">
            <v>667937.26971800649</v>
          </cell>
          <cell r="H35">
            <v>0</v>
          </cell>
          <cell r="I35">
            <v>72423.778659336051</v>
          </cell>
          <cell r="L35">
            <v>25171.662814865333</v>
          </cell>
          <cell r="M35">
            <v>213.68979046899565</v>
          </cell>
          <cell r="N35">
            <v>160691.98937380567</v>
          </cell>
          <cell r="O35">
            <v>5855.092211511791</v>
          </cell>
          <cell r="P35">
            <v>0</v>
          </cell>
          <cell r="Q35">
            <v>23567.584709694685</v>
          </cell>
          <cell r="R35">
            <v>2340.405760128067</v>
          </cell>
          <cell r="T35">
            <v>32953.119367117099</v>
          </cell>
          <cell r="U35">
            <v>11582.996205879928</v>
          </cell>
          <cell r="V35">
            <v>115.69627685701032</v>
          </cell>
          <cell r="W35">
            <v>41389.913137904077</v>
          </cell>
          <cell r="X35">
            <v>513.3523761666022</v>
          </cell>
          <cell r="Z35">
            <v>3839.9227746996567</v>
          </cell>
          <cell r="AG35">
            <v>29040.691710459876</v>
          </cell>
          <cell r="AH35">
            <v>31702.906371789366</v>
          </cell>
          <cell r="AI35">
            <v>238276.48703371146</v>
          </cell>
          <cell r="AJ35">
            <v>28868.59091917795</v>
          </cell>
          <cell r="AK35">
            <v>20058.369111263099</v>
          </cell>
          <cell r="AL35">
            <v>0</v>
          </cell>
          <cell r="AM35">
            <v>0</v>
          </cell>
        </row>
        <row r="36">
          <cell r="A36">
            <v>9</v>
          </cell>
          <cell r="B36" t="str">
            <v>RhodeIsland</v>
          </cell>
          <cell r="C36">
            <v>39264</v>
          </cell>
          <cell r="D36" t="str">
            <v>Normal V</v>
          </cell>
          <cell r="E36">
            <v>38501.611868859945</v>
          </cell>
          <cell r="F36">
            <v>0</v>
          </cell>
          <cell r="G36">
            <v>430636.44113883632</v>
          </cell>
          <cell r="H36">
            <v>0</v>
          </cell>
          <cell r="I36">
            <v>52771.129685316097</v>
          </cell>
          <cell r="L36">
            <v>19759.842593719619</v>
          </cell>
          <cell r="M36">
            <v>44.636720621032183</v>
          </cell>
          <cell r="N36">
            <v>124065.3561151476</v>
          </cell>
          <cell r="O36">
            <v>4852.7990291467386</v>
          </cell>
          <cell r="P36">
            <v>0</v>
          </cell>
          <cell r="Q36">
            <v>22291.003617663857</v>
          </cell>
          <cell r="R36">
            <v>1576.4105525720797</v>
          </cell>
          <cell r="T36">
            <v>24893.121484185092</v>
          </cell>
          <cell r="U36">
            <v>5430.6116540422763</v>
          </cell>
          <cell r="V36">
            <v>25.954158657686492</v>
          </cell>
          <cell r="W36">
            <v>27159.757144816776</v>
          </cell>
          <cell r="X36">
            <v>479.10651070229176</v>
          </cell>
          <cell r="Z36">
            <v>1692.6096864773153</v>
          </cell>
          <cell r="AG36">
            <v>25265.642952433307</v>
          </cell>
          <cell r="AH36">
            <v>28951.662671539048</v>
          </cell>
          <cell r="AI36">
            <v>239977.48349286857</v>
          </cell>
          <cell r="AJ36">
            <v>21092.673510965964</v>
          </cell>
          <cell r="AK36">
            <v>16680.667107417234</v>
          </cell>
          <cell r="AL36">
            <v>0</v>
          </cell>
          <cell r="AM36">
            <v>0</v>
          </cell>
        </row>
        <row r="37">
          <cell r="A37">
            <v>9</v>
          </cell>
          <cell r="B37" t="str">
            <v>RhodeIsland</v>
          </cell>
          <cell r="C37">
            <v>39295</v>
          </cell>
          <cell r="D37" t="str">
            <v>Normal V</v>
          </cell>
          <cell r="E37">
            <v>33097.265062267128</v>
          </cell>
          <cell r="F37">
            <v>0</v>
          </cell>
          <cell r="G37">
            <v>352860.59099136165</v>
          </cell>
          <cell r="H37">
            <v>0</v>
          </cell>
          <cell r="I37">
            <v>44521.555300680906</v>
          </cell>
          <cell r="L37">
            <v>16549.428618774891</v>
          </cell>
          <cell r="M37">
            <v>110.70759294144644</v>
          </cell>
          <cell r="N37">
            <v>107976.56844086522</v>
          </cell>
          <cell r="O37">
            <v>5540.3963218192257</v>
          </cell>
          <cell r="P37">
            <v>0</v>
          </cell>
          <cell r="Q37">
            <v>25283.211029392303</v>
          </cell>
          <cell r="R37">
            <v>4424.7821238468596</v>
          </cell>
          <cell r="T37">
            <v>18529.759887772641</v>
          </cell>
          <cell r="U37">
            <v>4155.5233531847134</v>
          </cell>
          <cell r="V37">
            <v>15.998509554140128</v>
          </cell>
          <cell r="W37">
            <v>20388.879624165384</v>
          </cell>
          <cell r="X37">
            <v>458.7895445859873</v>
          </cell>
          <cell r="Z37">
            <v>1541.8534585987263</v>
          </cell>
          <cell r="AG37">
            <v>27904.081259247789</v>
          </cell>
          <cell r="AH37">
            <v>31556.448593636545</v>
          </cell>
          <cell r="AI37">
            <v>234079.94622629578</v>
          </cell>
          <cell r="AJ37">
            <v>20772.988216560512</v>
          </cell>
          <cell r="AK37">
            <v>16387.398692307692</v>
          </cell>
          <cell r="AL37">
            <v>0</v>
          </cell>
          <cell r="AM37">
            <v>0</v>
          </cell>
        </row>
        <row r="38">
          <cell r="A38">
            <v>9</v>
          </cell>
          <cell r="B38" t="str">
            <v>RhodeIsland</v>
          </cell>
          <cell r="C38">
            <v>39326</v>
          </cell>
          <cell r="D38" t="str">
            <v>Normal V</v>
          </cell>
          <cell r="E38">
            <v>34991.344151246805</v>
          </cell>
          <cell r="F38">
            <v>0</v>
          </cell>
          <cell r="G38">
            <v>372081.464098898</v>
          </cell>
          <cell r="H38">
            <v>0</v>
          </cell>
          <cell r="I38">
            <v>46113.467540599857</v>
          </cell>
          <cell r="L38">
            <v>19906.367913374408</v>
          </cell>
          <cell r="M38">
            <v>189.06201357376926</v>
          </cell>
          <cell r="N38">
            <v>117862.29346140406</v>
          </cell>
          <cell r="O38">
            <v>6010.0441446914338</v>
          </cell>
          <cell r="P38">
            <v>0</v>
          </cell>
          <cell r="Q38">
            <v>29111.139955865976</v>
          </cell>
          <cell r="R38">
            <v>3594.30942766204</v>
          </cell>
          <cell r="T38">
            <v>24580.137370250701</v>
          </cell>
          <cell r="U38">
            <v>5265.7344208420282</v>
          </cell>
          <cell r="V38">
            <v>23.863187030157793</v>
          </cell>
          <cell r="W38">
            <v>21561.581394254583</v>
          </cell>
          <cell r="X38">
            <v>464.30357732945191</v>
          </cell>
          <cell r="Z38">
            <v>1757.3713645061234</v>
          </cell>
          <cell r="AG38">
            <v>29436.566179452042</v>
          </cell>
          <cell r="AH38">
            <v>31565.425363374779</v>
          </cell>
          <cell r="AI38">
            <v>275876.52934967162</v>
          </cell>
          <cell r="AJ38">
            <v>24957.008802359651</v>
          </cell>
          <cell r="AK38">
            <v>21660.82073879103</v>
          </cell>
          <cell r="AL38">
            <v>0</v>
          </cell>
          <cell r="AM38">
            <v>0</v>
          </cell>
        </row>
        <row r="39">
          <cell r="A39">
            <v>9</v>
          </cell>
          <cell r="B39" t="str">
            <v>RhodeIsland</v>
          </cell>
          <cell r="C39">
            <v>39356</v>
          </cell>
          <cell r="D39" t="str">
            <v>Normal V</v>
          </cell>
          <cell r="E39">
            <v>37002.13736528442</v>
          </cell>
          <cell r="F39">
            <v>0</v>
          </cell>
          <cell r="G39">
            <v>487474.44327539974</v>
          </cell>
          <cell r="H39">
            <v>0</v>
          </cell>
          <cell r="I39">
            <v>48076.323960768867</v>
          </cell>
          <cell r="L39">
            <v>20222.365996923028</v>
          </cell>
          <cell r="M39">
            <v>352.26677605735625</v>
          </cell>
          <cell r="N39">
            <v>139362.82812172212</v>
          </cell>
          <cell r="O39">
            <v>6408.9299571798074</v>
          </cell>
          <cell r="P39">
            <v>0</v>
          </cell>
          <cell r="Q39">
            <v>27528.32482530917</v>
          </cell>
          <cell r="R39">
            <v>3409.975060536794</v>
          </cell>
          <cell r="T39">
            <v>22450.50651054702</v>
          </cell>
          <cell r="U39">
            <v>8757.778250655294</v>
          </cell>
          <cell r="V39">
            <v>24.608143075131139</v>
          </cell>
          <cell r="W39">
            <v>34422.562126549463</v>
          </cell>
          <cell r="X39">
            <v>460.54202145488495</v>
          </cell>
          <cell r="Z39">
            <v>2568.6526436035656</v>
          </cell>
          <cell r="AG39">
            <v>40847.694405966198</v>
          </cell>
          <cell r="AH39">
            <v>29602.955467298983</v>
          </cell>
          <cell r="AI39">
            <v>271883.85465519392</v>
          </cell>
          <cell r="AJ39">
            <v>52562.008085365618</v>
          </cell>
          <cell r="AK39">
            <v>46608.492869292408</v>
          </cell>
          <cell r="AL39">
            <v>0</v>
          </cell>
          <cell r="AM39">
            <v>0</v>
          </cell>
        </row>
        <row r="40">
          <cell r="A40">
            <v>9</v>
          </cell>
          <cell r="B40" t="str">
            <v>RhodeIsland</v>
          </cell>
          <cell r="C40">
            <v>39387</v>
          </cell>
          <cell r="D40" t="str">
            <v>Normal V</v>
          </cell>
          <cell r="E40">
            <v>50777.634403179225</v>
          </cell>
          <cell r="F40">
            <v>0</v>
          </cell>
          <cell r="G40">
            <v>1080081.6934901434</v>
          </cell>
          <cell r="H40">
            <v>0</v>
          </cell>
          <cell r="I40">
            <v>123830.01399464693</v>
          </cell>
          <cell r="L40">
            <v>36084.452875475035</v>
          </cell>
          <cell r="M40">
            <v>589.18854784504833</v>
          </cell>
          <cell r="N40">
            <v>264719.97249113047</v>
          </cell>
          <cell r="O40">
            <v>8471.3545997473975</v>
          </cell>
          <cell r="P40">
            <v>0</v>
          </cell>
          <cell r="Q40">
            <v>37627.769557743122</v>
          </cell>
          <cell r="R40">
            <v>3721.6123969476766</v>
          </cell>
          <cell r="T40">
            <v>24527.000507730183</v>
          </cell>
          <cell r="U40">
            <v>23981.879777681825</v>
          </cell>
          <cell r="V40">
            <v>725.23248003123001</v>
          </cell>
          <cell r="W40">
            <v>79762.581785235292</v>
          </cell>
          <cell r="X40">
            <v>1037.7966104801915</v>
          </cell>
          <cell r="Z40">
            <v>6994.395555886189</v>
          </cell>
          <cell r="AG40">
            <v>58999.239144515566</v>
          </cell>
          <cell r="AH40">
            <v>40684.289424115763</v>
          </cell>
          <cell r="AI40">
            <v>299764.97497854679</v>
          </cell>
          <cell r="AJ40">
            <v>121445.19340445903</v>
          </cell>
          <cell r="AK40">
            <v>104463.77314165785</v>
          </cell>
          <cell r="AL40">
            <v>0</v>
          </cell>
          <cell r="AM40">
            <v>0</v>
          </cell>
        </row>
        <row r="41">
          <cell r="A41">
            <v>9</v>
          </cell>
          <cell r="B41" t="str">
            <v>RhodeIsland</v>
          </cell>
          <cell r="C41">
            <v>39417</v>
          </cell>
          <cell r="D41" t="str">
            <v>Normal V</v>
          </cell>
          <cell r="E41">
            <v>72220.673904559881</v>
          </cell>
          <cell r="F41">
            <v>0</v>
          </cell>
          <cell r="G41">
            <v>1956681.7636010458</v>
          </cell>
          <cell r="H41">
            <v>0</v>
          </cell>
          <cell r="I41">
            <v>252087.58236373571</v>
          </cell>
          <cell r="L41">
            <v>61132.169836520057</v>
          </cell>
          <cell r="M41">
            <v>1367.8941508084399</v>
          </cell>
          <cell r="N41">
            <v>392651.25237746851</v>
          </cell>
          <cell r="O41">
            <v>9951.8019185623725</v>
          </cell>
          <cell r="P41">
            <v>0</v>
          </cell>
          <cell r="Q41">
            <v>41820.720340443346</v>
          </cell>
          <cell r="R41">
            <v>3517.1343983933225</v>
          </cell>
          <cell r="T41">
            <v>28706.125883595305</v>
          </cell>
          <cell r="U41">
            <v>48989.999900896473</v>
          </cell>
          <cell r="V41">
            <v>839.08845704959379</v>
          </cell>
          <cell r="W41">
            <v>123355.17162575586</v>
          </cell>
          <cell r="X41">
            <v>1742.0292076264739</v>
          </cell>
          <cell r="Z41">
            <v>10722.770736038327</v>
          </cell>
          <cell r="AG41">
            <v>95330.29946641362</v>
          </cell>
          <cell r="AH41">
            <v>46905.586784616484</v>
          </cell>
          <cell r="AI41">
            <v>352024.65163326089</v>
          </cell>
          <cell r="AJ41">
            <v>170655.51297494577</v>
          </cell>
          <cell r="AK41">
            <v>153488.28762915876</v>
          </cell>
          <cell r="AL41">
            <v>0</v>
          </cell>
          <cell r="AM41">
            <v>0</v>
          </cell>
        </row>
        <row r="42">
          <cell r="A42">
            <v>9</v>
          </cell>
          <cell r="B42" t="str">
            <v>RhodeIsland</v>
          </cell>
          <cell r="C42">
            <v>39448</v>
          </cell>
          <cell r="D42" t="str">
            <v>Normal V</v>
          </cell>
          <cell r="E42">
            <v>95205.150339184212</v>
          </cell>
          <cell r="F42">
            <v>0</v>
          </cell>
          <cell r="G42">
            <v>2935424.8457969767</v>
          </cell>
          <cell r="H42">
            <v>0</v>
          </cell>
          <cell r="I42">
            <v>454354.79196614586</v>
          </cell>
          <cell r="L42">
            <v>88280.501493928197</v>
          </cell>
          <cell r="M42">
            <v>2521.9998143486478</v>
          </cell>
          <cell r="N42">
            <v>635415.00457320327</v>
          </cell>
          <cell r="O42">
            <v>10598.41108897045</v>
          </cell>
          <cell r="P42">
            <v>0</v>
          </cell>
          <cell r="Q42">
            <v>54279.232420654094</v>
          </cell>
          <cell r="R42">
            <v>5475.2176719357685</v>
          </cell>
          <cell r="T42">
            <v>27645.710709304312</v>
          </cell>
          <cell r="U42">
            <v>80600.988016762378</v>
          </cell>
          <cell r="V42">
            <v>4005.7175522057523</v>
          </cell>
          <cell r="W42">
            <v>181716.25879451924</v>
          </cell>
          <cell r="X42">
            <v>2849.5049631354341</v>
          </cell>
          <cell r="Z42">
            <v>15064.930490461837</v>
          </cell>
          <cell r="AG42">
            <v>91089.368417824968</v>
          </cell>
          <cell r="AH42">
            <v>42956.191137236223</v>
          </cell>
          <cell r="AI42">
            <v>365589.44765457889</v>
          </cell>
          <cell r="AJ42">
            <v>186190.31809178047</v>
          </cell>
          <cell r="AK42">
            <v>167707.55370865695</v>
          </cell>
          <cell r="AL42">
            <v>0</v>
          </cell>
          <cell r="AM42">
            <v>0</v>
          </cell>
        </row>
        <row r="43">
          <cell r="A43">
            <v>9</v>
          </cell>
          <cell r="B43" t="str">
            <v>RhodeIsland</v>
          </cell>
          <cell r="C43">
            <v>39479</v>
          </cell>
          <cell r="D43" t="str">
            <v>Normal V</v>
          </cell>
          <cell r="E43">
            <v>93639.595194277164</v>
          </cell>
          <cell r="F43">
            <v>0</v>
          </cell>
          <cell r="G43">
            <v>2989533.016852343</v>
          </cell>
          <cell r="H43">
            <v>0</v>
          </cell>
          <cell r="I43">
            <v>434172.18808761524</v>
          </cell>
          <cell r="L43">
            <v>92805.27116198928</v>
          </cell>
          <cell r="M43">
            <v>2798.1529866945457</v>
          </cell>
          <cell r="N43">
            <v>662254.67809051136</v>
          </cell>
          <cell r="O43">
            <v>11009.266092530312</v>
          </cell>
          <cell r="P43">
            <v>0</v>
          </cell>
          <cell r="Q43">
            <v>48011.470549946171</v>
          </cell>
          <cell r="R43">
            <v>4596.2566085047456</v>
          </cell>
          <cell r="T43">
            <v>34934.417104311731</v>
          </cell>
          <cell r="U43">
            <v>78234.418208965246</v>
          </cell>
          <cell r="V43">
            <v>9187.9252310887623</v>
          </cell>
          <cell r="W43">
            <v>183579.39243792868</v>
          </cell>
          <cell r="X43">
            <v>2521.495500453756</v>
          </cell>
          <cell r="Z43">
            <v>16743.700335936901</v>
          </cell>
          <cell r="AG43">
            <v>109578.84352417637</v>
          </cell>
          <cell r="AH43">
            <v>52569.458769289115</v>
          </cell>
          <cell r="AI43">
            <v>371715.56026914791</v>
          </cell>
          <cell r="AJ43">
            <v>182500.7696590921</v>
          </cell>
          <cell r="AK43">
            <v>166613.31869814612</v>
          </cell>
          <cell r="AL43">
            <v>0</v>
          </cell>
          <cell r="AM43">
            <v>0</v>
          </cell>
        </row>
        <row r="44">
          <cell r="A44">
            <v>9</v>
          </cell>
          <cell r="B44" t="str">
            <v>RhodeIsland</v>
          </cell>
          <cell r="C44">
            <v>39508</v>
          </cell>
          <cell r="D44" t="str">
            <v>Normal V</v>
          </cell>
          <cell r="E44">
            <v>81733.445950881811</v>
          </cell>
          <cell r="F44">
            <v>0</v>
          </cell>
          <cell r="G44">
            <v>2583195.7353389123</v>
          </cell>
          <cell r="H44">
            <v>0</v>
          </cell>
          <cell r="I44">
            <v>390496.47376215435</v>
          </cell>
          <cell r="L44">
            <v>81991.010465897751</v>
          </cell>
          <cell r="M44">
            <v>2138.0117842153818</v>
          </cell>
          <cell r="N44">
            <v>600522.44171018025</v>
          </cell>
          <cell r="O44">
            <v>11732.284459975031</v>
          </cell>
          <cell r="P44">
            <v>0</v>
          </cell>
          <cell r="Q44">
            <v>48115.235461978533</v>
          </cell>
          <cell r="R44">
            <v>4512.941227667091</v>
          </cell>
          <cell r="T44">
            <v>30606.51322322277</v>
          </cell>
          <cell r="U44">
            <v>71567.994611297021</v>
          </cell>
          <cell r="V44">
            <v>8956.1458023129453</v>
          </cell>
          <cell r="W44">
            <v>171064.51892716312</v>
          </cell>
          <cell r="X44">
            <v>2250.8061202015811</v>
          </cell>
          <cell r="Z44">
            <v>16933.890595009569</v>
          </cell>
          <cell r="AG44">
            <v>70386.293864126623</v>
          </cell>
          <cell r="AH44">
            <v>49760.152800470671</v>
          </cell>
          <cell r="AI44">
            <v>322140.37320738478</v>
          </cell>
          <cell r="AJ44">
            <v>151523.40968217596</v>
          </cell>
          <cell r="AK44">
            <v>135624.91025484083</v>
          </cell>
          <cell r="AL44">
            <v>0</v>
          </cell>
          <cell r="AM44">
            <v>0</v>
          </cell>
        </row>
        <row r="45">
          <cell r="A45">
            <v>9</v>
          </cell>
          <cell r="B45" t="str">
            <v>RhodeIsland</v>
          </cell>
          <cell r="C45">
            <v>39539</v>
          </cell>
          <cell r="D45" t="str">
            <v>Normal V</v>
          </cell>
          <cell r="E45">
            <v>62449.041126114098</v>
          </cell>
          <cell r="F45">
            <v>0</v>
          </cell>
          <cell r="G45">
            <v>1910385.0658960056</v>
          </cell>
          <cell r="H45">
            <v>0</v>
          </cell>
          <cell r="I45">
            <v>257700.59054295841</v>
          </cell>
          <cell r="L45">
            <v>52413.771162103061</v>
          </cell>
          <cell r="M45">
            <v>1884.0095111071821</v>
          </cell>
          <cell r="N45">
            <v>401233.27939946105</v>
          </cell>
          <cell r="O45">
            <v>9271.0759215254784</v>
          </cell>
          <cell r="P45">
            <v>0</v>
          </cell>
          <cell r="Q45">
            <v>40104.75473732331</v>
          </cell>
          <cell r="R45">
            <v>4144.7164863518619</v>
          </cell>
          <cell r="T45">
            <v>25276.794871375561</v>
          </cell>
          <cell r="U45">
            <v>43228.147501742489</v>
          </cell>
          <cell r="V45">
            <v>5868.4163120978028</v>
          </cell>
          <cell r="W45">
            <v>141240.96138616468</v>
          </cell>
          <cell r="X45">
            <v>1778.4608116025852</v>
          </cell>
          <cell r="Z45">
            <v>12012.313006553681</v>
          </cell>
          <cell r="AG45">
            <v>52072.793778281484</v>
          </cell>
          <cell r="AH45">
            <v>36740.901783130546</v>
          </cell>
          <cell r="AI45">
            <v>278712.64547894837</v>
          </cell>
          <cell r="AJ45">
            <v>103283.00207212291</v>
          </cell>
          <cell r="AK45">
            <v>88440.613828198897</v>
          </cell>
          <cell r="AL45">
            <v>0</v>
          </cell>
          <cell r="AM45">
            <v>0</v>
          </cell>
        </row>
        <row r="46">
          <cell r="A46">
            <v>9</v>
          </cell>
          <cell r="B46" t="str">
            <v>RhodeIsland</v>
          </cell>
          <cell r="C46">
            <v>39569</v>
          </cell>
          <cell r="D46" t="str">
            <v>Normal V</v>
          </cell>
          <cell r="E46">
            <v>52806.825063870252</v>
          </cell>
          <cell r="F46">
            <v>0</v>
          </cell>
          <cell r="G46">
            <v>1142556.1740160487</v>
          </cell>
          <cell r="H46">
            <v>0</v>
          </cell>
          <cell r="I46">
            <v>133709.93634074621</v>
          </cell>
          <cell r="L46">
            <v>34161.085621792037</v>
          </cell>
          <cell r="M46">
            <v>1213.3923230186479</v>
          </cell>
          <cell r="N46">
            <v>240274.14712245783</v>
          </cell>
          <cell r="O46">
            <v>7615.0780652978774</v>
          </cell>
          <cell r="P46">
            <v>1943.084480168468</v>
          </cell>
          <cell r="Q46">
            <v>34065.057883795067</v>
          </cell>
          <cell r="R46">
            <v>5128.2327793285831</v>
          </cell>
          <cell r="T46">
            <v>21304.609023269652</v>
          </cell>
          <cell r="U46">
            <v>22857.329303078826</v>
          </cell>
          <cell r="V46">
            <v>6530.2886780989338</v>
          </cell>
          <cell r="W46">
            <v>67857.815909489625</v>
          </cell>
          <cell r="X46">
            <v>1187.1230856601301</v>
          </cell>
          <cell r="Z46">
            <v>7216.511927737557</v>
          </cell>
          <cell r="AG46">
            <v>31905.075932601121</v>
          </cell>
          <cell r="AH46">
            <v>34507.873099247692</v>
          </cell>
          <cell r="AI46">
            <v>257947.96287391693</v>
          </cell>
          <cell r="AJ46">
            <v>34906.285924868927</v>
          </cell>
          <cell r="AK46">
            <v>38679.39840094297</v>
          </cell>
          <cell r="AL46">
            <v>0</v>
          </cell>
          <cell r="AM46">
            <v>0</v>
          </cell>
        </row>
        <row r="47">
          <cell r="A47">
            <v>9</v>
          </cell>
          <cell r="B47" t="str">
            <v>RhodeIsland</v>
          </cell>
          <cell r="C47">
            <v>39600</v>
          </cell>
          <cell r="D47" t="str">
            <v>Normal V</v>
          </cell>
          <cell r="E47">
            <v>43373.75604337894</v>
          </cell>
          <cell r="F47">
            <v>0</v>
          </cell>
          <cell r="G47">
            <v>700589.1679156943</v>
          </cell>
          <cell r="H47">
            <v>0</v>
          </cell>
          <cell r="I47">
            <v>74568.876898441536</v>
          </cell>
          <cell r="L47">
            <v>24565.219369202576</v>
          </cell>
          <cell r="M47">
            <v>52.929317331551232</v>
          </cell>
          <cell r="N47">
            <v>160759.98821117988</v>
          </cell>
          <cell r="O47">
            <v>6574.5179006801118</v>
          </cell>
          <cell r="P47">
            <v>6915.8477139062261</v>
          </cell>
          <cell r="Q47">
            <v>26189.907232902293</v>
          </cell>
          <cell r="R47">
            <v>4637.6040292999232</v>
          </cell>
          <cell r="T47">
            <v>23942.553599657185</v>
          </cell>
          <cell r="U47">
            <v>16591.423058289525</v>
          </cell>
          <cell r="V47">
            <v>127.27109375274144</v>
          </cell>
          <cell r="W47">
            <v>43072.517285889851</v>
          </cell>
          <cell r="X47">
            <v>511.21735389875244</v>
          </cell>
          <cell r="Z47">
            <v>5417.0527471319465</v>
          </cell>
          <cell r="AG47">
            <v>28448.024532695388</v>
          </cell>
          <cell r="AH47">
            <v>30712.190547670947</v>
          </cell>
          <cell r="AI47">
            <v>252292.75097687097</v>
          </cell>
          <cell r="AJ47">
            <v>27218.957152367781</v>
          </cell>
          <cell r="AK47">
            <v>18572.563991910276</v>
          </cell>
          <cell r="AL47">
            <v>0</v>
          </cell>
          <cell r="AM47">
            <v>0</v>
          </cell>
        </row>
        <row r="48">
          <cell r="A48">
            <v>9</v>
          </cell>
          <cell r="B48" t="str">
            <v>RhodeIsland</v>
          </cell>
          <cell r="C48">
            <v>39630</v>
          </cell>
          <cell r="D48" t="str">
            <v>Normal V</v>
          </cell>
          <cell r="E48">
            <v>37382.462923922547</v>
          </cell>
          <cell r="F48">
            <v>0</v>
          </cell>
          <cell r="G48">
            <v>448584.41653729184</v>
          </cell>
          <cell r="H48">
            <v>0</v>
          </cell>
          <cell r="I48">
            <v>54318.716410755726</v>
          </cell>
          <cell r="L48">
            <v>19752.770352275911</v>
          </cell>
          <cell r="M48">
            <v>22.142625189960846</v>
          </cell>
          <cell r="N48">
            <v>123981.65362608104</v>
          </cell>
          <cell r="O48">
            <v>5456.5330815917659</v>
          </cell>
          <cell r="P48">
            <v>3092.2475130054095</v>
          </cell>
          <cell r="Q48">
            <v>25402.920700700142</v>
          </cell>
          <cell r="R48">
            <v>3127.9957421115282</v>
          </cell>
          <cell r="T48">
            <v>16464.741769067303</v>
          </cell>
          <cell r="U48">
            <v>7715.7797458574896</v>
          </cell>
          <cell r="V48">
            <v>31.277343928479659</v>
          </cell>
          <cell r="W48">
            <v>28425.01968774723</v>
          </cell>
          <cell r="X48">
            <v>475.06800966093027</v>
          </cell>
          <cell r="Z48">
            <v>2272.4159973871797</v>
          </cell>
          <cell r="AG48">
            <v>24750.017586057118</v>
          </cell>
          <cell r="AH48">
            <v>28499.292942296252</v>
          </cell>
          <cell r="AI48">
            <v>254093.80605127261</v>
          </cell>
          <cell r="AJ48">
            <v>19887.377881767909</v>
          </cell>
          <cell r="AK48">
            <v>15445.062136497438</v>
          </cell>
          <cell r="AL48">
            <v>0</v>
          </cell>
          <cell r="AM48">
            <v>0</v>
          </cell>
        </row>
        <row r="49">
          <cell r="A49">
            <v>9</v>
          </cell>
          <cell r="B49" t="str">
            <v>RhodeIsland</v>
          </cell>
          <cell r="C49">
            <v>39661</v>
          </cell>
          <cell r="D49" t="str">
            <v>Normal V</v>
          </cell>
          <cell r="E49">
            <v>34305.367862212974</v>
          </cell>
          <cell r="F49">
            <v>0</v>
          </cell>
          <cell r="G49">
            <v>376140.74687423086</v>
          </cell>
          <cell r="H49">
            <v>0</v>
          </cell>
          <cell r="I49">
            <v>47242.055443876365</v>
          </cell>
          <cell r="L49">
            <v>18562.175291569009</v>
          </cell>
          <cell r="M49">
            <v>58.636723444275169</v>
          </cell>
          <cell r="N49">
            <v>111097.8686968476</v>
          </cell>
          <cell r="O49">
            <v>5523.7520456319598</v>
          </cell>
          <cell r="P49">
            <v>4452.7349227001305</v>
          </cell>
          <cell r="Q49">
            <v>26447.925672570858</v>
          </cell>
          <cell r="R49">
            <v>4687.2074227900011</v>
          </cell>
          <cell r="T49">
            <v>21413.153705863966</v>
          </cell>
          <cell r="U49">
            <v>5839.3604729299359</v>
          </cell>
          <cell r="V49">
            <v>8.4736751592356683</v>
          </cell>
          <cell r="W49">
            <v>20602.80040735229</v>
          </cell>
          <cell r="X49">
            <v>485.99946815286631</v>
          </cell>
          <cell r="Z49">
            <v>2177.7304203821654</v>
          </cell>
          <cell r="AG49">
            <v>27125.0333053094</v>
          </cell>
          <cell r="AH49">
            <v>29614.513295566601</v>
          </cell>
          <cell r="AI49">
            <v>247849.35482784259</v>
          </cell>
          <cell r="AJ49">
            <v>19704.66310828026</v>
          </cell>
          <cell r="AK49">
            <v>15173.517307692307</v>
          </cell>
          <cell r="AL49">
            <v>0</v>
          </cell>
          <cell r="AM49">
            <v>0</v>
          </cell>
        </row>
        <row r="50">
          <cell r="A50">
            <v>9</v>
          </cell>
          <cell r="B50" t="str">
            <v>RhodeIsland</v>
          </cell>
          <cell r="C50">
            <v>39692</v>
          </cell>
          <cell r="D50" t="str">
            <v>Normal V</v>
          </cell>
          <cell r="E50">
            <v>35301.675397247425</v>
          </cell>
          <cell r="F50">
            <v>0</v>
          </cell>
          <cell r="G50">
            <v>385072.00436764432</v>
          </cell>
          <cell r="H50">
            <v>0</v>
          </cell>
          <cell r="I50">
            <v>47513.413742070952</v>
          </cell>
          <cell r="L50">
            <v>21447.928484714277</v>
          </cell>
          <cell r="M50">
            <v>141.91376007930381</v>
          </cell>
          <cell r="N50">
            <v>117620.4459283675</v>
          </cell>
          <cell r="O50">
            <v>5838.1016108569047</v>
          </cell>
          <cell r="P50">
            <v>738.57865870297337</v>
          </cell>
          <cell r="Q50">
            <v>29312.865351167558</v>
          </cell>
          <cell r="R50">
            <v>3709.6965681969368</v>
          </cell>
          <cell r="T50">
            <v>25369.226852441734</v>
          </cell>
          <cell r="U50">
            <v>6722.7480912913579</v>
          </cell>
          <cell r="V50">
            <v>23.43169627608339</v>
          </cell>
          <cell r="W50">
            <v>21353.758904029819</v>
          </cell>
          <cell r="X50">
            <v>479.71234658390023</v>
          </cell>
          <cell r="Z50">
            <v>2340.7549377462014</v>
          </cell>
          <cell r="AG50">
            <v>29136.957363376194</v>
          </cell>
          <cell r="AH50">
            <v>35072.694848194202</v>
          </cell>
          <cell r="AI50">
            <v>240764.9710688043</v>
          </cell>
          <cell r="AJ50">
            <v>22754.919790386739</v>
          </cell>
          <cell r="AK50">
            <v>17495.278289023525</v>
          </cell>
          <cell r="AL50">
            <v>0</v>
          </cell>
          <cell r="AM50">
            <v>0</v>
          </cell>
        </row>
        <row r="51">
          <cell r="A51">
            <v>9</v>
          </cell>
          <cell r="B51" t="str">
            <v>RhodeIsland</v>
          </cell>
          <cell r="C51">
            <v>39722</v>
          </cell>
          <cell r="D51" t="str">
            <v>Normal V</v>
          </cell>
          <cell r="E51">
            <v>35973.126714405924</v>
          </cell>
          <cell r="F51">
            <v>0</v>
          </cell>
          <cell r="G51">
            <v>483962.4572380578</v>
          </cell>
          <cell r="H51">
            <v>0</v>
          </cell>
          <cell r="I51">
            <v>48034.817384815491</v>
          </cell>
          <cell r="L51">
            <v>20395.585568105704</v>
          </cell>
          <cell r="M51">
            <v>254.50296932076625</v>
          </cell>
          <cell r="N51">
            <v>134558.84783183868</v>
          </cell>
          <cell r="O51">
            <v>5659.2238125738822</v>
          </cell>
          <cell r="P51">
            <v>668.68278052722985</v>
          </cell>
          <cell r="Q51">
            <v>25416.270084295349</v>
          </cell>
          <cell r="R51">
            <v>3387.4669743286304</v>
          </cell>
          <cell r="T51">
            <v>22302.318348761233</v>
          </cell>
          <cell r="U51">
            <v>10804.146960584962</v>
          </cell>
          <cell r="V51">
            <v>143.81015086357669</v>
          </cell>
          <cell r="W51">
            <v>33621.995074915387</v>
          </cell>
          <cell r="X51">
            <v>457.43010621672664</v>
          </cell>
          <cell r="Z51">
            <v>3252.2205131433752</v>
          </cell>
          <cell r="AG51">
            <v>41884.437918807984</v>
          </cell>
          <cell r="AH51">
            <v>32422.284559422696</v>
          </cell>
          <cell r="AI51">
            <v>233043.30399016623</v>
          </cell>
          <cell r="AJ51">
            <v>45450.677579698502</v>
          </cell>
          <cell r="AK51">
            <v>39151.134010205627</v>
          </cell>
          <cell r="AL51">
            <v>0</v>
          </cell>
          <cell r="AM51">
            <v>0</v>
          </cell>
        </row>
        <row r="52">
          <cell r="A52">
            <v>9</v>
          </cell>
          <cell r="B52" t="str">
            <v>RhodeIsland</v>
          </cell>
          <cell r="C52">
            <v>39753</v>
          </cell>
          <cell r="D52" t="str">
            <v>Normal V</v>
          </cell>
          <cell r="E52">
            <v>49223.141277057395</v>
          </cell>
          <cell r="F52">
            <v>0</v>
          </cell>
          <cell r="G52">
            <v>1059694.3862341556</v>
          </cell>
          <cell r="H52">
            <v>0</v>
          </cell>
          <cell r="I52">
            <v>120783.17041249687</v>
          </cell>
          <cell r="L52">
            <v>33539.212039697144</v>
          </cell>
          <cell r="M52">
            <v>358.60566966468815</v>
          </cell>
          <cell r="N52">
            <v>255917.63824448831</v>
          </cell>
          <cell r="O52">
            <v>7447.6036961089967</v>
          </cell>
          <cell r="P52">
            <v>169.70494967936642</v>
          </cell>
          <cell r="Q52">
            <v>34150.75997640624</v>
          </cell>
          <cell r="R52">
            <v>3680.8435600484063</v>
          </cell>
          <cell r="T52">
            <v>24258.316621104026</v>
          </cell>
          <cell r="U52">
            <v>24395.519840604291</v>
          </cell>
          <cell r="V52">
            <v>2105.1113707930208</v>
          </cell>
          <cell r="W52">
            <v>82566.007528887334</v>
          </cell>
          <cell r="X52">
            <v>1014.2223240533881</v>
          </cell>
          <cell r="Z52">
            <v>8750.0087871749856</v>
          </cell>
          <cell r="AG52">
            <v>60504.321775753211</v>
          </cell>
          <cell r="AH52">
            <v>43267.418911361201</v>
          </cell>
          <cell r="AI52">
            <v>261613.06907218631</v>
          </cell>
          <cell r="AJ52">
            <v>101559.43074174059</v>
          </cell>
          <cell r="AK52">
            <v>84374.585999031333</v>
          </cell>
          <cell r="AL52">
            <v>214911.5284113872</v>
          </cell>
          <cell r="AM52">
            <v>15859.639262990388</v>
          </cell>
        </row>
        <row r="53">
          <cell r="A53">
            <v>9</v>
          </cell>
          <cell r="B53" t="str">
            <v>RhodeIsland</v>
          </cell>
          <cell r="C53">
            <v>39783</v>
          </cell>
          <cell r="D53" t="str">
            <v>Normal V</v>
          </cell>
          <cell r="E53">
            <v>71035.578476147319</v>
          </cell>
          <cell r="F53">
            <v>2113.9444739232363</v>
          </cell>
          <cell r="G53">
            <v>1836541.2678280736</v>
          </cell>
          <cell r="H53">
            <v>157892.40564714296</v>
          </cell>
          <cell r="I53">
            <v>253981.68044526858</v>
          </cell>
          <cell r="L53">
            <v>63918.379475315924</v>
          </cell>
          <cell r="M53">
            <v>830.90040987187581</v>
          </cell>
          <cell r="N53">
            <v>390763.15452584962</v>
          </cell>
          <cell r="O53">
            <v>10667.693697442748</v>
          </cell>
          <cell r="P53">
            <v>822.96836162298632</v>
          </cell>
          <cell r="Q53">
            <v>38892.456928312808</v>
          </cell>
          <cell r="R53">
            <v>5341.0353635044112</v>
          </cell>
          <cell r="T53">
            <v>34345.550557603048</v>
          </cell>
          <cell r="U53">
            <v>51202.22611573201</v>
          </cell>
          <cell r="V53">
            <v>2951.6515007723706</v>
          </cell>
          <cell r="W53">
            <v>134870.8272744217</v>
          </cell>
          <cell r="X53">
            <v>1754.2217107140996</v>
          </cell>
          <cell r="Z53">
            <v>13872.415522068943</v>
          </cell>
          <cell r="AG53">
            <v>98256.03755745446</v>
          </cell>
          <cell r="AH53">
            <v>49139.186155312505</v>
          </cell>
          <cell r="AI53">
            <v>311406.42259865382</v>
          </cell>
          <cell r="AJ53">
            <v>143551.40209068969</v>
          </cell>
          <cell r="AK53">
            <v>123971.30923893592</v>
          </cell>
          <cell r="AL53">
            <v>83526.814379626041</v>
          </cell>
          <cell r="AM53">
            <v>19289.695009429743</v>
          </cell>
        </row>
        <row r="54">
          <cell r="A54">
            <v>9</v>
          </cell>
          <cell r="B54" t="str">
            <v>RhodeIsland</v>
          </cell>
          <cell r="C54">
            <v>39814</v>
          </cell>
          <cell r="D54" t="str">
            <v>Normal V</v>
          </cell>
          <cell r="E54">
            <v>92767.344552261551</v>
          </cell>
          <cell r="F54">
            <v>2864.607660877989</v>
          </cell>
          <cell r="G54">
            <v>2742001.3408006001</v>
          </cell>
          <cell r="H54">
            <v>203665.41032529483</v>
          </cell>
          <cell r="I54">
            <v>455373.10064092657</v>
          </cell>
          <cell r="L54">
            <v>92874.922647700761</v>
          </cell>
          <cell r="M54">
            <v>931.95228596706272</v>
          </cell>
          <cell r="N54">
            <v>625777.04700275231</v>
          </cell>
          <cell r="O54">
            <v>12623.464636327304</v>
          </cell>
          <cell r="P54">
            <v>3807.0194395972117</v>
          </cell>
          <cell r="Q54">
            <v>49958.980025067664</v>
          </cell>
          <cell r="R54">
            <v>10983.368984003482</v>
          </cell>
          <cell r="T54">
            <v>27728.855703918762</v>
          </cell>
          <cell r="U54">
            <v>91442.058533867414</v>
          </cell>
          <cell r="V54">
            <v>3999.7829182909145</v>
          </cell>
          <cell r="W54">
            <v>188932.14590161917</v>
          </cell>
          <cell r="X54">
            <v>2847.328025760813</v>
          </cell>
          <cell r="Z54">
            <v>17200.316779585799</v>
          </cell>
          <cell r="AG54">
            <v>91793.667658168968</v>
          </cell>
          <cell r="AH54">
            <v>44319.879744767532</v>
          </cell>
          <cell r="AI54">
            <v>299118.63899010996</v>
          </cell>
          <cell r="AJ54">
            <v>160078.26128622587</v>
          </cell>
          <cell r="AK54">
            <v>135456.10107237677</v>
          </cell>
          <cell r="AL54">
            <v>83141.128215144621</v>
          </cell>
          <cell r="AM54">
            <v>15906.753180507008</v>
          </cell>
        </row>
        <row r="55">
          <cell r="A55">
            <v>9</v>
          </cell>
          <cell r="B55" t="str">
            <v>RhodeIsland</v>
          </cell>
          <cell r="C55">
            <v>39845</v>
          </cell>
          <cell r="D55" t="str">
            <v>Normal V</v>
          </cell>
          <cell r="E55">
            <v>90502.220134124495</v>
          </cell>
          <cell r="F55">
            <v>2813.8622792626493</v>
          </cell>
          <cell r="G55">
            <v>2804924.3761928184</v>
          </cell>
          <cell r="H55">
            <v>204932.5931569798</v>
          </cell>
          <cell r="I55">
            <v>436876.7200650032</v>
          </cell>
          <cell r="L55">
            <v>101369.84633094045</v>
          </cell>
          <cell r="M55">
            <v>1541.5070675060692</v>
          </cell>
          <cell r="N55">
            <v>651148.62260587304</v>
          </cell>
          <cell r="O55">
            <v>12324.64513675838</v>
          </cell>
          <cell r="P55">
            <v>0</v>
          </cell>
          <cell r="Q55">
            <v>44129.810288704619</v>
          </cell>
          <cell r="R55">
            <v>13811.374366211799</v>
          </cell>
          <cell r="T55">
            <v>31810.624218680277</v>
          </cell>
          <cell r="U55">
            <v>92196.132576122327</v>
          </cell>
          <cell r="V55">
            <v>6144.0148574994282</v>
          </cell>
          <cell r="W55">
            <v>192658.15354626233</v>
          </cell>
          <cell r="X55">
            <v>5057.1508764195778</v>
          </cell>
          <cell r="Z55">
            <v>18891.15475105623</v>
          </cell>
          <cell r="AG55">
            <v>105800.26271299786</v>
          </cell>
          <cell r="AH55">
            <v>53173.705421809682</v>
          </cell>
          <cell r="AI55">
            <v>301217.78159741295</v>
          </cell>
          <cell r="AJ55">
            <v>152520.21303252975</v>
          </cell>
          <cell r="AK55">
            <v>131360.94048846851</v>
          </cell>
          <cell r="AL55">
            <v>0</v>
          </cell>
          <cell r="AM55">
            <v>15358.244450144695</v>
          </cell>
        </row>
        <row r="56">
          <cell r="A56">
            <v>9</v>
          </cell>
          <cell r="B56" t="str">
            <v>RhodeIsland</v>
          </cell>
          <cell r="C56">
            <v>39873</v>
          </cell>
          <cell r="D56" t="str">
            <v>Normal V</v>
          </cell>
          <cell r="E56">
            <v>79766.580392785152</v>
          </cell>
          <cell r="F56">
            <v>3243.6632636545087</v>
          </cell>
          <cell r="G56">
            <v>2432558.1102183624</v>
          </cell>
          <cell r="H56">
            <v>221702.78984995242</v>
          </cell>
          <cell r="I56">
            <v>397181.96438170958</v>
          </cell>
          <cell r="L56">
            <v>92111.330899706823</v>
          </cell>
          <cell r="M56">
            <v>1414.9750717352708</v>
          </cell>
          <cell r="N56">
            <v>594229.34142915951</v>
          </cell>
          <cell r="O56">
            <v>13350.96327851704</v>
          </cell>
          <cell r="P56">
            <v>0</v>
          </cell>
          <cell r="Q56">
            <v>44324.338122549918</v>
          </cell>
          <cell r="R56">
            <v>13784.984113601295</v>
          </cell>
          <cell r="T56">
            <v>25496.996139676488</v>
          </cell>
          <cell r="U56">
            <v>87960.377726295061</v>
          </cell>
          <cell r="V56">
            <v>3052.2927076571568</v>
          </cell>
          <cell r="W56">
            <v>178393.99227951019</v>
          </cell>
          <cell r="X56">
            <v>4598.7590903078062</v>
          </cell>
          <cell r="Z56">
            <v>17305.265759889455</v>
          </cell>
          <cell r="AG56">
            <v>71117.580034143524</v>
          </cell>
          <cell r="AH56">
            <v>52129.683886207371</v>
          </cell>
          <cell r="AI56">
            <v>298711.98242866585</v>
          </cell>
          <cell r="AJ56">
            <v>131562.24193961386</v>
          </cell>
          <cell r="AK56">
            <v>109543.19674429452</v>
          </cell>
          <cell r="AL56">
            <v>0</v>
          </cell>
          <cell r="AM56">
            <v>12901.570033232476</v>
          </cell>
        </row>
        <row r="57">
          <cell r="A57">
            <v>9</v>
          </cell>
          <cell r="B57" t="str">
            <v>RhodeIsland</v>
          </cell>
          <cell r="C57">
            <v>39904</v>
          </cell>
          <cell r="D57" t="str">
            <v>Normal V</v>
          </cell>
          <cell r="E57">
            <v>62151.794799121628</v>
          </cell>
          <cell r="F57">
            <v>2368.6949552833375</v>
          </cell>
          <cell r="G57">
            <v>1786335.707401556</v>
          </cell>
          <cell r="H57">
            <v>176421.76306674397</v>
          </cell>
          <cell r="I57">
            <v>261796.91854720825</v>
          </cell>
          <cell r="L57">
            <v>69573.984195085606</v>
          </cell>
          <cell r="M57">
            <v>2269.4477896953235</v>
          </cell>
          <cell r="N57">
            <v>399608.27998775797</v>
          </cell>
          <cell r="O57">
            <v>10779.604878396085</v>
          </cell>
          <cell r="P57">
            <v>2369.5534787414285</v>
          </cell>
          <cell r="Q57">
            <v>37251.680307565577</v>
          </cell>
          <cell r="R57">
            <v>10779.605377810285</v>
          </cell>
          <cell r="T57">
            <v>21514.925839931835</v>
          </cell>
          <cell r="U57">
            <v>70095.804277937015</v>
          </cell>
          <cell r="V57">
            <v>2652.9201607162863</v>
          </cell>
          <cell r="W57">
            <v>131982.9963792497</v>
          </cell>
          <cell r="X57">
            <v>1819.4376989393202</v>
          </cell>
          <cell r="Z57">
            <v>13797.097045770734</v>
          </cell>
          <cell r="AG57">
            <v>53160.476154851334</v>
          </cell>
          <cell r="AH57">
            <v>39073.657451900741</v>
          </cell>
          <cell r="AI57">
            <v>289035.33605224272</v>
          </cell>
          <cell r="AJ57">
            <v>90687.514014546949</v>
          </cell>
          <cell r="AK57">
            <v>74834.365546937523</v>
          </cell>
          <cell r="AL57">
            <v>0</v>
          </cell>
          <cell r="AM57">
            <v>16265.844409793612</v>
          </cell>
        </row>
        <row r="58">
          <cell r="A58">
            <v>9</v>
          </cell>
          <cell r="B58" t="str">
            <v>RhodeIsland</v>
          </cell>
          <cell r="C58">
            <v>39934</v>
          </cell>
          <cell r="D58" t="str">
            <v>Normal V</v>
          </cell>
          <cell r="E58">
            <v>51674.210076432144</v>
          </cell>
          <cell r="F58">
            <v>1665.3893767713043</v>
          </cell>
          <cell r="G58">
            <v>1019262.9465518637</v>
          </cell>
          <cell r="H58">
            <v>115124.66073980402</v>
          </cell>
          <cell r="I58">
            <v>131236.40795618467</v>
          </cell>
          <cell r="L58">
            <v>47383.47821794566</v>
          </cell>
          <cell r="M58">
            <v>5588.0977551728356</v>
          </cell>
          <cell r="N58">
            <v>233465.80436416346</v>
          </cell>
          <cell r="O58">
            <v>10543.954244258599</v>
          </cell>
          <cell r="P58">
            <v>1988.5747522794354</v>
          </cell>
          <cell r="Q58">
            <v>29120.49764246829</v>
          </cell>
          <cell r="R58">
            <v>13120.729351793867</v>
          </cell>
          <cell r="T58">
            <v>15857.003006678051</v>
          </cell>
          <cell r="U58">
            <v>38076.803980551587</v>
          </cell>
          <cell r="V58">
            <v>333.1662341440296</v>
          </cell>
          <cell r="W58">
            <v>57921.191951330868</v>
          </cell>
          <cell r="X58">
            <v>2348.4856637385942</v>
          </cell>
          <cell r="Z58">
            <v>7098.2505568869356</v>
          </cell>
          <cell r="AG58">
            <v>33154.62198740273</v>
          </cell>
          <cell r="AH58">
            <v>37847.34468949747</v>
          </cell>
          <cell r="AI58">
            <v>267501.59112850646</v>
          </cell>
          <cell r="AJ58">
            <v>30280.151645669433</v>
          </cell>
          <cell r="AK58">
            <v>34037.870592829815</v>
          </cell>
          <cell r="AL58">
            <v>61454.243887100034</v>
          </cell>
          <cell r="AM58">
            <v>13882.852032292611</v>
          </cell>
        </row>
        <row r="59">
          <cell r="A59">
            <v>9</v>
          </cell>
          <cell r="B59" t="str">
            <v>RhodeIsland</v>
          </cell>
          <cell r="C59">
            <v>39965</v>
          </cell>
          <cell r="D59" t="str">
            <v>Normal V</v>
          </cell>
          <cell r="E59">
            <v>40504.880292600421</v>
          </cell>
          <cell r="F59">
            <v>965.12339654511629</v>
          </cell>
          <cell r="G59">
            <v>589011.3146254489</v>
          </cell>
          <cell r="H59">
            <v>69812.446205930537</v>
          </cell>
          <cell r="I59">
            <v>69932.941295683748</v>
          </cell>
          <cell r="L59">
            <v>34217.003033299443</v>
          </cell>
          <cell r="M59">
            <v>776.68019997384965</v>
          </cell>
          <cell r="N59">
            <v>147465.94020558387</v>
          </cell>
          <cell r="O59">
            <v>9458.2258801344324</v>
          </cell>
          <cell r="P59">
            <v>13531.006396773051</v>
          </cell>
          <cell r="Q59">
            <v>21299.020942420542</v>
          </cell>
          <cell r="R59">
            <v>11341.966376005246</v>
          </cell>
          <cell r="T59">
            <v>19163.506339646563</v>
          </cell>
          <cell r="U59">
            <v>25913.791119565471</v>
          </cell>
          <cell r="V59">
            <v>112.29194611662402</v>
          </cell>
          <cell r="W59">
            <v>32333.329131490736</v>
          </cell>
          <cell r="X59">
            <v>995.17790577314577</v>
          </cell>
          <cell r="Z59">
            <v>4966.5993807256355</v>
          </cell>
          <cell r="AG59">
            <v>30077.859271547732</v>
          </cell>
          <cell r="AH59">
            <v>33684.338020026204</v>
          </cell>
          <cell r="AI59">
            <v>261636.9269389773</v>
          </cell>
          <cell r="AJ59">
            <v>24084.65299542846</v>
          </cell>
          <cell r="AK59">
            <v>16343.856312881044</v>
          </cell>
          <cell r="AL59">
            <v>269714.33086212038</v>
          </cell>
          <cell r="AM59">
            <v>13118.446229427993</v>
          </cell>
        </row>
        <row r="60">
          <cell r="A60">
            <v>9</v>
          </cell>
          <cell r="B60" t="str">
            <v>RhodeIsland</v>
          </cell>
          <cell r="C60">
            <v>39995</v>
          </cell>
          <cell r="D60" t="str">
            <v>Normal V</v>
          </cell>
          <cell r="E60">
            <v>36930.915798884314</v>
          </cell>
          <cell r="F60">
            <v>745.37811979249159</v>
          </cell>
          <cell r="G60">
            <v>407633.24057819933</v>
          </cell>
          <cell r="H60">
            <v>44780.130002571728</v>
          </cell>
          <cell r="I60">
            <v>54550.409432448454</v>
          </cell>
          <cell r="L60">
            <v>29767.221397487141</v>
          </cell>
          <cell r="M60">
            <v>148.95308818262549</v>
          </cell>
          <cell r="N60">
            <v>119778.42544221724</v>
          </cell>
          <cell r="O60">
            <v>8304.5274724505871</v>
          </cell>
          <cell r="P60">
            <v>12800.923037965251</v>
          </cell>
          <cell r="Q60">
            <v>21032.005456325707</v>
          </cell>
          <cell r="R60">
            <v>8093.0683486377638</v>
          </cell>
          <cell r="T60">
            <v>17039.70100544743</v>
          </cell>
          <cell r="U60">
            <v>13356.615247741165</v>
          </cell>
          <cell r="V60">
            <v>55.441294339913362</v>
          </cell>
          <cell r="W60">
            <v>22322.769576651281</v>
          </cell>
          <cell r="X60">
            <v>983.76282358130732</v>
          </cell>
          <cell r="Z60">
            <v>2323.7017655847239</v>
          </cell>
          <cell r="AG60">
            <v>26554.706368373783</v>
          </cell>
          <cell r="AH60">
            <v>30308.771859267443</v>
          </cell>
          <cell r="AI60">
            <v>258799.24690407395</v>
          </cell>
          <cell r="AJ60">
            <v>17597.316186291602</v>
          </cell>
          <cell r="AK60">
            <v>13591.654680117746</v>
          </cell>
          <cell r="AL60">
            <v>714331.60602650454</v>
          </cell>
          <cell r="AM60">
            <v>12276.716190125286</v>
          </cell>
        </row>
        <row r="61">
          <cell r="A61">
            <v>9</v>
          </cell>
          <cell r="B61" t="str">
            <v>RhodeIsland</v>
          </cell>
          <cell r="C61">
            <v>40026</v>
          </cell>
          <cell r="D61" t="str">
            <v>Normal V</v>
          </cell>
          <cell r="E61">
            <v>30380.112133097598</v>
          </cell>
          <cell r="F61">
            <v>587.38419533739284</v>
          </cell>
          <cell r="G61">
            <v>318305.88708098116</v>
          </cell>
          <cell r="H61">
            <v>36556.274303223079</v>
          </cell>
          <cell r="I61">
            <v>44092.11332926937</v>
          </cell>
          <cell r="L61">
            <v>24560.320754716417</v>
          </cell>
          <cell r="M61">
            <v>408.9979854550142</v>
          </cell>
          <cell r="N61">
            <v>94786.615240043102</v>
          </cell>
          <cell r="O61">
            <v>8668.9833328901277</v>
          </cell>
          <cell r="P61">
            <v>20705.563637439176</v>
          </cell>
          <cell r="Q61">
            <v>16813.127070863597</v>
          </cell>
          <cell r="R61">
            <v>6538.7636986666112</v>
          </cell>
          <cell r="T61">
            <v>13276.377310634165</v>
          </cell>
          <cell r="U61">
            <v>8522.0153464968153</v>
          </cell>
          <cell r="V61">
            <v>7.8806496815286629</v>
          </cell>
          <cell r="W61">
            <v>13144.209280101029</v>
          </cell>
          <cell r="X61">
            <v>903.97412738853518</v>
          </cell>
          <cell r="Z61">
            <v>2278.4885541401272</v>
          </cell>
          <cell r="AG61">
            <v>29108.064460788937</v>
          </cell>
          <cell r="AH61">
            <v>32527.416242671516</v>
          </cell>
          <cell r="AI61">
            <v>257028.96056220715</v>
          </cell>
          <cell r="AJ61">
            <v>17093.201732484078</v>
          </cell>
          <cell r="AK61">
            <v>13352.69523076923</v>
          </cell>
          <cell r="AL61">
            <v>107916.2330153142</v>
          </cell>
          <cell r="AM61">
            <v>9888.3890196149696</v>
          </cell>
        </row>
        <row r="62">
          <cell r="A62">
            <v>9</v>
          </cell>
          <cell r="B62" t="str">
            <v>RhodeIsland</v>
          </cell>
          <cell r="C62">
            <v>40057</v>
          </cell>
          <cell r="D62" t="str">
            <v>Normal V</v>
          </cell>
          <cell r="E62">
            <v>32878.692897987385</v>
          </cell>
          <cell r="F62">
            <v>675.82055517244612</v>
          </cell>
          <cell r="G62">
            <v>344596.90428891976</v>
          </cell>
          <cell r="H62">
            <v>40537.936137761993</v>
          </cell>
          <cell r="I62">
            <v>47025.484877784031</v>
          </cell>
          <cell r="L62">
            <v>30689.200598094852</v>
          </cell>
          <cell r="M62">
            <v>260.70859890152047</v>
          </cell>
          <cell r="N62">
            <v>106525.49963956748</v>
          </cell>
          <cell r="O62">
            <v>11082.632626364244</v>
          </cell>
          <cell r="P62">
            <v>2170.9388257365781</v>
          </cell>
          <cell r="Q62">
            <v>20104.158040225338</v>
          </cell>
          <cell r="R62">
            <v>5452.0423902738812</v>
          </cell>
          <cell r="T62">
            <v>16570.879126011707</v>
          </cell>
          <cell r="U62">
            <v>10559.89767038864</v>
          </cell>
          <cell r="V62">
            <v>24.264878904572303</v>
          </cell>
          <cell r="W62">
            <v>14167.435764520877</v>
          </cell>
          <cell r="X62">
            <v>938.9286624469114</v>
          </cell>
          <cell r="Z62">
            <v>2030.1243010128164</v>
          </cell>
          <cell r="AG62">
            <v>31758.534504039861</v>
          </cell>
          <cell r="AH62">
            <v>34070.617852531504</v>
          </cell>
          <cell r="AI62">
            <v>265844.65555513807</v>
          </cell>
          <cell r="AJ62">
            <v>20406.024844282303</v>
          </cell>
          <cell r="AK62">
            <v>15829.061309116521</v>
          </cell>
          <cell r="AL62">
            <v>304277.7066349652</v>
          </cell>
          <cell r="AM62">
            <v>11517.636533927993</v>
          </cell>
        </row>
        <row r="63">
          <cell r="A63">
            <v>9</v>
          </cell>
          <cell r="B63" t="str">
            <v>RhodeIsland</v>
          </cell>
          <cell r="C63">
            <v>40087</v>
          </cell>
          <cell r="D63" t="str">
            <v>Normal V</v>
          </cell>
          <cell r="E63">
            <v>35507.515284397385</v>
          </cell>
          <cell r="F63">
            <v>750.31883507586986</v>
          </cell>
          <cell r="G63">
            <v>464831.96961565915</v>
          </cell>
          <cell r="H63">
            <v>53147.895472245917</v>
          </cell>
          <cell r="I63">
            <v>50737.247361472204</v>
          </cell>
          <cell r="L63">
            <v>31999.089136927741</v>
          </cell>
          <cell r="M63">
            <v>694.70432614011486</v>
          </cell>
          <cell r="N63">
            <v>129206.12960027682</v>
          </cell>
          <cell r="O63">
            <v>11401.878873215195</v>
          </cell>
          <cell r="P63">
            <v>2781.3649209969826</v>
          </cell>
          <cell r="Q63">
            <v>19069.417325115159</v>
          </cell>
          <cell r="R63">
            <v>5283.7732373664185</v>
          </cell>
          <cell r="T63">
            <v>15460.964879650644</v>
          </cell>
          <cell r="U63">
            <v>17090.869120443684</v>
          </cell>
          <cell r="V63">
            <v>77.34354064395167</v>
          </cell>
          <cell r="W63">
            <v>23914.790574246606</v>
          </cell>
          <cell r="X63">
            <v>1427.3876604371062</v>
          </cell>
          <cell r="Z63">
            <v>3051.6627371066697</v>
          </cell>
          <cell r="AG63">
            <v>44165.273647059905</v>
          </cell>
          <cell r="AH63">
            <v>31952.396377402078</v>
          </cell>
          <cell r="AI63">
            <v>257318.64815580854</v>
          </cell>
          <cell r="AJ63">
            <v>42977.17131685777</v>
          </cell>
          <cell r="AK63">
            <v>35422.454580662234</v>
          </cell>
          <cell r="AL63">
            <v>257191.75864797214</v>
          </cell>
          <cell r="AM63">
            <v>13974.408147650194</v>
          </cell>
        </row>
        <row r="64">
          <cell r="A64">
            <v>9</v>
          </cell>
          <cell r="B64" t="str">
            <v>RhodeIsland</v>
          </cell>
          <cell r="C64">
            <v>40118</v>
          </cell>
          <cell r="D64" t="str">
            <v>Normal V</v>
          </cell>
          <cell r="E64">
            <v>44820.341384103849</v>
          </cell>
          <cell r="F64">
            <v>1373.6395826086123</v>
          </cell>
          <cell r="G64">
            <v>938141.15598908765</v>
          </cell>
          <cell r="H64">
            <v>114004.11170107863</v>
          </cell>
          <cell r="I64">
            <v>118483.48074196656</v>
          </cell>
          <cell r="L64">
            <v>54348.273790681909</v>
          </cell>
          <cell r="M64">
            <v>904.10333687020955</v>
          </cell>
          <cell r="N64">
            <v>223258.50270228568</v>
          </cell>
          <cell r="O64">
            <v>12964.810904134361</v>
          </cell>
          <cell r="P64">
            <v>814.95968714695755</v>
          </cell>
          <cell r="Q64">
            <v>23128.106171136045</v>
          </cell>
          <cell r="R64">
            <v>3535.240571122441</v>
          </cell>
          <cell r="T64">
            <v>16944.531863072665</v>
          </cell>
          <cell r="U64">
            <v>40052.222852070459</v>
          </cell>
          <cell r="V64">
            <v>345.54590297318435</v>
          </cell>
          <cell r="W64">
            <v>51511.99440845901</v>
          </cell>
          <cell r="X64">
            <v>3950.1247016461598</v>
          </cell>
          <cell r="Z64">
            <v>4757.0063577407227</v>
          </cell>
          <cell r="AG64">
            <v>64718.553143218611</v>
          </cell>
          <cell r="AH64">
            <v>45850.548398606647</v>
          </cell>
          <cell r="AI64">
            <v>294314.70270620956</v>
          </cell>
          <cell r="AJ64">
            <v>96587.990076060989</v>
          </cell>
          <cell r="AK64">
            <v>84374.585999031333</v>
          </cell>
          <cell r="AL64">
            <v>214911.5284113872</v>
          </cell>
          <cell r="AM64">
            <v>15859.639262990388</v>
          </cell>
        </row>
        <row r="65">
          <cell r="A65">
            <v>9</v>
          </cell>
          <cell r="B65" t="str">
            <v>RhodeIsland</v>
          </cell>
          <cell r="C65">
            <v>40148</v>
          </cell>
          <cell r="D65" t="str">
            <v>Normal V</v>
          </cell>
          <cell r="E65">
            <v>68009.890489367332</v>
          </cell>
          <cell r="F65">
            <v>2593.1499766981428</v>
          </cell>
          <cell r="G65">
            <v>1819462.3840907076</v>
          </cell>
          <cell r="H65">
            <v>214811.39603379904</v>
          </cell>
          <cell r="I65">
            <v>258987.82864232839</v>
          </cell>
          <cell r="L65">
            <v>102661.58633460771</v>
          </cell>
          <cell r="M65">
            <v>1764.8516690822617</v>
          </cell>
          <cell r="N65">
            <v>355853.14239320101</v>
          </cell>
          <cell r="O65">
            <v>16695.683714040533</v>
          </cell>
          <cell r="P65">
            <v>4140.0090362991214</v>
          </cell>
          <cell r="Q65">
            <v>27242.635703085984</v>
          </cell>
          <cell r="R65">
            <v>3582.4681643077497</v>
          </cell>
          <cell r="T65">
            <v>23923.118137158934</v>
          </cell>
          <cell r="U65">
            <v>75682.053326058434</v>
          </cell>
          <cell r="V65">
            <v>0</v>
          </cell>
          <cell r="W65">
            <v>86385.596265514381</v>
          </cell>
          <cell r="X65">
            <v>7086.5588006553571</v>
          </cell>
          <cell r="Z65">
            <v>7787.6005821520712</v>
          </cell>
          <cell r="AG65">
            <v>104107.51373953611</v>
          </cell>
          <cell r="AH65">
            <v>54350.918020269899</v>
          </cell>
          <cell r="AI65">
            <v>358794.35647236201</v>
          </cell>
          <cell r="AJ65">
            <v>140539.83421466124</v>
          </cell>
          <cell r="AK65">
            <v>123971.30923893592</v>
          </cell>
          <cell r="AL65">
            <v>83526.814379626041</v>
          </cell>
          <cell r="AM65">
            <v>19289.695009429743</v>
          </cell>
        </row>
        <row r="66">
          <cell r="A66">
            <v>9</v>
          </cell>
          <cell r="B66" t="str">
            <v>RhodeIsland</v>
          </cell>
          <cell r="C66">
            <v>40179</v>
          </cell>
          <cell r="D66" t="str">
            <v>Normal V</v>
          </cell>
          <cell r="E66">
            <v>86485.277217668496</v>
          </cell>
          <cell r="F66">
            <v>4607.4903052654245</v>
          </cell>
          <cell r="G66">
            <v>2670897.1983613675</v>
          </cell>
          <cell r="H66">
            <v>286932.86718773661</v>
          </cell>
          <cell r="I66">
            <v>457780.34235375572</v>
          </cell>
          <cell r="L66">
            <v>141232.28206252019</v>
          </cell>
          <cell r="M66">
            <v>3711.042386099728</v>
          </cell>
          <cell r="N66">
            <v>565300.40160269476</v>
          </cell>
          <cell r="O66">
            <v>19842.138053786781</v>
          </cell>
          <cell r="P66">
            <v>15159.585654528028</v>
          </cell>
          <cell r="Q66">
            <v>34431.422515258258</v>
          </cell>
          <cell r="R66">
            <v>10933.968523805564</v>
          </cell>
          <cell r="T66">
            <v>17566.269771270872</v>
          </cell>
          <cell r="U66">
            <v>118133.84331158345</v>
          </cell>
          <cell r="V66">
            <v>443.99634775482161</v>
          </cell>
          <cell r="W66">
            <v>122093.05675431964</v>
          </cell>
          <cell r="X66">
            <v>11371.970722920043</v>
          </cell>
          <cell r="Z66">
            <v>8588.4853380347922</v>
          </cell>
          <cell r="AG66">
            <v>99775.725715401059</v>
          </cell>
          <cell r="AH66">
            <v>50456.47847865842</v>
          </cell>
          <cell r="AI66">
            <v>352295.28592168511</v>
          </cell>
          <cell r="AJ66">
            <v>158942.95446859309</v>
          </cell>
          <cell r="AK66">
            <v>141906.3915996328</v>
          </cell>
          <cell r="AL66">
            <v>83141.128215144621</v>
          </cell>
          <cell r="AM66">
            <v>15906.753180507008</v>
          </cell>
        </row>
        <row r="67">
          <cell r="A67">
            <v>9</v>
          </cell>
          <cell r="B67" t="str">
            <v>RhodeIsland</v>
          </cell>
          <cell r="C67">
            <v>40210</v>
          </cell>
          <cell r="D67" t="str">
            <v>Normal V</v>
          </cell>
          <cell r="E67">
            <v>84017.765992032684</v>
          </cell>
          <cell r="F67">
            <v>5208.4039051449818</v>
          </cell>
          <cell r="G67">
            <v>2706164.2558283759</v>
          </cell>
          <cell r="H67">
            <v>323561.86773174326</v>
          </cell>
          <cell r="I67">
            <v>440475.33859939501</v>
          </cell>
          <cell r="L67">
            <v>155209.43276397107</v>
          </cell>
          <cell r="M67">
            <v>4204.1101841074615</v>
          </cell>
          <cell r="N67">
            <v>587419.18294657487</v>
          </cell>
          <cell r="O67">
            <v>20757.297072435165</v>
          </cell>
          <cell r="P67">
            <v>0</v>
          </cell>
          <cell r="Q67">
            <v>28854.106727229944</v>
          </cell>
          <cell r="R67">
            <v>9207.5829108078669</v>
          </cell>
          <cell r="T67">
            <v>22267.436953076194</v>
          </cell>
          <cell r="U67">
            <v>116668.94497612554</v>
          </cell>
          <cell r="V67">
            <v>1023.5502127215469</v>
          </cell>
          <cell r="W67">
            <v>128071.06583117259</v>
          </cell>
          <cell r="X67">
            <v>10110.621568325496</v>
          </cell>
          <cell r="Z67">
            <v>8392.7917588823275</v>
          </cell>
          <cell r="AG67">
            <v>115566.44080958229</v>
          </cell>
          <cell r="AH67">
            <v>59619.003048695704</v>
          </cell>
          <cell r="AI67">
            <v>346080.004388517</v>
          </cell>
          <cell r="AJ67">
            <v>149320.48828359557</v>
          </cell>
          <cell r="AK67">
            <v>137616.22336887175</v>
          </cell>
          <cell r="AL67">
            <v>0</v>
          </cell>
          <cell r="AM67">
            <v>15358.244450144695</v>
          </cell>
        </row>
        <row r="68">
          <cell r="A68">
            <v>9</v>
          </cell>
          <cell r="B68" t="str">
            <v>RhodeIsland</v>
          </cell>
          <cell r="C68">
            <v>40238</v>
          </cell>
          <cell r="D68" t="str">
            <v>Normal V</v>
          </cell>
          <cell r="E68">
            <v>75764.663705910003</v>
          </cell>
          <cell r="F68">
            <v>3795.4771838044167</v>
          </cell>
          <cell r="G68">
            <v>2429454.7522758967</v>
          </cell>
          <cell r="H68">
            <v>286199.07304998953</v>
          </cell>
          <cell r="I68">
            <v>406547.64334870607</v>
          </cell>
          <cell r="L68">
            <v>142030.448698972</v>
          </cell>
          <cell r="M68">
            <v>3539.5580216035146</v>
          </cell>
          <cell r="N68">
            <v>549324.46901772532</v>
          </cell>
          <cell r="O68">
            <v>24993.131017798049</v>
          </cell>
          <cell r="P68">
            <v>0</v>
          </cell>
          <cell r="Q68">
            <v>28448.772041745979</v>
          </cell>
          <cell r="R68">
            <v>11673.971936031401</v>
          </cell>
          <cell r="T68">
            <v>17273.938943114157</v>
          </cell>
          <cell r="U68">
            <v>113308.36131256142</v>
          </cell>
          <cell r="V68">
            <v>1028.5433875953718</v>
          </cell>
          <cell r="W68">
            <v>120892.73496182743</v>
          </cell>
          <cell r="X68">
            <v>9307.5533247931398</v>
          </cell>
          <cell r="Z68">
            <v>8752.3535628427708</v>
          </cell>
          <cell r="AG68">
            <v>78064.798649304066</v>
          </cell>
          <cell r="AH68">
            <v>59238.277143417465</v>
          </cell>
          <cell r="AI68">
            <v>316283.27551270503</v>
          </cell>
          <cell r="AJ68">
            <v>128840.26452017356</v>
          </cell>
          <cell r="AK68">
            <v>114759.53944640378</v>
          </cell>
          <cell r="AL68">
            <v>0</v>
          </cell>
          <cell r="AM68">
            <v>12901.570033232476</v>
          </cell>
        </row>
        <row r="69">
          <cell r="A69">
            <v>9</v>
          </cell>
          <cell r="B69" t="str">
            <v>RhodeIsland</v>
          </cell>
          <cell r="C69">
            <v>40269</v>
          </cell>
          <cell r="D69" t="str">
            <v>Normal V</v>
          </cell>
          <cell r="E69">
            <v>57644.508607053853</v>
          </cell>
          <cell r="F69">
            <v>2679.5914268165457</v>
          </cell>
          <cell r="G69">
            <v>1736145.8941514562</v>
          </cell>
          <cell r="H69">
            <v>230388.96038146899</v>
          </cell>
          <cell r="I69">
            <v>260987.45100985462</v>
          </cell>
          <cell r="L69">
            <v>106376.84117860575</v>
          </cell>
          <cell r="M69">
            <v>3187.9424095839945</v>
          </cell>
          <cell r="N69">
            <v>356917.72010051185</v>
          </cell>
          <cell r="O69">
            <v>20926.77108624408</v>
          </cell>
          <cell r="P69">
            <v>1181.1030130470842</v>
          </cell>
          <cell r="Q69">
            <v>22281.70273280434</v>
          </cell>
          <cell r="R69">
            <v>10746.180244855834</v>
          </cell>
          <cell r="T69">
            <v>11915.673828661646</v>
          </cell>
          <cell r="U69">
            <v>86984.119776270134</v>
          </cell>
          <cell r="V69">
            <v>0</v>
          </cell>
          <cell r="W69">
            <v>88388.328873566497</v>
          </cell>
          <cell r="X69">
            <v>7192.7545035616613</v>
          </cell>
          <cell r="Z69">
            <v>6053.973187517955</v>
          </cell>
          <cell r="AG69">
            <v>58191.007146486882</v>
          </cell>
          <cell r="AH69">
            <v>43155.979872248579</v>
          </cell>
          <cell r="AI69">
            <v>289035.33605224272</v>
          </cell>
          <cell r="AJ69">
            <v>88798.190805910548</v>
          </cell>
          <cell r="AK69">
            <v>74834.365546937523</v>
          </cell>
          <cell r="AL69">
            <v>0</v>
          </cell>
          <cell r="AM69">
            <v>16265.844409793612</v>
          </cell>
        </row>
        <row r="70">
          <cell r="A70">
            <v>9</v>
          </cell>
          <cell r="B70" t="str">
            <v>RhodeIsland</v>
          </cell>
          <cell r="C70">
            <v>40299</v>
          </cell>
          <cell r="D70" t="str">
            <v>Normal V</v>
          </cell>
          <cell r="E70">
            <v>47006.379424028899</v>
          </cell>
          <cell r="F70">
            <v>1849.2298897092267</v>
          </cell>
          <cell r="G70">
            <v>985185.17348161968</v>
          </cell>
          <cell r="H70">
            <v>129187.66452890266</v>
          </cell>
          <cell r="I70">
            <v>128197.11559820389</v>
          </cell>
          <cell r="L70">
            <v>68289.693767142802</v>
          </cell>
          <cell r="M70">
            <v>3652.3514739691741</v>
          </cell>
          <cell r="N70">
            <v>207291.08193736488</v>
          </cell>
          <cell r="O70">
            <v>17078.868767341297</v>
          </cell>
          <cell r="P70">
            <v>0</v>
          </cell>
          <cell r="Q70">
            <v>17290.54679130263</v>
          </cell>
          <cell r="R70">
            <v>12863.460148817514</v>
          </cell>
          <cell r="T70">
            <v>13602.821206709112</v>
          </cell>
          <cell r="U70">
            <v>42048.432325120513</v>
          </cell>
          <cell r="V70">
            <v>0</v>
          </cell>
          <cell r="W70">
            <v>37737.605273490452</v>
          </cell>
          <cell r="X70">
            <v>4560.4275997953964</v>
          </cell>
          <cell r="Z70">
            <v>3440.302242218163</v>
          </cell>
          <cell r="AG70">
            <v>35820.32023764617</v>
          </cell>
          <cell r="AH70">
            <v>41186.816279747247</v>
          </cell>
          <cell r="AI70">
            <v>267501.59112850646</v>
          </cell>
          <cell r="AJ70">
            <v>30280.151645669433</v>
          </cell>
          <cell r="AK70">
            <v>34037.870592829815</v>
          </cell>
          <cell r="AL70">
            <v>61454.243887100034</v>
          </cell>
          <cell r="AM70">
            <v>13882.852032292611</v>
          </cell>
        </row>
        <row r="71">
          <cell r="A71">
            <v>9</v>
          </cell>
          <cell r="B71" t="str">
            <v>RhodeIsland</v>
          </cell>
          <cell r="C71">
            <v>40330</v>
          </cell>
          <cell r="D71" t="str">
            <v>Normal V</v>
          </cell>
          <cell r="E71">
            <v>37341.458123970384</v>
          </cell>
          <cell r="F71">
            <v>1092.8089725221446</v>
          </cell>
          <cell r="G71">
            <v>584729.74695232941</v>
          </cell>
          <cell r="H71">
            <v>76012.984494915479</v>
          </cell>
          <cell r="I71">
            <v>69640.088097870219</v>
          </cell>
          <cell r="L71">
            <v>48908.734477458842</v>
          </cell>
          <cell r="M71">
            <v>205.79970589783272</v>
          </cell>
          <cell r="N71">
            <v>133647.44772550254</v>
          </cell>
          <cell r="O71">
            <v>15037.077843718487</v>
          </cell>
          <cell r="P71">
            <v>0</v>
          </cell>
          <cell r="Q71">
            <v>12882.306386430202</v>
          </cell>
          <cell r="R71">
            <v>11269.95389107823</v>
          </cell>
          <cell r="T71">
            <v>16926.074029797175</v>
          </cell>
          <cell r="U71">
            <v>27607.528008837806</v>
          </cell>
          <cell r="V71">
            <v>0</v>
          </cell>
          <cell r="W71">
            <v>22803.471625674436</v>
          </cell>
          <cell r="X71">
            <v>1976.7618248529102</v>
          </cell>
          <cell r="Z71">
            <v>2451.7114413798031</v>
          </cell>
          <cell r="AG71">
            <v>31855.860804841192</v>
          </cell>
          <cell r="AH71">
            <v>36656.485492381456</v>
          </cell>
          <cell r="AI71">
            <v>261636.9269389773</v>
          </cell>
          <cell r="AJ71">
            <v>23754.726242066426</v>
          </cell>
          <cell r="AK71">
            <v>16343.856312881044</v>
          </cell>
          <cell r="AL71">
            <v>269714.33086212038</v>
          </cell>
          <cell r="AM71">
            <v>13118.446229427993</v>
          </cell>
        </row>
        <row r="72">
          <cell r="A72">
            <v>9</v>
          </cell>
          <cell r="B72" t="str">
            <v>RhodeIsland</v>
          </cell>
          <cell r="C72">
            <v>40360</v>
          </cell>
          <cell r="D72" t="str">
            <v>Normal V</v>
          </cell>
          <cell r="E72">
            <v>34300.988314220536</v>
          </cell>
          <cell r="F72">
            <v>839.29161066438246</v>
          </cell>
          <cell r="G72">
            <v>412813.27011866635</v>
          </cell>
          <cell r="H72">
            <v>49243.270684946168</v>
          </cell>
          <cell r="I72">
            <v>55248.648084457142</v>
          </cell>
          <cell r="L72">
            <v>42347.167316633619</v>
          </cell>
          <cell r="M72">
            <v>69.380225595210646</v>
          </cell>
          <cell r="N72">
            <v>110367.75732292594</v>
          </cell>
          <cell r="O72">
            <v>13744.757187225272</v>
          </cell>
          <cell r="P72">
            <v>0</v>
          </cell>
          <cell r="Q72">
            <v>12797.759003986712</v>
          </cell>
          <cell r="R72">
            <v>8167.544437735658</v>
          </cell>
          <cell r="T72">
            <v>13757.206455931793</v>
          </cell>
          <cell r="U72">
            <v>14171.652251599664</v>
          </cell>
          <cell r="V72">
            <v>0</v>
          </cell>
          <cell r="W72">
            <v>16436.957942125326</v>
          </cell>
          <cell r="X72">
            <v>1985.6381038053908</v>
          </cell>
          <cell r="Z72">
            <v>1172.4425138062265</v>
          </cell>
          <cell r="AG72">
            <v>27779.316613517232</v>
          </cell>
          <cell r="AH72">
            <v>33475.359963967028</v>
          </cell>
          <cell r="AI72">
            <v>263504.6877568753</v>
          </cell>
          <cell r="AJ72">
            <v>17235.727497532185</v>
          </cell>
          <cell r="AK72">
            <v>13591.654680117746</v>
          </cell>
          <cell r="AL72">
            <v>714331.60602650454</v>
          </cell>
          <cell r="AM72">
            <v>12276.716190125286</v>
          </cell>
        </row>
        <row r="73">
          <cell r="A73">
            <v>9</v>
          </cell>
          <cell r="B73" t="str">
            <v>RhodeIsland</v>
          </cell>
          <cell r="C73">
            <v>40391</v>
          </cell>
          <cell r="D73" t="str">
            <v>Normal V</v>
          </cell>
          <cell r="E73">
            <v>29087.123471786024</v>
          </cell>
          <cell r="F73">
            <v>674.28058290062859</v>
          </cell>
          <cell r="G73">
            <v>331988.61515850981</v>
          </cell>
          <cell r="H73">
            <v>41473.233351937517</v>
          </cell>
          <cell r="I73">
            <v>45921.907030490089</v>
          </cell>
          <cell r="L73">
            <v>35984.061432256254</v>
          </cell>
          <cell r="M73">
            <v>169.89147088131361</v>
          </cell>
          <cell r="N73">
            <v>91445.349433666925</v>
          </cell>
          <cell r="O73">
            <v>12670.052563454801</v>
          </cell>
          <cell r="P73">
            <v>0</v>
          </cell>
          <cell r="Q73">
            <v>14873.150870379335</v>
          </cell>
          <cell r="R73">
            <v>11317.091016922983</v>
          </cell>
          <cell r="T73">
            <v>13787.007207197017</v>
          </cell>
          <cell r="U73">
            <v>10758.562360509555</v>
          </cell>
          <cell r="V73">
            <v>8.1837515923566873</v>
          </cell>
          <cell r="W73">
            <v>11631.129934477265</v>
          </cell>
          <cell r="X73">
            <v>2346.8559076433125</v>
          </cell>
          <cell r="Z73">
            <v>525.805050955414</v>
          </cell>
          <cell r="AG73">
            <v>30595.337827398591</v>
          </cell>
          <cell r="AH73">
            <v>35925.80301429391</v>
          </cell>
          <cell r="AI73">
            <v>257028.96056220715</v>
          </cell>
          <cell r="AJ73">
            <v>16974.498942675164</v>
          </cell>
          <cell r="AK73">
            <v>13352.69523076923</v>
          </cell>
          <cell r="AL73">
            <v>107916.2330153142</v>
          </cell>
          <cell r="AM73">
            <v>9888.3890196149696</v>
          </cell>
        </row>
        <row r="74">
          <cell r="A74">
            <v>9</v>
          </cell>
          <cell r="B74" t="str">
            <v>RhodeIsland</v>
          </cell>
          <cell r="C74">
            <v>40422</v>
          </cell>
          <cell r="D74" t="str">
            <v>Normal V</v>
          </cell>
          <cell r="E74">
            <v>30324.09707694568</v>
          </cell>
          <cell r="F74">
            <v>756.34469809790153</v>
          </cell>
          <cell r="G74">
            <v>349633.30387468287</v>
          </cell>
          <cell r="H74">
            <v>44163.864884292663</v>
          </cell>
          <cell r="I74">
            <v>47297.193132651017</v>
          </cell>
          <cell r="L74">
            <v>43587.581808306248</v>
          </cell>
          <cell r="M74">
            <v>209.56005473607928</v>
          </cell>
          <cell r="N74">
            <v>98707.253350792744</v>
          </cell>
          <cell r="O74">
            <v>14009.060504201438</v>
          </cell>
          <cell r="P74">
            <v>0</v>
          </cell>
          <cell r="Q74">
            <v>16953.480891574378</v>
          </cell>
          <cell r="R74">
            <v>10956.008993788466</v>
          </cell>
          <cell r="T74">
            <v>16649.788074230812</v>
          </cell>
          <cell r="U74">
            <v>13473.192683580168</v>
          </cell>
          <cell r="V74">
            <v>25.956365982105677</v>
          </cell>
          <cell r="W74">
            <v>12238.475077134097</v>
          </cell>
          <cell r="X74">
            <v>2355.1874005520808</v>
          </cell>
          <cell r="Z74">
            <v>507.3914063678809</v>
          </cell>
          <cell r="AG74">
            <v>31458.925687964016</v>
          </cell>
          <cell r="AH74">
            <v>35072.694848194202</v>
          </cell>
          <cell r="AI74">
            <v>285908.40314420511</v>
          </cell>
          <cell r="AJ74">
            <v>22314.501987992157</v>
          </cell>
          <cell r="AK74">
            <v>19161.495268930525</v>
          </cell>
          <cell r="AL74">
            <v>304277.7066349652</v>
          </cell>
          <cell r="AM74">
            <v>11517.636533927993</v>
          </cell>
        </row>
        <row r="75">
          <cell r="A75">
            <v>9</v>
          </cell>
          <cell r="B75" t="str">
            <v>RhodeIsland</v>
          </cell>
          <cell r="C75">
            <v>40452</v>
          </cell>
          <cell r="D75" t="str">
            <v>Normal V</v>
          </cell>
          <cell r="E75">
            <v>31372.500696631512</v>
          </cell>
          <cell r="F75">
            <v>783.1485729310167</v>
          </cell>
          <cell r="G75">
            <v>456401.57449484157</v>
          </cell>
          <cell r="H75">
            <v>54722.459386257549</v>
          </cell>
          <cell r="I75">
            <v>48880.430098661986</v>
          </cell>
          <cell r="L75">
            <v>43347.008926700844</v>
          </cell>
          <cell r="M75">
            <v>572.63168097172411</v>
          </cell>
          <cell r="N75">
            <v>113946.23210224006</v>
          </cell>
          <cell r="O75">
            <v>14501.761019720574</v>
          </cell>
          <cell r="P75">
            <v>0</v>
          </cell>
          <cell r="Q75">
            <v>15121.072075466855</v>
          </cell>
          <cell r="R75">
            <v>10162.400922985891</v>
          </cell>
          <cell r="T75">
            <v>14868.212232507489</v>
          </cell>
          <cell r="U75">
            <v>21551.336095819021</v>
          </cell>
          <cell r="V75">
            <v>77.167477304593035</v>
          </cell>
          <cell r="W75">
            <v>19889.978098878</v>
          </cell>
          <cell r="X75">
            <v>2288.4740453229924</v>
          </cell>
          <cell r="Z75">
            <v>746.0164006258791</v>
          </cell>
          <cell r="AG75">
            <v>43335.878836786476</v>
          </cell>
          <cell r="AH75">
            <v>32422.284559422696</v>
          </cell>
          <cell r="AI75">
            <v>276738.92348832235</v>
          </cell>
          <cell r="AJ75">
            <v>46687.430711118875</v>
          </cell>
          <cell r="AK75">
            <v>42879.813439749021</v>
          </cell>
          <cell r="AL75">
            <v>257191.75864797214</v>
          </cell>
          <cell r="AM75">
            <v>13974.408147650194</v>
          </cell>
        </row>
        <row r="76">
          <cell r="A76">
            <v>9</v>
          </cell>
          <cell r="B76" t="str">
            <v>RhodeIsland</v>
          </cell>
          <cell r="C76">
            <v>40483</v>
          </cell>
          <cell r="D76" t="str">
            <v>Normal V</v>
          </cell>
          <cell r="E76">
            <v>41487.836101268615</v>
          </cell>
          <cell r="F76">
            <v>1406.0712116827031</v>
          </cell>
          <cell r="G76">
            <v>970679.12284445309</v>
          </cell>
          <cell r="H76">
            <v>111064.37288117163</v>
          </cell>
          <cell r="I76">
            <v>120603.84256705859</v>
          </cell>
          <cell r="L76">
            <v>74454.927993188438</v>
          </cell>
          <cell r="M76">
            <v>605.71448159344072</v>
          </cell>
          <cell r="N76">
            <v>207341.36239146543</v>
          </cell>
          <cell r="O76">
            <v>18869.423130371095</v>
          </cell>
          <cell r="P76">
            <v>163.7974988993885</v>
          </cell>
          <cell r="Q76">
            <v>19861.69848514214</v>
          </cell>
          <cell r="R76">
            <v>12434.495254277448</v>
          </cell>
          <cell r="T76">
            <v>12771.208117554766</v>
          </cell>
          <cell r="U76">
            <v>45576.205778190699</v>
          </cell>
          <cell r="V76">
            <v>351.04345024685819</v>
          </cell>
          <cell r="W76">
            <v>46866.056858470598</v>
          </cell>
          <cell r="X76">
            <v>4991.7411892379287</v>
          </cell>
          <cell r="Z76">
            <v>1927.7999094486393</v>
          </cell>
          <cell r="AG76">
            <v>63514.487038228493</v>
          </cell>
          <cell r="AH76">
            <v>43267.418911361201</v>
          </cell>
          <cell r="AI76">
            <v>310665.51952322124</v>
          </cell>
          <cell r="AJ76">
            <v>109371.69464495141</v>
          </cell>
          <cell r="AK76">
            <v>96428.098284607244</v>
          </cell>
          <cell r="AL76">
            <v>214911.5284113872</v>
          </cell>
          <cell r="AM76">
            <v>15859.639262990388</v>
          </cell>
        </row>
        <row r="77">
          <cell r="A77">
            <v>9</v>
          </cell>
          <cell r="B77" t="str">
            <v>RhodeIsland</v>
          </cell>
          <cell r="C77">
            <v>40513</v>
          </cell>
          <cell r="D77" t="str">
            <v>Normal V</v>
          </cell>
          <cell r="E77">
            <v>61993.434390418341</v>
          </cell>
          <cell r="F77">
            <v>2593.9456274058061</v>
          </cell>
          <cell r="G77">
            <v>1847372.2337315611</v>
          </cell>
          <cell r="H77">
            <v>201190.88307332614</v>
          </cell>
          <cell r="I77">
            <v>258347.0884405119</v>
          </cell>
          <cell r="L77">
            <v>133105.1152609608</v>
          </cell>
          <cell r="M77">
            <v>1743.3945059323253</v>
          </cell>
          <cell r="N77">
            <v>323919.27876514767</v>
          </cell>
          <cell r="O77">
            <v>25328.069898362621</v>
          </cell>
          <cell r="P77">
            <v>0</v>
          </cell>
          <cell r="Q77">
            <v>22507.73162537361</v>
          </cell>
          <cell r="R77">
            <v>14155.649281459193</v>
          </cell>
          <cell r="T77">
            <v>15754.839705322502</v>
          </cell>
          <cell r="U77">
            <v>83980.609821930062</v>
          </cell>
          <cell r="V77">
            <v>1691.2784990068449</v>
          </cell>
          <cell r="W77">
            <v>77998.332943497444</v>
          </cell>
          <cell r="X77">
            <v>8774.4131875865405</v>
          </cell>
          <cell r="Z77">
            <v>3086.7675725575964</v>
          </cell>
          <cell r="AG77">
            <v>104595.13675470957</v>
          </cell>
          <cell r="AH77">
            <v>50628.252402443191</v>
          </cell>
          <cell r="AI77">
            <v>365564.06131146319</v>
          </cell>
          <cell r="AJ77">
            <v>156601.52955347966</v>
          </cell>
          <cell r="AK77">
            <v>141681.49627306964</v>
          </cell>
          <cell r="AL77">
            <v>83526.814379626041</v>
          </cell>
          <cell r="AM77">
            <v>19289.695009429743</v>
          </cell>
        </row>
        <row r="78">
          <cell r="A78">
            <v>9</v>
          </cell>
          <cell r="B78" t="str">
            <v>RhodeIsland</v>
          </cell>
          <cell r="C78">
            <v>40544</v>
          </cell>
          <cell r="D78" t="str">
            <v>Normal V</v>
          </cell>
          <cell r="E78">
            <v>78174.659721060016</v>
          </cell>
          <cell r="F78">
            <v>3309.1578517171256</v>
          </cell>
          <cell r="G78">
            <v>2645722.5220354279</v>
          </cell>
          <cell r="H78">
            <v>249095.50382898495</v>
          </cell>
          <cell r="I78">
            <v>444207.61299661122</v>
          </cell>
          <cell r="L78">
            <v>178041.9323696426</v>
          </cell>
          <cell r="M78">
            <v>2682.6812429636589</v>
          </cell>
          <cell r="N78">
            <v>500371.45187626372</v>
          </cell>
          <cell r="O78">
            <v>28049.930100132318</v>
          </cell>
          <cell r="P78">
            <v>7305.8244118207358</v>
          </cell>
          <cell r="Q78">
            <v>27655.761056432337</v>
          </cell>
          <cell r="R78">
            <v>21077.52968444446</v>
          </cell>
          <cell r="T78">
            <v>14512.58087815838</v>
          </cell>
          <cell r="U78">
            <v>123215.84612184898</v>
          </cell>
          <cell r="V78">
            <v>2562.8196960563678</v>
          </cell>
          <cell r="W78">
            <v>110357.81066328386</v>
          </cell>
          <cell r="X78">
            <v>13679.340280123783</v>
          </cell>
          <cell r="Z78">
            <v>4132.0693814589995</v>
          </cell>
          <cell r="AG78">
            <v>100480.02495574506</v>
          </cell>
          <cell r="AH78">
            <v>46365.412656064495</v>
          </cell>
          <cell r="AI78">
            <v>358942.366788132</v>
          </cell>
          <cell r="AJ78">
            <v>174837.24991545238</v>
          </cell>
          <cell r="AK78">
            <v>141906.3915996328</v>
          </cell>
          <cell r="AL78">
            <v>83141.128215144621</v>
          </cell>
          <cell r="AM78">
            <v>15906.753180507008</v>
          </cell>
        </row>
        <row r="79">
          <cell r="A79">
            <v>9</v>
          </cell>
          <cell r="B79" t="str">
            <v>RhodeIsland</v>
          </cell>
          <cell r="C79">
            <v>40575</v>
          </cell>
          <cell r="D79" t="str">
            <v>Normal V</v>
          </cell>
          <cell r="E79">
            <v>78609.775764220365</v>
          </cell>
          <cell r="F79">
            <v>3545.2082116700881</v>
          </cell>
          <cell r="G79">
            <v>2782924.8752823956</v>
          </cell>
          <cell r="H79">
            <v>260487.68742332855</v>
          </cell>
          <cell r="I79">
            <v>438621.51359150768</v>
          </cell>
          <cell r="L79">
            <v>199377.47217115204</v>
          </cell>
          <cell r="M79">
            <v>3186.2246959967729</v>
          </cell>
          <cell r="N79">
            <v>535220.26867528865</v>
          </cell>
          <cell r="O79">
            <v>28214.296593547308</v>
          </cell>
          <cell r="P79">
            <v>0</v>
          </cell>
          <cell r="Q79">
            <v>24608.540816496999</v>
          </cell>
          <cell r="R79">
            <v>18204.190108438466</v>
          </cell>
          <cell r="T79">
            <v>18867.709029213966</v>
          </cell>
          <cell r="U79">
            <v>126102.82160368838</v>
          </cell>
          <cell r="V79">
            <v>5063.8989218796896</v>
          </cell>
          <cell r="W79">
            <v>116387.64131333493</v>
          </cell>
          <cell r="X79">
            <v>12503.209001416781</v>
          </cell>
          <cell r="Z79">
            <v>6227.674281630827</v>
          </cell>
          <cell r="AG79">
            <v>116380.28898429766</v>
          </cell>
          <cell r="AH79">
            <v>54785.029828531187</v>
          </cell>
          <cell r="AI79">
            <v>346080.004388517</v>
          </cell>
          <cell r="AJ79">
            <v>167452.26186088932</v>
          </cell>
          <cell r="AK79">
            <v>137616.22336887175</v>
          </cell>
          <cell r="AL79">
            <v>0</v>
          </cell>
          <cell r="AM79">
            <v>15358.244450144695</v>
          </cell>
        </row>
        <row r="80">
          <cell r="A80">
            <v>9</v>
          </cell>
          <cell r="B80" t="str">
            <v>RhodeIsland</v>
          </cell>
          <cell r="C80">
            <v>40603</v>
          </cell>
          <cell r="D80" t="str">
            <v>Normal V</v>
          </cell>
          <cell r="E80">
            <v>70724.737223593344</v>
          </cell>
          <cell r="F80">
            <v>3147.7073995747851</v>
          </cell>
          <cell r="G80">
            <v>2481016.786925396</v>
          </cell>
          <cell r="H80">
            <v>264361.79373989557</v>
          </cell>
          <cell r="I80">
            <v>410074.33581038885</v>
          </cell>
          <cell r="L80">
            <v>182103.64071733839</v>
          </cell>
          <cell r="M80">
            <v>2624.98372448791</v>
          </cell>
          <cell r="N80">
            <v>499001.24501036742</v>
          </cell>
          <cell r="O80">
            <v>31774.699429519158</v>
          </cell>
          <cell r="P80">
            <v>0</v>
          </cell>
          <cell r="Q80">
            <v>25200.378242650186</v>
          </cell>
          <cell r="R80">
            <v>18469.491701989613</v>
          </cell>
          <cell r="T80">
            <v>17080.779881449944</v>
          </cell>
          <cell r="U80">
            <v>123608.82881235775</v>
          </cell>
          <cell r="V80">
            <v>5148.1191773774017</v>
          </cell>
          <cell r="W80">
            <v>111851.30165998192</v>
          </cell>
          <cell r="X80">
            <v>11618.640729332168</v>
          </cell>
          <cell r="Z80">
            <v>4374.6704730101837</v>
          </cell>
          <cell r="AG80">
            <v>78430.441734312524</v>
          </cell>
          <cell r="AH80">
            <v>53709.371276698505</v>
          </cell>
          <cell r="AI80">
            <v>316283.27551270503</v>
          </cell>
          <cell r="AJ80">
            <v>142450.151617375</v>
          </cell>
          <cell r="AK80">
            <v>130408.56755273158</v>
          </cell>
          <cell r="AL80">
            <v>0</v>
          </cell>
          <cell r="AM80">
            <v>12901.570033232476</v>
          </cell>
        </row>
        <row r="81">
          <cell r="A81">
            <v>9</v>
          </cell>
          <cell r="B81" t="str">
            <v>RhodeIsland</v>
          </cell>
          <cell r="C81">
            <v>40634</v>
          </cell>
          <cell r="D81" t="str">
            <v>Normal V</v>
          </cell>
          <cell r="E81">
            <v>54039.994863103209</v>
          </cell>
          <cell r="F81">
            <v>2260.0969805892842</v>
          </cell>
          <cell r="G81">
            <v>1793329.9210040413</v>
          </cell>
          <cell r="H81">
            <v>217853.1364312747</v>
          </cell>
          <cell r="I81">
            <v>266318.48230511264</v>
          </cell>
          <cell r="L81">
            <v>133258.96337875255</v>
          </cell>
          <cell r="M81">
            <v>2949.8023279168815</v>
          </cell>
          <cell r="N81">
            <v>326642.51188293233</v>
          </cell>
          <cell r="O81">
            <v>23496.108160890752</v>
          </cell>
          <cell r="P81">
            <v>1168.2449709143789</v>
          </cell>
          <cell r="Q81">
            <v>21059.616600543741</v>
          </cell>
          <cell r="R81">
            <v>14880.869191321361</v>
          </cell>
          <cell r="T81">
            <v>14143.145048265269</v>
          </cell>
          <cell r="U81">
            <v>96791.223254089986</v>
          </cell>
          <cell r="V81">
            <v>3320.4368608551972</v>
          </cell>
          <cell r="W81">
            <v>81414.176955097428</v>
          </cell>
          <cell r="X81">
            <v>9073.1029037287954</v>
          </cell>
          <cell r="Z81">
            <v>3062.1573456433994</v>
          </cell>
          <cell r="AG81">
            <v>58326.967443558111</v>
          </cell>
          <cell r="AH81">
            <v>39656.846369093291</v>
          </cell>
          <cell r="AI81">
            <v>283873.99076559552</v>
          </cell>
          <cell r="AJ81">
            <v>98874.581251971322</v>
          </cell>
          <cell r="AK81">
            <v>85039.051757883557</v>
          </cell>
          <cell r="AL81">
            <v>0</v>
          </cell>
          <cell r="AM81">
            <v>16265.844409793612</v>
          </cell>
        </row>
        <row r="82">
          <cell r="A82">
            <v>9</v>
          </cell>
          <cell r="B82" t="str">
            <v>RhodeIsland</v>
          </cell>
          <cell r="C82">
            <v>40664</v>
          </cell>
          <cell r="D82" t="str">
            <v>Normal V</v>
          </cell>
          <cell r="E82">
            <v>46158.972849456455</v>
          </cell>
          <cell r="F82">
            <v>1801.9166664334955</v>
          </cell>
          <cell r="G82">
            <v>1060418.4817447537</v>
          </cell>
          <cell r="H82">
            <v>134234.37767258965</v>
          </cell>
          <cell r="I82">
            <v>137189.41225860242</v>
          </cell>
          <cell r="L82">
            <v>88327.281810269982</v>
          </cell>
          <cell r="M82">
            <v>5040.2450340774603</v>
          </cell>
          <cell r="N82">
            <v>198021.61303845912</v>
          </cell>
          <cell r="O82">
            <v>19072.152530055995</v>
          </cell>
          <cell r="P82">
            <v>6053.4554959094576</v>
          </cell>
          <cell r="Q82">
            <v>18311.895369207483</v>
          </cell>
          <cell r="R82">
            <v>18639.15375563658</v>
          </cell>
          <cell r="T82">
            <v>12067.645670523369</v>
          </cell>
          <cell r="U82">
            <v>49210.592086229932</v>
          </cell>
          <cell r="V82">
            <v>1036.3908142394532</v>
          </cell>
          <cell r="W82">
            <v>38841.695843510824</v>
          </cell>
          <cell r="X82">
            <v>6038.5283688581112</v>
          </cell>
          <cell r="Z82">
            <v>2743.8731558314239</v>
          </cell>
          <cell r="AG82">
            <v>35653.714097005955</v>
          </cell>
          <cell r="AH82">
            <v>37847.34468949747</v>
          </cell>
          <cell r="AI82">
            <v>267501.59112850646</v>
          </cell>
          <cell r="AJ82">
            <v>32803.497616141882</v>
          </cell>
          <cell r="AK82">
            <v>38679.39840094297</v>
          </cell>
          <cell r="AL82">
            <v>61454.243887100034</v>
          </cell>
          <cell r="AM82">
            <v>13882.852032292611</v>
          </cell>
        </row>
        <row r="83">
          <cell r="A83">
            <v>9</v>
          </cell>
          <cell r="B83" t="str">
            <v>RhodeIsland</v>
          </cell>
          <cell r="C83">
            <v>40695</v>
          </cell>
          <cell r="D83" t="str">
            <v>Normal V</v>
          </cell>
          <cell r="E83">
            <v>35907.709866682206</v>
          </cell>
          <cell r="F83">
            <v>1058.7767050969057</v>
          </cell>
          <cell r="G83">
            <v>607260.05361245293</v>
          </cell>
          <cell r="H83">
            <v>80316.989888432712</v>
          </cell>
          <cell r="I83">
            <v>72131.093571453821</v>
          </cell>
          <cell r="L83">
            <v>60704.950185206733</v>
          </cell>
          <cell r="M83">
            <v>208.42973408822039</v>
          </cell>
          <cell r="N83">
            <v>125537.55399761446</v>
          </cell>
          <cell r="O83">
            <v>16752.169469982866</v>
          </cell>
          <cell r="P83">
            <v>6808.4587742492968</v>
          </cell>
          <cell r="Q83">
            <v>13668.219190470749</v>
          </cell>
          <cell r="R83">
            <v>15979.570405305169</v>
          </cell>
          <cell r="T83">
            <v>12856.786263847534</v>
          </cell>
          <cell r="U83">
            <v>31191.417714109572</v>
          </cell>
          <cell r="V83">
            <v>231.5149702713596</v>
          </cell>
          <cell r="W83">
            <v>22388.403355646537</v>
          </cell>
          <cell r="X83">
            <v>2506.5755217755113</v>
          </cell>
          <cell r="Z83">
            <v>1902.4197474223386</v>
          </cell>
          <cell r="AG83">
            <v>31929.944202061753</v>
          </cell>
          <cell r="AH83">
            <v>33684.338020026204</v>
          </cell>
          <cell r="AI83">
            <v>261636.9269389773</v>
          </cell>
          <cell r="AJ83">
            <v>25734.286762238629</v>
          </cell>
          <cell r="AK83">
            <v>18572.563991910276</v>
          </cell>
          <cell r="AL83">
            <v>269714.33086212038</v>
          </cell>
          <cell r="AM83">
            <v>13118.446229427993</v>
          </cell>
        </row>
        <row r="84">
          <cell r="A84">
            <v>9</v>
          </cell>
          <cell r="B84" t="str">
            <v>RhodeIsland</v>
          </cell>
          <cell r="C84">
            <v>40725</v>
          </cell>
          <cell r="D84" t="str">
            <v>Normal V</v>
          </cell>
          <cell r="E84">
            <v>32050.938654028141</v>
          </cell>
          <cell r="F84">
            <v>789.62099466430209</v>
          </cell>
          <cell r="G84">
            <v>411020.37683799607</v>
          </cell>
          <cell r="H84">
            <v>50078.476550646781</v>
          </cell>
          <cell r="I84">
            <v>55137.168765328082</v>
          </cell>
          <cell r="L84">
            <v>50123.018203529871</v>
          </cell>
          <cell r="M84">
            <v>56.498841258511206</v>
          </cell>
          <cell r="N84">
            <v>100558.80713188063</v>
          </cell>
          <cell r="O84">
            <v>14414.214187151656</v>
          </cell>
          <cell r="P84">
            <v>3156.0557950198072</v>
          </cell>
          <cell r="Q84">
            <v>13421.09117580221</v>
          </cell>
          <cell r="R84">
            <v>11173.895900987292</v>
          </cell>
          <cell r="T84">
            <v>10082.694245247883</v>
          </cell>
          <cell r="U84">
            <v>15316.373667070558</v>
          </cell>
          <cell r="V84">
            <v>57.232129023361793</v>
          </cell>
          <cell r="W84">
            <v>15273.589540865558</v>
          </cell>
          <cell r="X84">
            <v>2425.1506594286075</v>
          </cell>
          <cell r="Z84">
            <v>862.25347495010578</v>
          </cell>
          <cell r="AG84">
            <v>27779.316613517232</v>
          </cell>
          <cell r="AH84">
            <v>30761.14158851024</v>
          </cell>
          <cell r="AI84">
            <v>263504.6877568753</v>
          </cell>
          <cell r="AJ84">
            <v>18802.611815489658</v>
          </cell>
          <cell r="AK84">
            <v>15445.062136497438</v>
          </cell>
          <cell r="AL84">
            <v>714331.60602650454</v>
          </cell>
          <cell r="AM84">
            <v>12276.716190125286</v>
          </cell>
        </row>
        <row r="85">
          <cell r="A85">
            <v>9</v>
          </cell>
          <cell r="B85" t="str">
            <v>RhodeIsland</v>
          </cell>
          <cell r="C85">
            <v>40756</v>
          </cell>
          <cell r="D85" t="str">
            <v>Normal V</v>
          </cell>
          <cell r="E85">
            <v>28139.858412118752</v>
          </cell>
          <cell r="F85">
            <v>667.01727448526162</v>
          </cell>
          <cell r="G85">
            <v>338829.37400000001</v>
          </cell>
          <cell r="H85">
            <v>43298.518859623822</v>
          </cell>
          <cell r="I85">
            <v>46809.436199999996</v>
          </cell>
          <cell r="L85">
            <v>43965.388191815837</v>
          </cell>
          <cell r="M85">
            <v>171.80651161588557</v>
          </cell>
          <cell r="N85">
            <v>89674.770488935552</v>
          </cell>
          <cell r="O85">
            <v>13824.413653861948</v>
          </cell>
          <cell r="P85">
            <v>4348.8608576293655</v>
          </cell>
          <cell r="Q85">
            <v>12751.985266307172</v>
          </cell>
          <cell r="R85">
            <v>13733.590644691078</v>
          </cell>
          <cell r="T85">
            <v>12199.614267882063</v>
          </cell>
          <cell r="U85">
            <v>12108.202800000001</v>
          </cell>
          <cell r="V85">
            <v>8.2759999999999998</v>
          </cell>
          <cell r="W85">
            <v>11276.194799999997</v>
          </cell>
          <cell r="X85">
            <v>1423.9860000000001</v>
          </cell>
          <cell r="Z85">
            <v>1063.4639999999999</v>
          </cell>
          <cell r="AG85">
            <v>30524.515286131464</v>
          </cell>
          <cell r="AH85">
            <v>33012.900067189003</v>
          </cell>
          <cell r="AI85">
            <v>257028.96056220715</v>
          </cell>
          <cell r="AJ85">
            <v>18636.338000000003</v>
          </cell>
          <cell r="AK85">
            <v>15780.458000000001</v>
          </cell>
          <cell r="AL85">
            <v>107916.2330153142</v>
          </cell>
          <cell r="AM85">
            <v>9888.3890196149696</v>
          </cell>
        </row>
        <row r="86">
          <cell r="A86">
            <v>9</v>
          </cell>
          <cell r="B86" t="str">
            <v>RhodeIsland</v>
          </cell>
          <cell r="C86">
            <v>40787</v>
          </cell>
          <cell r="D86" t="str">
            <v>Normal V</v>
          </cell>
          <cell r="E86">
            <v>29200.282482195238</v>
          </cell>
          <cell r="F86">
            <v>714.55769820298985</v>
          </cell>
          <cell r="G86">
            <v>351185.84660698468</v>
          </cell>
          <cell r="H86">
            <v>45953.872280367039</v>
          </cell>
          <cell r="I86">
            <v>47559.89566364271</v>
          </cell>
          <cell r="L86">
            <v>52681.393840255034</v>
          </cell>
          <cell r="M86">
            <v>139.70670315738619</v>
          </cell>
          <cell r="N86">
            <v>96076.392009796589</v>
          </cell>
          <cell r="O86">
            <v>14727.473863391257</v>
          </cell>
          <cell r="P86">
            <v>0</v>
          </cell>
          <cell r="Q86">
            <v>14789.206735203181</v>
          </cell>
          <cell r="R86">
            <v>10956.008993788466</v>
          </cell>
          <cell r="T86">
            <v>12487.341055673109</v>
          </cell>
          <cell r="U86">
            <v>14770.867994681887</v>
          </cell>
          <cell r="V86">
            <v>24.69002810270354</v>
          </cell>
          <cell r="W86">
            <v>11889.39731727196</v>
          </cell>
          <cell r="X86">
            <v>1414.7092331422082</v>
          </cell>
          <cell r="Z86">
            <v>1273.6141363417396</v>
          </cell>
          <cell r="AG86">
            <v>32956.969768343253</v>
          </cell>
          <cell r="AH86">
            <v>32066.463861206124</v>
          </cell>
          <cell r="AI86">
            <v>270860.59245240485</v>
          </cell>
          <cell r="AJ86">
            <v>22754.919790386739</v>
          </cell>
          <cell r="AK86">
            <v>22493.929228744531</v>
          </cell>
          <cell r="AL86">
            <v>304277.7066349652</v>
          </cell>
          <cell r="AM86">
            <v>11517.636533927993</v>
          </cell>
        </row>
        <row r="87">
          <cell r="A87">
            <v>9</v>
          </cell>
          <cell r="B87" t="str">
            <v>RhodeIsland</v>
          </cell>
          <cell r="C87">
            <v>40817</v>
          </cell>
          <cell r="D87" t="str">
            <v>Normal V</v>
          </cell>
          <cell r="E87">
            <v>30233.231133653997</v>
          </cell>
          <cell r="F87">
            <v>747.25657769356633</v>
          </cell>
          <cell r="G87">
            <v>454358.12099549529</v>
          </cell>
          <cell r="H87">
            <v>56247.013193726554</v>
          </cell>
          <cell r="I87">
            <v>48964.783207529785</v>
          </cell>
          <cell r="L87">
            <v>52090.691339918747</v>
          </cell>
          <cell r="M87">
            <v>575.48532722241373</v>
          </cell>
          <cell r="N87">
            <v>112349.7815899601</v>
          </cell>
          <cell r="O87">
            <v>14218.564811491689</v>
          </cell>
          <cell r="P87">
            <v>0</v>
          </cell>
          <cell r="Q87">
            <v>13903.113382458127</v>
          </cell>
          <cell r="R87">
            <v>10213.044116954259</v>
          </cell>
          <cell r="T87">
            <v>11206.729735050289</v>
          </cell>
          <cell r="U87">
            <v>23600.921023956424</v>
          </cell>
          <cell r="V87">
            <v>24.992517599561214</v>
          </cell>
          <cell r="W87">
            <v>19405.947420769593</v>
          </cell>
          <cell r="X87">
            <v>1379.5385456601414</v>
          </cell>
          <cell r="Z87">
            <v>1845.837180426232</v>
          </cell>
          <cell r="AG87">
            <v>44787.319754764969</v>
          </cell>
          <cell r="AH87">
            <v>30072.843649319602</v>
          </cell>
          <cell r="AI87">
            <v>262173.716988937</v>
          </cell>
          <cell r="AJ87">
            <v>49779.313539669791</v>
          </cell>
          <cell r="AK87">
            <v>50337.172298835801</v>
          </cell>
          <cell r="AL87">
            <v>257191.75864797214</v>
          </cell>
          <cell r="AM87">
            <v>13974.408147650194</v>
          </cell>
        </row>
        <row r="88">
          <cell r="A88">
            <v>9</v>
          </cell>
          <cell r="B88" t="str">
            <v>RhodeIsland</v>
          </cell>
          <cell r="C88">
            <v>40848</v>
          </cell>
          <cell r="D88" t="str">
            <v>Normal V</v>
          </cell>
          <cell r="E88">
            <v>41562.216614659621</v>
          </cell>
          <cell r="F88">
            <v>1522.1636925117546</v>
          </cell>
          <cell r="G88">
            <v>1003907.7438188019</v>
          </cell>
          <cell r="H88">
            <v>133848.70967059812</v>
          </cell>
          <cell r="I88">
            <v>125641.97722453871</v>
          </cell>
          <cell r="L88">
            <v>89732.904499976474</v>
          </cell>
          <cell r="M88">
            <v>770.47733179737088</v>
          </cell>
          <cell r="N88">
            <v>215061.95371600607</v>
          </cell>
          <cell r="O88">
            <v>18825.232443883106</v>
          </cell>
          <cell r="P88">
            <v>0</v>
          </cell>
          <cell r="Q88">
            <v>18149.86531608786</v>
          </cell>
          <cell r="R88">
            <v>11164.837190843031</v>
          </cell>
          <cell r="T88">
            <v>11148.636594422809</v>
          </cell>
          <cell r="U88">
            <v>53528.559765808917</v>
          </cell>
          <cell r="V88">
            <v>732.25905954034977</v>
          </cell>
          <cell r="W88">
            <v>47338.181719208798</v>
          </cell>
          <cell r="X88">
            <v>3129.8997499746438</v>
          </cell>
          <cell r="Z88">
            <v>5032.1358110589899</v>
          </cell>
          <cell r="AG88">
            <v>64869.061406342371</v>
          </cell>
          <cell r="AH88">
            <v>40038.507052304398</v>
          </cell>
          <cell r="AI88">
            <v>299764.97497854679</v>
          </cell>
          <cell r="AJ88">
            <v>115763.54692939662</v>
          </cell>
          <cell r="AK88">
            <v>108481.61057018314</v>
          </cell>
          <cell r="AL88">
            <v>214911.5284113872</v>
          </cell>
          <cell r="AM88">
            <v>15859.639262990388</v>
          </cell>
        </row>
        <row r="89">
          <cell r="A89">
            <v>9</v>
          </cell>
          <cell r="B89" t="str">
            <v>RhodeIsland</v>
          </cell>
          <cell r="C89">
            <v>40878</v>
          </cell>
          <cell r="D89" t="str">
            <v>Normal V</v>
          </cell>
          <cell r="E89">
            <v>58966.22997122079</v>
          </cell>
          <cell r="F89">
            <v>2169.6897516289046</v>
          </cell>
          <cell r="G89">
            <v>1836528.9600245324</v>
          </cell>
          <cell r="H89">
            <v>206586.00799701872</v>
          </cell>
          <cell r="I89">
            <v>254961.61970904144</v>
          </cell>
          <cell r="L89">
            <v>150002.32872742217</v>
          </cell>
          <cell r="M89">
            <v>2454.586531915083</v>
          </cell>
          <cell r="N89">
            <v>319076.69189316069</v>
          </cell>
          <cell r="O89">
            <v>23927.096872857488</v>
          </cell>
          <cell r="P89">
            <v>810.38474753089179</v>
          </cell>
          <cell r="Q89">
            <v>20845.622213038328</v>
          </cell>
          <cell r="R89">
            <v>10518.736312222754</v>
          </cell>
          <cell r="T89">
            <v>13007.842013112424</v>
          </cell>
          <cell r="U89">
            <v>93737.307729168693</v>
          </cell>
          <cell r="V89">
            <v>2524.8512898128856</v>
          </cell>
          <cell r="W89">
            <v>76947.328320000772</v>
          </cell>
          <cell r="X89">
            <v>5233.3634334769413</v>
          </cell>
          <cell r="Z89">
            <v>7674.6449243304232</v>
          </cell>
          <cell r="AG89">
            <v>104595.13675470957</v>
          </cell>
          <cell r="AH89">
            <v>46161.053661051148</v>
          </cell>
          <cell r="AI89">
            <v>372333.76615056436</v>
          </cell>
          <cell r="AJ89">
            <v>160616.95338818425</v>
          </cell>
          <cell r="AK89">
            <v>159391.68330720332</v>
          </cell>
          <cell r="AL89">
            <v>83526.814379626041</v>
          </cell>
          <cell r="AM89">
            <v>19289.695009429743</v>
          </cell>
        </row>
        <row r="90">
          <cell r="A90">
            <v>9</v>
          </cell>
          <cell r="B90" t="str">
            <v>RhodeIsland</v>
          </cell>
          <cell r="C90">
            <v>40909</v>
          </cell>
          <cell r="D90" t="str">
            <v>Normal V</v>
          </cell>
          <cell r="E90">
            <v>75184.037717545914</v>
          </cell>
          <cell r="F90">
            <v>2936.4733803063123</v>
          </cell>
          <cell r="G90">
            <v>2649521.4667646047</v>
          </cell>
          <cell r="H90">
            <v>262510.14685138204</v>
          </cell>
          <cell r="I90">
            <v>442347.31219886593</v>
          </cell>
          <cell r="L90">
            <v>199499.18308363049</v>
          </cell>
          <cell r="M90">
            <v>4094.282563665965</v>
          </cell>
          <cell r="N90">
            <v>502177.78642437531</v>
          </cell>
          <cell r="O90">
            <v>25539.780105376158</v>
          </cell>
          <cell r="P90">
            <v>3658.6198812321027</v>
          </cell>
          <cell r="Q90">
            <v>27083.440445681168</v>
          </cell>
          <cell r="R90">
            <v>15832.847493432304</v>
          </cell>
          <cell r="T90">
            <v>16957.799583410586</v>
          </cell>
          <cell r="U90">
            <v>145793.59835305496</v>
          </cell>
          <cell r="V90">
            <v>2145.1002507150829</v>
          </cell>
          <cell r="W90">
            <v>107240.39895053633</v>
          </cell>
          <cell r="X90">
            <v>8240.0511145730543</v>
          </cell>
          <cell r="Z90">
            <v>8297.9053052977742</v>
          </cell>
          <cell r="AG90">
            <v>101184.32419608907</v>
          </cell>
          <cell r="AH90">
            <v>42956.191137236223</v>
          </cell>
          <cell r="AI90">
            <v>378883.60938747268</v>
          </cell>
          <cell r="AJ90">
            <v>180513.78400361643</v>
          </cell>
          <cell r="AK90">
            <v>174157.84423591298</v>
          </cell>
          <cell r="AL90">
            <v>83141.128215144621</v>
          </cell>
          <cell r="AM90">
            <v>15906.753180507008</v>
          </cell>
        </row>
        <row r="91">
          <cell r="A91">
            <v>9</v>
          </cell>
          <cell r="B91" t="str">
            <v>RhodeIsland</v>
          </cell>
          <cell r="C91">
            <v>40940</v>
          </cell>
          <cell r="D91" t="str">
            <v>Normal V</v>
          </cell>
          <cell r="E91">
            <v>76410.236317000963</v>
          </cell>
          <cell r="F91">
            <v>2909.851997270935</v>
          </cell>
          <cell r="G91">
            <v>2831839.9793989244</v>
          </cell>
          <cell r="H91">
            <v>246982.60181523411</v>
          </cell>
          <cell r="I91">
            <v>438462.74612968153</v>
          </cell>
          <cell r="L91">
            <v>223509.18328540449</v>
          </cell>
          <cell r="M91">
            <v>5717.406364944397</v>
          </cell>
          <cell r="N91">
            <v>541522.01416383625</v>
          </cell>
          <cell r="O91">
            <v>25819.223854420175</v>
          </cell>
          <cell r="P91">
            <v>0</v>
          </cell>
          <cell r="Q91">
            <v>24771.511285480425</v>
          </cell>
          <cell r="R91">
            <v>13743.560744119106</v>
          </cell>
          <cell r="T91">
            <v>15827.217287199353</v>
          </cell>
          <cell r="U91">
            <v>154996.14279917112</v>
          </cell>
          <cell r="V91">
            <v>3052.9223194754595</v>
          </cell>
          <cell r="W91">
            <v>116022.6076990518</v>
          </cell>
          <cell r="X91">
            <v>7540.3400045207545</v>
          </cell>
          <cell r="Z91">
            <v>8345.1792549819256</v>
          </cell>
          <cell r="AG91">
            <v>120536.727876594</v>
          </cell>
          <cell r="AH91">
            <v>52569.458769289115</v>
          </cell>
          <cell r="AI91">
            <v>378353.33813109697</v>
          </cell>
          <cell r="AJ91">
            <v>169386.94189915733</v>
          </cell>
          <cell r="AK91">
            <v>173021.52326345941</v>
          </cell>
          <cell r="AL91">
            <v>0</v>
          </cell>
          <cell r="AM91">
            <v>15906.753180507005</v>
          </cell>
        </row>
        <row r="92">
          <cell r="A92">
            <v>9</v>
          </cell>
          <cell r="B92" t="str">
            <v>RhodeIsland</v>
          </cell>
          <cell r="C92">
            <v>40969</v>
          </cell>
          <cell r="D92" t="str">
            <v>Normal V</v>
          </cell>
          <cell r="E92">
            <v>69753.139730678944</v>
          </cell>
          <cell r="F92">
            <v>3242.3393194652622</v>
          </cell>
          <cell r="G92">
            <v>2551073.4985166341</v>
          </cell>
          <cell r="H92">
            <v>254305.44283581956</v>
          </cell>
          <cell r="I92">
            <v>411686.31785722502</v>
          </cell>
          <cell r="L92">
            <v>210949.49280874486</v>
          </cell>
          <cell r="M92">
            <v>4243.5116536955875</v>
          </cell>
          <cell r="N92">
            <v>513327.53704276349</v>
          </cell>
          <cell r="O92">
            <v>28837.35062208739</v>
          </cell>
          <cell r="P92">
            <v>0</v>
          </cell>
          <cell r="Q92">
            <v>25729.626897180806</v>
          </cell>
          <cell r="R92">
            <v>14143.035649019512</v>
          </cell>
          <cell r="T92">
            <v>14532.91987759338</v>
          </cell>
          <cell r="U92">
            <v>152288.12362237435</v>
          </cell>
          <cell r="V92">
            <v>2077.9589961099691</v>
          </cell>
          <cell r="W92">
            <v>111177.11381552937</v>
          </cell>
          <cell r="X92">
            <v>7050.7220488786152</v>
          </cell>
          <cell r="Z92">
            <v>13260.897953342435</v>
          </cell>
          <cell r="AG92">
            <v>78247.620191808295</v>
          </cell>
          <cell r="AH92">
            <v>49760.152800470671</v>
          </cell>
          <cell r="AI92">
            <v>322140.37320738478</v>
          </cell>
          <cell r="AJ92">
            <v>142450.151617375</v>
          </cell>
          <cell r="AK92">
            <v>130408.56755273158</v>
          </cell>
          <cell r="AL92">
            <v>0</v>
          </cell>
          <cell r="AM92">
            <v>12901.570033232476</v>
          </cell>
        </row>
        <row r="93">
          <cell r="A93">
            <v>9</v>
          </cell>
          <cell r="B93" t="str">
            <v>RhodeIsland</v>
          </cell>
          <cell r="C93">
            <v>41000</v>
          </cell>
          <cell r="D93" t="str">
            <v>Frcst VO</v>
          </cell>
          <cell r="E93">
            <v>52542.378783156906</v>
          </cell>
          <cell r="F93">
            <v>2146.7773548215764</v>
          </cell>
          <cell r="G93">
            <v>1840612.2186899681</v>
          </cell>
          <cell r="H93">
            <v>188330.21562844439</v>
          </cell>
          <cell r="I93">
            <v>266013.83536519005</v>
          </cell>
          <cell r="J93">
            <v>0</v>
          </cell>
          <cell r="K93">
            <v>0</v>
          </cell>
          <cell r="L93">
            <v>149184.70261809276</v>
          </cell>
          <cell r="M93">
            <v>3865.2582227876378</v>
          </cell>
          <cell r="N93">
            <v>332305.52353138814</v>
          </cell>
          <cell r="O93">
            <v>22377.245867515005</v>
          </cell>
          <cell r="P93">
            <v>0</v>
          </cell>
          <cell r="Q93">
            <v>21059.616600543741</v>
          </cell>
          <cell r="R93">
            <v>12755.03073541831</v>
          </cell>
          <cell r="S93">
            <v>0</v>
          </cell>
          <cell r="T93">
            <v>11785.954206887725</v>
          </cell>
          <cell r="U93">
            <v>115621.58665414187</v>
          </cell>
          <cell r="V93">
            <v>1319.5293699473634</v>
          </cell>
          <cell r="W93">
            <v>80955.990098673909</v>
          </cell>
          <cell r="X93">
            <v>5417.48063009199</v>
          </cell>
          <cell r="Y93">
            <v>0</v>
          </cell>
          <cell r="Z93">
            <v>9136.5611419990273</v>
          </cell>
          <cell r="AA93">
            <v>0</v>
          </cell>
          <cell r="AB93">
            <v>0</v>
          </cell>
          <cell r="AC93">
            <v>0</v>
          </cell>
          <cell r="AD93">
            <v>0</v>
          </cell>
          <cell r="AE93">
            <v>0</v>
          </cell>
          <cell r="AF93">
            <v>0</v>
          </cell>
          <cell r="AG93">
            <v>58191.007146486882</v>
          </cell>
          <cell r="AH93">
            <v>36740.901783130546</v>
          </cell>
          <cell r="AI93">
            <v>283873.99076559552</v>
          </cell>
          <cell r="AJ93">
            <v>98874.581251971322</v>
          </cell>
          <cell r="AK93">
            <v>85039.051757883557</v>
          </cell>
          <cell r="AL93">
            <v>0</v>
          </cell>
          <cell r="AM93">
            <v>16265.844409793612</v>
          </cell>
          <cell r="AN93">
            <v>0</v>
          </cell>
          <cell r="AO93">
            <v>0</v>
          </cell>
          <cell r="AP93">
            <v>0</v>
          </cell>
          <cell r="AQ93">
            <v>0</v>
          </cell>
          <cell r="AR93">
            <v>0</v>
          </cell>
          <cell r="AS93">
            <v>0</v>
          </cell>
          <cell r="AT93">
            <v>0</v>
          </cell>
        </row>
        <row r="94">
          <cell r="A94">
            <v>9</v>
          </cell>
          <cell r="B94" t="str">
            <v>RhodeIsland</v>
          </cell>
          <cell r="C94">
            <v>41030</v>
          </cell>
          <cell r="D94" t="str">
            <v>Frcst VO</v>
          </cell>
          <cell r="E94">
            <v>45556.568354591313</v>
          </cell>
          <cell r="F94">
            <v>1612.3555683489524</v>
          </cell>
          <cell r="G94">
            <v>1104828.8060194312</v>
          </cell>
          <cell r="H94">
            <v>114170.20210557112</v>
          </cell>
          <cell r="I94">
            <v>139240.92360670684</v>
          </cell>
          <cell r="J94">
            <v>0</v>
          </cell>
          <cell r="K94">
            <v>0</v>
          </cell>
          <cell r="L94">
            <v>99314.528081340221</v>
          </cell>
          <cell r="M94">
            <v>20420.702907792092</v>
          </cell>
          <cell r="N94">
            <v>201892.1727898783</v>
          </cell>
          <cell r="O94">
            <v>19317.848536884416</v>
          </cell>
          <cell r="P94">
            <v>0</v>
          </cell>
          <cell r="Q94">
            <v>18126.256552882256</v>
          </cell>
          <cell r="R94">
            <v>16182.232867212435</v>
          </cell>
          <cell r="S94">
            <v>0</v>
          </cell>
          <cell r="T94">
            <v>10185.922070261942</v>
          </cell>
          <cell r="U94">
            <v>58256.127517545297</v>
          </cell>
          <cell r="V94">
            <v>691.97676014958324</v>
          </cell>
          <cell r="W94">
            <v>38393.00731141986</v>
          </cell>
          <cell r="X94">
            <v>3644.0109402355015</v>
          </cell>
          <cell r="Y94">
            <v>0</v>
          </cell>
          <cell r="Z94">
            <v>5512.9290935012641</v>
          </cell>
          <cell r="AA94">
            <v>0</v>
          </cell>
          <cell r="AB94">
            <v>0</v>
          </cell>
          <cell r="AC94">
            <v>0</v>
          </cell>
          <cell r="AD94">
            <v>0</v>
          </cell>
          <cell r="AE94">
            <v>0</v>
          </cell>
          <cell r="AF94">
            <v>0</v>
          </cell>
          <cell r="AG94">
            <v>35737.017167326063</v>
          </cell>
          <cell r="AH94">
            <v>35064.451697622659</v>
          </cell>
          <cell r="AI94">
            <v>262724.77700121165</v>
          </cell>
          <cell r="AJ94">
            <v>33013.776447014592</v>
          </cell>
          <cell r="AK94">
            <v>38679.39840094297</v>
          </cell>
          <cell r="AL94">
            <v>61454.243887100034</v>
          </cell>
          <cell r="AM94">
            <v>13882.852032292611</v>
          </cell>
          <cell r="AN94">
            <v>0</v>
          </cell>
          <cell r="AO94">
            <v>0</v>
          </cell>
          <cell r="AP94">
            <v>0</v>
          </cell>
          <cell r="AQ94">
            <v>0</v>
          </cell>
          <cell r="AR94">
            <v>0</v>
          </cell>
          <cell r="AS94">
            <v>0</v>
          </cell>
          <cell r="AT94">
            <v>0</v>
          </cell>
        </row>
        <row r="95">
          <cell r="A95">
            <v>9</v>
          </cell>
          <cell r="B95" t="str">
            <v>RhodeIsland</v>
          </cell>
          <cell r="C95">
            <v>41061</v>
          </cell>
          <cell r="D95" t="str">
            <v>Frcst VO</v>
          </cell>
          <cell r="E95">
            <v>35253.449194598703</v>
          </cell>
          <cell r="F95">
            <v>971.89244214657708</v>
          </cell>
          <cell r="G95">
            <v>627473.37363298447</v>
          </cell>
          <cell r="H95">
            <v>69017.628956400746</v>
          </cell>
          <cell r="I95">
            <v>73152.512811051463</v>
          </cell>
          <cell r="J95">
            <v>0</v>
          </cell>
          <cell r="K95">
            <v>0</v>
          </cell>
          <cell r="L95">
            <v>67785.351678677354</v>
          </cell>
          <cell r="M95">
            <v>1157.2124037705612</v>
          </cell>
          <cell r="N95">
            <v>128047.04145544714</v>
          </cell>
          <cell r="O95">
            <v>15757.704577443015</v>
          </cell>
          <cell r="P95">
            <v>0</v>
          </cell>
          <cell r="Q95">
            <v>13483.990253862739</v>
          </cell>
          <cell r="R95">
            <v>13826.397105987347</v>
          </cell>
          <cell r="S95">
            <v>0</v>
          </cell>
          <cell r="T95">
            <v>10815.382766643561</v>
          </cell>
          <cell r="U95">
            <v>37344.893506353204</v>
          </cell>
          <cell r="V95">
            <v>230.95679583386627</v>
          </cell>
          <cell r="W95">
            <v>22465.720855378844</v>
          </cell>
          <cell r="X95">
            <v>1517.32900148057</v>
          </cell>
          <cell r="Y95">
            <v>0</v>
          </cell>
          <cell r="Z95">
            <v>3812.762496011499</v>
          </cell>
          <cell r="AA95">
            <v>0</v>
          </cell>
          <cell r="AB95">
            <v>0</v>
          </cell>
          <cell r="AC95">
            <v>0</v>
          </cell>
          <cell r="AD95">
            <v>0</v>
          </cell>
          <cell r="AE95">
            <v>0</v>
          </cell>
          <cell r="AF95">
            <v>0</v>
          </cell>
          <cell r="AG95">
            <v>31781.77740762063</v>
          </cell>
          <cell r="AH95">
            <v>31207.548459730158</v>
          </cell>
          <cell r="AI95">
            <v>256964.83895792413</v>
          </cell>
          <cell r="AJ95">
            <v>25899.250138919648</v>
          </cell>
          <cell r="AK95">
            <v>18572.563991910276</v>
          </cell>
          <cell r="AL95">
            <v>269714.33086212038</v>
          </cell>
          <cell r="AM95">
            <v>13118.446229427993</v>
          </cell>
          <cell r="AN95">
            <v>0</v>
          </cell>
          <cell r="AO95">
            <v>0</v>
          </cell>
          <cell r="AP95">
            <v>0</v>
          </cell>
          <cell r="AQ95">
            <v>0</v>
          </cell>
          <cell r="AR95">
            <v>0</v>
          </cell>
          <cell r="AS95">
            <v>0</v>
          </cell>
          <cell r="AT95">
            <v>0</v>
          </cell>
        </row>
        <row r="96">
          <cell r="A96">
            <v>9</v>
          </cell>
          <cell r="B96" t="str">
            <v>RhodeIsland</v>
          </cell>
          <cell r="C96">
            <v>41091</v>
          </cell>
          <cell r="D96" t="str">
            <v>Frcst VO</v>
          </cell>
          <cell r="E96">
            <v>30339.046874714699</v>
          </cell>
          <cell r="F96">
            <v>725.30565463250844</v>
          </cell>
          <cell r="G96">
            <v>401028.36629887292</v>
          </cell>
          <cell r="H96">
            <v>42446.463945384312</v>
          </cell>
          <cell r="I96">
            <v>53315.887383490517</v>
          </cell>
          <cell r="J96">
            <v>0</v>
          </cell>
          <cell r="K96">
            <v>0</v>
          </cell>
          <cell r="L96">
            <v>54147.673648223012</v>
          </cell>
          <cell r="M96">
            <v>143.24169676458004</v>
          </cell>
          <cell r="N96">
            <v>99355.781520292949</v>
          </cell>
          <cell r="O96">
            <v>13097.207836459338</v>
          </cell>
          <cell r="P96">
            <v>0</v>
          </cell>
          <cell r="Q96">
            <v>12789.69458471665</v>
          </cell>
          <cell r="R96">
            <v>9339.3015728758492</v>
          </cell>
          <cell r="S96">
            <v>0</v>
          </cell>
          <cell r="T96">
            <v>8193.1691184168249</v>
          </cell>
          <cell r="U96">
            <v>17684.686655586014</v>
          </cell>
          <cell r="V96">
            <v>51.906933235848776</v>
          </cell>
          <cell r="W96">
            <v>14806.160967492093</v>
          </cell>
          <cell r="X96">
            <v>1419.1644622412939</v>
          </cell>
          <cell r="Y96">
            <v>0</v>
          </cell>
          <cell r="Z96">
            <v>1672.7629799556237</v>
          </cell>
          <cell r="AA96">
            <v>0</v>
          </cell>
          <cell r="AB96">
            <v>0</v>
          </cell>
          <cell r="AC96">
            <v>0</v>
          </cell>
          <cell r="AD96">
            <v>0</v>
          </cell>
          <cell r="AE96">
            <v>0</v>
          </cell>
          <cell r="AF96">
            <v>0</v>
          </cell>
          <cell r="AG96">
            <v>27650.410271923185</v>
          </cell>
          <cell r="AH96">
            <v>28499.292942296252</v>
          </cell>
          <cell r="AI96">
            <v>258799.24690407395</v>
          </cell>
          <cell r="AJ96">
            <v>18923.141378409462</v>
          </cell>
          <cell r="AK96">
            <v>15445.062136497438</v>
          </cell>
          <cell r="AL96">
            <v>714331.60602650454</v>
          </cell>
          <cell r="AM96">
            <v>12276.716190125286</v>
          </cell>
          <cell r="AN96">
            <v>0</v>
          </cell>
          <cell r="AO96">
            <v>0</v>
          </cell>
          <cell r="AP96">
            <v>0</v>
          </cell>
          <cell r="AQ96">
            <v>0</v>
          </cell>
          <cell r="AR96">
            <v>0</v>
          </cell>
          <cell r="AS96">
            <v>0</v>
          </cell>
          <cell r="AT96">
            <v>0</v>
          </cell>
        </row>
        <row r="97">
          <cell r="A97">
            <v>9</v>
          </cell>
          <cell r="B97" t="str">
            <v>RhodeIsland</v>
          </cell>
          <cell r="C97">
            <v>41122</v>
          </cell>
          <cell r="D97" t="str">
            <v>Frcst VO</v>
          </cell>
          <cell r="E97">
            <v>27876.920237754242</v>
          </cell>
          <cell r="F97">
            <v>646.68888665553186</v>
          </cell>
          <cell r="G97">
            <v>349207.40465278906</v>
          </cell>
          <cell r="H97">
            <v>39625.843226912861</v>
          </cell>
          <cell r="I97">
            <v>47985.806812539791</v>
          </cell>
          <cell r="J97">
            <v>0</v>
          </cell>
          <cell r="K97">
            <v>0</v>
          </cell>
          <cell r="L97">
            <v>49300.474305869211</v>
          </cell>
          <cell r="M97">
            <v>292.27169306205587</v>
          </cell>
          <cell r="N97">
            <v>92325.360327592571</v>
          </cell>
          <cell r="O97">
            <v>14110.587821855903</v>
          </cell>
          <cell r="P97">
            <v>0</v>
          </cell>
          <cell r="Q97">
            <v>14350.929687049837</v>
          </cell>
          <cell r="R97">
            <v>14017.884718546145</v>
          </cell>
          <cell r="S97">
            <v>0</v>
          </cell>
          <cell r="T97">
            <v>8894.3957526301201</v>
          </cell>
          <cell r="U97">
            <v>14508.215581528664</v>
          </cell>
          <cell r="V97">
            <v>16.894636942675159</v>
          </cell>
          <cell r="W97">
            <v>12005.723491143201</v>
          </cell>
          <cell r="X97">
            <v>1453.4634171974526</v>
          </cell>
          <cell r="Y97">
            <v>0</v>
          </cell>
          <cell r="Z97">
            <v>1628.2175732484077</v>
          </cell>
          <cell r="AA97">
            <v>0</v>
          </cell>
          <cell r="AB97">
            <v>0</v>
          </cell>
          <cell r="AC97">
            <v>0</v>
          </cell>
          <cell r="AD97">
            <v>0</v>
          </cell>
          <cell r="AE97">
            <v>0</v>
          </cell>
          <cell r="AF97">
            <v>0</v>
          </cell>
          <cell r="AG97">
            <v>30382.870203597213</v>
          </cell>
          <cell r="AH97">
            <v>30585.480944601572</v>
          </cell>
          <cell r="AI97">
            <v>252439.15769502486</v>
          </cell>
          <cell r="AJ97">
            <v>18636.338000000003</v>
          </cell>
          <cell r="AK97">
            <v>15173.517307692307</v>
          </cell>
          <cell r="AL97">
            <v>107916.2330153142</v>
          </cell>
          <cell r="AM97">
            <v>9888.3890196149696</v>
          </cell>
          <cell r="AN97">
            <v>0</v>
          </cell>
          <cell r="AO97">
            <v>0</v>
          </cell>
          <cell r="AP97">
            <v>0</v>
          </cell>
          <cell r="AQ97">
            <v>0</v>
          </cell>
          <cell r="AR97">
            <v>0</v>
          </cell>
          <cell r="AS97">
            <v>0</v>
          </cell>
          <cell r="AT97">
            <v>0</v>
          </cell>
        </row>
        <row r="98">
          <cell r="A98">
            <v>9</v>
          </cell>
          <cell r="B98" t="str">
            <v>RhodeIsland</v>
          </cell>
          <cell r="C98">
            <v>41153</v>
          </cell>
          <cell r="D98" t="str">
            <v>Frcst VO</v>
          </cell>
          <cell r="E98">
            <v>28411.682529528651</v>
          </cell>
          <cell r="F98">
            <v>715.84497545093745</v>
          </cell>
          <cell r="G98">
            <v>357269.98707344441</v>
          </cell>
          <cell r="H98">
            <v>42080.534085348991</v>
          </cell>
          <cell r="I98">
            <v>48169.926499099427</v>
          </cell>
          <cell r="J98">
            <v>0</v>
          </cell>
          <cell r="K98">
            <v>0</v>
          </cell>
          <cell r="L98">
            <v>58129.655796313906</v>
          </cell>
          <cell r="M98">
            <v>245.64543540943259</v>
          </cell>
          <cell r="N98">
            <v>97200.927798062097</v>
          </cell>
          <cell r="O98">
            <v>14797.272317720124</v>
          </cell>
          <cell r="P98">
            <v>0</v>
          </cell>
          <cell r="Q98">
            <v>15584.141555671276</v>
          </cell>
          <cell r="R98">
            <v>11007.933207029168</v>
          </cell>
          <cell r="S98">
            <v>0</v>
          </cell>
          <cell r="T98">
            <v>10455.435639031195</v>
          </cell>
          <cell r="U98">
            <v>17067.205263852786</v>
          </cell>
          <cell r="V98">
            <v>51.649033880097534</v>
          </cell>
          <cell r="W98">
            <v>12494.628984702013</v>
          </cell>
          <cell r="X98">
            <v>1420.1310285206921</v>
          </cell>
          <cell r="Y98">
            <v>0</v>
          </cell>
          <cell r="Z98">
            <v>1530.6286378084562</v>
          </cell>
          <cell r="AA98">
            <v>0</v>
          </cell>
          <cell r="AB98">
            <v>0</v>
          </cell>
          <cell r="AC98">
            <v>0</v>
          </cell>
          <cell r="AD98">
            <v>0</v>
          </cell>
          <cell r="AE98">
            <v>0</v>
          </cell>
          <cell r="AF98">
            <v>0</v>
          </cell>
          <cell r="AG98">
            <v>32133.045524134672</v>
          </cell>
          <cell r="AH98">
            <v>31565.425363374779</v>
          </cell>
          <cell r="AI98">
            <v>275876.52934967162</v>
          </cell>
          <cell r="AJ98">
            <v>23048.531658649794</v>
          </cell>
          <cell r="AK98">
            <v>20827.712248837528</v>
          </cell>
          <cell r="AL98">
            <v>304277.7066349652</v>
          </cell>
          <cell r="AM98">
            <v>11517.636533927993</v>
          </cell>
          <cell r="AN98">
            <v>0</v>
          </cell>
          <cell r="AO98">
            <v>0</v>
          </cell>
          <cell r="AP98">
            <v>0</v>
          </cell>
          <cell r="AQ98">
            <v>0</v>
          </cell>
          <cell r="AR98">
            <v>0</v>
          </cell>
          <cell r="AS98">
            <v>0</v>
          </cell>
          <cell r="AT98">
            <v>0</v>
          </cell>
        </row>
        <row r="99">
          <cell r="A99">
            <v>9</v>
          </cell>
          <cell r="B99" t="str">
            <v>RhodeIsland</v>
          </cell>
          <cell r="C99">
            <v>41183</v>
          </cell>
          <cell r="D99" t="str">
            <v>Frcst VO</v>
          </cell>
          <cell r="E99">
            <v>29151.469205033623</v>
          </cell>
          <cell r="F99">
            <v>750.15073980190084</v>
          </cell>
          <cell r="G99">
            <v>463465.91444716032</v>
          </cell>
          <cell r="H99">
            <v>52110.516581774624</v>
          </cell>
          <cell r="I99">
            <v>49158.504611230179</v>
          </cell>
          <cell r="J99">
            <v>0</v>
          </cell>
          <cell r="K99">
            <v>0</v>
          </cell>
          <cell r="L99">
            <v>56739.598948865489</v>
          </cell>
          <cell r="M99">
            <v>731.69603679720296</v>
          </cell>
          <cell r="N99">
            <v>111715.76248970887</v>
          </cell>
          <cell r="O99">
            <v>14501.761019720574</v>
          </cell>
          <cell r="P99">
            <v>0</v>
          </cell>
          <cell r="Q99">
            <v>13834.172324363291</v>
          </cell>
          <cell r="R99">
            <v>10162.400922985891</v>
          </cell>
          <cell r="S99">
            <v>0</v>
          </cell>
          <cell r="T99">
            <v>9292.6326453171805</v>
          </cell>
          <cell r="U99">
            <v>27475.569530499652</v>
          </cell>
          <cell r="V99">
            <v>51.210809892464269</v>
          </cell>
          <cell r="W99">
            <v>19997.93519326883</v>
          </cell>
          <cell r="X99">
            <v>1373.0314208799557</v>
          </cell>
          <cell r="Y99">
            <v>0</v>
          </cell>
          <cell r="Z99">
            <v>2233.3832684657127</v>
          </cell>
          <cell r="AA99">
            <v>0</v>
          </cell>
          <cell r="AB99">
            <v>0</v>
          </cell>
          <cell r="AC99">
            <v>0</v>
          </cell>
          <cell r="AD99">
            <v>0</v>
          </cell>
          <cell r="AE99">
            <v>0</v>
          </cell>
          <cell r="AF99">
            <v>0</v>
          </cell>
          <cell r="AG99">
            <v>44476.296700912433</v>
          </cell>
          <cell r="AH99">
            <v>29602.955467298983</v>
          </cell>
          <cell r="AI99">
            <v>267028.78582206543</v>
          </cell>
          <cell r="AJ99">
            <v>48542.560408249425</v>
          </cell>
          <cell r="AK99">
            <v>46608.492869292408</v>
          </cell>
          <cell r="AL99">
            <v>257191.75864797214</v>
          </cell>
          <cell r="AM99">
            <v>13974.408147650194</v>
          </cell>
          <cell r="AN99">
            <v>0</v>
          </cell>
          <cell r="AO99">
            <v>0</v>
          </cell>
          <cell r="AP99">
            <v>0</v>
          </cell>
          <cell r="AQ99">
            <v>0</v>
          </cell>
          <cell r="AR99">
            <v>0</v>
          </cell>
          <cell r="AS99">
            <v>0</v>
          </cell>
          <cell r="AT99">
            <v>0</v>
          </cell>
        </row>
        <row r="100">
          <cell r="A100">
            <v>9</v>
          </cell>
          <cell r="B100" t="str">
            <v>RhodeIsland</v>
          </cell>
          <cell r="C100">
            <v>41214</v>
          </cell>
          <cell r="D100" t="str">
            <v>Frcst VO</v>
          </cell>
          <cell r="E100">
            <v>38583.598665252284</v>
          </cell>
          <cell r="F100">
            <v>1466.9129198009578</v>
          </cell>
          <cell r="G100">
            <v>986263.09963640093</v>
          </cell>
          <cell r="H100">
            <v>116313.07690975312</v>
          </cell>
          <cell r="I100">
            <v>121222.67134169985</v>
          </cell>
          <cell r="J100">
            <v>0</v>
          </cell>
          <cell r="K100">
            <v>0</v>
          </cell>
          <cell r="L100">
            <v>92989.669758651071</v>
          </cell>
          <cell r="M100">
            <v>1350.0198410596665</v>
          </cell>
          <cell r="N100">
            <v>205656.83200435145</v>
          </cell>
          <cell r="O100">
            <v>18540.939027477045</v>
          </cell>
          <cell r="P100">
            <v>0</v>
          </cell>
          <cell r="Q100">
            <v>18290.497502780701</v>
          </cell>
          <cell r="R100">
            <v>10728.028224065134</v>
          </cell>
          <cell r="S100">
            <v>0</v>
          </cell>
          <cell r="T100">
            <v>10712.461453795939</v>
          </cell>
          <cell r="U100">
            <v>59590.395776159996</v>
          </cell>
          <cell r="V100">
            <v>708.15814903410057</v>
          </cell>
          <cell r="W100">
            <v>46480.508004943826</v>
          </cell>
          <cell r="X100">
            <v>3018.132209903933</v>
          </cell>
          <cell r="Y100">
            <v>0</v>
          </cell>
          <cell r="Z100">
            <v>5830.3801894366734</v>
          </cell>
          <cell r="AA100">
            <v>0</v>
          </cell>
          <cell r="AB100">
            <v>0</v>
          </cell>
          <cell r="AC100">
            <v>0</v>
          </cell>
          <cell r="AD100">
            <v>0</v>
          </cell>
          <cell r="AE100">
            <v>0</v>
          </cell>
          <cell r="AF100">
            <v>0</v>
          </cell>
          <cell r="AG100">
            <v>64568.044880094843</v>
          </cell>
          <cell r="AH100">
            <v>40684.289424115763</v>
          </cell>
          <cell r="AI100">
            <v>299764.97497854679</v>
          </cell>
          <cell r="AJ100">
            <v>111502.31207309982</v>
          </cell>
          <cell r="AK100">
            <v>100445.93571313254</v>
          </cell>
          <cell r="AL100">
            <v>214911.5284113872</v>
          </cell>
          <cell r="AM100">
            <v>15859.639262990388</v>
          </cell>
          <cell r="AN100">
            <v>0</v>
          </cell>
          <cell r="AO100">
            <v>0</v>
          </cell>
          <cell r="AP100">
            <v>0</v>
          </cell>
          <cell r="AQ100">
            <v>0</v>
          </cell>
          <cell r="AR100">
            <v>0</v>
          </cell>
          <cell r="AS100">
            <v>0</v>
          </cell>
          <cell r="AT100">
            <v>0</v>
          </cell>
        </row>
        <row r="101">
          <cell r="A101">
            <v>9</v>
          </cell>
          <cell r="B101" t="str">
            <v>RhodeIsland</v>
          </cell>
          <cell r="C101">
            <v>41244</v>
          </cell>
          <cell r="D101" t="str">
            <v>Frcst VO</v>
          </cell>
          <cell r="E101">
            <v>57002.778434359141</v>
          </cell>
          <cell r="F101">
            <v>2738.6048716928613</v>
          </cell>
          <cell r="G101">
            <v>1852653.8307014504</v>
          </cell>
          <cell r="H101">
            <v>211056.31384351724</v>
          </cell>
          <cell r="I101">
            <v>254705.78400764399</v>
          </cell>
          <cell r="J101">
            <v>0</v>
          </cell>
          <cell r="K101">
            <v>0</v>
          </cell>
          <cell r="L101">
            <v>159774.00828467536</v>
          </cell>
          <cell r="M101">
            <v>3282.9459619402555</v>
          </cell>
          <cell r="N101">
            <v>317553.42097899388</v>
          </cell>
          <cell r="O101">
            <v>24001.404627121014</v>
          </cell>
          <cell r="P101">
            <v>0</v>
          </cell>
          <cell r="Q101">
            <v>20910.360170221673</v>
          </cell>
          <cell r="R101">
            <v>10551.403195179968</v>
          </cell>
          <cell r="S101">
            <v>0</v>
          </cell>
          <cell r="T101">
            <v>13048.239037997866</v>
          </cell>
          <cell r="U101">
            <v>106251.03874610014</v>
          </cell>
          <cell r="V101">
            <v>839.08845704959379</v>
          </cell>
          <cell r="W101">
            <v>76152.937585288048</v>
          </cell>
          <cell r="X101">
            <v>5226.0876228794214</v>
          </cell>
          <cell r="Y101">
            <v>0</v>
          </cell>
          <cell r="Z101">
            <v>9190.9463451757074</v>
          </cell>
          <cell r="AA101">
            <v>0</v>
          </cell>
          <cell r="AB101">
            <v>0</v>
          </cell>
          <cell r="AC101">
            <v>0</v>
          </cell>
          <cell r="AD101">
            <v>0</v>
          </cell>
          <cell r="AE101">
            <v>0</v>
          </cell>
          <cell r="AF101">
            <v>0</v>
          </cell>
          <cell r="AG101">
            <v>104595.13675470957</v>
          </cell>
          <cell r="AH101">
            <v>46905.586784616484</v>
          </cell>
          <cell r="AI101">
            <v>372333.76615056436</v>
          </cell>
          <cell r="AJ101">
            <v>157605.3855121558</v>
          </cell>
          <cell r="AK101">
            <v>147584.8919511142</v>
          </cell>
          <cell r="AL101">
            <v>83526.814379626041</v>
          </cell>
          <cell r="AM101">
            <v>19289.695009429743</v>
          </cell>
          <cell r="AN101">
            <v>0</v>
          </cell>
          <cell r="AO101">
            <v>0</v>
          </cell>
          <cell r="AP101">
            <v>0</v>
          </cell>
          <cell r="AQ101">
            <v>0</v>
          </cell>
          <cell r="AR101">
            <v>0</v>
          </cell>
          <cell r="AS101">
            <v>0</v>
          </cell>
          <cell r="AT101">
            <v>0</v>
          </cell>
        </row>
        <row r="102">
          <cell r="A102">
            <v>9</v>
          </cell>
          <cell r="B102" t="str">
            <v>RhodeIsland</v>
          </cell>
          <cell r="C102">
            <v>41275</v>
          </cell>
          <cell r="D102" t="str">
            <v>Frcst VO</v>
          </cell>
          <cell r="E102">
            <v>75139.812061171251</v>
          </cell>
          <cell r="F102">
            <v>3819.2242479877541</v>
          </cell>
          <cell r="G102">
            <v>2794051.5876711686</v>
          </cell>
          <cell r="H102">
            <v>274852.13242631406</v>
          </cell>
          <cell r="I102">
            <v>461538.65590669785</v>
          </cell>
          <cell r="J102">
            <v>0</v>
          </cell>
          <cell r="K102">
            <v>0</v>
          </cell>
          <cell r="L102">
            <v>219524.18038156812</v>
          </cell>
          <cell r="M102">
            <v>4911.2627963631567</v>
          </cell>
          <cell r="N102">
            <v>514602.89609287865</v>
          </cell>
          <cell r="O102">
            <v>27158.428415486778</v>
          </cell>
          <cell r="P102">
            <v>0</v>
          </cell>
          <cell r="Q102">
            <v>27458.905812801484</v>
          </cell>
          <cell r="R102">
            <v>16425.653015807307</v>
          </cell>
          <cell r="S102">
            <v>0</v>
          </cell>
          <cell r="T102">
            <v>12566.232140592871</v>
          </cell>
          <cell r="U102">
            <v>167172.41959032195</v>
          </cell>
          <cell r="V102">
            <v>890.15945604572278</v>
          </cell>
          <cell r="W102">
            <v>112181.97609253484</v>
          </cell>
          <cell r="X102">
            <v>8548.5148894063022</v>
          </cell>
          <cell r="Y102">
            <v>0</v>
          </cell>
          <cell r="Z102">
            <v>12912.797563253003</v>
          </cell>
          <cell r="AA102">
            <v>0</v>
          </cell>
          <cell r="AB102">
            <v>0</v>
          </cell>
          <cell r="AC102">
            <v>0</v>
          </cell>
          <cell r="AD102">
            <v>0</v>
          </cell>
          <cell r="AE102">
            <v>0</v>
          </cell>
          <cell r="AF102">
            <v>0</v>
          </cell>
          <cell r="AG102">
            <v>100714.79136919306</v>
          </cell>
          <cell r="AH102">
            <v>42956.191137236223</v>
          </cell>
          <cell r="AI102">
            <v>365589.44765457889</v>
          </cell>
          <cell r="AJ102">
            <v>178243.17036835081</v>
          </cell>
          <cell r="AK102">
            <v>161257.26318140092</v>
          </cell>
          <cell r="AL102">
            <v>83141.128215144621</v>
          </cell>
          <cell r="AM102">
            <v>15906.753180507008</v>
          </cell>
          <cell r="AN102">
            <v>0</v>
          </cell>
          <cell r="AO102">
            <v>0</v>
          </cell>
          <cell r="AP102">
            <v>0</v>
          </cell>
          <cell r="AQ102">
            <v>0</v>
          </cell>
          <cell r="AR102">
            <v>0</v>
          </cell>
          <cell r="AS102">
            <v>0</v>
          </cell>
          <cell r="AT102">
            <v>0</v>
          </cell>
        </row>
        <row r="103">
          <cell r="A103">
            <v>9</v>
          </cell>
          <cell r="B103" t="str">
            <v>RhodeIsland</v>
          </cell>
          <cell r="C103">
            <v>41306</v>
          </cell>
          <cell r="D103" t="str">
            <v>Frcst VO</v>
          </cell>
          <cell r="E103">
            <v>74000.215826810163</v>
          </cell>
          <cell r="F103">
            <v>3756.6926139047118</v>
          </cell>
          <cell r="G103">
            <v>2848866.2865953092</v>
          </cell>
          <cell r="H103">
            <v>274603.74141833611</v>
          </cell>
          <cell r="I103">
            <v>443461.43163081794</v>
          </cell>
          <cell r="J103">
            <v>0</v>
          </cell>
          <cell r="K103">
            <v>0</v>
          </cell>
          <cell r="L103">
            <v>235372.64473436645</v>
          </cell>
          <cell r="M103">
            <v>4756.8600773807284</v>
          </cell>
          <cell r="N103">
            <v>535557.66782925231</v>
          </cell>
          <cell r="O103">
            <v>26551.75939963193</v>
          </cell>
          <cell r="P103">
            <v>0</v>
          </cell>
          <cell r="Q103">
            <v>24288.155689972769</v>
          </cell>
          <cell r="R103">
            <v>13788.769825514237</v>
          </cell>
          <cell r="S103">
            <v>0</v>
          </cell>
          <cell r="T103">
            <v>15879.280501959876</v>
          </cell>
          <cell r="U103">
            <v>166248.13869405113</v>
          </cell>
          <cell r="V103">
            <v>2041.7611624641695</v>
          </cell>
          <cell r="W103">
            <v>114500.54889169778</v>
          </cell>
          <cell r="X103">
            <v>7564.486501361268</v>
          </cell>
          <cell r="Y103">
            <v>0</v>
          </cell>
          <cell r="Z103">
            <v>12557.775251952677</v>
          </cell>
          <cell r="AA103">
            <v>0</v>
          </cell>
          <cell r="AB103">
            <v>0</v>
          </cell>
          <cell r="AC103">
            <v>0</v>
          </cell>
          <cell r="AD103">
            <v>0</v>
          </cell>
          <cell r="AE103">
            <v>0</v>
          </cell>
          <cell r="AF103">
            <v>0</v>
          </cell>
          <cell r="AG103">
            <v>116380.28898429766</v>
          </cell>
          <cell r="AH103">
            <v>50756.71881172742</v>
          </cell>
          <cell r="AI103">
            <v>352488.89335867477</v>
          </cell>
          <cell r="AJ103">
            <v>167452.26186088932</v>
          </cell>
          <cell r="AK103">
            <v>156382.07201008155</v>
          </cell>
          <cell r="AL103">
            <v>0</v>
          </cell>
          <cell r="AM103">
            <v>15358.244450144695</v>
          </cell>
          <cell r="AN103">
            <v>0</v>
          </cell>
          <cell r="AO103">
            <v>0</v>
          </cell>
          <cell r="AP103">
            <v>0</v>
          </cell>
          <cell r="AQ103">
            <v>0</v>
          </cell>
          <cell r="AR103">
            <v>0</v>
          </cell>
          <cell r="AS103">
            <v>0</v>
          </cell>
          <cell r="AT103">
            <v>0</v>
          </cell>
        </row>
        <row r="104">
          <cell r="A104">
            <v>9</v>
          </cell>
          <cell r="B104" t="str">
            <v>RhodeIsland</v>
          </cell>
          <cell r="C104">
            <v>41334</v>
          </cell>
          <cell r="D104" t="str">
            <v>Frcst VO</v>
          </cell>
          <cell r="E104">
            <v>63950.844347055063</v>
          </cell>
          <cell r="F104">
            <v>3073.0399562653351</v>
          </cell>
          <cell r="G104">
            <v>2450454.9825879042</v>
          </cell>
          <cell r="H104">
            <v>242937.72030043241</v>
          </cell>
          <cell r="I104">
            <v>397482.23366811278</v>
          </cell>
          <cell r="J104">
            <v>0</v>
          </cell>
          <cell r="K104">
            <v>0</v>
          </cell>
          <cell r="L104">
            <v>204860.12423500305</v>
          </cell>
          <cell r="M104">
            <v>3175.2125423430093</v>
          </cell>
          <cell r="N104">
            <v>481221.3278721043</v>
          </cell>
          <cell r="O104">
            <v>28014.892956006497</v>
          </cell>
          <cell r="P104">
            <v>0</v>
          </cell>
          <cell r="Q104">
            <v>24386.14954337231</v>
          </cell>
          <cell r="R104">
            <v>13404.55435721944</v>
          </cell>
          <cell r="S104">
            <v>0</v>
          </cell>
          <cell r="T104">
            <v>13774.080706769675</v>
          </cell>
          <cell r="U104">
            <v>154600.51976137402</v>
          </cell>
          <cell r="V104">
            <v>1987.7191074072878</v>
          </cell>
          <cell r="W104">
            <v>105380.25760722508</v>
          </cell>
          <cell r="X104">
            <v>6732.3343371380442</v>
          </cell>
          <cell r="Y104">
            <v>0</v>
          </cell>
          <cell r="Z104">
            <v>12671.734453852821</v>
          </cell>
          <cell r="AA104">
            <v>0</v>
          </cell>
          <cell r="AB104">
            <v>0</v>
          </cell>
          <cell r="AC104">
            <v>0</v>
          </cell>
          <cell r="AD104">
            <v>0</v>
          </cell>
          <cell r="AE104">
            <v>0</v>
          </cell>
          <cell r="AF104">
            <v>0</v>
          </cell>
          <cell r="AG104">
            <v>78430.441734312524</v>
          </cell>
          <cell r="AH104">
            <v>49760.152800470671</v>
          </cell>
          <cell r="AI104">
            <v>322140.37320738478</v>
          </cell>
          <cell r="AJ104">
            <v>142450.151617375</v>
          </cell>
          <cell r="AK104">
            <v>130408.56755273158</v>
          </cell>
          <cell r="AL104">
            <v>0</v>
          </cell>
          <cell r="AM104">
            <v>12901.570033232476</v>
          </cell>
          <cell r="AN104">
            <v>0</v>
          </cell>
          <cell r="AO104">
            <v>0</v>
          </cell>
          <cell r="AP104">
            <v>0</v>
          </cell>
          <cell r="AQ104">
            <v>0</v>
          </cell>
          <cell r="AR104">
            <v>0</v>
          </cell>
          <cell r="AS104">
            <v>0</v>
          </cell>
          <cell r="AT104">
            <v>0</v>
          </cell>
        </row>
        <row r="105">
          <cell r="A105">
            <v>9</v>
          </cell>
          <cell r="B105" t="str">
            <v>RhodeIsland</v>
          </cell>
          <cell r="C105">
            <v>41365</v>
          </cell>
          <cell r="D105" t="str">
            <v>Frcst VO</v>
          </cell>
          <cell r="E105">
            <v>50217.578119911515</v>
          </cell>
          <cell r="F105">
            <v>2133.2756104516293</v>
          </cell>
          <cell r="G105">
            <v>1821702.9705366287</v>
          </cell>
          <cell r="H105">
            <v>186583.71334565087</v>
          </cell>
          <cell r="I105">
            <v>265053.71498351771</v>
          </cell>
          <cell r="J105">
            <v>0</v>
          </cell>
          <cell r="K105">
            <v>0</v>
          </cell>
          <cell r="L105">
            <v>152169.01305126696</v>
          </cell>
          <cell r="M105">
            <v>2324.784571600509</v>
          </cell>
          <cell r="N105">
            <v>326839.11455148249</v>
          </cell>
          <cell r="O105">
            <v>22792.421183924875</v>
          </cell>
          <cell r="P105">
            <v>0</v>
          </cell>
          <cell r="Q105">
            <v>20927.166181672397</v>
          </cell>
          <cell r="R105">
            <v>12674.810416327629</v>
          </cell>
          <cell r="S105">
            <v>0</v>
          </cell>
          <cell r="T105">
            <v>11711.828708731198</v>
          </cell>
          <cell r="U105">
            <v>122337.3672803216</v>
          </cell>
          <cell r="V105">
            <v>1306.3321042169898</v>
          </cell>
          <cell r="W105">
            <v>80187.231158725874</v>
          </cell>
          <cell r="X105">
            <v>5368.4612842043125</v>
          </cell>
          <cell r="Y105">
            <v>0</v>
          </cell>
          <cell r="Z105">
            <v>9050.8197322283668</v>
          </cell>
          <cell r="AA105">
            <v>0</v>
          </cell>
          <cell r="AB105">
            <v>0</v>
          </cell>
          <cell r="AC105">
            <v>0</v>
          </cell>
          <cell r="AD105">
            <v>0</v>
          </cell>
          <cell r="AE105">
            <v>0</v>
          </cell>
          <cell r="AF105">
            <v>0</v>
          </cell>
          <cell r="AG105">
            <v>58326.967443558111</v>
          </cell>
          <cell r="AH105">
            <v>36740.901783130546</v>
          </cell>
          <cell r="AI105">
            <v>283873.99076559552</v>
          </cell>
          <cell r="AJ105">
            <v>98874.581251971322</v>
          </cell>
          <cell r="AK105">
            <v>85039.051757883557</v>
          </cell>
          <cell r="AL105">
            <v>0</v>
          </cell>
          <cell r="AM105">
            <v>16265.844409793612</v>
          </cell>
          <cell r="AN105">
            <v>0</v>
          </cell>
          <cell r="AO105">
            <v>0</v>
          </cell>
          <cell r="AP105">
            <v>0</v>
          </cell>
          <cell r="AQ105">
            <v>0</v>
          </cell>
          <cell r="AR105">
            <v>0</v>
          </cell>
          <cell r="AS105">
            <v>0</v>
          </cell>
          <cell r="AT105">
            <v>0</v>
          </cell>
        </row>
        <row r="106">
          <cell r="A106">
            <v>9</v>
          </cell>
          <cell r="B106" t="str">
            <v>RhodeIsland</v>
          </cell>
          <cell r="C106">
            <v>41395</v>
          </cell>
          <cell r="D106" t="str">
            <v>Frcst VO</v>
          </cell>
          <cell r="E106">
            <v>44896.58549390117</v>
          </cell>
          <cell r="F106">
            <v>1655.9327458718972</v>
          </cell>
          <cell r="G106">
            <v>1122509.8542934861</v>
          </cell>
          <cell r="H106">
            <v>116405.71917131011</v>
          </cell>
          <cell r="I106">
            <v>142574.04426922341</v>
          </cell>
          <cell r="J106">
            <v>0</v>
          </cell>
          <cell r="K106">
            <v>0</v>
          </cell>
          <cell r="L106">
            <v>105557.88796097277</v>
          </cell>
          <cell r="M106">
            <v>10486.30689859594</v>
          </cell>
          <cell r="N106">
            <v>207134.73583529642</v>
          </cell>
          <cell r="O106">
            <v>19839.952551394803</v>
          </cell>
          <cell r="P106">
            <v>0</v>
          </cell>
          <cell r="Q106">
            <v>18616.155378635834</v>
          </cell>
          <cell r="R106">
            <v>16619.590512272229</v>
          </cell>
          <cell r="S106">
            <v>0</v>
          </cell>
          <cell r="T106">
            <v>10461.217261350102</v>
          </cell>
          <cell r="U106">
            <v>64965.451752432433</v>
          </cell>
          <cell r="V106">
            <v>703.09834867013467</v>
          </cell>
          <cell r="W106">
            <v>39131.969934329973</v>
          </cell>
          <cell r="X106">
            <v>3717.60622227256</v>
          </cell>
          <cell r="Y106">
            <v>0</v>
          </cell>
          <cell r="Z106">
            <v>5617.9841270980296</v>
          </cell>
          <cell r="AA106">
            <v>0</v>
          </cell>
          <cell r="AB106">
            <v>0</v>
          </cell>
          <cell r="AC106">
            <v>0</v>
          </cell>
          <cell r="AD106">
            <v>0</v>
          </cell>
          <cell r="AE106">
            <v>0</v>
          </cell>
          <cell r="AF106">
            <v>0</v>
          </cell>
          <cell r="AG106">
            <v>35737.017167326063</v>
          </cell>
          <cell r="AH106">
            <v>35064.451697622659</v>
          </cell>
          <cell r="AI106">
            <v>262724.77700121165</v>
          </cell>
          <cell r="AJ106">
            <v>33013.776447014592</v>
          </cell>
          <cell r="AK106">
            <v>38679.39840094297</v>
          </cell>
          <cell r="AL106">
            <v>61454.243887100034</v>
          </cell>
          <cell r="AM106">
            <v>13882.852032292611</v>
          </cell>
          <cell r="AN106">
            <v>0</v>
          </cell>
          <cell r="AO106">
            <v>0</v>
          </cell>
          <cell r="AP106">
            <v>0</v>
          </cell>
          <cell r="AQ106">
            <v>0</v>
          </cell>
          <cell r="AR106">
            <v>0</v>
          </cell>
          <cell r="AS106">
            <v>0</v>
          </cell>
          <cell r="AT106">
            <v>0</v>
          </cell>
        </row>
        <row r="107">
          <cell r="A107">
            <v>9</v>
          </cell>
          <cell r="B107" t="str">
            <v>RhodeIsland</v>
          </cell>
          <cell r="C107">
            <v>41426</v>
          </cell>
          <cell r="D107" t="str">
            <v>Frcst VO</v>
          </cell>
          <cell r="E107">
            <v>33389.76164729015</v>
          </cell>
          <cell r="F107">
            <v>956.7066227380368</v>
          </cell>
          <cell r="G107">
            <v>610321.52637694438</v>
          </cell>
          <cell r="H107">
            <v>67158.190961646047</v>
          </cell>
          <cell r="I107">
            <v>71743.879577539497</v>
          </cell>
          <cell r="J107">
            <v>0</v>
          </cell>
          <cell r="K107">
            <v>0</v>
          </cell>
          <cell r="L107">
            <v>68860.956193574093</v>
          </cell>
          <cell r="M107">
            <v>621.34415997907968</v>
          </cell>
          <cell r="N107">
            <v>125916.2276850972</v>
          </cell>
          <cell r="O107">
            <v>15511.490443420469</v>
          </cell>
          <cell r="P107">
            <v>0</v>
          </cell>
          <cell r="Q107">
            <v>13273.302906146135</v>
          </cell>
          <cell r="R107">
            <v>13610.359651206294</v>
          </cell>
          <cell r="S107">
            <v>0</v>
          </cell>
          <cell r="T107">
            <v>10646.392410914757</v>
          </cell>
          <cell r="U107">
            <v>39568.808310033273</v>
          </cell>
          <cell r="V107">
            <v>221.75995981400197</v>
          </cell>
          <cell r="W107">
            <v>21841.17834871967</v>
          </cell>
          <cell r="X107">
            <v>1491.8945309582543</v>
          </cell>
          <cell r="Y107">
            <v>0</v>
          </cell>
          <cell r="Z107">
            <v>3696.1008121922105</v>
          </cell>
          <cell r="AA107">
            <v>0</v>
          </cell>
          <cell r="AB107">
            <v>0</v>
          </cell>
          <cell r="AC107">
            <v>0</v>
          </cell>
          <cell r="AD107">
            <v>0</v>
          </cell>
          <cell r="AE107">
            <v>0</v>
          </cell>
          <cell r="AF107">
            <v>0</v>
          </cell>
          <cell r="AG107">
            <v>31781.77740762063</v>
          </cell>
          <cell r="AH107">
            <v>31207.548459730158</v>
          </cell>
          <cell r="AI107">
            <v>256964.83895792413</v>
          </cell>
          <cell r="AJ107">
            <v>25899.250138919648</v>
          </cell>
          <cell r="AK107">
            <v>18572.563991910276</v>
          </cell>
          <cell r="AL107">
            <v>269714.33086212038</v>
          </cell>
          <cell r="AM107">
            <v>13118.446229427993</v>
          </cell>
          <cell r="AN107">
            <v>0</v>
          </cell>
          <cell r="AO107">
            <v>0</v>
          </cell>
          <cell r="AP107">
            <v>0</v>
          </cell>
          <cell r="AQ107">
            <v>0</v>
          </cell>
          <cell r="AR107">
            <v>0</v>
          </cell>
          <cell r="AS107">
            <v>0</v>
          </cell>
          <cell r="AT107">
            <v>0</v>
          </cell>
        </row>
        <row r="108">
          <cell r="A108">
            <v>9</v>
          </cell>
          <cell r="B108" t="str">
            <v>RhodeIsland</v>
          </cell>
          <cell r="C108">
            <v>41456</v>
          </cell>
          <cell r="D108" t="str">
            <v>Frcst VO</v>
          </cell>
          <cell r="E108">
            <v>29412.57424405486</v>
          </cell>
          <cell r="F108">
            <v>729.93280394435851</v>
          </cell>
          <cell r="G108">
            <v>403050.30695603456</v>
          </cell>
          <cell r="H108">
            <v>42521.240620906152</v>
          </cell>
          <cell r="I108">
            <v>53778.121489333142</v>
          </cell>
          <cell r="J108">
            <v>0</v>
          </cell>
          <cell r="K108">
            <v>0</v>
          </cell>
          <cell r="L108">
            <v>56030.225740077542</v>
          </cell>
          <cell r="M108">
            <v>99.799974963323521</v>
          </cell>
          <cell r="N108">
            <v>99920.814218474057</v>
          </cell>
          <cell r="O108">
            <v>13180.762591396879</v>
          </cell>
          <cell r="P108">
            <v>0</v>
          </cell>
          <cell r="Q108">
            <v>12871.287532625527</v>
          </cell>
          <cell r="R108">
            <v>9398.8824441541637</v>
          </cell>
          <cell r="S108">
            <v>0</v>
          </cell>
          <cell r="T108">
            <v>8245.4381399059293</v>
          </cell>
          <cell r="U108">
            <v>19161.072869223455</v>
          </cell>
          <cell r="V108">
            <v>50.565116696695831</v>
          </cell>
          <cell r="W108">
            <v>14755.804315306903</v>
          </cell>
          <cell r="X108">
            <v>1428.3389078904643</v>
          </cell>
          <cell r="Y108">
            <v>0</v>
          </cell>
          <cell r="Z108">
            <v>1679.6467473075793</v>
          </cell>
          <cell r="AA108">
            <v>0</v>
          </cell>
          <cell r="AB108">
            <v>0</v>
          </cell>
          <cell r="AC108">
            <v>0</v>
          </cell>
          <cell r="AD108">
            <v>0</v>
          </cell>
          <cell r="AE108">
            <v>0</v>
          </cell>
          <cell r="AF108">
            <v>0</v>
          </cell>
          <cell r="AG108">
            <v>27650.410271923185</v>
          </cell>
          <cell r="AH108">
            <v>28499.292942296252</v>
          </cell>
          <cell r="AI108">
            <v>258799.24690407395</v>
          </cell>
          <cell r="AJ108">
            <v>18923.141378409462</v>
          </cell>
          <cell r="AK108">
            <v>15445.062136497438</v>
          </cell>
          <cell r="AL108">
            <v>714331.60602650454</v>
          </cell>
          <cell r="AM108">
            <v>12276.716190125286</v>
          </cell>
          <cell r="AN108">
            <v>0</v>
          </cell>
          <cell r="AO108">
            <v>0</v>
          </cell>
          <cell r="AP108">
            <v>0</v>
          </cell>
          <cell r="AQ108">
            <v>0</v>
          </cell>
          <cell r="AR108">
            <v>0</v>
          </cell>
          <cell r="AS108">
            <v>0</v>
          </cell>
          <cell r="AT108">
            <v>0</v>
          </cell>
        </row>
        <row r="109">
          <cell r="A109">
            <v>9</v>
          </cell>
          <cell r="B109" t="str">
            <v>RhodeIsland</v>
          </cell>
          <cell r="C109">
            <v>41487</v>
          </cell>
          <cell r="D109" t="str">
            <v>Frcst VO</v>
          </cell>
          <cell r="E109">
            <v>26769.406219477034</v>
          </cell>
          <cell r="F109">
            <v>644.67113661916517</v>
          </cell>
          <cell r="G109">
            <v>350737.30332330137</v>
          </cell>
          <cell r="H109">
            <v>39502.555464839454</v>
          </cell>
          <cell r="I109">
            <v>48077.279906099699</v>
          </cell>
          <cell r="J109">
            <v>0</v>
          </cell>
          <cell r="K109">
            <v>0</v>
          </cell>
          <cell r="L109">
            <v>50438.811026235191</v>
          </cell>
          <cell r="M109">
            <v>291.35976890273588</v>
          </cell>
          <cell r="N109">
            <v>91973.950739424006</v>
          </cell>
          <cell r="O109">
            <v>14066.561026779911</v>
          </cell>
          <cell r="P109">
            <v>0</v>
          </cell>
          <cell r="Q109">
            <v>14306.152995358576</v>
          </cell>
          <cell r="R109">
            <v>13974.147168722289</v>
          </cell>
          <cell r="S109">
            <v>0</v>
          </cell>
          <cell r="T109">
            <v>8866.6441278169223</v>
          </cell>
          <cell r="U109">
            <v>15712.832545222931</v>
          </cell>
          <cell r="V109">
            <v>16.841923566878982</v>
          </cell>
          <cell r="W109">
            <v>11968.264135476606</v>
          </cell>
          <cell r="X109">
            <v>1448.9284299363057</v>
          </cell>
          <cell r="Y109">
            <v>0</v>
          </cell>
          <cell r="Z109">
            <v>1623.137331210191</v>
          </cell>
          <cell r="AA109">
            <v>0</v>
          </cell>
          <cell r="AB109">
            <v>0</v>
          </cell>
          <cell r="AC109">
            <v>0</v>
          </cell>
          <cell r="AD109">
            <v>0</v>
          </cell>
          <cell r="AE109">
            <v>0</v>
          </cell>
          <cell r="AF109">
            <v>0</v>
          </cell>
          <cell r="AG109">
            <v>30382.870203597213</v>
          </cell>
          <cell r="AH109">
            <v>30585.480944601572</v>
          </cell>
          <cell r="AI109">
            <v>252439.15769502486</v>
          </cell>
          <cell r="AJ109">
            <v>18636.338000000003</v>
          </cell>
          <cell r="AK109">
            <v>15173.517307692307</v>
          </cell>
          <cell r="AL109">
            <v>107916.2330153142</v>
          </cell>
          <cell r="AM109">
            <v>9888.3890196149696</v>
          </cell>
          <cell r="AN109">
            <v>0</v>
          </cell>
          <cell r="AO109">
            <v>0</v>
          </cell>
          <cell r="AP109">
            <v>0</v>
          </cell>
          <cell r="AQ109">
            <v>0</v>
          </cell>
          <cell r="AR109">
            <v>0</v>
          </cell>
          <cell r="AS109">
            <v>0</v>
          </cell>
          <cell r="AT109">
            <v>0</v>
          </cell>
        </row>
        <row r="110">
          <cell r="A110">
            <v>9</v>
          </cell>
          <cell r="B110" t="str">
            <v>RhodeIsland</v>
          </cell>
          <cell r="C110">
            <v>41518</v>
          </cell>
          <cell r="D110" t="str">
            <v>Frcst VO</v>
          </cell>
          <cell r="E110">
            <v>27323.277165450214</v>
          </cell>
          <cell r="F110">
            <v>714.71943303670639</v>
          </cell>
          <cell r="G110">
            <v>359655.49875116802</v>
          </cell>
          <cell r="H110">
            <v>42104.07102892096</v>
          </cell>
          <cell r="I110">
            <v>48349.572568850948</v>
          </cell>
          <cell r="J110">
            <v>0</v>
          </cell>
          <cell r="K110">
            <v>0</v>
          </cell>
          <cell r="L110">
            <v>59401.395793119002</v>
          </cell>
          <cell r="M110">
            <v>262.77771476581825</v>
          </cell>
          <cell r="N110">
            <v>97014.688888566889</v>
          </cell>
          <cell r="O110">
            <v>14774.006166277168</v>
          </cell>
          <cell r="P110">
            <v>0</v>
          </cell>
          <cell r="Q110">
            <v>15559.638188445375</v>
          </cell>
          <cell r="R110">
            <v>10990.625135948934</v>
          </cell>
          <cell r="S110">
            <v>0</v>
          </cell>
          <cell r="T110">
            <v>10438.996274818883</v>
          </cell>
          <cell r="U110">
            <v>18581.868884543022</v>
          </cell>
          <cell r="V110">
            <v>52.536725586354358</v>
          </cell>
          <cell r="W110">
            <v>12491.162727376801</v>
          </cell>
          <cell r="X110">
            <v>1417.2872487628551</v>
          </cell>
          <cell r="Y110">
            <v>0</v>
          </cell>
          <cell r="Z110">
            <v>1525.8643683960447</v>
          </cell>
          <cell r="AA110">
            <v>0</v>
          </cell>
          <cell r="AB110">
            <v>0</v>
          </cell>
          <cell r="AC110">
            <v>0</v>
          </cell>
          <cell r="AD110">
            <v>0</v>
          </cell>
          <cell r="AE110">
            <v>0</v>
          </cell>
          <cell r="AF110">
            <v>0</v>
          </cell>
          <cell r="AG110">
            <v>32133.045524134672</v>
          </cell>
          <cell r="AH110">
            <v>31565.425363374779</v>
          </cell>
          <cell r="AI110">
            <v>275876.52934967162</v>
          </cell>
          <cell r="AJ110">
            <v>23048.531658649794</v>
          </cell>
          <cell r="AK110">
            <v>20827.712248837528</v>
          </cell>
          <cell r="AL110">
            <v>304277.7066349652</v>
          </cell>
          <cell r="AM110">
            <v>11517.636533927993</v>
          </cell>
          <cell r="AN110">
            <v>0</v>
          </cell>
          <cell r="AO110">
            <v>0</v>
          </cell>
          <cell r="AP110">
            <v>0</v>
          </cell>
          <cell r="AQ110">
            <v>0</v>
          </cell>
          <cell r="AR110">
            <v>0</v>
          </cell>
          <cell r="AS110">
            <v>0</v>
          </cell>
          <cell r="AT110">
            <v>0</v>
          </cell>
        </row>
        <row r="111">
          <cell r="A111">
            <v>9</v>
          </cell>
          <cell r="B111" t="str">
            <v>RhodeIsland</v>
          </cell>
          <cell r="C111">
            <v>41548</v>
          </cell>
          <cell r="D111" t="str">
            <v>Frcst VO</v>
          </cell>
          <cell r="E111">
            <v>27842.808834171523</v>
          </cell>
          <cell r="F111">
            <v>743.92025192979202</v>
          </cell>
          <cell r="G111">
            <v>466238.86122759338</v>
          </cell>
          <cell r="H111">
            <v>52047.070238952809</v>
          </cell>
          <cell r="I111">
            <v>49086.559603355519</v>
          </cell>
          <cell r="J111">
            <v>0</v>
          </cell>
          <cell r="K111">
            <v>0</v>
          </cell>
          <cell r="L111">
            <v>57484.952574277988</v>
          </cell>
          <cell r="M111">
            <v>725.61882718925278</v>
          </cell>
          <cell r="N111">
            <v>110749.75374069133</v>
          </cell>
          <cell r="O111">
            <v>14381.314499623226</v>
          </cell>
          <cell r="P111">
            <v>0</v>
          </cell>
          <cell r="Q111">
            <v>13719.270560871902</v>
          </cell>
          <cell r="R111">
            <v>10077.995599705278</v>
          </cell>
          <cell r="S111">
            <v>0</v>
          </cell>
          <cell r="T111">
            <v>9215.45131105375</v>
          </cell>
          <cell r="U111">
            <v>29747.416164161561</v>
          </cell>
          <cell r="V111">
            <v>51.636689654645345</v>
          </cell>
          <cell r="W111">
            <v>20041.914126088894</v>
          </cell>
          <cell r="X111">
            <v>1361.8201817163263</v>
          </cell>
          <cell r="Y111">
            <v>0</v>
          </cell>
          <cell r="Z111">
            <v>2231.7940954953124</v>
          </cell>
          <cell r="AA111">
            <v>0</v>
          </cell>
          <cell r="AB111">
            <v>0</v>
          </cell>
          <cell r="AC111">
            <v>0</v>
          </cell>
          <cell r="AD111">
            <v>0</v>
          </cell>
          <cell r="AE111">
            <v>0</v>
          </cell>
          <cell r="AF111">
            <v>0</v>
          </cell>
          <cell r="AG111">
            <v>44476.296700912433</v>
          </cell>
          <cell r="AH111">
            <v>29602.955467298983</v>
          </cell>
          <cell r="AI111">
            <v>267028.78582206543</v>
          </cell>
          <cell r="AJ111">
            <v>48542.560408249425</v>
          </cell>
          <cell r="AK111">
            <v>46608.492869292408</v>
          </cell>
          <cell r="AL111">
            <v>257191.75864797214</v>
          </cell>
          <cell r="AM111">
            <v>13974.408147650194</v>
          </cell>
          <cell r="AN111">
            <v>0</v>
          </cell>
          <cell r="AO111">
            <v>0</v>
          </cell>
          <cell r="AP111">
            <v>0</v>
          </cell>
          <cell r="AQ111">
            <v>0</v>
          </cell>
          <cell r="AR111">
            <v>0</v>
          </cell>
          <cell r="AS111">
            <v>0</v>
          </cell>
          <cell r="AT111">
            <v>0</v>
          </cell>
        </row>
        <row r="112">
          <cell r="A112">
            <v>9</v>
          </cell>
          <cell r="B112" t="str">
            <v>RhodeIsland</v>
          </cell>
          <cell r="C112">
            <v>41579</v>
          </cell>
          <cell r="D112" t="str">
            <v>Frcst VO</v>
          </cell>
          <cell r="E112">
            <v>36853.751305757753</v>
          </cell>
          <cell r="F112">
            <v>1454.9673748514385</v>
          </cell>
          <cell r="G112">
            <v>984522.0911223978</v>
          </cell>
          <cell r="H112">
            <v>115257.11105574098</v>
          </cell>
          <cell r="I112">
            <v>120728.66991771387</v>
          </cell>
          <cell r="J112">
            <v>0</v>
          </cell>
          <cell r="K112">
            <v>0</v>
          </cell>
          <cell r="L112">
            <v>94055.527629094693</v>
          </cell>
          <cell r="M112">
            <v>1382.2205875050322</v>
          </cell>
          <cell r="N112">
            <v>203911.88451095088</v>
          </cell>
          <cell r="O112">
            <v>18389.95418197642</v>
          </cell>
          <cell r="P112">
            <v>0</v>
          </cell>
          <cell r="Q112">
            <v>18141.552083376951</v>
          </cell>
          <cell r="R112">
            <v>10640.666430709554</v>
          </cell>
          <cell r="S112">
            <v>0</v>
          </cell>
          <cell r="T112">
            <v>10625.226425670564</v>
          </cell>
          <cell r="U112">
            <v>63666.338998550738</v>
          </cell>
          <cell r="V112">
            <v>701.43612614066103</v>
          </cell>
          <cell r="W112">
            <v>46053.712131822111</v>
          </cell>
          <cell r="X112">
            <v>2991.3100644107626</v>
          </cell>
          <cell r="Y112">
            <v>0</v>
          </cell>
          <cell r="Z112">
            <v>5777.0058140201409</v>
          </cell>
          <cell r="AA112">
            <v>0</v>
          </cell>
          <cell r="AB112">
            <v>0</v>
          </cell>
          <cell r="AC112">
            <v>0</v>
          </cell>
          <cell r="AD112">
            <v>0</v>
          </cell>
          <cell r="AE112">
            <v>0</v>
          </cell>
          <cell r="AF112">
            <v>0</v>
          </cell>
          <cell r="AG112">
            <v>64568.044880094843</v>
          </cell>
          <cell r="AH112">
            <v>40684.289424115763</v>
          </cell>
          <cell r="AI112">
            <v>299764.97497854679</v>
          </cell>
          <cell r="AJ112">
            <v>111502.31207309982</v>
          </cell>
          <cell r="AK112">
            <v>100445.93571313254</v>
          </cell>
          <cell r="AL112">
            <v>214911.5284113872</v>
          </cell>
          <cell r="AM112">
            <v>15859.639262990388</v>
          </cell>
          <cell r="AN112">
            <v>0</v>
          </cell>
          <cell r="AO112">
            <v>0</v>
          </cell>
          <cell r="AP112">
            <v>0</v>
          </cell>
          <cell r="AQ112">
            <v>0</v>
          </cell>
          <cell r="AR112">
            <v>0</v>
          </cell>
          <cell r="AS112">
            <v>0</v>
          </cell>
          <cell r="AT112">
            <v>0</v>
          </cell>
        </row>
        <row r="113">
          <cell r="A113">
            <v>9</v>
          </cell>
          <cell r="B113" t="str">
            <v>RhodeIsland</v>
          </cell>
          <cell r="C113">
            <v>41609</v>
          </cell>
          <cell r="D113" t="str">
            <v>Frcst VO</v>
          </cell>
          <cell r="E113">
            <v>55654.781825827202</v>
          </cell>
          <cell r="F113">
            <v>2776.7588095337833</v>
          </cell>
          <cell r="G113">
            <v>1900859.0006215714</v>
          </cell>
          <cell r="H113">
            <v>215001.90487931314</v>
          </cell>
          <cell r="I113">
            <v>260739.33143058483</v>
          </cell>
          <cell r="J113">
            <v>0</v>
          </cell>
          <cell r="K113">
            <v>0</v>
          </cell>
          <cell r="L113">
            <v>164903.18708520764</v>
          </cell>
          <cell r="M113">
            <v>3328.6835991809094</v>
          </cell>
          <cell r="N113">
            <v>321866.70420517836</v>
          </cell>
          <cell r="O113">
            <v>24335.789521306913</v>
          </cell>
          <cell r="P113">
            <v>0</v>
          </cell>
          <cell r="Q113">
            <v>21201.680977546745</v>
          </cell>
          <cell r="R113">
            <v>10698.404168487428</v>
          </cell>
          <cell r="S113">
            <v>0</v>
          </cell>
          <cell r="T113">
            <v>13230.025649982355</v>
          </cell>
          <cell r="U113">
            <v>116693.27427857941</v>
          </cell>
          <cell r="V113">
            <v>855.59406956041778</v>
          </cell>
          <cell r="W113">
            <v>77589.108747796156</v>
          </cell>
          <cell r="X113">
            <v>5320.929990361582</v>
          </cell>
          <cell r="Y113">
            <v>0</v>
          </cell>
          <cell r="Z113">
            <v>9363.2206054525395</v>
          </cell>
          <cell r="AA113">
            <v>0</v>
          </cell>
          <cell r="AB113">
            <v>0</v>
          </cell>
          <cell r="AC113">
            <v>0</v>
          </cell>
          <cell r="AD113">
            <v>0</v>
          </cell>
          <cell r="AE113">
            <v>0</v>
          </cell>
          <cell r="AF113">
            <v>0</v>
          </cell>
          <cell r="AG113">
            <v>104595.13675470957</v>
          </cell>
          <cell r="AH113">
            <v>46905.586784616484</v>
          </cell>
          <cell r="AI113">
            <v>372333.76615056436</v>
          </cell>
          <cell r="AJ113">
            <v>157605.3855121558</v>
          </cell>
          <cell r="AK113">
            <v>147584.8919511142</v>
          </cell>
          <cell r="AL113">
            <v>83526.814379626041</v>
          </cell>
          <cell r="AM113">
            <v>19289.695009429743</v>
          </cell>
          <cell r="AN113">
            <v>0</v>
          </cell>
          <cell r="AO113">
            <v>0</v>
          </cell>
          <cell r="AP113">
            <v>0</v>
          </cell>
          <cell r="AQ113">
            <v>0</v>
          </cell>
          <cell r="AR113">
            <v>0</v>
          </cell>
          <cell r="AS113">
            <v>0</v>
          </cell>
          <cell r="AT113">
            <v>0</v>
          </cell>
        </row>
        <row r="114">
          <cell r="A114">
            <v>9</v>
          </cell>
          <cell r="B114" t="str">
            <v>RhodeIsland</v>
          </cell>
          <cell r="C114">
            <v>41640</v>
          </cell>
          <cell r="D114" t="str">
            <v>Frcst VO</v>
          </cell>
          <cell r="E114">
            <v>72455.035559920958</v>
          </cell>
          <cell r="F114">
            <v>3824.9674423456304</v>
          </cell>
          <cell r="G114">
            <v>2822725.130080624</v>
          </cell>
          <cell r="H114">
            <v>275682.96660687635</v>
          </cell>
          <cell r="I114">
            <v>465233.56264578574</v>
          </cell>
          <cell r="J114">
            <v>0</v>
          </cell>
          <cell r="K114">
            <v>0</v>
          </cell>
          <cell r="L114">
            <v>223390.82209612426</v>
          </cell>
          <cell r="M114">
            <v>5051.5845905449614</v>
          </cell>
          <cell r="N114">
            <v>515199.32479855948</v>
          </cell>
          <cell r="O114">
            <v>27199.26815746495</v>
          </cell>
          <cell r="P114">
            <v>0</v>
          </cell>
          <cell r="Q114">
            <v>27500.197400489909</v>
          </cell>
          <cell r="R114">
            <v>16450.353245906263</v>
          </cell>
          <cell r="S114">
            <v>0</v>
          </cell>
          <cell r="T114">
            <v>12585.128730277971</v>
          </cell>
          <cell r="U114">
            <v>180670.29322902457</v>
          </cell>
          <cell r="V114">
            <v>893.05353827778595</v>
          </cell>
          <cell r="W114">
            <v>112528.43708888638</v>
          </cell>
          <cell r="X114">
            <v>8573.9199635691693</v>
          </cell>
          <cell r="Y114">
            <v>0</v>
          </cell>
          <cell r="Z114">
            <v>12952.221781894204</v>
          </cell>
          <cell r="AA114">
            <v>0</v>
          </cell>
          <cell r="AB114">
            <v>0</v>
          </cell>
          <cell r="AC114">
            <v>0</v>
          </cell>
          <cell r="AD114">
            <v>0</v>
          </cell>
          <cell r="AE114">
            <v>0</v>
          </cell>
          <cell r="AF114">
            <v>0</v>
          </cell>
          <cell r="AG114">
            <v>100714.79136919306</v>
          </cell>
          <cell r="AH114">
            <v>42956.191137236223</v>
          </cell>
          <cell r="AI114">
            <v>365589.44765457889</v>
          </cell>
          <cell r="AJ114">
            <v>178243.17036835081</v>
          </cell>
          <cell r="AK114">
            <v>161257.26318140092</v>
          </cell>
          <cell r="AL114">
            <v>83141.128215144621</v>
          </cell>
          <cell r="AM114">
            <v>15906.753180507008</v>
          </cell>
          <cell r="AN114">
            <v>0</v>
          </cell>
          <cell r="AO114">
            <v>0</v>
          </cell>
          <cell r="AP114">
            <v>0</v>
          </cell>
          <cell r="AQ114">
            <v>0</v>
          </cell>
          <cell r="AR114">
            <v>0</v>
          </cell>
          <cell r="AS114">
            <v>0</v>
          </cell>
          <cell r="AT114">
            <v>0</v>
          </cell>
        </row>
        <row r="115">
          <cell r="A115">
            <v>9</v>
          </cell>
          <cell r="B115" t="str">
            <v>RhodeIsland</v>
          </cell>
          <cell r="C115">
            <v>41671</v>
          </cell>
          <cell r="D115" t="str">
            <v>Frcst VO</v>
          </cell>
          <cell r="E115">
            <v>71241.694095837811</v>
          </cell>
          <cell r="F115">
            <v>3756.6926139047118</v>
          </cell>
          <cell r="G115">
            <v>2867841.843422865</v>
          </cell>
          <cell r="H115">
            <v>274464.29430094571</v>
          </cell>
          <cell r="I115">
            <v>445367.8451107837</v>
          </cell>
          <cell r="J115">
            <v>0</v>
          </cell>
          <cell r="K115">
            <v>0</v>
          </cell>
          <cell r="L115">
            <v>238942.07824059681</v>
          </cell>
          <cell r="M115">
            <v>4896.767726715455</v>
          </cell>
          <cell r="N115">
            <v>535557.66782925231</v>
          </cell>
          <cell r="O115">
            <v>26551.75939963193</v>
          </cell>
          <cell r="P115">
            <v>0</v>
          </cell>
          <cell r="Q115">
            <v>24288.155689972769</v>
          </cell>
          <cell r="R115">
            <v>13788.769825514237</v>
          </cell>
          <cell r="S115">
            <v>0</v>
          </cell>
          <cell r="T115">
            <v>15879.280501959876</v>
          </cell>
          <cell r="U115">
            <v>177887.84273618588</v>
          </cell>
          <cell r="V115">
            <v>2040.5709952842801</v>
          </cell>
          <cell r="W115">
            <v>114439.98809472909</v>
          </cell>
          <cell r="X115">
            <v>7560.8547403280518</v>
          </cell>
          <cell r="Y115">
            <v>0</v>
          </cell>
          <cell r="Z115">
            <v>12551.307450574604</v>
          </cell>
          <cell r="AA115">
            <v>0</v>
          </cell>
          <cell r="AB115">
            <v>0</v>
          </cell>
          <cell r="AC115">
            <v>0</v>
          </cell>
          <cell r="AD115">
            <v>0</v>
          </cell>
          <cell r="AE115">
            <v>0</v>
          </cell>
          <cell r="AF115">
            <v>0</v>
          </cell>
          <cell r="AG115">
            <v>116380.28898429766</v>
          </cell>
          <cell r="AH115">
            <v>50756.71881172742</v>
          </cell>
          <cell r="AI115">
            <v>352488.89335867477</v>
          </cell>
          <cell r="AJ115">
            <v>167452.26186088932</v>
          </cell>
          <cell r="AK115">
            <v>156382.07201008155</v>
          </cell>
          <cell r="AL115">
            <v>0</v>
          </cell>
          <cell r="AM115">
            <v>15358.244450144695</v>
          </cell>
          <cell r="AN115">
            <v>0</v>
          </cell>
          <cell r="AO115">
            <v>0</v>
          </cell>
          <cell r="AP115">
            <v>0</v>
          </cell>
          <cell r="AQ115">
            <v>0</v>
          </cell>
          <cell r="AR115">
            <v>0</v>
          </cell>
          <cell r="AS115">
            <v>0</v>
          </cell>
          <cell r="AT115">
            <v>0</v>
          </cell>
        </row>
        <row r="116">
          <cell r="A116">
            <v>9</v>
          </cell>
          <cell r="B116" t="str">
            <v>RhodeIsland</v>
          </cell>
          <cell r="C116">
            <v>41699</v>
          </cell>
          <cell r="D116" t="str">
            <v>Frcst VO</v>
          </cell>
          <cell r="E116">
            <v>63308.060216934959</v>
          </cell>
          <cell r="F116">
            <v>3160.2547797319644</v>
          </cell>
          <cell r="G116">
            <v>2520090.6429352979</v>
          </cell>
          <cell r="H116">
            <v>248077.04470229158</v>
          </cell>
          <cell r="I116">
            <v>407763.54751894128</v>
          </cell>
          <cell r="J116">
            <v>0</v>
          </cell>
          <cell r="K116">
            <v>0</v>
          </cell>
          <cell r="L116">
            <v>213488.17630115349</v>
          </cell>
          <cell r="M116">
            <v>3265.3270886198557</v>
          </cell>
          <cell r="N116">
            <v>494878.69443942618</v>
          </cell>
          <cell r="O116">
            <v>28809.973390484141</v>
          </cell>
          <cell r="P116">
            <v>0</v>
          </cell>
          <cell r="Q116">
            <v>25078.243937758507</v>
          </cell>
          <cell r="R116">
            <v>13784.984113601295</v>
          </cell>
          <cell r="S116">
            <v>0</v>
          </cell>
          <cell r="T116">
            <v>14164.997855375826</v>
          </cell>
          <cell r="U116">
            <v>168868.04564236544</v>
          </cell>
          <cell r="V116">
            <v>2027.3565488631589</v>
          </cell>
          <cell r="W116">
            <v>107569.98381040653</v>
          </cell>
          <cell r="X116">
            <v>6877.6845573226328</v>
          </cell>
          <cell r="Y116">
            <v>0</v>
          </cell>
          <cell r="Z116">
            <v>12936.5111698366</v>
          </cell>
          <cell r="AA116">
            <v>0</v>
          </cell>
          <cell r="AB116">
            <v>0</v>
          </cell>
          <cell r="AC116">
            <v>0</v>
          </cell>
          <cell r="AD116">
            <v>0</v>
          </cell>
          <cell r="AE116">
            <v>0</v>
          </cell>
          <cell r="AF116">
            <v>0</v>
          </cell>
          <cell r="AG116">
            <v>78430.441734312524</v>
          </cell>
          <cell r="AH116">
            <v>49760.152800470671</v>
          </cell>
          <cell r="AI116">
            <v>322140.37320738478</v>
          </cell>
          <cell r="AJ116">
            <v>142450.151617375</v>
          </cell>
          <cell r="AK116">
            <v>130408.56755273158</v>
          </cell>
          <cell r="AL116">
            <v>0</v>
          </cell>
          <cell r="AM116">
            <v>12901.570033232476</v>
          </cell>
          <cell r="AN116">
            <v>0</v>
          </cell>
          <cell r="AO116">
            <v>0</v>
          </cell>
          <cell r="AP116">
            <v>0</v>
          </cell>
          <cell r="AQ116">
            <v>0</v>
          </cell>
          <cell r="AR116">
            <v>0</v>
          </cell>
          <cell r="AS116">
            <v>0</v>
          </cell>
          <cell r="AT116">
            <v>0</v>
          </cell>
        </row>
        <row r="117">
          <cell r="A117">
            <v>9</v>
          </cell>
          <cell r="B117" t="str">
            <v>RhodeIsland</v>
          </cell>
          <cell r="C117">
            <v>41730</v>
          </cell>
          <cell r="D117" t="str">
            <v>Frcst VO</v>
          </cell>
          <cell r="E117">
            <v>47030.089869068594</v>
          </cell>
          <cell r="F117">
            <v>2075.893196879354</v>
          </cell>
          <cell r="G117">
            <v>1763898.757605338</v>
          </cell>
          <cell r="H117">
            <v>179392.41096230707</v>
          </cell>
          <cell r="I117">
            <v>256005.0683667119</v>
          </cell>
          <cell r="J117">
            <v>0</v>
          </cell>
          <cell r="K117">
            <v>0</v>
          </cell>
          <cell r="L117">
            <v>149918.58102280836</v>
          </cell>
          <cell r="M117">
            <v>2262.2508093897359</v>
          </cell>
          <cell r="N117">
            <v>318047.55609044572</v>
          </cell>
          <cell r="O117">
            <v>22179.333905243348</v>
          </cell>
          <cell r="P117">
            <v>0</v>
          </cell>
          <cell r="Q117">
            <v>20364.251901469182</v>
          </cell>
          <cell r="R117">
            <v>12333.874060192233</v>
          </cell>
          <cell r="S117">
            <v>0</v>
          </cell>
          <cell r="T117">
            <v>11396.795341565959</v>
          </cell>
          <cell r="U117">
            <v>125669.42503253592</v>
          </cell>
          <cell r="V117">
            <v>1252.2598680656333</v>
          </cell>
          <cell r="W117">
            <v>77026.857059153277</v>
          </cell>
          <cell r="X117">
            <v>5166.2812673719491</v>
          </cell>
          <cell r="Y117">
            <v>0</v>
          </cell>
          <cell r="Z117">
            <v>8698.058203259965</v>
          </cell>
          <cell r="AA117">
            <v>0</v>
          </cell>
          <cell r="AB117">
            <v>0</v>
          </cell>
          <cell r="AC117">
            <v>0</v>
          </cell>
          <cell r="AD117">
            <v>0</v>
          </cell>
          <cell r="AE117">
            <v>0</v>
          </cell>
          <cell r="AF117">
            <v>0</v>
          </cell>
          <cell r="AG117">
            <v>58326.967443558111</v>
          </cell>
          <cell r="AH117">
            <v>36740.901783130546</v>
          </cell>
          <cell r="AI117">
            <v>283873.99076559552</v>
          </cell>
          <cell r="AJ117">
            <v>98874.581251971322</v>
          </cell>
          <cell r="AK117">
            <v>85039.051757883557</v>
          </cell>
          <cell r="AL117">
            <v>0</v>
          </cell>
          <cell r="AM117">
            <v>16265.844409793612</v>
          </cell>
          <cell r="AN117">
            <v>0</v>
          </cell>
          <cell r="AO117">
            <v>0</v>
          </cell>
          <cell r="AP117">
            <v>0</v>
          </cell>
          <cell r="AQ117">
            <v>0</v>
          </cell>
          <cell r="AR117">
            <v>0</v>
          </cell>
          <cell r="AS117">
            <v>0</v>
          </cell>
          <cell r="AT117">
            <v>0</v>
          </cell>
        </row>
        <row r="118">
          <cell r="A118">
            <v>9</v>
          </cell>
          <cell r="B118" t="str">
            <v>RhodeIsland</v>
          </cell>
          <cell r="C118">
            <v>41760</v>
          </cell>
          <cell r="D118" t="str">
            <v>Frcst VO</v>
          </cell>
          <cell r="E118">
            <v>43333.108167744242</v>
          </cell>
          <cell r="F118">
            <v>1661.0594726393026</v>
          </cell>
          <cell r="G118">
            <v>1127412.7469233866</v>
          </cell>
          <cell r="H118">
            <v>116081.34782878854</v>
          </cell>
          <cell r="I118">
            <v>142885.94316389738</v>
          </cell>
          <cell r="J118">
            <v>0</v>
          </cell>
          <cell r="K118">
            <v>0</v>
          </cell>
          <cell r="L118">
            <v>107012.12496412445</v>
          </cell>
          <cell r="M118">
            <v>11176.195510345673</v>
          </cell>
          <cell r="N118">
            <v>207776.01984717042</v>
          </cell>
          <cell r="O118">
            <v>19901.376553101909</v>
          </cell>
          <cell r="P118">
            <v>0</v>
          </cell>
          <cell r="Q118">
            <v>18673.79053460684</v>
          </cell>
          <cell r="R118">
            <v>16671.044352867499</v>
          </cell>
          <cell r="S118">
            <v>0</v>
          </cell>
          <cell r="T118">
            <v>10493.604930889886</v>
          </cell>
          <cell r="U118">
            <v>69217.144631867224</v>
          </cell>
          <cell r="V118">
            <v>699.16945766491017</v>
          </cell>
          <cell r="W118">
            <v>39012.546160977072</v>
          </cell>
          <cell r="X118">
            <v>3709.0670999116155</v>
          </cell>
          <cell r="Y118">
            <v>0</v>
          </cell>
          <cell r="Z118">
            <v>5599.9835483764127</v>
          </cell>
          <cell r="AA118">
            <v>0</v>
          </cell>
          <cell r="AB118">
            <v>0</v>
          </cell>
          <cell r="AC118">
            <v>0</v>
          </cell>
          <cell r="AD118">
            <v>0</v>
          </cell>
          <cell r="AE118">
            <v>0</v>
          </cell>
          <cell r="AF118">
            <v>0</v>
          </cell>
          <cell r="AG118">
            <v>35737.017167326063</v>
          </cell>
          <cell r="AH118">
            <v>35064.451697622659</v>
          </cell>
          <cell r="AI118">
            <v>262724.77700121165</v>
          </cell>
          <cell r="AJ118">
            <v>33013.776447014592</v>
          </cell>
          <cell r="AK118">
            <v>38679.39840094297</v>
          </cell>
          <cell r="AL118">
            <v>61454.243887100034</v>
          </cell>
          <cell r="AM118">
            <v>13882.852032292611</v>
          </cell>
          <cell r="AN118">
            <v>0</v>
          </cell>
          <cell r="AO118">
            <v>0</v>
          </cell>
          <cell r="AP118">
            <v>0</v>
          </cell>
          <cell r="AQ118">
            <v>0</v>
          </cell>
          <cell r="AR118">
            <v>0</v>
          </cell>
          <cell r="AS118">
            <v>0</v>
          </cell>
          <cell r="AT118">
            <v>0</v>
          </cell>
        </row>
        <row r="119">
          <cell r="A119">
            <v>9</v>
          </cell>
          <cell r="B119" t="str">
            <v>RhodeIsland</v>
          </cell>
          <cell r="C119">
            <v>41791</v>
          </cell>
          <cell r="D119" t="str">
            <v>Frcst VO</v>
          </cell>
          <cell r="E119">
            <v>31969.960432719123</v>
          </cell>
          <cell r="F119">
            <v>952.15087691547467</v>
          </cell>
          <cell r="G119">
            <v>606874.15744541714</v>
          </cell>
          <cell r="H119">
            <v>66289.514894285967</v>
          </cell>
          <cell r="I119">
            <v>71300.950932074469</v>
          </cell>
          <cell r="J119">
            <v>0</v>
          </cell>
          <cell r="K119">
            <v>0</v>
          </cell>
          <cell r="L119">
            <v>69200.773641574779</v>
          </cell>
          <cell r="M119">
            <v>618.38537826489357</v>
          </cell>
          <cell r="N119">
            <v>125316.62660088245</v>
          </cell>
          <cell r="O119">
            <v>15437.626203213704</v>
          </cell>
          <cell r="P119">
            <v>0</v>
          </cell>
          <cell r="Q119">
            <v>13210.096701831153</v>
          </cell>
          <cell r="R119">
            <v>13545.548414771982</v>
          </cell>
          <cell r="S119">
            <v>0</v>
          </cell>
          <cell r="T119">
            <v>10595.695304196115</v>
          </cell>
          <cell r="U119">
            <v>41376.344783640612</v>
          </cell>
          <cell r="V119">
            <v>216.77689003688519</v>
          </cell>
          <cell r="W119">
            <v>21544.959277773163</v>
          </cell>
          <cell r="X119">
            <v>1483.5771785459431</v>
          </cell>
          <cell r="Y119">
            <v>0</v>
          </cell>
          <cell r="Z119">
            <v>3638.3821783382155</v>
          </cell>
          <cell r="AA119">
            <v>0</v>
          </cell>
          <cell r="AB119">
            <v>0</v>
          </cell>
          <cell r="AC119">
            <v>0</v>
          </cell>
          <cell r="AD119">
            <v>0</v>
          </cell>
          <cell r="AE119">
            <v>0</v>
          </cell>
          <cell r="AF119">
            <v>0</v>
          </cell>
          <cell r="AG119">
            <v>31781.77740762063</v>
          </cell>
          <cell r="AH119">
            <v>31207.548459730158</v>
          </cell>
          <cell r="AI119">
            <v>256964.83895792413</v>
          </cell>
          <cell r="AJ119">
            <v>25899.250138919648</v>
          </cell>
          <cell r="AK119">
            <v>18572.563991910276</v>
          </cell>
          <cell r="AL119">
            <v>269714.33086212038</v>
          </cell>
          <cell r="AM119">
            <v>13118.446229427993</v>
          </cell>
          <cell r="AN119">
            <v>0</v>
          </cell>
          <cell r="AO119">
            <v>0</v>
          </cell>
          <cell r="AP119">
            <v>0</v>
          </cell>
          <cell r="AQ119">
            <v>0</v>
          </cell>
          <cell r="AR119">
            <v>0</v>
          </cell>
          <cell r="AS119">
            <v>0</v>
          </cell>
          <cell r="AT119">
            <v>0</v>
          </cell>
        </row>
        <row r="120">
          <cell r="A120">
            <v>9</v>
          </cell>
          <cell r="B120" t="str">
            <v>RhodeIsland</v>
          </cell>
          <cell r="C120">
            <v>41821</v>
          </cell>
          <cell r="D120" t="str">
            <v>Frcst VO</v>
          </cell>
          <cell r="E120">
            <v>27844.174671393186</v>
          </cell>
          <cell r="F120">
            <v>718.36493066473315</v>
          </cell>
          <cell r="G120">
            <v>397217.03531092493</v>
          </cell>
          <cell r="H120">
            <v>41676.108538018765</v>
          </cell>
          <cell r="I120">
            <v>52935.8347973286</v>
          </cell>
          <cell r="J120">
            <v>0</v>
          </cell>
          <cell r="K120">
            <v>0</v>
          </cell>
          <cell r="L120">
            <v>55630.251196205623</v>
          </cell>
          <cell r="M120">
            <v>109.13150986480701</v>
          </cell>
          <cell r="N120">
            <v>98337.283089813616</v>
          </cell>
          <cell r="O120">
            <v>12971.875704053031</v>
          </cell>
          <cell r="P120">
            <v>0</v>
          </cell>
          <cell r="Q120">
            <v>12667.30516285333</v>
          </cell>
          <cell r="R120">
            <v>9249.9302659583773</v>
          </cell>
          <cell r="S120">
            <v>0</v>
          </cell>
          <cell r="T120">
            <v>8114.7655861831718</v>
          </cell>
          <cell r="U120">
            <v>19871.823289212472</v>
          </cell>
          <cell r="V120">
            <v>48.302068955501049</v>
          </cell>
          <cell r="W120">
            <v>14395.42973211302</v>
          </cell>
          <cell r="X120">
            <v>1405.8083066942334</v>
          </cell>
          <cell r="Y120">
            <v>0</v>
          </cell>
          <cell r="Z120">
            <v>1649.7184942734677</v>
          </cell>
          <cell r="AA120">
            <v>0</v>
          </cell>
          <cell r="AB120">
            <v>0</v>
          </cell>
          <cell r="AC120">
            <v>0</v>
          </cell>
          <cell r="AD120">
            <v>0</v>
          </cell>
          <cell r="AE120">
            <v>0</v>
          </cell>
          <cell r="AF120">
            <v>0</v>
          </cell>
          <cell r="AG120">
            <v>27650.410271923185</v>
          </cell>
          <cell r="AH120">
            <v>28499.292942296252</v>
          </cell>
          <cell r="AI120">
            <v>258799.24690407395</v>
          </cell>
          <cell r="AJ120">
            <v>18923.141378409462</v>
          </cell>
          <cell r="AK120">
            <v>15445.062136497438</v>
          </cell>
          <cell r="AL120">
            <v>714331.60602650454</v>
          </cell>
          <cell r="AM120">
            <v>12276.716190125286</v>
          </cell>
          <cell r="AN120">
            <v>0</v>
          </cell>
          <cell r="AO120">
            <v>0</v>
          </cell>
          <cell r="AP120">
            <v>0</v>
          </cell>
          <cell r="AQ120">
            <v>0</v>
          </cell>
          <cell r="AR120">
            <v>0</v>
          </cell>
          <cell r="AS120">
            <v>0</v>
          </cell>
          <cell r="AT120">
            <v>0</v>
          </cell>
        </row>
        <row r="121">
          <cell r="A121">
            <v>9</v>
          </cell>
          <cell r="B121" t="str">
            <v>RhodeIsland</v>
          </cell>
          <cell r="C121">
            <v>41852</v>
          </cell>
          <cell r="D121" t="str">
            <v>Frcst VO</v>
          </cell>
          <cell r="E121">
            <v>25104.142490386897</v>
          </cell>
          <cell r="F121">
            <v>628.5291363282314</v>
          </cell>
          <cell r="G121">
            <v>344510.94753025688</v>
          </cell>
          <cell r="H121">
            <v>38482.78606007839</v>
          </cell>
          <cell r="I121">
            <v>47111.206570279071</v>
          </cell>
          <cell r="J121">
            <v>0</v>
          </cell>
          <cell r="K121">
            <v>0</v>
          </cell>
          <cell r="L121">
            <v>49566.841611951786</v>
          </cell>
          <cell r="M121">
            <v>284.06437562817598</v>
          </cell>
          <cell r="N121">
            <v>89671.003616058151</v>
          </cell>
          <cell r="O121">
            <v>13714.346666171963</v>
          </cell>
          <cell r="P121">
            <v>0</v>
          </cell>
          <cell r="Q121">
            <v>13947.93946182847</v>
          </cell>
          <cell r="R121">
            <v>13624.246770131433</v>
          </cell>
          <cell r="S121">
            <v>0</v>
          </cell>
          <cell r="T121">
            <v>8644.631129311334</v>
          </cell>
          <cell r="U121">
            <v>16276.859300318471</v>
          </cell>
          <cell r="V121">
            <v>16.420216560509555</v>
          </cell>
          <cell r="W121">
            <v>11668.58929014386</v>
          </cell>
          <cell r="X121">
            <v>1412.6485318471339</v>
          </cell>
          <cell r="Y121">
            <v>0</v>
          </cell>
          <cell r="Z121">
            <v>1582.4953949044589</v>
          </cell>
          <cell r="AA121">
            <v>0</v>
          </cell>
          <cell r="AB121">
            <v>0</v>
          </cell>
          <cell r="AC121">
            <v>0</v>
          </cell>
          <cell r="AD121">
            <v>0</v>
          </cell>
          <cell r="AE121">
            <v>0</v>
          </cell>
          <cell r="AF121">
            <v>0</v>
          </cell>
          <cell r="AG121">
            <v>30382.870203597213</v>
          </cell>
          <cell r="AH121">
            <v>30585.480944601572</v>
          </cell>
          <cell r="AI121">
            <v>252439.15769502486</v>
          </cell>
          <cell r="AJ121">
            <v>18636.338000000003</v>
          </cell>
          <cell r="AK121">
            <v>15173.517307692307</v>
          </cell>
          <cell r="AL121">
            <v>107916.2330153142</v>
          </cell>
          <cell r="AM121">
            <v>9888.3890196149696</v>
          </cell>
          <cell r="AN121">
            <v>0</v>
          </cell>
          <cell r="AO121">
            <v>0</v>
          </cell>
          <cell r="AP121">
            <v>0</v>
          </cell>
          <cell r="AQ121">
            <v>0</v>
          </cell>
          <cell r="AR121">
            <v>0</v>
          </cell>
          <cell r="AS121">
            <v>0</v>
          </cell>
          <cell r="AT121">
            <v>0</v>
          </cell>
        </row>
        <row r="122">
          <cell r="A122">
            <v>9</v>
          </cell>
          <cell r="B122" t="str">
            <v>RhodeIsland</v>
          </cell>
          <cell r="C122">
            <v>41883</v>
          </cell>
          <cell r="D122" t="str">
            <v>Frcst VO</v>
          </cell>
          <cell r="E122">
            <v>25451.842076819237</v>
          </cell>
          <cell r="F122">
            <v>692.2085847520857</v>
          </cell>
          <cell r="G122">
            <v>350113.24544667162</v>
          </cell>
          <cell r="H122">
            <v>40513.004884429152</v>
          </cell>
          <cell r="I122">
            <v>47024.351727802466</v>
          </cell>
          <cell r="J122">
            <v>0</v>
          </cell>
          <cell r="K122">
            <v>0</v>
          </cell>
          <cell r="L122">
            <v>57936.70271103613</v>
          </cell>
          <cell r="M122">
            <v>254.5012513086271</v>
          </cell>
          <cell r="N122">
            <v>93959.108136171097</v>
          </cell>
          <cell r="O122">
            <v>14308.683137418046</v>
          </cell>
          <cell r="P122">
            <v>0</v>
          </cell>
          <cell r="Q122">
            <v>15069.570843927413</v>
          </cell>
          <cell r="R122">
            <v>10644.463714344243</v>
          </cell>
          <cell r="S122">
            <v>0</v>
          </cell>
          <cell r="T122">
            <v>10110.208990572619</v>
          </cell>
          <cell r="U122">
            <v>18870.623690547145</v>
          </cell>
          <cell r="V122">
            <v>48.020151441403911</v>
          </cell>
          <cell r="W122">
            <v>12049.950699951614</v>
          </cell>
          <cell r="X122">
            <v>1374.4526249776761</v>
          </cell>
          <cell r="Y122">
            <v>0</v>
          </cell>
          <cell r="Z122">
            <v>1484.7694290221509</v>
          </cell>
          <cell r="AA122">
            <v>0</v>
          </cell>
          <cell r="AB122">
            <v>0</v>
          </cell>
          <cell r="AC122">
            <v>0</v>
          </cell>
          <cell r="AD122">
            <v>0</v>
          </cell>
          <cell r="AE122">
            <v>0</v>
          </cell>
          <cell r="AF122">
            <v>0</v>
          </cell>
          <cell r="AG122">
            <v>32133.045524134672</v>
          </cell>
          <cell r="AH122">
            <v>31565.425363374779</v>
          </cell>
          <cell r="AI122">
            <v>275876.52934967162</v>
          </cell>
          <cell r="AJ122">
            <v>23048.531658649794</v>
          </cell>
          <cell r="AK122">
            <v>20827.712248837528</v>
          </cell>
          <cell r="AL122">
            <v>304277.7066349652</v>
          </cell>
          <cell r="AM122">
            <v>11517.636533927993</v>
          </cell>
          <cell r="AN122">
            <v>0</v>
          </cell>
          <cell r="AO122">
            <v>0</v>
          </cell>
          <cell r="AP122">
            <v>0</v>
          </cell>
          <cell r="AQ122">
            <v>0</v>
          </cell>
          <cell r="AR122">
            <v>0</v>
          </cell>
          <cell r="AS122">
            <v>0</v>
          </cell>
          <cell r="AT122">
            <v>0</v>
          </cell>
        </row>
        <row r="123">
          <cell r="A123">
            <v>9</v>
          </cell>
          <cell r="B123" t="str">
            <v>RhodeIsland</v>
          </cell>
          <cell r="C123">
            <v>41913</v>
          </cell>
          <cell r="D123" t="str">
            <v>Frcst VO</v>
          </cell>
          <cell r="E123">
            <v>27942.40602554307</v>
          </cell>
          <cell r="F123">
            <v>776.31878886475772</v>
          </cell>
          <cell r="G123">
            <v>482140.00641344319</v>
          </cell>
          <cell r="H123">
            <v>53397.578152794355</v>
          </cell>
          <cell r="I123">
            <v>51250.105204159699</v>
          </cell>
          <cell r="J123">
            <v>0</v>
          </cell>
          <cell r="K123">
            <v>0</v>
          </cell>
          <cell r="L123">
            <v>60358.784136374823</v>
          </cell>
          <cell r="M123">
            <v>790.14293963540229</v>
          </cell>
          <cell r="N123">
            <v>115573.02609790736</v>
          </cell>
          <cell r="O123">
            <v>15007.636404129431</v>
          </cell>
          <cell r="P123">
            <v>0</v>
          </cell>
          <cell r="Q123">
            <v>14316.759731027127</v>
          </cell>
          <cell r="R123">
            <v>10516.903280764469</v>
          </cell>
          <cell r="S123">
            <v>0</v>
          </cell>
          <cell r="T123">
            <v>9616.7942492235943</v>
          </cell>
          <cell r="U123">
            <v>32030.862076972411</v>
          </cell>
          <cell r="V123">
            <v>51.774103011791027</v>
          </cell>
          <cell r="W123">
            <v>20393.677658037352</v>
          </cell>
          <cell r="X123">
            <v>1420.6510059909454</v>
          </cell>
          <cell r="Y123">
            <v>0</v>
          </cell>
          <cell r="Z123">
            <v>2286.9211280098116</v>
          </cell>
          <cell r="AA123">
            <v>0</v>
          </cell>
          <cell r="AB123">
            <v>0</v>
          </cell>
          <cell r="AC123">
            <v>0</v>
          </cell>
          <cell r="AD123">
            <v>0</v>
          </cell>
          <cell r="AE123">
            <v>0</v>
          </cell>
          <cell r="AF123">
            <v>0</v>
          </cell>
          <cell r="AG123">
            <v>44476.296700912433</v>
          </cell>
          <cell r="AH123">
            <v>29602.955467298983</v>
          </cell>
          <cell r="AI123">
            <v>267028.78582206543</v>
          </cell>
          <cell r="AJ123">
            <v>48542.560408249425</v>
          </cell>
          <cell r="AK123">
            <v>46608.492869292408</v>
          </cell>
          <cell r="AL123">
            <v>257191.75864797214</v>
          </cell>
          <cell r="AM123">
            <v>13974.408147650194</v>
          </cell>
          <cell r="AN123">
            <v>0</v>
          </cell>
          <cell r="AO123">
            <v>0</v>
          </cell>
          <cell r="AP123">
            <v>0</v>
          </cell>
          <cell r="AQ123">
            <v>0</v>
          </cell>
          <cell r="AR123">
            <v>0</v>
          </cell>
          <cell r="AS123">
            <v>0</v>
          </cell>
          <cell r="AT123">
            <v>0</v>
          </cell>
        </row>
        <row r="124">
          <cell r="A124">
            <v>9</v>
          </cell>
          <cell r="B124" t="str">
            <v>RhodeIsland</v>
          </cell>
          <cell r="C124">
            <v>41944</v>
          </cell>
          <cell r="D124" t="str">
            <v>Frcst VO</v>
          </cell>
          <cell r="E124">
            <v>36601.915526796081</v>
          </cell>
          <cell r="F124">
            <v>1502.7495546495154</v>
          </cell>
          <cell r="G124">
            <v>1020904.3784721552</v>
          </cell>
          <cell r="H124">
            <v>118636.19376893577</v>
          </cell>
          <cell r="I124">
            <v>124921.35915747662</v>
          </cell>
          <cell r="J124">
            <v>0</v>
          </cell>
          <cell r="K124">
            <v>0</v>
          </cell>
          <cell r="L124">
            <v>97743.507440486748</v>
          </cell>
          <cell r="M124">
            <v>1427.6137102473976</v>
          </cell>
          <cell r="N124">
            <v>210608.49812378996</v>
          </cell>
          <cell r="O124">
            <v>18993.893563978931</v>
          </cell>
          <cell r="P124">
            <v>0</v>
          </cell>
          <cell r="Q124">
            <v>18737.333760991958</v>
          </cell>
          <cell r="R124">
            <v>10990.113604131871</v>
          </cell>
          <cell r="S124">
            <v>0</v>
          </cell>
          <cell r="T124">
            <v>10974.16653817206</v>
          </cell>
          <cell r="U124">
            <v>69164.734544784616</v>
          </cell>
          <cell r="V124">
            <v>720.90643677652702</v>
          </cell>
          <cell r="W124">
            <v>47385.914552185852</v>
          </cell>
          <cell r="X124">
            <v>3081.1695460894489</v>
          </cell>
          <cell r="Y124">
            <v>0</v>
          </cell>
          <cell r="Z124">
            <v>5944.7221084528292</v>
          </cell>
          <cell r="AA124">
            <v>0</v>
          </cell>
          <cell r="AB124">
            <v>0</v>
          </cell>
          <cell r="AC124">
            <v>0</v>
          </cell>
          <cell r="AD124">
            <v>0</v>
          </cell>
          <cell r="AE124">
            <v>0</v>
          </cell>
          <cell r="AF124">
            <v>0</v>
          </cell>
          <cell r="AG124">
            <v>64568.044880094843</v>
          </cell>
          <cell r="AH124">
            <v>40684.289424115763</v>
          </cell>
          <cell r="AI124">
            <v>299764.97497854679</v>
          </cell>
          <cell r="AJ124">
            <v>111502.31207309982</v>
          </cell>
          <cell r="AK124">
            <v>100445.93571313254</v>
          </cell>
          <cell r="AL124">
            <v>214911.5284113872</v>
          </cell>
          <cell r="AM124">
            <v>15859.639262990388</v>
          </cell>
          <cell r="AN124">
            <v>0</v>
          </cell>
          <cell r="AO124">
            <v>0</v>
          </cell>
          <cell r="AP124">
            <v>0</v>
          </cell>
          <cell r="AQ124">
            <v>0</v>
          </cell>
          <cell r="AR124">
            <v>0</v>
          </cell>
          <cell r="AS124">
            <v>0</v>
          </cell>
          <cell r="AT124">
            <v>0</v>
          </cell>
        </row>
        <row r="125">
          <cell r="A125">
            <v>9</v>
          </cell>
          <cell r="B125" t="str">
            <v>RhodeIsland</v>
          </cell>
          <cell r="C125">
            <v>41974</v>
          </cell>
          <cell r="D125" t="str">
            <v>Frcst VO</v>
          </cell>
          <cell r="E125">
            <v>53839.423541468226</v>
          </cell>
          <cell r="F125">
            <v>2793.7161152408594</v>
          </cell>
          <cell r="G125">
            <v>1934247.6563153663</v>
          </cell>
          <cell r="H125">
            <v>217226.39831652568</v>
          </cell>
          <cell r="I125">
            <v>264709.30029102089</v>
          </cell>
          <cell r="J125">
            <v>0</v>
          </cell>
          <cell r="K125">
            <v>0</v>
          </cell>
          <cell r="L125">
            <v>166786.51587223334</v>
          </cell>
          <cell r="M125">
            <v>3442.03953345327</v>
          </cell>
          <cell r="N125">
            <v>323832.30239879776</v>
          </cell>
          <cell r="O125">
            <v>24484.405029833979</v>
          </cell>
          <cell r="P125">
            <v>0</v>
          </cell>
          <cell r="Q125">
            <v>21331.156891913444</v>
          </cell>
          <cell r="R125">
            <v>10763.737934401855</v>
          </cell>
          <cell r="S125">
            <v>0</v>
          </cell>
          <cell r="T125">
            <v>13310.81969975324</v>
          </cell>
          <cell r="U125">
            <v>124479.49639521513</v>
          </cell>
          <cell r="V125">
            <v>865.18583472118894</v>
          </cell>
          <cell r="W125">
            <v>78403.185543907588</v>
          </cell>
          <cell r="X125">
            <v>5373.4040356895339</v>
          </cell>
          <cell r="Y125">
            <v>0</v>
          </cell>
          <cell r="Z125">
            <v>9460.5060496837432</v>
          </cell>
          <cell r="AA125">
            <v>0</v>
          </cell>
          <cell r="AB125">
            <v>0</v>
          </cell>
          <cell r="AC125">
            <v>0</v>
          </cell>
          <cell r="AD125">
            <v>0</v>
          </cell>
          <cell r="AE125">
            <v>0</v>
          </cell>
          <cell r="AF125">
            <v>0</v>
          </cell>
          <cell r="AG125">
            <v>104595.13675470957</v>
          </cell>
          <cell r="AH125">
            <v>46905.586784616484</v>
          </cell>
          <cell r="AI125">
            <v>372333.76615056436</v>
          </cell>
          <cell r="AJ125">
            <v>157605.3855121558</v>
          </cell>
          <cell r="AK125">
            <v>147584.8919511142</v>
          </cell>
          <cell r="AL125">
            <v>83526.814379626041</v>
          </cell>
          <cell r="AM125">
            <v>19289.695009429743</v>
          </cell>
          <cell r="AN125">
            <v>0</v>
          </cell>
          <cell r="AO125">
            <v>0</v>
          </cell>
          <cell r="AP125">
            <v>0</v>
          </cell>
          <cell r="AQ125">
            <v>0</v>
          </cell>
          <cell r="AR125">
            <v>0</v>
          </cell>
          <cell r="AS125">
            <v>0</v>
          </cell>
          <cell r="AT125">
            <v>0</v>
          </cell>
        </row>
        <row r="126">
          <cell r="A126">
            <v>9</v>
          </cell>
          <cell r="B126" t="str">
            <v>RhodeIsland</v>
          </cell>
          <cell r="C126">
            <v>42005</v>
          </cell>
          <cell r="D126" t="str">
            <v>Frcst VO</v>
          </cell>
          <cell r="E126">
            <v>69343.495387739706</v>
          </cell>
          <cell r="F126">
            <v>3807.7378592720015</v>
          </cell>
          <cell r="G126">
            <v>2839092.912161571</v>
          </cell>
          <cell r="H126">
            <v>275302.25121095008</v>
          </cell>
          <cell r="I126">
            <v>466894.73284070747</v>
          </cell>
          <cell r="J126">
            <v>0</v>
          </cell>
          <cell r="K126">
            <v>0</v>
          </cell>
          <cell r="L126">
            <v>223362.50153424148</v>
          </cell>
          <cell r="M126">
            <v>5028.8297050019655</v>
          </cell>
          <cell r="N126">
            <v>512878.60711928672</v>
          </cell>
          <cell r="O126">
            <v>27076.748931530426</v>
          </cell>
          <cell r="P126">
            <v>0</v>
          </cell>
          <cell r="Q126">
            <v>27376.322637424637</v>
          </cell>
          <cell r="R126">
            <v>16376.252555609388</v>
          </cell>
          <cell r="S126">
            <v>0</v>
          </cell>
          <cell r="T126">
            <v>12528.438961222664</v>
          </cell>
          <cell r="U126">
            <v>190426.75998073901</v>
          </cell>
          <cell r="V126">
            <v>892.2388342701538</v>
          </cell>
          <cell r="W126">
            <v>112388.1778475927</v>
          </cell>
          <cell r="X126">
            <v>8561.1821902800348</v>
          </cell>
          <cell r="Y126">
            <v>0</v>
          </cell>
          <cell r="Z126">
            <v>12935.139845968606</v>
          </cell>
          <cell r="AA126">
            <v>0</v>
          </cell>
          <cell r="AB126">
            <v>0</v>
          </cell>
          <cell r="AC126">
            <v>0</v>
          </cell>
          <cell r="AD126">
            <v>0</v>
          </cell>
          <cell r="AE126">
            <v>0</v>
          </cell>
          <cell r="AF126">
            <v>0</v>
          </cell>
          <cell r="AG126">
            <v>100714.79136919306</v>
          </cell>
          <cell r="AH126">
            <v>42956.191137236223</v>
          </cell>
          <cell r="AI126">
            <v>365589.44765457889</v>
          </cell>
          <cell r="AJ126">
            <v>178243.17036835081</v>
          </cell>
          <cell r="AK126">
            <v>161257.26318140092</v>
          </cell>
          <cell r="AL126">
            <v>83141.128215144621</v>
          </cell>
          <cell r="AM126">
            <v>15906.753180507008</v>
          </cell>
          <cell r="AN126">
            <v>0</v>
          </cell>
          <cell r="AO126">
            <v>0</v>
          </cell>
          <cell r="AP126">
            <v>0</v>
          </cell>
          <cell r="AQ126">
            <v>0</v>
          </cell>
          <cell r="AR126">
            <v>0</v>
          </cell>
          <cell r="AS126">
            <v>0</v>
          </cell>
          <cell r="AT126">
            <v>0</v>
          </cell>
        </row>
        <row r="127">
          <cell r="A127">
            <v>9</v>
          </cell>
          <cell r="B127" t="str">
            <v>RhodeIsland</v>
          </cell>
          <cell r="C127">
            <v>42036</v>
          </cell>
          <cell r="D127" t="str">
            <v>Frcst VO</v>
          </cell>
          <cell r="E127">
            <v>68486.116358174928</v>
          </cell>
          <cell r="F127">
            <v>3756.6926139047118</v>
          </cell>
          <cell r="G127">
            <v>2888087.3568936428</v>
          </cell>
          <cell r="H127">
            <v>274444.21391604148</v>
          </cell>
          <cell r="I127">
            <v>447496.47381466301</v>
          </cell>
          <cell r="J127">
            <v>0</v>
          </cell>
          <cell r="K127">
            <v>0</v>
          </cell>
          <cell r="L127">
            <v>239781.94494794513</v>
          </cell>
          <cell r="M127">
            <v>4896.767726715455</v>
          </cell>
          <cell r="N127">
            <v>535557.66782925231</v>
          </cell>
          <cell r="O127">
            <v>26551.75939963193</v>
          </cell>
          <cell r="P127">
            <v>0</v>
          </cell>
          <cell r="Q127">
            <v>24288.155689972769</v>
          </cell>
          <cell r="R127">
            <v>13788.769825514237</v>
          </cell>
          <cell r="S127">
            <v>0</v>
          </cell>
          <cell r="T127">
            <v>15879.280501959876</v>
          </cell>
          <cell r="U127">
            <v>186670.06849903008</v>
          </cell>
          <cell r="V127">
            <v>2040.3996112103762</v>
          </cell>
          <cell r="W127">
            <v>114431.26733996561</v>
          </cell>
          <cell r="X127">
            <v>7560.3317667392685</v>
          </cell>
          <cell r="Y127">
            <v>0</v>
          </cell>
          <cell r="Z127">
            <v>12550.376087176162</v>
          </cell>
          <cell r="AA127">
            <v>0</v>
          </cell>
          <cell r="AB127">
            <v>0</v>
          </cell>
          <cell r="AC127">
            <v>0</v>
          </cell>
          <cell r="AD127">
            <v>0</v>
          </cell>
          <cell r="AE127">
            <v>0</v>
          </cell>
          <cell r="AF127">
            <v>0</v>
          </cell>
          <cell r="AG127">
            <v>116380.28898429766</v>
          </cell>
          <cell r="AH127">
            <v>50756.71881172742</v>
          </cell>
          <cell r="AI127">
            <v>352488.89335867477</v>
          </cell>
          <cell r="AJ127">
            <v>167452.26186088932</v>
          </cell>
          <cell r="AK127">
            <v>156382.07201008155</v>
          </cell>
          <cell r="AL127">
            <v>0</v>
          </cell>
          <cell r="AM127">
            <v>15358.244450144695</v>
          </cell>
          <cell r="AN127">
            <v>0</v>
          </cell>
          <cell r="AO127">
            <v>0</v>
          </cell>
          <cell r="AP127">
            <v>0</v>
          </cell>
          <cell r="AQ127">
            <v>0</v>
          </cell>
          <cell r="AR127">
            <v>0</v>
          </cell>
          <cell r="AS127">
            <v>0</v>
          </cell>
          <cell r="AT127">
            <v>0</v>
          </cell>
        </row>
        <row r="128">
          <cell r="A128">
            <v>9</v>
          </cell>
          <cell r="B128" t="str">
            <v>RhodeIsland</v>
          </cell>
          <cell r="C128">
            <v>42064</v>
          </cell>
          <cell r="D128" t="str">
            <v>Frcst VO</v>
          </cell>
          <cell r="E128">
            <v>59664.914894276466</v>
          </cell>
          <cell r="F128">
            <v>3098.6913749319915</v>
          </cell>
          <cell r="G128">
            <v>2484781.2481656238</v>
          </cell>
          <cell r="H128">
            <v>242869.43248866199</v>
          </cell>
          <cell r="I128">
            <v>401101.04524744762</v>
          </cell>
          <cell r="J128">
            <v>0</v>
          </cell>
          <cell r="K128">
            <v>0</v>
          </cell>
          <cell r="L128">
            <v>210249.04030963976</v>
          </cell>
          <cell r="M128">
            <v>3201.7168206597289</v>
          </cell>
          <cell r="N128">
            <v>485238.20039190486</v>
          </cell>
          <cell r="O128">
            <v>28248.740142617564</v>
          </cell>
          <cell r="P128">
            <v>0</v>
          </cell>
          <cell r="Q128">
            <v>24589.706718191781</v>
          </cell>
          <cell r="R128">
            <v>13516.445462037635</v>
          </cell>
          <cell r="S128">
            <v>0</v>
          </cell>
          <cell r="T128">
            <v>13889.056338712662</v>
          </cell>
          <cell r="U128">
            <v>173435.39064846578</v>
          </cell>
          <cell r="V128">
            <v>1984.2794976068076</v>
          </cell>
          <cell r="W128">
            <v>105303.36933621613</v>
          </cell>
          <cell r="X128">
            <v>6733.9386857218933</v>
          </cell>
          <cell r="Y128">
            <v>0</v>
          </cell>
          <cell r="Z128">
            <v>12664.240768782229</v>
          </cell>
          <cell r="AA128">
            <v>0</v>
          </cell>
          <cell r="AB128">
            <v>0</v>
          </cell>
          <cell r="AC128">
            <v>0</v>
          </cell>
          <cell r="AD128">
            <v>0</v>
          </cell>
          <cell r="AE128">
            <v>0</v>
          </cell>
          <cell r="AF128">
            <v>0</v>
          </cell>
          <cell r="AG128">
            <v>78430.441734312524</v>
          </cell>
          <cell r="AH128">
            <v>49760.152800470671</v>
          </cell>
          <cell r="AI128">
            <v>322140.37320738478</v>
          </cell>
          <cell r="AJ128">
            <v>142450.151617375</v>
          </cell>
          <cell r="AK128">
            <v>130408.56755273158</v>
          </cell>
          <cell r="AL128">
            <v>0</v>
          </cell>
          <cell r="AM128">
            <v>12901.570033232476</v>
          </cell>
          <cell r="AN128">
            <v>0</v>
          </cell>
          <cell r="AO128">
            <v>0</v>
          </cell>
          <cell r="AP128">
            <v>0</v>
          </cell>
          <cell r="AQ128">
            <v>0</v>
          </cell>
          <cell r="AR128">
            <v>0</v>
          </cell>
          <cell r="AS128">
            <v>0</v>
          </cell>
          <cell r="AT128">
            <v>0</v>
          </cell>
        </row>
        <row r="129">
          <cell r="A129">
            <v>9</v>
          </cell>
          <cell r="B129" t="str">
            <v>RhodeIsland</v>
          </cell>
          <cell r="C129">
            <v>42095</v>
          </cell>
          <cell r="D129" t="str">
            <v>Frcst VO</v>
          </cell>
          <cell r="E129">
            <v>47177.490991525345</v>
          </cell>
          <cell r="F129">
            <v>2167.0299713764966</v>
          </cell>
          <cell r="G129">
            <v>1847807.2512956969</v>
          </cell>
          <cell r="H129">
            <v>186591.52614934865</v>
          </cell>
          <cell r="I129">
            <v>267539.30501205224</v>
          </cell>
          <cell r="J129">
            <v>0</v>
          </cell>
          <cell r="K129">
            <v>0</v>
          </cell>
          <cell r="L129">
            <v>157049.97860913925</v>
          </cell>
          <cell r="M129">
            <v>2464.2460566332311</v>
          </cell>
          <cell r="N129">
            <v>332010.61952856294</v>
          </cell>
          <cell r="O129">
            <v>23153.060759619886</v>
          </cell>
          <cell r="P129">
            <v>0</v>
          </cell>
          <cell r="Q129">
            <v>21258.292228850754</v>
          </cell>
          <cell r="R129">
            <v>12875.361214054332</v>
          </cell>
          <cell r="S129">
            <v>0</v>
          </cell>
          <cell r="T129">
            <v>11897.142454122513</v>
          </cell>
          <cell r="U129">
            <v>137053.5761173373</v>
          </cell>
          <cell r="V129">
            <v>1301.3398928295796</v>
          </cell>
          <cell r="W129">
            <v>80095.982623462158</v>
          </cell>
          <cell r="X129">
            <v>5375.0983637873578</v>
          </cell>
          <cell r="Y129">
            <v>0</v>
          </cell>
          <cell r="Z129">
            <v>9045.8786362498395</v>
          </cell>
          <cell r="AA129">
            <v>0</v>
          </cell>
          <cell r="AB129">
            <v>0</v>
          </cell>
          <cell r="AC129">
            <v>0</v>
          </cell>
          <cell r="AD129">
            <v>0</v>
          </cell>
          <cell r="AE129">
            <v>0</v>
          </cell>
          <cell r="AF129">
            <v>0</v>
          </cell>
          <cell r="AG129">
            <v>58326.967443558111</v>
          </cell>
          <cell r="AH129">
            <v>36740.901783130546</v>
          </cell>
          <cell r="AI129">
            <v>283873.99076559552</v>
          </cell>
          <cell r="AJ129">
            <v>98874.581251971322</v>
          </cell>
          <cell r="AK129">
            <v>85039.051757883557</v>
          </cell>
          <cell r="AL129">
            <v>0</v>
          </cell>
          <cell r="AM129">
            <v>16265.844409793612</v>
          </cell>
          <cell r="AN129">
            <v>0</v>
          </cell>
          <cell r="AO129">
            <v>0</v>
          </cell>
          <cell r="AP129">
            <v>0</v>
          </cell>
          <cell r="AQ129">
            <v>0</v>
          </cell>
          <cell r="AR129">
            <v>0</v>
          </cell>
          <cell r="AS129">
            <v>0</v>
          </cell>
          <cell r="AT129">
            <v>0</v>
          </cell>
        </row>
        <row r="130">
          <cell r="A130">
            <v>9</v>
          </cell>
          <cell r="B130" t="str">
            <v>RhodeIsland</v>
          </cell>
          <cell r="C130">
            <v>42125</v>
          </cell>
          <cell r="D130" t="str">
            <v>Frcst VO</v>
          </cell>
          <cell r="E130">
            <v>39125.084821075237</v>
          </cell>
          <cell r="F130">
            <v>1561.0883006749</v>
          </cell>
          <cell r="G130">
            <v>1060324.6410760751</v>
          </cell>
          <cell r="H130">
            <v>108403.83548274169</v>
          </cell>
          <cell r="I130">
            <v>134099.08949148026</v>
          </cell>
          <cell r="J130">
            <v>0</v>
          </cell>
          <cell r="K130">
            <v>0</v>
          </cell>
          <cell r="L130">
            <v>100924.77296239731</v>
          </cell>
          <cell r="M130">
            <v>10503.554113889682</v>
          </cell>
          <cell r="N130">
            <v>195270.98161562774</v>
          </cell>
          <cell r="O130">
            <v>18703.60851981337</v>
          </cell>
          <cell r="P130">
            <v>0</v>
          </cell>
          <cell r="Q130">
            <v>17549.904993172167</v>
          </cell>
          <cell r="R130">
            <v>15667.694461259734</v>
          </cell>
          <cell r="S130">
            <v>0</v>
          </cell>
          <cell r="T130">
            <v>9862.0453748641048</v>
          </cell>
          <cell r="U130">
            <v>67369.792184232341</v>
          </cell>
          <cell r="V130">
            <v>650.92731129431661</v>
          </cell>
          <cell r="W130">
            <v>36421.7539716065</v>
          </cell>
          <cell r="X130">
            <v>3465.6008388759283</v>
          </cell>
          <cell r="Y130">
            <v>0</v>
          </cell>
          <cell r="Z130">
            <v>5227.2243066276787</v>
          </cell>
          <cell r="AA130">
            <v>0</v>
          </cell>
          <cell r="AB130">
            <v>0</v>
          </cell>
          <cell r="AC130">
            <v>0</v>
          </cell>
          <cell r="AD130">
            <v>0</v>
          </cell>
          <cell r="AE130">
            <v>0</v>
          </cell>
          <cell r="AF130">
            <v>0</v>
          </cell>
          <cell r="AG130">
            <v>35737.017167326063</v>
          </cell>
          <cell r="AH130">
            <v>35064.451697622659</v>
          </cell>
          <cell r="AI130">
            <v>262724.77700121165</v>
          </cell>
          <cell r="AJ130">
            <v>33013.776447014592</v>
          </cell>
          <cell r="AK130">
            <v>38679.39840094297</v>
          </cell>
          <cell r="AL130">
            <v>61454.243887100034</v>
          </cell>
          <cell r="AM130">
            <v>13882.852032292611</v>
          </cell>
          <cell r="AN130">
            <v>0</v>
          </cell>
          <cell r="AO130">
            <v>0</v>
          </cell>
          <cell r="AP130">
            <v>0</v>
          </cell>
          <cell r="AQ130">
            <v>0</v>
          </cell>
          <cell r="AR130">
            <v>0</v>
          </cell>
          <cell r="AS130">
            <v>0</v>
          </cell>
          <cell r="AT130">
            <v>0</v>
          </cell>
        </row>
        <row r="131">
          <cell r="A131">
            <v>9</v>
          </cell>
          <cell r="B131" t="str">
            <v>RhodeIsland</v>
          </cell>
          <cell r="C131">
            <v>42156</v>
          </cell>
          <cell r="D131" t="str">
            <v>Frcst VO</v>
          </cell>
          <cell r="E131">
            <v>31149.959395333302</v>
          </cell>
          <cell r="F131">
            <v>965.81811438316106</v>
          </cell>
          <cell r="G131">
            <v>623403.11897806707</v>
          </cell>
          <cell r="H131">
            <v>67598.832755537282</v>
          </cell>
          <cell r="I131">
            <v>72981.178728749641</v>
          </cell>
          <cell r="J131">
            <v>0</v>
          </cell>
          <cell r="K131">
            <v>0</v>
          </cell>
          <cell r="L131">
            <v>70378.807461310484</v>
          </cell>
          <cell r="M131">
            <v>679.53353369140621</v>
          </cell>
          <cell r="N131">
            <v>127115.42985352669</v>
          </cell>
          <cell r="O131">
            <v>15659.218923833996</v>
          </cell>
          <cell r="P131">
            <v>0</v>
          </cell>
          <cell r="Q131">
            <v>13399.715314776096</v>
          </cell>
          <cell r="R131">
            <v>13739.982124074926</v>
          </cell>
          <cell r="S131">
            <v>0</v>
          </cell>
          <cell r="T131">
            <v>10747.786624352038</v>
          </cell>
          <cell r="U131">
            <v>44349.47871812556</v>
          </cell>
          <cell r="V131">
            <v>222.44844822500497</v>
          </cell>
          <cell r="W131">
            <v>21979.514720330946</v>
          </cell>
          <cell r="X131">
            <v>1505.6633201392858</v>
          </cell>
          <cell r="Y131">
            <v>0</v>
          </cell>
          <cell r="Z131">
            <v>3716.7594692778489</v>
          </cell>
          <cell r="AA131">
            <v>0</v>
          </cell>
          <cell r="AB131">
            <v>0</v>
          </cell>
          <cell r="AC131">
            <v>0</v>
          </cell>
          <cell r="AD131">
            <v>0</v>
          </cell>
          <cell r="AE131">
            <v>0</v>
          </cell>
          <cell r="AF131">
            <v>0</v>
          </cell>
          <cell r="AG131">
            <v>31781.77740762063</v>
          </cell>
          <cell r="AH131">
            <v>31207.548459730158</v>
          </cell>
          <cell r="AI131">
            <v>256964.83895792413</v>
          </cell>
          <cell r="AJ131">
            <v>25899.250138919648</v>
          </cell>
          <cell r="AK131">
            <v>18572.563991910276</v>
          </cell>
          <cell r="AL131">
            <v>269714.33086212038</v>
          </cell>
          <cell r="AM131">
            <v>13118.446229427993</v>
          </cell>
          <cell r="AN131">
            <v>0</v>
          </cell>
          <cell r="AO131">
            <v>0</v>
          </cell>
          <cell r="AP131">
            <v>0</v>
          </cell>
          <cell r="AQ131">
            <v>0</v>
          </cell>
          <cell r="AR131">
            <v>0</v>
          </cell>
          <cell r="AS131">
            <v>0</v>
          </cell>
          <cell r="AT131">
            <v>0</v>
          </cell>
        </row>
        <row r="132">
          <cell r="A132">
            <v>9</v>
          </cell>
          <cell r="B132" t="str">
            <v>RhodeIsland</v>
          </cell>
          <cell r="C132">
            <v>42186</v>
          </cell>
          <cell r="D132" t="str">
            <v>Frcst VO</v>
          </cell>
          <cell r="E132">
            <v>27043.339976360417</v>
          </cell>
          <cell r="F132">
            <v>726.46244196047087</v>
          </cell>
          <cell r="G132">
            <v>407967.86259436025</v>
          </cell>
          <cell r="H132">
            <v>42380.374266891398</v>
          </cell>
          <cell r="I132">
            <v>54150.293482993067</v>
          </cell>
          <cell r="J132">
            <v>0</v>
          </cell>
          <cell r="K132">
            <v>0</v>
          </cell>
          <cell r="L132">
            <v>56405.368858435999</v>
          </cell>
          <cell r="M132">
            <v>110.36165570869373</v>
          </cell>
          <cell r="N132">
            <v>99445.754879875924</v>
          </cell>
          <cell r="O132">
            <v>13118.096525193723</v>
          </cell>
          <cell r="P132">
            <v>0</v>
          </cell>
          <cell r="Q132">
            <v>12810.092821693866</v>
          </cell>
          <cell r="R132">
            <v>9354.1967906954287</v>
          </cell>
          <cell r="S132">
            <v>0</v>
          </cell>
          <cell r="T132">
            <v>8206.2363737891028</v>
          </cell>
          <cell r="U132">
            <v>21204.228833715126</v>
          </cell>
          <cell r="V132">
            <v>50.847857455687887</v>
          </cell>
          <cell r="W132">
            <v>14730.934122686605</v>
          </cell>
          <cell r="X132">
            <v>1421.5103092170252</v>
          </cell>
          <cell r="Y132">
            <v>0</v>
          </cell>
          <cell r="Z132">
            <v>1672.8455634313736</v>
          </cell>
          <cell r="AA132">
            <v>0</v>
          </cell>
          <cell r="AB132">
            <v>0</v>
          </cell>
          <cell r="AC132">
            <v>0</v>
          </cell>
          <cell r="AD132">
            <v>0</v>
          </cell>
          <cell r="AE132">
            <v>0</v>
          </cell>
          <cell r="AF132">
            <v>0</v>
          </cell>
          <cell r="AG132">
            <v>27650.410271923185</v>
          </cell>
          <cell r="AH132">
            <v>28499.292942296252</v>
          </cell>
          <cell r="AI132">
            <v>258799.24690407395</v>
          </cell>
          <cell r="AJ132">
            <v>18923.141378409462</v>
          </cell>
          <cell r="AK132">
            <v>15445.062136497438</v>
          </cell>
          <cell r="AL132">
            <v>714331.60602650454</v>
          </cell>
          <cell r="AM132">
            <v>12276.716190125286</v>
          </cell>
          <cell r="AN132">
            <v>0</v>
          </cell>
          <cell r="AO132">
            <v>0</v>
          </cell>
          <cell r="AP132">
            <v>0</v>
          </cell>
          <cell r="AQ132">
            <v>0</v>
          </cell>
          <cell r="AR132">
            <v>0</v>
          </cell>
          <cell r="AS132">
            <v>0</v>
          </cell>
          <cell r="AT132">
            <v>0</v>
          </cell>
        </row>
        <row r="133">
          <cell r="A133">
            <v>9</v>
          </cell>
          <cell r="B133" t="str">
            <v>RhodeIsland</v>
          </cell>
          <cell r="C133">
            <v>42217</v>
          </cell>
          <cell r="D133" t="str">
            <v>Frcst VO</v>
          </cell>
          <cell r="E133">
            <v>23838.271781088133</v>
          </cell>
          <cell r="F133">
            <v>621.46701120094792</v>
          </cell>
          <cell r="G133">
            <v>343165.22286379483</v>
          </cell>
          <cell r="H133">
            <v>38061.876873743095</v>
          </cell>
          <cell r="I133">
            <v>46814.380467334304</v>
          </cell>
          <cell r="J133">
            <v>0</v>
          </cell>
          <cell r="K133">
            <v>0</v>
          </cell>
          <cell r="L133">
            <v>49095.817750017806</v>
          </cell>
          <cell r="M133">
            <v>308.95990517761163</v>
          </cell>
          <cell r="N133">
            <v>88663.464249585581</v>
          </cell>
          <cell r="O133">
            <v>13560.252883405987</v>
          </cell>
          <cell r="P133">
            <v>0</v>
          </cell>
          <cell r="Q133">
            <v>13791.221040909049</v>
          </cell>
          <cell r="R133">
            <v>13471.165345747933</v>
          </cell>
          <cell r="S133">
            <v>0</v>
          </cell>
          <cell r="T133">
            <v>8547.5004424651397</v>
          </cell>
          <cell r="U133">
            <v>16782.485464968155</v>
          </cell>
          <cell r="V133">
            <v>16.23571974522293</v>
          </cell>
          <cell r="W133">
            <v>11537.48154531078</v>
          </cell>
          <cell r="X133">
            <v>1396.7760764331213</v>
          </cell>
          <cell r="Y133">
            <v>0</v>
          </cell>
          <cell r="Z133">
            <v>1564.7145477707004</v>
          </cell>
          <cell r="AA133">
            <v>0</v>
          </cell>
          <cell r="AB133">
            <v>0</v>
          </cell>
          <cell r="AC133">
            <v>0</v>
          </cell>
          <cell r="AD133">
            <v>0</v>
          </cell>
          <cell r="AE133">
            <v>0</v>
          </cell>
          <cell r="AF133">
            <v>0</v>
          </cell>
          <cell r="AG133">
            <v>30382.870203597213</v>
          </cell>
          <cell r="AH133">
            <v>30585.480944601572</v>
          </cell>
          <cell r="AI133">
            <v>252439.15769502486</v>
          </cell>
          <cell r="AJ133">
            <v>18636.338000000003</v>
          </cell>
          <cell r="AK133">
            <v>15173.517307692307</v>
          </cell>
          <cell r="AL133">
            <v>107916.2330153142</v>
          </cell>
          <cell r="AM133">
            <v>9888.3890196149696</v>
          </cell>
          <cell r="AN133">
            <v>0</v>
          </cell>
          <cell r="AO133">
            <v>0</v>
          </cell>
          <cell r="AP133">
            <v>0</v>
          </cell>
          <cell r="AQ133">
            <v>0</v>
          </cell>
          <cell r="AR133">
            <v>0</v>
          </cell>
          <cell r="AS133">
            <v>0</v>
          </cell>
          <cell r="AT133">
            <v>0</v>
          </cell>
        </row>
        <row r="134">
          <cell r="A134">
            <v>9</v>
          </cell>
          <cell r="B134" t="str">
            <v>RhodeIsland</v>
          </cell>
          <cell r="C134">
            <v>42248</v>
          </cell>
          <cell r="D134" t="str">
            <v>Frcst VO</v>
          </cell>
          <cell r="E134">
            <v>25553.742832494452</v>
          </cell>
          <cell r="F134">
            <v>723.72377235055467</v>
          </cell>
          <cell r="G134">
            <v>368968.85950391495</v>
          </cell>
          <cell r="H134">
            <v>42425.276677099479</v>
          </cell>
          <cell r="I134">
            <v>49420.443752480045</v>
          </cell>
          <cell r="J134">
            <v>0</v>
          </cell>
          <cell r="K134">
            <v>0</v>
          </cell>
          <cell r="L134">
            <v>60680.649153535684</v>
          </cell>
          <cell r="M134">
            <v>283.82752015860763</v>
          </cell>
          <cell r="N134">
            <v>98236.921189525223</v>
          </cell>
          <cell r="O134">
            <v>14960.135377820818</v>
          </cell>
          <cell r="P134">
            <v>0</v>
          </cell>
          <cell r="Q134">
            <v>15755.665126252561</v>
          </cell>
          <cell r="R134">
            <v>11129.08970459081</v>
          </cell>
          <cell r="S134">
            <v>0</v>
          </cell>
          <cell r="T134">
            <v>10570.51118851739</v>
          </cell>
          <cell r="U134">
            <v>20634.524913505567</v>
          </cell>
          <cell r="V134">
            <v>50.938524976107459</v>
          </cell>
          <cell r="W134">
            <v>12610.791296954254</v>
          </cell>
          <cell r="X134">
            <v>1436.5677641009838</v>
          </cell>
          <cell r="Y134">
            <v>0</v>
          </cell>
          <cell r="Z134">
            <v>1550.5872969106572</v>
          </cell>
          <cell r="AA134">
            <v>0</v>
          </cell>
          <cell r="AB134">
            <v>0</v>
          </cell>
          <cell r="AC134">
            <v>0</v>
          </cell>
          <cell r="AD134">
            <v>0</v>
          </cell>
          <cell r="AE134">
            <v>0</v>
          </cell>
          <cell r="AF134">
            <v>0</v>
          </cell>
          <cell r="AG134">
            <v>32133.045524134672</v>
          </cell>
          <cell r="AH134">
            <v>31565.425363374779</v>
          </cell>
          <cell r="AI134">
            <v>275876.52934967162</v>
          </cell>
          <cell r="AJ134">
            <v>23048.531658649794</v>
          </cell>
          <cell r="AK134">
            <v>20827.712248837528</v>
          </cell>
          <cell r="AL134">
            <v>304277.7066349652</v>
          </cell>
          <cell r="AM134">
            <v>11517.636533927993</v>
          </cell>
          <cell r="AN134">
            <v>0</v>
          </cell>
          <cell r="AO134">
            <v>0</v>
          </cell>
          <cell r="AP134">
            <v>0</v>
          </cell>
          <cell r="AQ134">
            <v>0</v>
          </cell>
          <cell r="AR134">
            <v>0</v>
          </cell>
          <cell r="AS134">
            <v>0</v>
          </cell>
          <cell r="AT134">
            <v>0</v>
          </cell>
        </row>
        <row r="135">
          <cell r="A135">
            <v>9</v>
          </cell>
          <cell r="B135" t="str">
            <v>RhodeIsland</v>
          </cell>
          <cell r="C135">
            <v>42278</v>
          </cell>
          <cell r="D135" t="str">
            <v>Frcst VO</v>
          </cell>
          <cell r="E135">
            <v>25925.056153607413</v>
          </cell>
          <cell r="F135">
            <v>750.15073980190084</v>
          </cell>
          <cell r="G135">
            <v>471773.05145958834</v>
          </cell>
          <cell r="H135">
            <v>51877.984966448726</v>
          </cell>
          <cell r="I135">
            <v>49841.528169082849</v>
          </cell>
          <cell r="J135">
            <v>0</v>
          </cell>
          <cell r="K135">
            <v>0</v>
          </cell>
          <cell r="L135">
            <v>58477.568646398307</v>
          </cell>
          <cell r="M135">
            <v>763.50890796229874</v>
          </cell>
          <cell r="N135">
            <v>111677.30611707902</v>
          </cell>
          <cell r="O135">
            <v>14501.761019720574</v>
          </cell>
          <cell r="P135">
            <v>0</v>
          </cell>
          <cell r="Q135">
            <v>13834.172324363291</v>
          </cell>
          <cell r="R135">
            <v>10162.400922985891</v>
          </cell>
          <cell r="S135">
            <v>0</v>
          </cell>
          <cell r="T135">
            <v>9292.6326453171805</v>
          </cell>
          <cell r="U135">
            <v>32392.745871213581</v>
          </cell>
          <cell r="V135">
            <v>50.674930409608031</v>
          </cell>
          <cell r="W135">
            <v>19865.683938547376</v>
          </cell>
          <cell r="X135">
            <v>1372.9101227106114</v>
          </cell>
          <cell r="Y135">
            <v>0</v>
          </cell>
          <cell r="Z135">
            <v>2222.7058766579603</v>
          </cell>
          <cell r="AA135">
            <v>0</v>
          </cell>
          <cell r="AB135">
            <v>0</v>
          </cell>
          <cell r="AC135">
            <v>0</v>
          </cell>
          <cell r="AD135">
            <v>0</v>
          </cell>
          <cell r="AE135">
            <v>0</v>
          </cell>
          <cell r="AF135">
            <v>0</v>
          </cell>
          <cell r="AG135">
            <v>44476.296700912433</v>
          </cell>
          <cell r="AH135">
            <v>29602.955467298983</v>
          </cell>
          <cell r="AI135">
            <v>267028.78582206543</v>
          </cell>
          <cell r="AJ135">
            <v>48542.560408249425</v>
          </cell>
          <cell r="AK135">
            <v>46608.492869292408</v>
          </cell>
          <cell r="AL135">
            <v>257191.75864797214</v>
          </cell>
          <cell r="AM135">
            <v>13974.408147650194</v>
          </cell>
          <cell r="AN135">
            <v>0</v>
          </cell>
          <cell r="AO135">
            <v>0</v>
          </cell>
          <cell r="AP135">
            <v>0</v>
          </cell>
          <cell r="AQ135">
            <v>0</v>
          </cell>
          <cell r="AR135">
            <v>0</v>
          </cell>
          <cell r="AS135">
            <v>0</v>
          </cell>
          <cell r="AT135">
            <v>0</v>
          </cell>
        </row>
        <row r="136">
          <cell r="A136">
            <v>9</v>
          </cell>
          <cell r="B136" t="str">
            <v>RhodeIsland</v>
          </cell>
          <cell r="C136">
            <v>42309</v>
          </cell>
          <cell r="D136" t="str">
            <v>Frcst VO</v>
          </cell>
          <cell r="E136">
            <v>33910.721762256697</v>
          </cell>
          <cell r="F136">
            <v>1450.189156871631</v>
          </cell>
          <cell r="G136">
            <v>987961.46701151528</v>
          </cell>
          <cell r="H136">
            <v>113962.86990356403</v>
          </cell>
          <cell r="I136">
            <v>120648.09525721746</v>
          </cell>
          <cell r="J136">
            <v>0</v>
          </cell>
          <cell r="K136">
            <v>0</v>
          </cell>
          <cell r="L136">
            <v>94490.007927872502</v>
          </cell>
          <cell r="M136">
            <v>1377.6812752307956</v>
          </cell>
          <cell r="N136">
            <v>203242.22314966697</v>
          </cell>
          <cell r="O136">
            <v>18329.560243776166</v>
          </cell>
          <cell r="P136">
            <v>0</v>
          </cell>
          <cell r="Q136">
            <v>18081.973915615454</v>
          </cell>
          <cell r="R136">
            <v>10605.721713367322</v>
          </cell>
          <cell r="S136">
            <v>0</v>
          </cell>
          <cell r="T136">
            <v>10590.332414420416</v>
          </cell>
          <cell r="U136">
            <v>69213.05177068316</v>
          </cell>
          <cell r="V136">
            <v>691.09180594636871</v>
          </cell>
          <cell r="W136">
            <v>45495.995061485701</v>
          </cell>
          <cell r="X136">
            <v>2962.5935262346197</v>
          </cell>
          <cell r="Y136">
            <v>0</v>
          </cell>
          <cell r="Z136">
            <v>5708.4076292888676</v>
          </cell>
          <cell r="AA136">
            <v>0</v>
          </cell>
          <cell r="AB136">
            <v>0</v>
          </cell>
          <cell r="AC136">
            <v>0</v>
          </cell>
          <cell r="AD136">
            <v>0</v>
          </cell>
          <cell r="AE136">
            <v>0</v>
          </cell>
          <cell r="AF136">
            <v>0</v>
          </cell>
          <cell r="AG136">
            <v>64568.044880094843</v>
          </cell>
          <cell r="AH136">
            <v>40684.289424115763</v>
          </cell>
          <cell r="AI136">
            <v>299764.97497854679</v>
          </cell>
          <cell r="AJ136">
            <v>111502.31207309982</v>
          </cell>
          <cell r="AK136">
            <v>100445.93571313254</v>
          </cell>
          <cell r="AL136">
            <v>214911.5284113872</v>
          </cell>
          <cell r="AM136">
            <v>15859.639262990388</v>
          </cell>
          <cell r="AN136">
            <v>0</v>
          </cell>
          <cell r="AO136">
            <v>0</v>
          </cell>
          <cell r="AP136">
            <v>0</v>
          </cell>
          <cell r="AQ136">
            <v>0</v>
          </cell>
          <cell r="AR136">
            <v>0</v>
          </cell>
          <cell r="AS136">
            <v>0</v>
          </cell>
          <cell r="AT136">
            <v>0</v>
          </cell>
        </row>
        <row r="137">
          <cell r="A137">
            <v>9</v>
          </cell>
          <cell r="B137" t="str">
            <v>RhodeIsland</v>
          </cell>
          <cell r="C137">
            <v>42339</v>
          </cell>
          <cell r="D137" t="str">
            <v>Frcst VO</v>
          </cell>
          <cell r="E137">
            <v>51603.46141218517</v>
          </cell>
          <cell r="F137">
            <v>2789.4767888140905</v>
          </cell>
          <cell r="G137">
            <v>1924777.8625950671</v>
          </cell>
          <cell r="H137">
            <v>214600.60084091392</v>
          </cell>
          <cell r="I137">
            <v>262806.92691734037</v>
          </cell>
          <cell r="J137">
            <v>0</v>
          </cell>
          <cell r="K137">
            <v>0</v>
          </cell>
          <cell r="L137">
            <v>166825.07779373752</v>
          </cell>
          <cell r="M137">
            <v>3436.8164082128251</v>
          </cell>
          <cell r="N137">
            <v>323340.90285039291</v>
          </cell>
          <cell r="O137">
            <v>24447.251152702211</v>
          </cell>
          <cell r="P137">
            <v>0</v>
          </cell>
          <cell r="Q137">
            <v>21298.787913321768</v>
          </cell>
          <cell r="R137">
            <v>10747.40449292325</v>
          </cell>
          <cell r="S137">
            <v>0</v>
          </cell>
          <cell r="T137">
            <v>10632.496949848415</v>
          </cell>
          <cell r="U137">
            <v>127430.46585669667</v>
          </cell>
          <cell r="V137">
            <v>852.87266563740229</v>
          </cell>
          <cell r="W137">
            <v>77427.089986127714</v>
          </cell>
          <cell r="X137">
            <v>5314.9191004915174</v>
          </cell>
          <cell r="Y137">
            <v>0</v>
          </cell>
          <cell r="Z137">
            <v>9345.1206985824847</v>
          </cell>
          <cell r="AA137">
            <v>0</v>
          </cell>
          <cell r="AB137">
            <v>0</v>
          </cell>
          <cell r="AC137">
            <v>0</v>
          </cell>
          <cell r="AD137">
            <v>0</v>
          </cell>
          <cell r="AE137">
            <v>0</v>
          </cell>
          <cell r="AF137">
            <v>0</v>
          </cell>
          <cell r="AG137">
            <v>104595.13675470957</v>
          </cell>
          <cell r="AH137">
            <v>46905.586784616484</v>
          </cell>
          <cell r="AI137">
            <v>372333.76615056436</v>
          </cell>
          <cell r="AJ137">
            <v>157605.3855121558</v>
          </cell>
          <cell r="AK137">
            <v>147584.8919511142</v>
          </cell>
          <cell r="AL137">
            <v>83526.814379626041</v>
          </cell>
          <cell r="AM137">
            <v>19289.695009429743</v>
          </cell>
          <cell r="AN137">
            <v>0</v>
          </cell>
          <cell r="AO137">
            <v>0</v>
          </cell>
          <cell r="AP137">
            <v>0</v>
          </cell>
          <cell r="AQ137">
            <v>0</v>
          </cell>
          <cell r="AR137">
            <v>0</v>
          </cell>
          <cell r="AS137">
            <v>0</v>
          </cell>
          <cell r="AT137">
            <v>0</v>
          </cell>
        </row>
        <row r="138">
          <cell r="A138">
            <v>9</v>
          </cell>
          <cell r="B138" t="str">
            <v>RhodeIsland</v>
          </cell>
          <cell r="C138">
            <v>42370</v>
          </cell>
          <cell r="D138" t="str">
            <v>Frcst VO</v>
          </cell>
          <cell r="E138">
            <v>66658.718886489398</v>
          </cell>
          <cell r="F138">
            <v>3813.4810536298783</v>
          </cell>
          <cell r="G138">
            <v>2847749.3632277288</v>
          </cell>
          <cell r="H138">
            <v>274216.52421009826</v>
          </cell>
          <cell r="I138">
            <v>467180.90377788787</v>
          </cell>
          <cell r="J138">
            <v>0</v>
          </cell>
          <cell r="K138">
            <v>0</v>
          </cell>
          <cell r="L138">
            <v>224091.16599101678</v>
          </cell>
          <cell r="M138">
            <v>5168.9518949246212</v>
          </cell>
          <cell r="N138">
            <v>513652.17967904429</v>
          </cell>
          <cell r="O138">
            <v>27117.588673508599</v>
          </cell>
          <cell r="P138">
            <v>0</v>
          </cell>
          <cell r="Q138">
            <v>27417.614225113059</v>
          </cell>
          <cell r="R138">
            <v>16400.952785708345</v>
          </cell>
          <cell r="S138">
            <v>0</v>
          </cell>
          <cell r="T138">
            <v>10037.868440726214</v>
          </cell>
          <cell r="U138">
            <v>196558.83172851699</v>
          </cell>
          <cell r="V138">
            <v>887.99269550964323</v>
          </cell>
          <cell r="W138">
            <v>111918.63535812632</v>
          </cell>
          <cell r="X138">
            <v>8528.9780421900323</v>
          </cell>
          <cell r="Y138">
            <v>0</v>
          </cell>
          <cell r="Z138">
            <v>12882.728007052188</v>
          </cell>
          <cell r="AA138">
            <v>0</v>
          </cell>
          <cell r="AB138">
            <v>0</v>
          </cell>
          <cell r="AC138">
            <v>0</v>
          </cell>
          <cell r="AD138">
            <v>0</v>
          </cell>
          <cell r="AE138">
            <v>0</v>
          </cell>
          <cell r="AF138">
            <v>0</v>
          </cell>
          <cell r="AG138">
            <v>100714.79136919306</v>
          </cell>
          <cell r="AH138">
            <v>42956.191137236223</v>
          </cell>
          <cell r="AI138">
            <v>365589.44765457889</v>
          </cell>
          <cell r="AJ138">
            <v>178243.17036835081</v>
          </cell>
          <cell r="AK138">
            <v>161257.26318140092</v>
          </cell>
          <cell r="AL138">
            <v>83141.128215144621</v>
          </cell>
          <cell r="AM138">
            <v>15906.753180507008</v>
          </cell>
          <cell r="AN138">
            <v>0</v>
          </cell>
          <cell r="AO138">
            <v>0</v>
          </cell>
          <cell r="AP138">
            <v>0</v>
          </cell>
          <cell r="AQ138">
            <v>0</v>
          </cell>
          <cell r="AR138">
            <v>0</v>
          </cell>
          <cell r="AS138">
            <v>0</v>
          </cell>
          <cell r="AT138">
            <v>0</v>
          </cell>
        </row>
        <row r="139">
          <cell r="A139">
            <v>9</v>
          </cell>
          <cell r="B139" t="str">
            <v>RhodeIsland</v>
          </cell>
          <cell r="C139">
            <v>42401</v>
          </cell>
          <cell r="D139" t="str">
            <v>Frcst VO</v>
          </cell>
          <cell r="E139">
            <v>65838.293601857134</v>
          </cell>
          <cell r="F139">
            <v>3762.851126386523</v>
          </cell>
          <cell r="G139">
            <v>2917530.6180532333</v>
          </cell>
          <cell r="H139">
            <v>275287.31944293424</v>
          </cell>
          <cell r="I139">
            <v>451037.5048303284</v>
          </cell>
          <cell r="J139">
            <v>0</v>
          </cell>
          <cell r="K139">
            <v>0</v>
          </cell>
          <cell r="L139">
            <v>240595.65187260555</v>
          </cell>
          <cell r="M139">
            <v>4904.7952147920378</v>
          </cell>
          <cell r="N139">
            <v>536435.6312191363</v>
          </cell>
          <cell r="O139">
            <v>26595.286874057554</v>
          </cell>
          <cell r="P139">
            <v>0</v>
          </cell>
          <cell r="Q139">
            <v>24327.972338644853</v>
          </cell>
          <cell r="R139">
            <v>13811.374366211799</v>
          </cell>
          <cell r="S139">
            <v>0</v>
          </cell>
          <cell r="T139">
            <v>12724.249687472111</v>
          </cell>
          <cell r="U139">
            <v>194121.43785943577</v>
          </cell>
          <cell r="V139">
            <v>2047.1004254430939</v>
          </cell>
          <cell r="W139">
            <v>114789.62196719913</v>
          </cell>
          <cell r="X139">
            <v>7582.9661762441219</v>
          </cell>
          <cell r="Y139">
            <v>0</v>
          </cell>
          <cell r="Z139">
            <v>12589.187638323492</v>
          </cell>
          <cell r="AA139">
            <v>0</v>
          </cell>
          <cell r="AB139">
            <v>0</v>
          </cell>
          <cell r="AC139">
            <v>0</v>
          </cell>
          <cell r="AD139">
            <v>0</v>
          </cell>
          <cell r="AE139">
            <v>0</v>
          </cell>
          <cell r="AF139">
            <v>0</v>
          </cell>
          <cell r="AG139">
            <v>120536.727876594</v>
          </cell>
          <cell r="AH139">
            <v>52569.458769289115</v>
          </cell>
          <cell r="AI139">
            <v>365077.78240719886</v>
          </cell>
          <cell r="AJ139">
            <v>171572.57985914647</v>
          </cell>
          <cell r="AK139">
            <v>160205.11413283279</v>
          </cell>
          <cell r="AL139">
            <v>0</v>
          </cell>
          <cell r="AM139">
            <v>15906.753180507005</v>
          </cell>
          <cell r="AN139">
            <v>0</v>
          </cell>
          <cell r="AO139">
            <v>0</v>
          </cell>
          <cell r="AP139">
            <v>0</v>
          </cell>
          <cell r="AQ139">
            <v>0</v>
          </cell>
          <cell r="AR139">
            <v>0</v>
          </cell>
          <cell r="AS139">
            <v>0</v>
          </cell>
          <cell r="AT139">
            <v>0</v>
          </cell>
        </row>
        <row r="140">
          <cell r="A140">
            <v>9</v>
          </cell>
          <cell r="B140" t="str">
            <v>RhodeIsland</v>
          </cell>
          <cell r="C140">
            <v>42430</v>
          </cell>
          <cell r="D140" t="str">
            <v>Frcst VO</v>
          </cell>
          <cell r="E140">
            <v>59814.457666885944</v>
          </cell>
          <cell r="F140">
            <v>3237.2090357319312</v>
          </cell>
          <cell r="G140">
            <v>2596735.6845053295</v>
          </cell>
          <cell r="H140">
            <v>252045.55459624028</v>
          </cell>
          <cell r="I140">
            <v>418140.07995665382</v>
          </cell>
          <cell r="J140">
            <v>0</v>
          </cell>
          <cell r="K140">
            <v>0</v>
          </cell>
          <cell r="L140">
            <v>219839.75774521241</v>
          </cell>
          <cell r="M140">
            <v>3456.3345876890153</v>
          </cell>
          <cell r="N140">
            <v>506929.31199882779</v>
          </cell>
          <cell r="O140">
            <v>29511.51495031736</v>
          </cell>
          <cell r="P140">
            <v>0</v>
          </cell>
          <cell r="Q140">
            <v>25688.915462216908</v>
          </cell>
          <cell r="R140">
            <v>14120.657428055873</v>
          </cell>
          <cell r="S140">
            <v>0</v>
          </cell>
          <cell r="T140">
            <v>11607.939800963828</v>
          </cell>
          <cell r="U140">
            <v>186464.416710577</v>
          </cell>
          <cell r="V140">
            <v>2056.9200541206251</v>
          </cell>
          <cell r="W140">
            <v>109243.72988011541</v>
          </cell>
          <cell r="X140">
            <v>6991.1889472762814</v>
          </cell>
          <cell r="Y140">
            <v>0</v>
          </cell>
          <cell r="Z140">
            <v>13139.543068390589</v>
          </cell>
          <cell r="AA140">
            <v>0</v>
          </cell>
          <cell r="AB140">
            <v>0</v>
          </cell>
          <cell r="AC140">
            <v>0</v>
          </cell>
          <cell r="AD140">
            <v>0</v>
          </cell>
          <cell r="AE140">
            <v>0</v>
          </cell>
          <cell r="AF140">
            <v>0</v>
          </cell>
          <cell r="AG140">
            <v>78430.441734312524</v>
          </cell>
          <cell r="AH140">
            <v>49760.152800470671</v>
          </cell>
          <cell r="AI140">
            <v>322140.37320738478</v>
          </cell>
          <cell r="AJ140">
            <v>142450.151617375</v>
          </cell>
          <cell r="AK140">
            <v>130408.56755273158</v>
          </cell>
          <cell r="AL140">
            <v>0</v>
          </cell>
          <cell r="AM140">
            <v>12901.570033232476</v>
          </cell>
          <cell r="AN140">
            <v>0</v>
          </cell>
          <cell r="AO140">
            <v>0</v>
          </cell>
          <cell r="AP140">
            <v>0</v>
          </cell>
          <cell r="AQ140">
            <v>0</v>
          </cell>
          <cell r="AR140">
            <v>0</v>
          </cell>
          <cell r="AS140">
            <v>0</v>
          </cell>
          <cell r="AT140">
            <v>0</v>
          </cell>
        </row>
        <row r="141">
          <cell r="A141">
            <v>9</v>
          </cell>
          <cell r="B141" t="str">
            <v>RhodeIsland</v>
          </cell>
          <cell r="C141">
            <v>42461</v>
          </cell>
          <cell r="D141" t="str">
            <v>Frcst VO</v>
          </cell>
          <cell r="E141">
            <v>45612.649891576846</v>
          </cell>
          <cell r="F141">
            <v>2183.9071518389305</v>
          </cell>
          <cell r="G141">
            <v>1897213.7715420916</v>
          </cell>
          <cell r="H141">
            <v>190191.87171340274</v>
          </cell>
          <cell r="I141">
            <v>274099.66091000236</v>
          </cell>
          <cell r="J141">
            <v>0</v>
          </cell>
          <cell r="K141">
            <v>0</v>
          </cell>
          <cell r="L141">
            <v>158411.58094533076</v>
          </cell>
          <cell r="M141">
            <v>2483.4380041147979</v>
          </cell>
          <cell r="N141">
            <v>334596.37201710307</v>
          </cell>
          <cell r="O141">
            <v>23333.380547467394</v>
          </cell>
          <cell r="P141">
            <v>0</v>
          </cell>
          <cell r="Q141">
            <v>21423.855252439938</v>
          </cell>
          <cell r="R141">
            <v>12975.636612917682</v>
          </cell>
          <cell r="S141">
            <v>0</v>
          </cell>
          <cell r="T141">
            <v>9591.8394614545377</v>
          </cell>
          <cell r="U141">
            <v>144213.68249966609</v>
          </cell>
          <cell r="V141">
            <v>1330.1880299854372</v>
          </cell>
          <cell r="W141">
            <v>81711.538015903148</v>
          </cell>
          <cell r="X141">
            <v>5474.0629621496801</v>
          </cell>
          <cell r="Y141">
            <v>0</v>
          </cell>
          <cell r="Z141">
            <v>9224.3625663590465</v>
          </cell>
          <cell r="AA141">
            <v>0</v>
          </cell>
          <cell r="AB141">
            <v>0</v>
          </cell>
          <cell r="AC141">
            <v>0</v>
          </cell>
          <cell r="AD141">
            <v>0</v>
          </cell>
          <cell r="AE141">
            <v>0</v>
          </cell>
          <cell r="AF141">
            <v>0</v>
          </cell>
          <cell r="AG141">
            <v>58326.967443558111</v>
          </cell>
          <cell r="AH141">
            <v>36740.901783130546</v>
          </cell>
          <cell r="AI141">
            <v>283873.99076559552</v>
          </cell>
          <cell r="AJ141">
            <v>98874.581251971322</v>
          </cell>
          <cell r="AK141">
            <v>85039.051757883557</v>
          </cell>
          <cell r="AL141">
            <v>0</v>
          </cell>
          <cell r="AM141">
            <v>16265.844409793612</v>
          </cell>
          <cell r="AN141">
            <v>0</v>
          </cell>
          <cell r="AO141">
            <v>0</v>
          </cell>
          <cell r="AP141">
            <v>0</v>
          </cell>
          <cell r="AQ141">
            <v>0</v>
          </cell>
          <cell r="AR141">
            <v>0</v>
          </cell>
          <cell r="AS141">
            <v>0</v>
          </cell>
          <cell r="AT141">
            <v>0</v>
          </cell>
        </row>
        <row r="142">
          <cell r="A142">
            <v>9</v>
          </cell>
          <cell r="B142" t="str">
            <v>RhodeIsland</v>
          </cell>
          <cell r="C142">
            <v>42491</v>
          </cell>
          <cell r="D142" t="str">
            <v>Frcst VO</v>
          </cell>
          <cell r="E142">
            <v>37093.749940405934</v>
          </cell>
          <cell r="F142">
            <v>1543.1447569889815</v>
          </cell>
          <cell r="G142">
            <v>1066116.2910532865</v>
          </cell>
          <cell r="H142">
            <v>108189.10835239031</v>
          </cell>
          <cell r="I142">
            <v>134461.79882083429</v>
          </cell>
          <cell r="J142">
            <v>0</v>
          </cell>
          <cell r="K142">
            <v>0</v>
          </cell>
          <cell r="L142">
            <v>99852.001318696464</v>
          </cell>
          <cell r="M142">
            <v>10993.577936647214</v>
          </cell>
          <cell r="N142">
            <v>193026.48757406883</v>
          </cell>
          <cell r="O142">
            <v>18488.624513838502</v>
          </cell>
          <cell r="P142">
            <v>0</v>
          </cell>
          <cell r="Q142">
            <v>17348.181947273639</v>
          </cell>
          <cell r="R142">
            <v>15487.606019176288</v>
          </cell>
          <cell r="S142">
            <v>0</v>
          </cell>
          <cell r="T142">
            <v>7798.9508251798907</v>
          </cell>
          <cell r="U142">
            <v>69426.624180770916</v>
          </cell>
          <cell r="V142">
            <v>652.6409185631087</v>
          </cell>
          <cell r="W142">
            <v>36365.435301583158</v>
          </cell>
          <cell r="X142">
            <v>3455.9610521287655</v>
          </cell>
          <cell r="Y142">
            <v>0</v>
          </cell>
          <cell r="Z142">
            <v>5220.4465115191197</v>
          </cell>
          <cell r="AA142">
            <v>0</v>
          </cell>
          <cell r="AB142">
            <v>0</v>
          </cell>
          <cell r="AC142">
            <v>0</v>
          </cell>
          <cell r="AD142">
            <v>0</v>
          </cell>
          <cell r="AE142">
            <v>0</v>
          </cell>
          <cell r="AF142">
            <v>0</v>
          </cell>
          <cell r="AG142">
            <v>35737.017167326063</v>
          </cell>
          <cell r="AH142">
            <v>35064.451697622659</v>
          </cell>
          <cell r="AI142">
            <v>262724.77700121165</v>
          </cell>
          <cell r="AJ142">
            <v>33013.776447014592</v>
          </cell>
          <cell r="AK142">
            <v>38679.39840094297</v>
          </cell>
          <cell r="AL142">
            <v>61454.243887100034</v>
          </cell>
          <cell r="AM142">
            <v>13882.852032292611</v>
          </cell>
          <cell r="AN142">
            <v>0</v>
          </cell>
          <cell r="AO142">
            <v>0</v>
          </cell>
          <cell r="AP142">
            <v>0</v>
          </cell>
          <cell r="AQ142">
            <v>0</v>
          </cell>
          <cell r="AR142">
            <v>0</v>
          </cell>
          <cell r="AS142">
            <v>0</v>
          </cell>
          <cell r="AT142">
            <v>0</v>
          </cell>
        </row>
        <row r="143">
          <cell r="A143">
            <v>9</v>
          </cell>
          <cell r="B143" t="str">
            <v>RhodeIsland</v>
          </cell>
          <cell r="C143">
            <v>42522</v>
          </cell>
          <cell r="D143" t="str">
            <v>Frcst VO</v>
          </cell>
          <cell r="E143">
            <v>30481.631373324984</v>
          </cell>
          <cell r="F143">
            <v>985.55967961426336</v>
          </cell>
          <cell r="G143">
            <v>643432.39764339395</v>
          </cell>
          <cell r="H143">
            <v>69266.089508377016</v>
          </cell>
          <cell r="I143">
            <v>75075.632743804133</v>
          </cell>
          <cell r="J143">
            <v>0</v>
          </cell>
          <cell r="K143">
            <v>0</v>
          </cell>
          <cell r="L143">
            <v>71880.200334129448</v>
          </cell>
          <cell r="M143">
            <v>693.42337007189087</v>
          </cell>
          <cell r="N143">
            <v>129713.70121845728</v>
          </cell>
          <cell r="O143">
            <v>15979.297298063309</v>
          </cell>
          <cell r="P143">
            <v>0</v>
          </cell>
          <cell r="Q143">
            <v>13673.608866807685</v>
          </cell>
          <cell r="R143">
            <v>14020.830815290297</v>
          </cell>
          <cell r="S143">
            <v>0</v>
          </cell>
          <cell r="T143">
            <v>8773.9792694395892</v>
          </cell>
          <cell r="U143">
            <v>46933.250913519623</v>
          </cell>
          <cell r="V143">
            <v>229.03817469025611</v>
          </cell>
          <cell r="W143">
            <v>22528.76913323694</v>
          </cell>
          <cell r="X143">
            <v>1537.0704964226604</v>
          </cell>
          <cell r="Y143">
            <v>0</v>
          </cell>
          <cell r="Z143">
            <v>3813.6000476001036</v>
          </cell>
          <cell r="AA143">
            <v>0</v>
          </cell>
          <cell r="AB143">
            <v>0</v>
          </cell>
          <cell r="AC143">
            <v>0</v>
          </cell>
          <cell r="AD143">
            <v>0</v>
          </cell>
          <cell r="AE143">
            <v>0</v>
          </cell>
          <cell r="AF143">
            <v>0</v>
          </cell>
          <cell r="AG143">
            <v>31781.77740762063</v>
          </cell>
          <cell r="AH143">
            <v>31207.548459730158</v>
          </cell>
          <cell r="AI143">
            <v>256964.83895792413</v>
          </cell>
          <cell r="AJ143">
            <v>25899.250138919648</v>
          </cell>
          <cell r="AK143">
            <v>18572.563991910276</v>
          </cell>
          <cell r="AL143">
            <v>269714.33086212038</v>
          </cell>
          <cell r="AM143">
            <v>13118.446229427993</v>
          </cell>
          <cell r="AN143">
            <v>0</v>
          </cell>
          <cell r="AO143">
            <v>0</v>
          </cell>
          <cell r="AP143">
            <v>0</v>
          </cell>
          <cell r="AQ143">
            <v>0</v>
          </cell>
          <cell r="AR143">
            <v>0</v>
          </cell>
          <cell r="AS143">
            <v>0</v>
          </cell>
          <cell r="AT143">
            <v>0</v>
          </cell>
        </row>
        <row r="144">
          <cell r="A144">
            <v>9</v>
          </cell>
          <cell r="B144" t="str">
            <v>RhodeIsland</v>
          </cell>
          <cell r="C144">
            <v>42552</v>
          </cell>
          <cell r="D144" t="str">
            <v>Frcst VO</v>
          </cell>
          <cell r="E144">
            <v>26713.10707606914</v>
          </cell>
          <cell r="F144">
            <v>748.44140119175904</v>
          </cell>
          <cell r="G144">
            <v>424833.99021573487</v>
          </cell>
          <cell r="H144">
            <v>43764.125413491885</v>
          </cell>
          <cell r="I144">
            <v>56216.968378715697</v>
          </cell>
          <cell r="J144">
            <v>0</v>
          </cell>
          <cell r="K144">
            <v>0</v>
          </cell>
          <cell r="L144">
            <v>58162.742276736906</v>
          </cell>
          <cell r="M144">
            <v>125.07068529916772</v>
          </cell>
          <cell r="N144">
            <v>102454.46402433077</v>
          </cell>
          <cell r="O144">
            <v>13514.981611147037</v>
          </cell>
          <cell r="P144">
            <v>0</v>
          </cell>
          <cell r="Q144">
            <v>13197.659324261038</v>
          </cell>
          <cell r="R144">
            <v>9637.2059292674239</v>
          </cell>
          <cell r="S144">
            <v>0</v>
          </cell>
          <cell r="T144">
            <v>6763.6113806898711</v>
          </cell>
          <cell r="U144">
            <v>22630.361714643452</v>
          </cell>
          <cell r="V144">
            <v>53.252902013574335</v>
          </cell>
          <cell r="W144">
            <v>15251.634006148684</v>
          </cell>
          <cell r="X144">
            <v>1464.4552261888678</v>
          </cell>
          <cell r="Y144">
            <v>0</v>
          </cell>
          <cell r="Z144">
            <v>1725.4193321687437</v>
          </cell>
          <cell r="AA144">
            <v>0</v>
          </cell>
          <cell r="AB144">
            <v>0</v>
          </cell>
          <cell r="AC144">
            <v>0</v>
          </cell>
          <cell r="AD144">
            <v>0</v>
          </cell>
          <cell r="AE144">
            <v>0</v>
          </cell>
          <cell r="AF144">
            <v>0</v>
          </cell>
          <cell r="AG144">
            <v>27650.410271923185</v>
          </cell>
          <cell r="AH144">
            <v>28499.292942296252</v>
          </cell>
          <cell r="AI144">
            <v>258799.24690407395</v>
          </cell>
          <cell r="AJ144">
            <v>18923.141378409462</v>
          </cell>
          <cell r="AK144">
            <v>15445.062136497438</v>
          </cell>
          <cell r="AL144">
            <v>714331.60602650454</v>
          </cell>
          <cell r="AM144">
            <v>12276.716190125286</v>
          </cell>
          <cell r="AN144">
            <v>0</v>
          </cell>
          <cell r="AO144">
            <v>0</v>
          </cell>
          <cell r="AP144">
            <v>0</v>
          </cell>
          <cell r="AQ144">
            <v>0</v>
          </cell>
          <cell r="AR144">
            <v>0</v>
          </cell>
          <cell r="AS144">
            <v>0</v>
          </cell>
          <cell r="AT144">
            <v>0</v>
          </cell>
        </row>
        <row r="145">
          <cell r="A145">
            <v>9</v>
          </cell>
          <cell r="B145" t="str">
            <v>RhodeIsland</v>
          </cell>
          <cell r="C145">
            <v>42583</v>
          </cell>
          <cell r="D145" t="str">
            <v>Frcst VO</v>
          </cell>
          <cell r="E145">
            <v>22817.368676053902</v>
          </cell>
          <cell r="F145">
            <v>620.45813618276452</v>
          </cell>
          <cell r="G145">
            <v>345129.22199332633</v>
          </cell>
          <cell r="H145">
            <v>38006.36866587156</v>
          </cell>
          <cell r="I145">
            <v>46970.518936516535</v>
          </cell>
          <cell r="J145">
            <v>0</v>
          </cell>
          <cell r="K145">
            <v>0</v>
          </cell>
          <cell r="L145">
            <v>49059.000488862941</v>
          </cell>
          <cell r="M145">
            <v>308.45834688998565</v>
          </cell>
          <cell r="N145">
            <v>88519.530054375224</v>
          </cell>
          <cell r="O145">
            <v>13538.239485867989</v>
          </cell>
          <cell r="P145">
            <v>0</v>
          </cell>
          <cell r="Q145">
            <v>13768.832695063416</v>
          </cell>
          <cell r="R145">
            <v>13449.296570836006</v>
          </cell>
          <cell r="S145">
            <v>0</v>
          </cell>
          <cell r="T145">
            <v>6826.8997040468321</v>
          </cell>
          <cell r="U145">
            <v>17270.78705254777</v>
          </cell>
          <cell r="V145">
            <v>16.20936305732484</v>
          </cell>
          <cell r="W145">
            <v>11518.751867477486</v>
          </cell>
          <cell r="X145">
            <v>1394.5085828025478</v>
          </cell>
          <cell r="Y145">
            <v>0</v>
          </cell>
          <cell r="Z145">
            <v>1562.1744267515924</v>
          </cell>
          <cell r="AA145">
            <v>0</v>
          </cell>
          <cell r="AB145">
            <v>0</v>
          </cell>
          <cell r="AC145">
            <v>0</v>
          </cell>
          <cell r="AD145">
            <v>0</v>
          </cell>
          <cell r="AE145">
            <v>0</v>
          </cell>
          <cell r="AF145">
            <v>0</v>
          </cell>
          <cell r="AG145">
            <v>30382.870203597213</v>
          </cell>
          <cell r="AH145">
            <v>30585.480944601572</v>
          </cell>
          <cell r="AI145">
            <v>252439.15769502486</v>
          </cell>
          <cell r="AJ145">
            <v>18636.338000000003</v>
          </cell>
          <cell r="AK145">
            <v>15173.517307692307</v>
          </cell>
          <cell r="AL145">
            <v>107916.2330153142</v>
          </cell>
          <cell r="AM145">
            <v>9888.3890196149696</v>
          </cell>
          <cell r="AN145">
            <v>0</v>
          </cell>
          <cell r="AO145">
            <v>0</v>
          </cell>
          <cell r="AP145">
            <v>0</v>
          </cell>
          <cell r="AQ145">
            <v>0</v>
          </cell>
          <cell r="AR145">
            <v>0</v>
          </cell>
          <cell r="AS145">
            <v>0</v>
          </cell>
          <cell r="AT145">
            <v>0</v>
          </cell>
        </row>
        <row r="146">
          <cell r="A146">
            <v>9</v>
          </cell>
          <cell r="B146" t="str">
            <v>RhodeIsland</v>
          </cell>
          <cell r="C146">
            <v>42614</v>
          </cell>
          <cell r="D146" t="str">
            <v>Frcst VO</v>
          </cell>
          <cell r="E146">
            <v>23811.100830351577</v>
          </cell>
          <cell r="F146">
            <v>703.4640088943961</v>
          </cell>
          <cell r="G146">
            <v>361715.49348448648</v>
          </cell>
          <cell r="H146">
            <v>41381.260878357105</v>
          </cell>
          <cell r="I146">
            <v>48296.785631086954</v>
          </cell>
          <cell r="J146">
            <v>0</v>
          </cell>
          <cell r="K146">
            <v>0</v>
          </cell>
          <cell r="L146">
            <v>59033.571233892442</v>
          </cell>
          <cell r="M146">
            <v>275.88211523970415</v>
          </cell>
          <cell r="N146">
            <v>95486.898512369007</v>
          </cell>
          <cell r="O146">
            <v>14541.344651847608</v>
          </cell>
          <cell r="P146">
            <v>0</v>
          </cell>
          <cell r="Q146">
            <v>15314.604516186395</v>
          </cell>
          <cell r="R146">
            <v>10817.544425146589</v>
          </cell>
          <cell r="S146">
            <v>0</v>
          </cell>
          <cell r="T146">
            <v>8219.6821061566006</v>
          </cell>
          <cell r="U146">
            <v>20710.202638033057</v>
          </cell>
          <cell r="V146">
            <v>51.063948852606011</v>
          </cell>
          <cell r="W146">
            <v>12283.673715663344</v>
          </cell>
          <cell r="X146">
            <v>1395.3746909796484</v>
          </cell>
          <cell r="Y146">
            <v>0</v>
          </cell>
          <cell r="Z146">
            <v>1503.405521183603</v>
          </cell>
          <cell r="AA146">
            <v>0</v>
          </cell>
          <cell r="AB146">
            <v>0</v>
          </cell>
          <cell r="AC146">
            <v>0</v>
          </cell>
          <cell r="AD146">
            <v>0</v>
          </cell>
          <cell r="AE146">
            <v>0</v>
          </cell>
          <cell r="AF146">
            <v>0</v>
          </cell>
          <cell r="AG146">
            <v>32133.045524134672</v>
          </cell>
          <cell r="AH146">
            <v>31565.425363374779</v>
          </cell>
          <cell r="AI146">
            <v>275876.52934967162</v>
          </cell>
          <cell r="AJ146">
            <v>23048.531658649794</v>
          </cell>
          <cell r="AK146">
            <v>20827.712248837528</v>
          </cell>
          <cell r="AL146">
            <v>304277.7066349652</v>
          </cell>
          <cell r="AM146">
            <v>11517.636533927993</v>
          </cell>
          <cell r="AN146">
            <v>0</v>
          </cell>
          <cell r="AO146">
            <v>0</v>
          </cell>
          <cell r="AP146">
            <v>0</v>
          </cell>
          <cell r="AQ146">
            <v>0</v>
          </cell>
          <cell r="AR146">
            <v>0</v>
          </cell>
          <cell r="AS146">
            <v>0</v>
          </cell>
          <cell r="AT146">
            <v>0</v>
          </cell>
        </row>
        <row r="147">
          <cell r="A147">
            <v>9</v>
          </cell>
          <cell r="B147" t="str">
            <v>RhodeIsland</v>
          </cell>
          <cell r="C147">
            <v>42644</v>
          </cell>
          <cell r="D147" t="str">
            <v>Frcst VO</v>
          </cell>
          <cell r="E147">
            <v>25675.152748972498</v>
          </cell>
          <cell r="F147">
            <v>775.07269129033602</v>
          </cell>
          <cell r="G147">
            <v>493462.85785936617</v>
          </cell>
          <cell r="H147">
            <v>53880.011079789736</v>
          </cell>
          <cell r="I147">
            <v>51822.057128188098</v>
          </cell>
          <cell r="J147">
            <v>0</v>
          </cell>
          <cell r="K147">
            <v>0</v>
          </cell>
          <cell r="L147">
            <v>60420.345013388272</v>
          </cell>
          <cell r="M147">
            <v>788.8746524128735</v>
          </cell>
          <cell r="N147">
            <v>115387.51562262981</v>
          </cell>
          <cell r="O147">
            <v>14983.547100109961</v>
          </cell>
          <cell r="P147">
            <v>0</v>
          </cell>
          <cell r="Q147">
            <v>14293.779378328851</v>
          </cell>
          <cell r="R147">
            <v>10500.022216108347</v>
          </cell>
          <cell r="S147">
            <v>0</v>
          </cell>
          <cell r="T147">
            <v>7681.0863858967259</v>
          </cell>
          <cell r="U147">
            <v>34623.517524396964</v>
          </cell>
          <cell r="V147">
            <v>53.000310155772347</v>
          </cell>
          <cell r="W147">
            <v>20684.071847947289</v>
          </cell>
          <cell r="X147">
            <v>1418.6670345041655</v>
          </cell>
          <cell r="Y147">
            <v>0</v>
          </cell>
          <cell r="Z147">
            <v>2309.3383252405306</v>
          </cell>
          <cell r="AA147">
            <v>0</v>
          </cell>
          <cell r="AB147">
            <v>0</v>
          </cell>
          <cell r="AC147">
            <v>0</v>
          </cell>
          <cell r="AD147">
            <v>0</v>
          </cell>
          <cell r="AE147">
            <v>0</v>
          </cell>
          <cell r="AF147">
            <v>0</v>
          </cell>
          <cell r="AG147">
            <v>44476.296700912433</v>
          </cell>
          <cell r="AH147">
            <v>29602.955467298983</v>
          </cell>
          <cell r="AI147">
            <v>267028.78582206543</v>
          </cell>
          <cell r="AJ147">
            <v>48542.560408249425</v>
          </cell>
          <cell r="AK147">
            <v>46608.492869292408</v>
          </cell>
          <cell r="AL147">
            <v>257191.75864797214</v>
          </cell>
          <cell r="AM147">
            <v>13974.408147650194</v>
          </cell>
          <cell r="AN147">
            <v>0</v>
          </cell>
          <cell r="AO147">
            <v>0</v>
          </cell>
          <cell r="AP147">
            <v>0</v>
          </cell>
          <cell r="AQ147">
            <v>0</v>
          </cell>
          <cell r="AR147">
            <v>0</v>
          </cell>
          <cell r="AS147">
            <v>0</v>
          </cell>
          <cell r="AT147">
            <v>0</v>
          </cell>
        </row>
        <row r="148">
          <cell r="A148">
            <v>9</v>
          </cell>
          <cell r="B148" t="str">
            <v>RhodeIsland</v>
          </cell>
          <cell r="C148">
            <v>42675</v>
          </cell>
          <cell r="D148" t="str">
            <v>Frcst VO</v>
          </cell>
          <cell r="E148">
            <v>32820.971494645717</v>
          </cell>
          <cell r="F148">
            <v>1464.5238108110539</v>
          </cell>
          <cell r="G148">
            <v>1019404.0943043084</v>
          </cell>
          <cell r="H148">
            <v>116814.89236056831</v>
          </cell>
          <cell r="I148">
            <v>124100.17031053215</v>
          </cell>
          <cell r="J148">
            <v>0</v>
          </cell>
          <cell r="K148">
            <v>0</v>
          </cell>
          <cell r="L148">
            <v>95424.011301129896</v>
          </cell>
          <cell r="M148">
            <v>1434.7773124301773</v>
          </cell>
          <cell r="N148">
            <v>205251.20723351871</v>
          </cell>
          <cell r="O148">
            <v>18510.74205837692</v>
          </cell>
          <cell r="P148">
            <v>0</v>
          </cell>
          <cell r="Q148">
            <v>18260.708418899954</v>
          </cell>
          <cell r="R148">
            <v>10710.555865394017</v>
          </cell>
          <cell r="S148">
            <v>0</v>
          </cell>
          <cell r="T148">
            <v>8556.0115585366912</v>
          </cell>
          <cell r="U148">
            <v>72879.571307107035</v>
          </cell>
          <cell r="V148">
            <v>713.07447193666451</v>
          </cell>
          <cell r="W148">
            <v>46711.638940076962</v>
          </cell>
          <cell r="X148">
            <v>3027.4782242785882</v>
          </cell>
          <cell r="Y148">
            <v>0</v>
          </cell>
          <cell r="Z148">
            <v>5858.3453961583091</v>
          </cell>
          <cell r="AA148">
            <v>0</v>
          </cell>
          <cell r="AB148">
            <v>0</v>
          </cell>
          <cell r="AC148">
            <v>0</v>
          </cell>
          <cell r="AD148">
            <v>0</v>
          </cell>
          <cell r="AE148">
            <v>0</v>
          </cell>
          <cell r="AF148">
            <v>0</v>
          </cell>
          <cell r="AG148">
            <v>64568.044880094843</v>
          </cell>
          <cell r="AH148">
            <v>40684.289424115763</v>
          </cell>
          <cell r="AI148">
            <v>299764.97497854679</v>
          </cell>
          <cell r="AJ148">
            <v>111502.31207309982</v>
          </cell>
          <cell r="AK148">
            <v>100445.93571313254</v>
          </cell>
          <cell r="AL148">
            <v>214911.5284113872</v>
          </cell>
          <cell r="AM148">
            <v>15859.639262990388</v>
          </cell>
          <cell r="AN148">
            <v>0</v>
          </cell>
          <cell r="AO148">
            <v>0</v>
          </cell>
          <cell r="AP148">
            <v>0</v>
          </cell>
          <cell r="AQ148">
            <v>0</v>
          </cell>
          <cell r="AR148">
            <v>0</v>
          </cell>
          <cell r="AS148">
            <v>0</v>
          </cell>
          <cell r="AT148">
            <v>0</v>
          </cell>
        </row>
        <row r="149">
          <cell r="A149">
            <v>9</v>
          </cell>
          <cell r="B149" t="str">
            <v>RhodeIsland</v>
          </cell>
          <cell r="C149">
            <v>42705</v>
          </cell>
          <cell r="D149" t="str">
            <v>Frcst VO</v>
          </cell>
          <cell r="E149">
            <v>48399.337548215532</v>
          </cell>
          <cell r="F149">
            <v>2730.126218839323</v>
          </cell>
          <cell r="G149">
            <v>1910030.5594706009</v>
          </cell>
          <cell r="H149">
            <v>211472.96531997953</v>
          </cell>
          <cell r="I149">
            <v>260221.81688360311</v>
          </cell>
          <cell r="J149">
            <v>0</v>
          </cell>
          <cell r="K149">
            <v>0</v>
          </cell>
          <cell r="L149">
            <v>163275.60805344523</v>
          </cell>
          <cell r="M149">
            <v>3454.6032671397461</v>
          </cell>
          <cell r="N149">
            <v>316461.30917272496</v>
          </cell>
          <cell r="O149">
            <v>23927.096872857488</v>
          </cell>
          <cell r="P149">
            <v>0</v>
          </cell>
          <cell r="Q149">
            <v>20845.622213038328</v>
          </cell>
          <cell r="R149">
            <v>10518.736312222754</v>
          </cell>
          <cell r="S149">
            <v>0</v>
          </cell>
          <cell r="T149">
            <v>10406.27361048994</v>
          </cell>
          <cell r="U149">
            <v>128809.08953259914</v>
          </cell>
          <cell r="V149">
            <v>841.61709660429517</v>
          </cell>
          <cell r="W149">
            <v>76316.612514099135</v>
          </cell>
          <cell r="X149">
            <v>5233.3634334769413</v>
          </cell>
          <cell r="Y149">
            <v>0</v>
          </cell>
          <cell r="Z149">
            <v>9209.5739091965079</v>
          </cell>
          <cell r="AA149">
            <v>0</v>
          </cell>
          <cell r="AB149">
            <v>0</v>
          </cell>
          <cell r="AC149">
            <v>0</v>
          </cell>
          <cell r="AD149">
            <v>0</v>
          </cell>
          <cell r="AE149">
            <v>0</v>
          </cell>
          <cell r="AF149">
            <v>0</v>
          </cell>
          <cell r="AG149">
            <v>104595.13675470957</v>
          </cell>
          <cell r="AH149">
            <v>46905.586784616484</v>
          </cell>
          <cell r="AI149">
            <v>372333.76615056436</v>
          </cell>
          <cell r="AJ149">
            <v>157605.3855121558</v>
          </cell>
          <cell r="AK149">
            <v>147584.8919511142</v>
          </cell>
          <cell r="AL149">
            <v>83526.814379626041</v>
          </cell>
          <cell r="AM149">
            <v>19289.695009429743</v>
          </cell>
          <cell r="AN149">
            <v>0</v>
          </cell>
          <cell r="AO149">
            <v>0</v>
          </cell>
          <cell r="AP149">
            <v>0</v>
          </cell>
          <cell r="AQ149">
            <v>0</v>
          </cell>
          <cell r="AR149">
            <v>0</v>
          </cell>
          <cell r="AS149">
            <v>0</v>
          </cell>
          <cell r="AT149">
            <v>0</v>
          </cell>
        </row>
        <row r="150">
          <cell r="A150">
            <v>9</v>
          </cell>
          <cell r="B150" t="str">
            <v>RhodeIsland</v>
          </cell>
          <cell r="C150">
            <v>42736</v>
          </cell>
          <cell r="D150" t="str">
            <v>Frcst VO</v>
          </cell>
          <cell r="E150">
            <v>61657.009886065818</v>
          </cell>
          <cell r="F150">
            <v>3681.3875833987222</v>
          </cell>
          <cell r="G150">
            <v>2770767.0030392325</v>
          </cell>
          <cell r="H150">
            <v>264934.45531390392</v>
          </cell>
          <cell r="I150">
            <v>453564.28955747117</v>
          </cell>
          <cell r="J150">
            <v>0</v>
          </cell>
          <cell r="K150">
            <v>0</v>
          </cell>
          <cell r="L150">
            <v>216328.9719883159</v>
          </cell>
          <cell r="M150">
            <v>4989.9068744678952</v>
          </cell>
          <cell r="N150">
            <v>495860.01080461952</v>
          </cell>
          <cell r="O150">
            <v>26178.274608010561</v>
          </cell>
          <cell r="P150">
            <v>0</v>
          </cell>
          <cell r="Q150">
            <v>26467.907708279326</v>
          </cell>
          <cell r="R150">
            <v>15832.847493432304</v>
          </cell>
          <cell r="S150">
            <v>0</v>
          </cell>
          <cell r="T150">
            <v>9690.1711905203356</v>
          </cell>
          <cell r="U150">
            <v>194711.18727414578</v>
          </cell>
          <cell r="V150">
            <v>858.04010028603318</v>
          </cell>
          <cell r="W150">
            <v>108134.0689417908</v>
          </cell>
          <cell r="X150">
            <v>8240.0511145730543</v>
          </cell>
          <cell r="Y150">
            <v>0</v>
          </cell>
          <cell r="Z150">
            <v>12446.85795794666</v>
          </cell>
          <cell r="AA150">
            <v>0</v>
          </cell>
          <cell r="AB150">
            <v>0</v>
          </cell>
          <cell r="AC150">
            <v>0</v>
          </cell>
          <cell r="AD150">
            <v>0</v>
          </cell>
          <cell r="AE150">
            <v>0</v>
          </cell>
          <cell r="AF150">
            <v>0</v>
          </cell>
          <cell r="AG150">
            <v>100714.79136919306</v>
          </cell>
          <cell r="AH150">
            <v>42956.191137236223</v>
          </cell>
          <cell r="AI150">
            <v>365589.44765457889</v>
          </cell>
          <cell r="AJ150">
            <v>178243.17036835081</v>
          </cell>
          <cell r="AK150">
            <v>161257.26318140092</v>
          </cell>
          <cell r="AL150">
            <v>83141.128215144621</v>
          </cell>
          <cell r="AM150">
            <v>15906.753180507008</v>
          </cell>
          <cell r="AN150">
            <v>0</v>
          </cell>
          <cell r="AO150">
            <v>0</v>
          </cell>
          <cell r="AP150">
            <v>0</v>
          </cell>
          <cell r="AQ150">
            <v>0</v>
          </cell>
          <cell r="AR150">
            <v>0</v>
          </cell>
          <cell r="AS150">
            <v>0</v>
          </cell>
          <cell r="AT150">
            <v>0</v>
          </cell>
        </row>
        <row r="151">
          <cell r="A151">
            <v>9</v>
          </cell>
          <cell r="B151" t="str">
            <v>RhodeIsland</v>
          </cell>
          <cell r="C151">
            <v>42767</v>
          </cell>
          <cell r="D151" t="str">
            <v>Frcst VO</v>
          </cell>
          <cell r="E151">
            <v>62768.485601266038</v>
          </cell>
          <cell r="F151">
            <v>3744.37558894109</v>
          </cell>
          <cell r="G151">
            <v>2921366.6456667553</v>
          </cell>
          <cell r="H151">
            <v>273728.55479929375</v>
          </cell>
          <cell r="I151">
            <v>450605.8012245904</v>
          </cell>
          <cell r="J151">
            <v>0</v>
          </cell>
          <cell r="K151">
            <v>0</v>
          </cell>
          <cell r="L151">
            <v>239414.33115964677</v>
          </cell>
          <cell r="M151">
            <v>5020.1616862926412</v>
          </cell>
          <cell r="N151">
            <v>533801.74104948423</v>
          </cell>
          <cell r="O151">
            <v>26464.704450780679</v>
          </cell>
          <cell r="P151">
            <v>0</v>
          </cell>
          <cell r="Q151">
            <v>24208.522392628594</v>
          </cell>
          <cell r="R151">
            <v>13743.560744119106</v>
          </cell>
          <cell r="S151">
            <v>0</v>
          </cell>
          <cell r="T151">
            <v>12661.773829759482</v>
          </cell>
          <cell r="U151">
            <v>197888.15715869016</v>
          </cell>
          <cell r="V151">
            <v>2035.2815463169732</v>
          </cell>
          <cell r="W151">
            <v>114136.06123240056</v>
          </cell>
          <cell r="X151">
            <v>7540.3400045207545</v>
          </cell>
          <cell r="Y151">
            <v>0</v>
          </cell>
          <cell r="Z151">
            <v>12517.768882472888</v>
          </cell>
          <cell r="AA151">
            <v>0</v>
          </cell>
          <cell r="AB151">
            <v>0</v>
          </cell>
          <cell r="AC151">
            <v>0</v>
          </cell>
          <cell r="AD151">
            <v>0</v>
          </cell>
          <cell r="AE151">
            <v>0</v>
          </cell>
          <cell r="AF151">
            <v>0</v>
          </cell>
          <cell r="AG151">
            <v>116380.28898429766</v>
          </cell>
          <cell r="AH151">
            <v>50756.71881172742</v>
          </cell>
          <cell r="AI151">
            <v>352488.89335867477</v>
          </cell>
          <cell r="AJ151">
            <v>167452.26186088932</v>
          </cell>
          <cell r="AK151">
            <v>156382.07201008155</v>
          </cell>
          <cell r="AL151">
            <v>0</v>
          </cell>
          <cell r="AM151">
            <v>15358.244450144695</v>
          </cell>
          <cell r="AN151">
            <v>0</v>
          </cell>
          <cell r="AO151">
            <v>0</v>
          </cell>
          <cell r="AP151">
            <v>0</v>
          </cell>
          <cell r="AQ151">
            <v>0</v>
          </cell>
          <cell r="AR151">
            <v>0</v>
          </cell>
          <cell r="AS151">
            <v>0</v>
          </cell>
          <cell r="AT151">
            <v>0</v>
          </cell>
        </row>
        <row r="152">
          <cell r="A152">
            <v>9</v>
          </cell>
          <cell r="B152" t="str">
            <v>RhodeIsland</v>
          </cell>
          <cell r="C152">
            <v>42795</v>
          </cell>
          <cell r="D152" t="str">
            <v>Frcst VO</v>
          </cell>
          <cell r="E152">
            <v>56116.417759378674</v>
          </cell>
          <cell r="F152">
            <v>3170.5153471986264</v>
          </cell>
          <cell r="G152">
            <v>2597086.1202908726</v>
          </cell>
          <cell r="H152">
            <v>250266.38095562137</v>
          </cell>
          <cell r="I152">
            <v>417414.28016068955</v>
          </cell>
          <cell r="J152">
            <v>0</v>
          </cell>
          <cell r="K152">
            <v>0</v>
          </cell>
          <cell r="L152">
            <v>215310.570977086</v>
          </cell>
          <cell r="M152">
            <v>3385.1264266114285</v>
          </cell>
          <cell r="N152">
            <v>496485.44344734633</v>
          </cell>
          <cell r="O152">
            <v>28903.512265128571</v>
          </cell>
          <cell r="P152">
            <v>0</v>
          </cell>
          <cell r="Q152">
            <v>25159.666807686288</v>
          </cell>
          <cell r="R152">
            <v>13829.740555528571</v>
          </cell>
          <cell r="S152">
            <v>0</v>
          </cell>
          <cell r="T152">
            <v>11368.790486522417</v>
          </cell>
          <cell r="U152">
            <v>189048.70171581162</v>
          </cell>
          <cell r="V152">
            <v>2047.1638642499036</v>
          </cell>
          <cell r="W152">
            <v>108550.73997593934</v>
          </cell>
          <cell r="X152">
            <v>6936.0567701401833</v>
          </cell>
          <cell r="Y152">
            <v>0</v>
          </cell>
          <cell r="Z152">
            <v>13053.292963152018</v>
          </cell>
          <cell r="AA152">
            <v>0</v>
          </cell>
          <cell r="AB152">
            <v>0</v>
          </cell>
          <cell r="AC152">
            <v>0</v>
          </cell>
          <cell r="AD152">
            <v>0</v>
          </cell>
          <cell r="AE152">
            <v>0</v>
          </cell>
          <cell r="AF152">
            <v>0</v>
          </cell>
          <cell r="AG152">
            <v>78430.441734312524</v>
          </cell>
          <cell r="AH152">
            <v>49760.152800470671</v>
          </cell>
          <cell r="AI152">
            <v>322140.37320738478</v>
          </cell>
          <cell r="AJ152">
            <v>142450.151617375</v>
          </cell>
          <cell r="AK152">
            <v>130408.56755273158</v>
          </cell>
          <cell r="AL152">
            <v>0</v>
          </cell>
          <cell r="AM152">
            <v>12901.570033232476</v>
          </cell>
          <cell r="AN152">
            <v>0</v>
          </cell>
          <cell r="AO152">
            <v>0</v>
          </cell>
          <cell r="AP152">
            <v>0</v>
          </cell>
          <cell r="AQ152">
            <v>0</v>
          </cell>
          <cell r="AR152">
            <v>0</v>
          </cell>
          <cell r="AS152">
            <v>0</v>
          </cell>
          <cell r="AT152">
            <v>0</v>
          </cell>
        </row>
        <row r="153">
          <cell r="A153">
            <v>9</v>
          </cell>
          <cell r="B153" t="str">
            <v>RhodeIsland</v>
          </cell>
          <cell r="C153">
            <v>42826</v>
          </cell>
          <cell r="D153" t="str">
            <v>Frcst VO</v>
          </cell>
          <cell r="E153">
            <v>43410.334114555022</v>
          </cell>
          <cell r="F153">
            <v>2170.4054074689834</v>
          </cell>
          <cell r="G153">
            <v>1904441.9069998283</v>
          </cell>
          <cell r="H153">
            <v>189564.06739600963</v>
          </cell>
          <cell r="I153">
            <v>274539.30288546404</v>
          </cell>
          <cell r="J153">
            <v>0</v>
          </cell>
          <cell r="K153">
            <v>0</v>
          </cell>
          <cell r="L153">
            <v>157432.22032124834</v>
          </cell>
          <cell r="M153">
            <v>2570.9212980516086</v>
          </cell>
          <cell r="N153">
            <v>332527.77002627094</v>
          </cell>
          <cell r="O153">
            <v>23189.124717189388</v>
          </cell>
          <cell r="P153">
            <v>0</v>
          </cell>
          <cell r="Q153">
            <v>21291.404833568591</v>
          </cell>
          <cell r="R153">
            <v>12895.416293827002</v>
          </cell>
          <cell r="S153">
            <v>0</v>
          </cell>
          <cell r="T153">
            <v>9532.5390629293161</v>
          </cell>
          <cell r="U153">
            <v>147393.81486987742</v>
          </cell>
          <cell r="V153">
            <v>1326.7406137927162</v>
          </cell>
          <cell r="W153">
            <v>81459.500817119944</v>
          </cell>
          <cell r="X153">
            <v>5454.7950026461158</v>
          </cell>
          <cell r="Y153">
            <v>0</v>
          </cell>
          <cell r="Z153">
            <v>9194.9083332508508</v>
          </cell>
          <cell r="AA153">
            <v>0</v>
          </cell>
          <cell r="AB153">
            <v>0</v>
          </cell>
          <cell r="AC153">
            <v>0</v>
          </cell>
          <cell r="AD153">
            <v>0</v>
          </cell>
          <cell r="AE153">
            <v>0</v>
          </cell>
          <cell r="AF153">
            <v>0</v>
          </cell>
          <cell r="AG153">
            <v>58326.967443558111</v>
          </cell>
          <cell r="AH153">
            <v>36740.901783130546</v>
          </cell>
          <cell r="AI153">
            <v>283873.99076559552</v>
          </cell>
          <cell r="AJ153">
            <v>98874.581251971322</v>
          </cell>
          <cell r="AK153">
            <v>85039.051757883557</v>
          </cell>
          <cell r="AL153">
            <v>0</v>
          </cell>
          <cell r="AM153">
            <v>16265.844409793612</v>
          </cell>
          <cell r="AN153">
            <v>0</v>
          </cell>
          <cell r="AO153">
            <v>0</v>
          </cell>
          <cell r="AP153">
            <v>0</v>
          </cell>
          <cell r="AQ153">
            <v>0</v>
          </cell>
          <cell r="AR153">
            <v>0</v>
          </cell>
          <cell r="AS153">
            <v>0</v>
          </cell>
          <cell r="AT153">
            <v>0</v>
          </cell>
        </row>
        <row r="154">
          <cell r="A154">
            <v>9</v>
          </cell>
          <cell r="B154" t="str">
            <v>RhodeIsland</v>
          </cell>
          <cell r="C154">
            <v>42856</v>
          </cell>
          <cell r="D154" t="str">
            <v>Frcst VO</v>
          </cell>
          <cell r="E154">
            <v>36986.884852720577</v>
          </cell>
          <cell r="F154">
            <v>1607.2288415815474</v>
          </cell>
          <cell r="G154">
            <v>1122727.0197646287</v>
          </cell>
          <cell r="H154">
            <v>113112.36776160139</v>
          </cell>
          <cell r="I154">
            <v>141257.76193448191</v>
          </cell>
          <cell r="J154">
            <v>0</v>
          </cell>
          <cell r="K154">
            <v>0</v>
          </cell>
          <cell r="L154">
            <v>103998.67911432341</v>
          </cell>
          <cell r="M154">
            <v>11450.121870893361</v>
          </cell>
          <cell r="N154">
            <v>201042.53772249361</v>
          </cell>
          <cell r="O154">
            <v>19256.42453517731</v>
          </cell>
          <cell r="P154">
            <v>0</v>
          </cell>
          <cell r="Q154">
            <v>18068.621396911247</v>
          </cell>
          <cell r="R154">
            <v>16130.779026617163</v>
          </cell>
          <cell r="S154">
            <v>0</v>
          </cell>
          <cell r="T154">
            <v>8122.8275205777263</v>
          </cell>
          <cell r="U154">
            <v>74452.106571345721</v>
          </cell>
          <cell r="V154">
            <v>683.58121719493033</v>
          </cell>
          <cell r="W154">
            <v>38026.823882752324</v>
          </cell>
          <cell r="X154">
            <v>3612.0811999968032</v>
          </cell>
          <cell r="Y154">
            <v>0</v>
          </cell>
          <cell r="Z154">
            <v>5459.4865995383443</v>
          </cell>
          <cell r="AA154">
            <v>0</v>
          </cell>
          <cell r="AB154">
            <v>0</v>
          </cell>
          <cell r="AC154">
            <v>0</v>
          </cell>
          <cell r="AD154">
            <v>0</v>
          </cell>
          <cell r="AE154">
            <v>0</v>
          </cell>
          <cell r="AF154">
            <v>0</v>
          </cell>
          <cell r="AG154">
            <v>35737.017167326063</v>
          </cell>
          <cell r="AH154">
            <v>35064.451697622659</v>
          </cell>
          <cell r="AI154">
            <v>262724.77700121165</v>
          </cell>
          <cell r="AJ154">
            <v>33013.776447014592</v>
          </cell>
          <cell r="AK154">
            <v>38679.39840094297</v>
          </cell>
          <cell r="AL154">
            <v>61454.243887100034</v>
          </cell>
          <cell r="AM154">
            <v>13882.852032292611</v>
          </cell>
          <cell r="AN154">
            <v>0</v>
          </cell>
          <cell r="AO154">
            <v>0</v>
          </cell>
          <cell r="AP154">
            <v>0</v>
          </cell>
          <cell r="AQ154">
            <v>0</v>
          </cell>
          <cell r="AR154">
            <v>0</v>
          </cell>
          <cell r="AS154">
            <v>0</v>
          </cell>
          <cell r="AT154">
            <v>0</v>
          </cell>
        </row>
        <row r="155">
          <cell r="A155">
            <v>9</v>
          </cell>
          <cell r="B155" t="str">
            <v>RhodeIsland</v>
          </cell>
          <cell r="C155">
            <v>42887</v>
          </cell>
          <cell r="D155" t="str">
            <v>Frcst VO</v>
          </cell>
          <cell r="E155">
            <v>28592.159413402256</v>
          </cell>
          <cell r="F155">
            <v>965.81811438316106</v>
          </cell>
          <cell r="G155">
            <v>633576.07906082796</v>
          </cell>
          <cell r="H155">
            <v>67715.315273161861</v>
          </cell>
          <cell r="I155">
            <v>73792.792662059612</v>
          </cell>
          <cell r="J155">
            <v>0</v>
          </cell>
          <cell r="K155">
            <v>0</v>
          </cell>
          <cell r="L155">
            <v>70440.381221119154</v>
          </cell>
          <cell r="M155">
            <v>731.80534397536053</v>
          </cell>
          <cell r="N155">
            <v>127115.42985352669</v>
          </cell>
          <cell r="O155">
            <v>15659.218923833996</v>
          </cell>
          <cell r="P155">
            <v>0</v>
          </cell>
          <cell r="Q155">
            <v>13399.715314776096</v>
          </cell>
          <cell r="R155">
            <v>13739.982124074926</v>
          </cell>
          <cell r="S155">
            <v>0</v>
          </cell>
          <cell r="T155">
            <v>8598.2292994816307</v>
          </cell>
          <cell r="U155">
            <v>46751.045858641519</v>
          </cell>
          <cell r="V155">
            <v>223.28185267068488</v>
          </cell>
          <cell r="W155">
            <v>22020.30634186331</v>
          </cell>
          <cell r="X155">
            <v>1505.9207631926447</v>
          </cell>
          <cell r="Y155">
            <v>0</v>
          </cell>
          <cell r="Z155">
            <v>3725.273360803686</v>
          </cell>
          <cell r="AA155">
            <v>0</v>
          </cell>
          <cell r="AB155">
            <v>0</v>
          </cell>
          <cell r="AC155">
            <v>0</v>
          </cell>
          <cell r="AD155">
            <v>0</v>
          </cell>
          <cell r="AE155">
            <v>0</v>
          </cell>
          <cell r="AF155">
            <v>0</v>
          </cell>
          <cell r="AG155">
            <v>31781.77740762063</v>
          </cell>
          <cell r="AH155">
            <v>31207.548459730158</v>
          </cell>
          <cell r="AI155">
            <v>256964.83895792413</v>
          </cell>
          <cell r="AJ155">
            <v>25899.250138919648</v>
          </cell>
          <cell r="AK155">
            <v>18572.563991910276</v>
          </cell>
          <cell r="AL155">
            <v>269714.33086212038</v>
          </cell>
          <cell r="AM155">
            <v>13118.446229427993</v>
          </cell>
          <cell r="AN155">
            <v>0</v>
          </cell>
          <cell r="AO155">
            <v>0</v>
          </cell>
          <cell r="AP155">
            <v>0</v>
          </cell>
          <cell r="AQ155">
            <v>0</v>
          </cell>
          <cell r="AR155">
            <v>0</v>
          </cell>
          <cell r="AS155">
            <v>0</v>
          </cell>
          <cell r="AT155">
            <v>0</v>
          </cell>
        </row>
        <row r="156">
          <cell r="A156">
            <v>9</v>
          </cell>
          <cell r="B156" t="str">
            <v>RhodeIsland</v>
          </cell>
          <cell r="C156">
            <v>42917</v>
          </cell>
          <cell r="D156" t="str">
            <v>Frcst VO</v>
          </cell>
          <cell r="E156">
            <v>25051.019515547185</v>
          </cell>
          <cell r="F156">
            <v>733.40316592824615</v>
          </cell>
          <cell r="G156">
            <v>418742.02035012637</v>
          </cell>
          <cell r="H156">
            <v>42843.946015998023</v>
          </cell>
          <cell r="I156">
            <v>55295.497541593264</v>
          </cell>
          <cell r="J156">
            <v>0</v>
          </cell>
          <cell r="K156">
            <v>0</v>
          </cell>
          <cell r="L156">
            <v>56994.093668394438</v>
          </cell>
          <cell r="M156">
            <v>122.55767307522773</v>
          </cell>
          <cell r="N156">
            <v>100395.87355707221</v>
          </cell>
          <cell r="O156">
            <v>13243.428657600034</v>
          </cell>
          <cell r="P156">
            <v>0</v>
          </cell>
          <cell r="Q156">
            <v>12932.482243557186</v>
          </cell>
          <cell r="R156">
            <v>9443.5680976129006</v>
          </cell>
          <cell r="S156">
            <v>0</v>
          </cell>
          <cell r="T156">
            <v>6627.7119248182044</v>
          </cell>
          <cell r="U156">
            <v>22574.470219702165</v>
          </cell>
          <cell r="V156">
            <v>51.834353940279321</v>
          </cell>
          <cell r="W156">
            <v>14915.015851700195</v>
          </cell>
          <cell r="X156">
            <v>1435.0554750265283</v>
          </cell>
          <cell r="Y156">
            <v>0</v>
          </cell>
          <cell r="Z156">
            <v>1689.9617787238494</v>
          </cell>
          <cell r="AA156">
            <v>0</v>
          </cell>
          <cell r="AB156">
            <v>0</v>
          </cell>
          <cell r="AC156">
            <v>0</v>
          </cell>
          <cell r="AD156">
            <v>0</v>
          </cell>
          <cell r="AE156">
            <v>0</v>
          </cell>
          <cell r="AF156">
            <v>0</v>
          </cell>
          <cell r="AG156">
            <v>27650.410271923185</v>
          </cell>
          <cell r="AH156">
            <v>28499.292942296252</v>
          </cell>
          <cell r="AI156">
            <v>258799.24690407395</v>
          </cell>
          <cell r="AJ156">
            <v>18923.141378409462</v>
          </cell>
          <cell r="AK156">
            <v>15445.062136497438</v>
          </cell>
          <cell r="AL156">
            <v>714331.60602650454</v>
          </cell>
          <cell r="AM156">
            <v>12276.716190125286</v>
          </cell>
          <cell r="AN156">
            <v>0</v>
          </cell>
          <cell r="AO156">
            <v>0</v>
          </cell>
          <cell r="AP156">
            <v>0</v>
          </cell>
          <cell r="AQ156">
            <v>0</v>
          </cell>
          <cell r="AR156">
            <v>0</v>
          </cell>
          <cell r="AS156">
            <v>0</v>
          </cell>
          <cell r="AT156">
            <v>0</v>
          </cell>
        </row>
        <row r="157">
          <cell r="A157">
            <v>9</v>
          </cell>
          <cell r="B157" t="str">
            <v>RhodeIsland</v>
          </cell>
          <cell r="C157">
            <v>42948</v>
          </cell>
          <cell r="D157" t="str">
            <v>Frcst VO</v>
          </cell>
          <cell r="E157">
            <v>21906.172727794106</v>
          </cell>
          <cell r="F157">
            <v>622.47588621913133</v>
          </cell>
          <cell r="G157">
            <v>348780.87762937858</v>
          </cell>
          <cell r="H157">
            <v>38130.7720048841</v>
          </cell>
          <cell r="I157">
            <v>47358.718584014488</v>
          </cell>
          <cell r="J157">
            <v>0</v>
          </cell>
          <cell r="K157">
            <v>0</v>
          </cell>
          <cell r="L157">
            <v>49218.541953867367</v>
          </cell>
          <cell r="M157">
            <v>337.59432378025923</v>
          </cell>
          <cell r="N157">
            <v>88807.398444795952</v>
          </cell>
          <cell r="O157">
            <v>13582.266280943983</v>
          </cell>
          <cell r="P157">
            <v>0</v>
          </cell>
          <cell r="Q157">
            <v>13813.609386754679</v>
          </cell>
          <cell r="R157">
            <v>13493.034120659864</v>
          </cell>
          <cell r="S157">
            <v>0</v>
          </cell>
          <cell r="T157">
            <v>6849.1010038973909</v>
          </cell>
          <cell r="U157">
            <v>17671.767183121017</v>
          </cell>
          <cell r="V157">
            <v>16.26207643312102</v>
          </cell>
          <cell r="W157">
            <v>11556.211223144079</v>
          </cell>
          <cell r="X157">
            <v>1399.0435700636945</v>
          </cell>
          <cell r="Y157">
            <v>0</v>
          </cell>
          <cell r="Z157">
            <v>1567.2546687898089</v>
          </cell>
          <cell r="AA157">
            <v>0</v>
          </cell>
          <cell r="AB157">
            <v>0</v>
          </cell>
          <cell r="AC157">
            <v>0</v>
          </cell>
          <cell r="AD157">
            <v>0</v>
          </cell>
          <cell r="AE157">
            <v>0</v>
          </cell>
          <cell r="AF157">
            <v>0</v>
          </cell>
          <cell r="AG157">
            <v>30382.870203597213</v>
          </cell>
          <cell r="AH157">
            <v>30585.480944601572</v>
          </cell>
          <cell r="AI157">
            <v>252439.15769502486</v>
          </cell>
          <cell r="AJ157">
            <v>18636.338000000003</v>
          </cell>
          <cell r="AK157">
            <v>15173.517307692307</v>
          </cell>
          <cell r="AL157">
            <v>107916.2330153142</v>
          </cell>
          <cell r="AM157">
            <v>9888.3890196149696</v>
          </cell>
          <cell r="AN157">
            <v>0</v>
          </cell>
          <cell r="AO157">
            <v>0</v>
          </cell>
          <cell r="AP157">
            <v>0</v>
          </cell>
          <cell r="AQ157">
            <v>0</v>
          </cell>
          <cell r="AR157">
            <v>0</v>
          </cell>
          <cell r="AS157">
            <v>0</v>
          </cell>
          <cell r="AT157">
            <v>0</v>
          </cell>
        </row>
        <row r="158">
          <cell r="A158">
            <v>9</v>
          </cell>
          <cell r="B158" t="str">
            <v>RhodeIsland</v>
          </cell>
          <cell r="C158">
            <v>42979</v>
          </cell>
          <cell r="D158" t="str">
            <v>Frcst VO</v>
          </cell>
          <cell r="E158">
            <v>23221.253711283887</v>
          </cell>
          <cell r="F158">
            <v>716.9705178651684</v>
          </cell>
          <cell r="G158">
            <v>370931.04448635195</v>
          </cell>
          <cell r="H158">
            <v>42042.893302420503</v>
          </cell>
          <cell r="I158">
            <v>49449.510139111575</v>
          </cell>
          <cell r="J158">
            <v>0</v>
          </cell>
          <cell r="K158">
            <v>0</v>
          </cell>
          <cell r="L158">
            <v>60167.015801583177</v>
          </cell>
          <cell r="M158">
            <v>281.17905185230649</v>
          </cell>
          <cell r="N158">
            <v>97320.246963806479</v>
          </cell>
          <cell r="O158">
            <v>14820.538469163081</v>
          </cell>
          <cell r="P158">
            <v>0</v>
          </cell>
          <cell r="Q158">
            <v>15608.644922897174</v>
          </cell>
          <cell r="R158">
            <v>11025.241278109404</v>
          </cell>
          <cell r="S158">
            <v>0</v>
          </cell>
          <cell r="T158">
            <v>8377.5000025948066</v>
          </cell>
          <cell r="U158">
            <v>21394.219053191955</v>
          </cell>
          <cell r="V158">
            <v>50.609000774814866</v>
          </cell>
          <cell r="W158">
            <v>12495.551338609208</v>
          </cell>
          <cell r="X158">
            <v>1423.0708559664063</v>
          </cell>
          <cell r="Y158">
            <v>0</v>
          </cell>
          <cell r="Z158">
            <v>1535.7635986197517</v>
          </cell>
          <cell r="AA158">
            <v>0</v>
          </cell>
          <cell r="AB158">
            <v>0</v>
          </cell>
          <cell r="AC158">
            <v>0</v>
          </cell>
          <cell r="AD158">
            <v>0</v>
          </cell>
          <cell r="AE158">
            <v>0</v>
          </cell>
          <cell r="AF158">
            <v>0</v>
          </cell>
          <cell r="AG158">
            <v>32133.045524134672</v>
          </cell>
          <cell r="AH158">
            <v>31565.425363374779</v>
          </cell>
          <cell r="AI158">
            <v>275876.52934967162</v>
          </cell>
          <cell r="AJ158">
            <v>23048.531658649794</v>
          </cell>
          <cell r="AK158">
            <v>20827.712248837528</v>
          </cell>
          <cell r="AL158">
            <v>304277.7066349652</v>
          </cell>
          <cell r="AM158">
            <v>11517.636533927993</v>
          </cell>
          <cell r="AN158">
            <v>0</v>
          </cell>
          <cell r="AO158">
            <v>0</v>
          </cell>
          <cell r="AP158">
            <v>0</v>
          </cell>
          <cell r="AQ158">
            <v>0</v>
          </cell>
          <cell r="AR158">
            <v>0</v>
          </cell>
          <cell r="AS158">
            <v>0</v>
          </cell>
          <cell r="AT158">
            <v>0</v>
          </cell>
        </row>
        <row r="159">
          <cell r="A159">
            <v>9</v>
          </cell>
          <cell r="B159" t="str">
            <v>RhodeIsland</v>
          </cell>
          <cell r="C159">
            <v>43009</v>
          </cell>
          <cell r="D159" t="str">
            <v>Frcst VO</v>
          </cell>
          <cell r="E159">
            <v>23932.081654999838</v>
          </cell>
          <cell r="F159">
            <v>755.13513009958797</v>
          </cell>
          <cell r="G159">
            <v>481906.2313459111</v>
          </cell>
          <cell r="H159">
            <v>52231.978391098644</v>
          </cell>
          <cell r="I159">
            <v>50670.341194764347</v>
          </cell>
          <cell r="J159">
            <v>0</v>
          </cell>
          <cell r="K159">
            <v>0</v>
          </cell>
          <cell r="L159">
            <v>58866.123919796293</v>
          </cell>
          <cell r="M159">
            <v>800.60630922126415</v>
          </cell>
          <cell r="N159">
            <v>112419.34801818918</v>
          </cell>
          <cell r="O159">
            <v>14598.118235798451</v>
          </cell>
          <cell r="P159">
            <v>0</v>
          </cell>
          <cell r="Q159">
            <v>13926.093735156403</v>
          </cell>
          <cell r="R159">
            <v>10229.925181610382</v>
          </cell>
          <cell r="S159">
            <v>0</v>
          </cell>
          <cell r="T159">
            <v>7483.5021701823407</v>
          </cell>
          <cell r="U159">
            <v>34115.517817737775</v>
          </cell>
          <cell r="V159">
            <v>51.033048299457811</v>
          </cell>
          <cell r="W159">
            <v>20002.965030155719</v>
          </cell>
          <cell r="X159">
            <v>1382.0372947436522</v>
          </cell>
          <cell r="Y159">
            <v>0</v>
          </cell>
          <cell r="Z159">
            <v>2237.9012284160981</v>
          </cell>
          <cell r="AA159">
            <v>0</v>
          </cell>
          <cell r="AB159">
            <v>0</v>
          </cell>
          <cell r="AC159">
            <v>0</v>
          </cell>
          <cell r="AD159">
            <v>0</v>
          </cell>
          <cell r="AE159">
            <v>0</v>
          </cell>
          <cell r="AF159">
            <v>0</v>
          </cell>
          <cell r="AG159">
            <v>44476.296700912433</v>
          </cell>
          <cell r="AH159">
            <v>29602.955467298983</v>
          </cell>
          <cell r="AI159">
            <v>267028.78582206543</v>
          </cell>
          <cell r="AJ159">
            <v>48542.560408249425</v>
          </cell>
          <cell r="AK159">
            <v>46608.492869292408</v>
          </cell>
          <cell r="AL159">
            <v>257191.75864797214</v>
          </cell>
          <cell r="AM159">
            <v>13974.408147650194</v>
          </cell>
          <cell r="AN159">
            <v>0</v>
          </cell>
          <cell r="AO159">
            <v>0</v>
          </cell>
          <cell r="AP159">
            <v>0</v>
          </cell>
          <cell r="AQ159">
            <v>0</v>
          </cell>
          <cell r="AR159">
            <v>0</v>
          </cell>
          <cell r="AS159">
            <v>0</v>
          </cell>
          <cell r="AT159">
            <v>0</v>
          </cell>
        </row>
        <row r="160">
          <cell r="A160">
            <v>9</v>
          </cell>
          <cell r="B160" t="str">
            <v>RhodeIsland</v>
          </cell>
          <cell r="C160">
            <v>43040</v>
          </cell>
          <cell r="D160" t="str">
            <v>Frcst VO</v>
          </cell>
          <cell r="E160">
            <v>32881.317808331463</v>
          </cell>
          <cell r="F160">
            <v>1533.8079715182655</v>
          </cell>
          <cell r="G160">
            <v>1072372.3428720315</v>
          </cell>
          <cell r="H160">
            <v>122001.49642998041</v>
          </cell>
          <cell r="I160">
            <v>130274.20939180432</v>
          </cell>
          <cell r="J160">
            <v>0</v>
          </cell>
          <cell r="K160">
            <v>0</v>
          </cell>
          <cell r="L160">
            <v>99938.360938540616</v>
          </cell>
          <cell r="M160">
            <v>1502.6542162808707</v>
          </cell>
          <cell r="N160">
            <v>214961.29697213537</v>
          </cell>
          <cell r="O160">
            <v>19386.454162280559</v>
          </cell>
          <cell r="P160">
            <v>0</v>
          </cell>
          <cell r="Q160">
            <v>19124.591851441714</v>
          </cell>
          <cell r="R160">
            <v>11217.254266856376</v>
          </cell>
          <cell r="S160">
            <v>0</v>
          </cell>
          <cell r="T160">
            <v>8960.7820890384264</v>
          </cell>
          <cell r="U160">
            <v>77596.215911669744</v>
          </cell>
          <cell r="V160">
            <v>743.825910022058</v>
          </cell>
          <cell r="W160">
            <v>48770.696710308264</v>
          </cell>
          <cell r="X160">
            <v>3163.6943567780577</v>
          </cell>
          <cell r="Y160">
            <v>0</v>
          </cell>
          <cell r="Z160">
            <v>6117.0838469218952</v>
          </cell>
          <cell r="AA160">
            <v>0</v>
          </cell>
          <cell r="AB160">
            <v>0</v>
          </cell>
          <cell r="AC160">
            <v>0</v>
          </cell>
          <cell r="AD160">
            <v>0</v>
          </cell>
          <cell r="AE160">
            <v>0</v>
          </cell>
          <cell r="AF160">
            <v>0</v>
          </cell>
          <cell r="AG160">
            <v>64568.044880094843</v>
          </cell>
          <cell r="AH160">
            <v>40684.289424115763</v>
          </cell>
          <cell r="AI160">
            <v>299764.97497854679</v>
          </cell>
          <cell r="AJ160">
            <v>111502.31207309982</v>
          </cell>
          <cell r="AK160">
            <v>100445.93571313254</v>
          </cell>
          <cell r="AL160">
            <v>214911.5284113872</v>
          </cell>
          <cell r="AM160">
            <v>15859.639262990388</v>
          </cell>
          <cell r="AN160">
            <v>0</v>
          </cell>
          <cell r="AO160">
            <v>0</v>
          </cell>
          <cell r="AP160">
            <v>0</v>
          </cell>
          <cell r="AQ160">
            <v>0</v>
          </cell>
          <cell r="AR160">
            <v>0</v>
          </cell>
          <cell r="AS160">
            <v>0</v>
          </cell>
          <cell r="AT160">
            <v>0</v>
          </cell>
        </row>
        <row r="161">
          <cell r="A161">
            <v>9</v>
          </cell>
          <cell r="B161" t="str">
            <v>RhodeIsland</v>
          </cell>
          <cell r="C161">
            <v>43070</v>
          </cell>
          <cell r="D161" t="str">
            <v>Frcst VO</v>
          </cell>
          <cell r="E161">
            <v>46005.62451849856</v>
          </cell>
          <cell r="F161">
            <v>2713.168913132246</v>
          </cell>
          <cell r="G161">
            <v>1920752.7205755683</v>
          </cell>
          <cell r="H161">
            <v>211185.11344908515</v>
          </cell>
          <cell r="I161">
            <v>261102.52544921936</v>
          </cell>
          <cell r="J161">
            <v>0</v>
          </cell>
          <cell r="K161">
            <v>0</v>
          </cell>
          <cell r="L161">
            <v>162261.47384193316</v>
          </cell>
          <cell r="M161">
            <v>3433.1461039898099</v>
          </cell>
          <cell r="N161">
            <v>314495.71097910556</v>
          </cell>
          <cell r="O161">
            <v>23778.481364330422</v>
          </cell>
          <cell r="P161">
            <v>0</v>
          </cell>
          <cell r="Q161">
            <v>20716.146298671629</v>
          </cell>
          <cell r="R161">
            <v>10453.402546308327</v>
          </cell>
          <cell r="S161">
            <v>0</v>
          </cell>
          <cell r="T161">
            <v>10341.63837067323</v>
          </cell>
          <cell r="U161">
            <v>131216.12302680284</v>
          </cell>
          <cell r="V161">
            <v>841.30323762850139</v>
          </cell>
          <cell r="W161">
            <v>76225.453146255342</v>
          </cell>
          <cell r="X161">
            <v>5223.339792046806</v>
          </cell>
          <cell r="Y161">
            <v>0</v>
          </cell>
          <cell r="Z161">
            <v>9197.4991302209019</v>
          </cell>
          <cell r="AA161">
            <v>0</v>
          </cell>
          <cell r="AB161">
            <v>0</v>
          </cell>
          <cell r="AC161">
            <v>0</v>
          </cell>
          <cell r="AD161">
            <v>0</v>
          </cell>
          <cell r="AE161">
            <v>0</v>
          </cell>
          <cell r="AF161">
            <v>0</v>
          </cell>
          <cell r="AG161">
            <v>104595.13675470957</v>
          </cell>
          <cell r="AH161">
            <v>46905.586784616484</v>
          </cell>
          <cell r="AI161">
            <v>372333.76615056436</v>
          </cell>
          <cell r="AJ161">
            <v>157605.3855121558</v>
          </cell>
          <cell r="AK161">
            <v>147584.8919511142</v>
          </cell>
          <cell r="AL161">
            <v>83526.814379626041</v>
          </cell>
          <cell r="AM161">
            <v>19289.695009429743</v>
          </cell>
          <cell r="AN161">
            <v>0</v>
          </cell>
          <cell r="AO161">
            <v>0</v>
          </cell>
          <cell r="AP161">
            <v>0</v>
          </cell>
          <cell r="AQ161">
            <v>0</v>
          </cell>
          <cell r="AR161">
            <v>0</v>
          </cell>
          <cell r="AS161">
            <v>0</v>
          </cell>
          <cell r="AT161">
            <v>0</v>
          </cell>
        </row>
        <row r="162">
          <cell r="A162">
            <v>9</v>
          </cell>
          <cell r="B162" t="str">
            <v>RhodeIsland</v>
          </cell>
          <cell r="C162">
            <v>43101</v>
          </cell>
          <cell r="D162" t="str">
            <v>Frcst VO</v>
          </cell>
          <cell r="E162">
            <v>59240.226321028575</v>
          </cell>
          <cell r="F162">
            <v>3698.6171664723515</v>
          </cell>
          <cell r="G162">
            <v>2811890.4668030087</v>
          </cell>
          <cell r="H162">
            <v>266987.42054157611</v>
          </cell>
          <cell r="I162">
            <v>459312.23596214521</v>
          </cell>
          <cell r="J162">
            <v>0</v>
          </cell>
          <cell r="K162">
            <v>0</v>
          </cell>
          <cell r="L162">
            <v>217341.43207562467</v>
          </cell>
          <cell r="M162">
            <v>5141.8057156803461</v>
          </cell>
          <cell r="N162">
            <v>498180.72848389234</v>
          </cell>
          <cell r="O162">
            <v>26300.793833945088</v>
          </cell>
          <cell r="P162">
            <v>0</v>
          </cell>
          <cell r="Q162">
            <v>26591.782471344592</v>
          </cell>
          <cell r="R162">
            <v>15906.948183729181</v>
          </cell>
          <cell r="S162">
            <v>0</v>
          </cell>
          <cell r="T162">
            <v>9735.5230057645804</v>
          </cell>
          <cell r="U162">
            <v>199158.52351898563</v>
          </cell>
          <cell r="V162">
            <v>865.08483413526426</v>
          </cell>
          <cell r="W162">
            <v>108986.31259824221</v>
          </cell>
          <cell r="X162">
            <v>8303.0544432504594</v>
          </cell>
          <cell r="Y162">
            <v>0</v>
          </cell>
          <cell r="Z162">
            <v>12544.069259575899</v>
          </cell>
          <cell r="AA162">
            <v>0</v>
          </cell>
          <cell r="AB162">
            <v>0</v>
          </cell>
          <cell r="AC162">
            <v>0</v>
          </cell>
          <cell r="AD162">
            <v>0</v>
          </cell>
          <cell r="AE162">
            <v>0</v>
          </cell>
          <cell r="AF162">
            <v>0</v>
          </cell>
          <cell r="AG162">
            <v>100714.79136919306</v>
          </cell>
          <cell r="AH162">
            <v>42956.191137236223</v>
          </cell>
          <cell r="AI162">
            <v>365589.44765457889</v>
          </cell>
          <cell r="AJ162">
            <v>178243.17036835081</v>
          </cell>
          <cell r="AK162">
            <v>161257.26318140092</v>
          </cell>
          <cell r="AL162">
            <v>83141.128215144621</v>
          </cell>
          <cell r="AM162">
            <v>15906.753180507008</v>
          </cell>
          <cell r="AN162">
            <v>0</v>
          </cell>
          <cell r="AO162">
            <v>0</v>
          </cell>
          <cell r="AP162">
            <v>0</v>
          </cell>
          <cell r="AQ162">
            <v>0</v>
          </cell>
          <cell r="AR162">
            <v>0</v>
          </cell>
          <cell r="AS162">
            <v>0</v>
          </cell>
          <cell r="AT162">
            <v>0</v>
          </cell>
        </row>
        <row r="163">
          <cell r="A163">
            <v>9</v>
          </cell>
          <cell r="B163" t="str">
            <v>RhodeIsland</v>
          </cell>
          <cell r="C163">
            <v>43132</v>
          </cell>
          <cell r="D163" t="str">
            <v>Frcst VO</v>
          </cell>
          <cell r="E163">
            <v>59725.781643996212</v>
          </cell>
          <cell r="F163">
            <v>3725.900051495657</v>
          </cell>
          <cell r="G163">
            <v>2925119.1295260242</v>
          </cell>
          <cell r="H163">
            <v>272182.06150198349</v>
          </cell>
          <cell r="I163">
            <v>450170.65279177739</v>
          </cell>
          <cell r="J163">
            <v>0</v>
          </cell>
          <cell r="K163">
            <v>0</v>
          </cell>
          <cell r="L163">
            <v>238233.01044668799</v>
          </cell>
          <cell r="M163">
            <v>4995.3911516563285</v>
          </cell>
          <cell r="N163">
            <v>531167.85087983217</v>
          </cell>
          <cell r="O163">
            <v>26334.122027503799</v>
          </cell>
          <cell r="P163">
            <v>0</v>
          </cell>
          <cell r="Q163">
            <v>24089.072446612336</v>
          </cell>
          <cell r="R163">
            <v>13675.747122026412</v>
          </cell>
          <cell r="S163">
            <v>0</v>
          </cell>
          <cell r="T163">
            <v>12599.297972046854</v>
          </cell>
          <cell r="U163">
            <v>199670.00519345069</v>
          </cell>
          <cell r="V163">
            <v>2023.5674019026812</v>
          </cell>
          <cell r="W163">
            <v>113487.82984773516</v>
          </cell>
          <cell r="X163">
            <v>7498.033427768306</v>
          </cell>
          <cell r="Y163">
            <v>0</v>
          </cell>
          <cell r="Z163">
            <v>12446.919293143554</v>
          </cell>
          <cell r="AA163">
            <v>0</v>
          </cell>
          <cell r="AB163">
            <v>0</v>
          </cell>
          <cell r="AC163">
            <v>0</v>
          </cell>
          <cell r="AD163">
            <v>0</v>
          </cell>
          <cell r="AE163">
            <v>0</v>
          </cell>
          <cell r="AF163">
            <v>0</v>
          </cell>
          <cell r="AG163">
            <v>116380.28898429766</v>
          </cell>
          <cell r="AH163">
            <v>50756.71881172742</v>
          </cell>
          <cell r="AI163">
            <v>352488.89335867477</v>
          </cell>
          <cell r="AJ163">
            <v>167452.26186088932</v>
          </cell>
          <cell r="AK163">
            <v>156382.07201008155</v>
          </cell>
          <cell r="AL163">
            <v>0</v>
          </cell>
          <cell r="AM163">
            <v>15358.244450144695</v>
          </cell>
          <cell r="AN163">
            <v>0</v>
          </cell>
          <cell r="AO163">
            <v>0</v>
          </cell>
          <cell r="AP163">
            <v>0</v>
          </cell>
          <cell r="AQ163">
            <v>0</v>
          </cell>
          <cell r="AR163">
            <v>0</v>
          </cell>
          <cell r="AS163">
            <v>0</v>
          </cell>
          <cell r="AT163">
            <v>0</v>
          </cell>
        </row>
        <row r="164">
          <cell r="A164">
            <v>9</v>
          </cell>
          <cell r="B164" t="str">
            <v>RhodeIsland</v>
          </cell>
          <cell r="C164">
            <v>43160</v>
          </cell>
          <cell r="D164" t="str">
            <v>Frcst VO</v>
          </cell>
          <cell r="E164">
            <v>53477.061566905737</v>
          </cell>
          <cell r="F164">
            <v>3160.2547797319644</v>
          </cell>
          <cell r="G164">
            <v>2604282.9851282276</v>
          </cell>
          <cell r="H164">
            <v>249218.27991101469</v>
          </cell>
          <cell r="I164">
            <v>417622.77385916724</v>
          </cell>
          <cell r="J164">
            <v>0</v>
          </cell>
          <cell r="K164">
            <v>0</v>
          </cell>
          <cell r="L164">
            <v>214613.77301275887</v>
          </cell>
          <cell r="M164">
            <v>3483.0155611945129</v>
          </cell>
          <cell r="N164">
            <v>494878.69443942618</v>
          </cell>
          <cell r="O164">
            <v>28809.973390484141</v>
          </cell>
          <cell r="P164">
            <v>0</v>
          </cell>
          <cell r="Q164">
            <v>25078.243937758507</v>
          </cell>
          <cell r="R164">
            <v>13784.984113601295</v>
          </cell>
          <cell r="S164">
            <v>0</v>
          </cell>
          <cell r="T164">
            <v>11331.998284300662</v>
          </cell>
          <cell r="U164">
            <v>191026.6013917299</v>
          </cell>
          <cell r="V164">
            <v>2038.2626243392519</v>
          </cell>
          <cell r="W164">
            <v>108090.7569547633</v>
          </cell>
          <cell r="X164">
            <v>6907.4068896184781</v>
          </cell>
          <cell r="Y164">
            <v>0</v>
          </cell>
          <cell r="Z164">
            <v>12998.179106672313</v>
          </cell>
          <cell r="AA164">
            <v>0</v>
          </cell>
          <cell r="AB164">
            <v>0</v>
          </cell>
          <cell r="AC164">
            <v>0</v>
          </cell>
          <cell r="AD164">
            <v>0</v>
          </cell>
          <cell r="AE164">
            <v>0</v>
          </cell>
          <cell r="AF164">
            <v>0</v>
          </cell>
          <cell r="AG164">
            <v>78430.441734312524</v>
          </cell>
          <cell r="AH164">
            <v>49760.152800470671</v>
          </cell>
          <cell r="AI164">
            <v>322140.37320738478</v>
          </cell>
          <cell r="AJ164">
            <v>142450.151617375</v>
          </cell>
          <cell r="AK164">
            <v>130408.56755273158</v>
          </cell>
          <cell r="AL164">
            <v>0</v>
          </cell>
          <cell r="AM164">
            <v>12901.570033232476</v>
          </cell>
          <cell r="AN164">
            <v>0</v>
          </cell>
          <cell r="AO164">
            <v>0</v>
          </cell>
          <cell r="AP164">
            <v>0</v>
          </cell>
          <cell r="AQ164">
            <v>0</v>
          </cell>
          <cell r="AR164">
            <v>0</v>
          </cell>
          <cell r="AS164">
            <v>0</v>
          </cell>
          <cell r="AT164">
            <v>0</v>
          </cell>
        </row>
        <row r="165">
          <cell r="A165">
            <v>9</v>
          </cell>
          <cell r="B165" t="str">
            <v>RhodeIsland</v>
          </cell>
          <cell r="C165">
            <v>43191</v>
          </cell>
          <cell r="D165" t="str">
            <v>Frcst VO</v>
          </cell>
          <cell r="E165">
            <v>40651.179224819614</v>
          </cell>
          <cell r="F165">
            <v>2126.5247382666557</v>
          </cell>
          <cell r="G165">
            <v>1878827.1667561473</v>
          </cell>
          <cell r="H165">
            <v>185705.54605108578</v>
          </cell>
          <cell r="I165">
            <v>270231.82689152914</v>
          </cell>
          <cell r="J165">
            <v>0</v>
          </cell>
          <cell r="K165">
            <v>0</v>
          </cell>
          <cell r="L165">
            <v>154249.2982929805</v>
          </cell>
          <cell r="M165">
            <v>2518.9431069556977</v>
          </cell>
          <cell r="N165">
            <v>325804.81355606636</v>
          </cell>
          <cell r="O165">
            <v>22720.293268785874</v>
          </cell>
          <cell r="P165">
            <v>0</v>
          </cell>
          <cell r="Q165">
            <v>20860.940972236724</v>
          </cell>
          <cell r="R165">
            <v>12634.700256782289</v>
          </cell>
          <cell r="S165">
            <v>0</v>
          </cell>
          <cell r="T165">
            <v>9339.8127677223474</v>
          </cell>
          <cell r="U165">
            <v>146514.95150091473</v>
          </cell>
          <cell r="V165">
            <v>1299.690625333327</v>
          </cell>
          <cell r="W165">
            <v>79800.580938912724</v>
          </cell>
          <cell r="X165">
            <v>5343.8208678632764</v>
          </cell>
          <cell r="Y165">
            <v>0</v>
          </cell>
          <cell r="Z165">
            <v>9007.7016715862192</v>
          </cell>
          <cell r="AA165">
            <v>0</v>
          </cell>
          <cell r="AB165">
            <v>0</v>
          </cell>
          <cell r="AC165">
            <v>0</v>
          </cell>
          <cell r="AD165">
            <v>0</v>
          </cell>
          <cell r="AE165">
            <v>0</v>
          </cell>
          <cell r="AF165">
            <v>0</v>
          </cell>
          <cell r="AG165">
            <v>58326.967443558111</v>
          </cell>
          <cell r="AH165">
            <v>36740.901783130546</v>
          </cell>
          <cell r="AI165">
            <v>283873.99076559552</v>
          </cell>
          <cell r="AJ165">
            <v>98874.581251971322</v>
          </cell>
          <cell r="AK165">
            <v>85039.051757883557</v>
          </cell>
          <cell r="AL165">
            <v>0</v>
          </cell>
          <cell r="AM165">
            <v>16265.844409793612</v>
          </cell>
          <cell r="AN165">
            <v>0</v>
          </cell>
          <cell r="AO165">
            <v>0</v>
          </cell>
          <cell r="AP165">
            <v>0</v>
          </cell>
          <cell r="AQ165">
            <v>0</v>
          </cell>
          <cell r="AR165">
            <v>0</v>
          </cell>
          <cell r="AS165">
            <v>0</v>
          </cell>
          <cell r="AT165">
            <v>0</v>
          </cell>
        </row>
        <row r="166">
          <cell r="A166">
            <v>9</v>
          </cell>
          <cell r="B166" t="str">
            <v>RhodeIsland</v>
          </cell>
          <cell r="C166">
            <v>43221</v>
          </cell>
          <cell r="D166" t="str">
            <v>Frcst VO</v>
          </cell>
          <cell r="E166">
            <v>35057.76679893586</v>
          </cell>
          <cell r="F166">
            <v>1594.4120246630341</v>
          </cell>
          <cell r="G166">
            <v>1123646.6587248428</v>
          </cell>
          <cell r="H166">
            <v>112400.98863726032</v>
          </cell>
          <cell r="I166">
            <v>141039.47003146017</v>
          </cell>
          <cell r="J166">
            <v>0</v>
          </cell>
          <cell r="K166">
            <v>0</v>
          </cell>
          <cell r="L166">
            <v>103169.34355519802</v>
          </cell>
          <cell r="M166">
            <v>11989.858255379917</v>
          </cell>
          <cell r="N166">
            <v>199439.32769280861</v>
          </cell>
          <cell r="O166">
            <v>19102.864530909548</v>
          </cell>
          <cell r="P166">
            <v>0</v>
          </cell>
          <cell r="Q166">
            <v>17924.533506983727</v>
          </cell>
          <cell r="R166">
            <v>16002.14442512899</v>
          </cell>
          <cell r="S166">
            <v>0</v>
          </cell>
          <cell r="T166">
            <v>8058.0521814981594</v>
          </cell>
          <cell r="U166">
            <v>75090.842987440119</v>
          </cell>
          <cell r="V166">
            <v>679.8297934090574</v>
          </cell>
          <cell r="W166">
            <v>37790.554467204478</v>
          </cell>
          <cell r="X166">
            <v>3588.858177642036</v>
          </cell>
          <cell r="Y166">
            <v>0</v>
          </cell>
          <cell r="Z166">
            <v>5425.8034301156813</v>
          </cell>
          <cell r="AA166">
            <v>0</v>
          </cell>
          <cell r="AB166">
            <v>0</v>
          </cell>
          <cell r="AC166">
            <v>0</v>
          </cell>
          <cell r="AD166">
            <v>0</v>
          </cell>
          <cell r="AE166">
            <v>0</v>
          </cell>
          <cell r="AF166">
            <v>0</v>
          </cell>
          <cell r="AG166">
            <v>35737.017167326063</v>
          </cell>
          <cell r="AH166">
            <v>35064.451697622659</v>
          </cell>
          <cell r="AI166">
            <v>262724.77700121165</v>
          </cell>
          <cell r="AJ166">
            <v>33013.776447014592</v>
          </cell>
          <cell r="AK166">
            <v>38679.39840094297</v>
          </cell>
          <cell r="AL166">
            <v>61454.243887100034</v>
          </cell>
          <cell r="AM166">
            <v>13882.852032292611</v>
          </cell>
          <cell r="AN166">
            <v>0</v>
          </cell>
          <cell r="AO166">
            <v>0</v>
          </cell>
          <cell r="AP166">
            <v>0</v>
          </cell>
          <cell r="AQ166">
            <v>0</v>
          </cell>
          <cell r="AR166">
            <v>0</v>
          </cell>
          <cell r="AS166">
            <v>0</v>
          </cell>
          <cell r="AT166">
            <v>0</v>
          </cell>
        </row>
        <row r="167">
          <cell r="A167">
            <v>9</v>
          </cell>
          <cell r="B167" t="str">
            <v>RhodeIsland</v>
          </cell>
          <cell r="C167">
            <v>43252</v>
          </cell>
          <cell r="D167" t="str">
            <v>Frcst VO</v>
          </cell>
          <cell r="E167">
            <v>28215.112327894552</v>
          </cell>
          <cell r="F167">
            <v>997.70833514109552</v>
          </cell>
          <cell r="G167">
            <v>661826.18302447896</v>
          </cell>
          <cell r="H167">
            <v>70230.334973761652</v>
          </cell>
          <cell r="I167">
            <v>76838.03386837228</v>
          </cell>
          <cell r="J167">
            <v>0</v>
          </cell>
          <cell r="K167">
            <v>0</v>
          </cell>
          <cell r="L167">
            <v>72766.242865212713</v>
          </cell>
          <cell r="M167">
            <v>755.96872797454694</v>
          </cell>
          <cell r="N167">
            <v>131312.63744302993</v>
          </cell>
          <cell r="O167">
            <v>16176.268605281346</v>
          </cell>
          <cell r="P167">
            <v>0</v>
          </cell>
          <cell r="Q167">
            <v>13842.158744980969</v>
          </cell>
          <cell r="R167">
            <v>14193.660779115136</v>
          </cell>
          <cell r="S167">
            <v>0</v>
          </cell>
          <cell r="T167">
            <v>8882.1330971060252</v>
          </cell>
          <cell r="U167">
            <v>49285.809366523383</v>
          </cell>
          <cell r="V167">
            <v>232.65152237663023</v>
          </cell>
          <cell r="W167">
            <v>22845.144250423869</v>
          </cell>
          <cell r="X167">
            <v>1556.2614939660839</v>
          </cell>
          <cell r="Y167">
            <v>0</v>
          </cell>
          <cell r="Z167">
            <v>3868.6802092551579</v>
          </cell>
          <cell r="AA167">
            <v>0</v>
          </cell>
          <cell r="AB167">
            <v>0</v>
          </cell>
          <cell r="AC167">
            <v>0</v>
          </cell>
          <cell r="AD167">
            <v>0</v>
          </cell>
          <cell r="AE167">
            <v>0</v>
          </cell>
          <cell r="AF167">
            <v>0</v>
          </cell>
          <cell r="AG167">
            <v>31781.77740762063</v>
          </cell>
          <cell r="AH167">
            <v>31207.548459730158</v>
          </cell>
          <cell r="AI167">
            <v>256964.83895792413</v>
          </cell>
          <cell r="AJ167">
            <v>25899.250138919648</v>
          </cell>
          <cell r="AK167">
            <v>18572.563991910276</v>
          </cell>
          <cell r="AL167">
            <v>269714.33086212038</v>
          </cell>
          <cell r="AM167">
            <v>13118.446229427993</v>
          </cell>
          <cell r="AN167">
            <v>0</v>
          </cell>
          <cell r="AO167">
            <v>0</v>
          </cell>
          <cell r="AP167">
            <v>0</v>
          </cell>
          <cell r="AQ167">
            <v>0</v>
          </cell>
          <cell r="AR167">
            <v>0</v>
          </cell>
          <cell r="AS167">
            <v>0</v>
          </cell>
          <cell r="AT167">
            <v>0</v>
          </cell>
        </row>
        <row r="168">
          <cell r="A168">
            <v>9</v>
          </cell>
          <cell r="B168" t="str">
            <v>RhodeIsland</v>
          </cell>
          <cell r="C168">
            <v>43282</v>
          </cell>
          <cell r="D168" t="str">
            <v>Frcst VO</v>
          </cell>
          <cell r="E168">
            <v>23435.081879577247</v>
          </cell>
          <cell r="F168">
            <v>718.36493066473315</v>
          </cell>
          <cell r="G168">
            <v>411892.38977228728</v>
          </cell>
          <cell r="H168">
            <v>41880.259117878333</v>
          </cell>
          <cell r="I168">
            <v>54298.837891516239</v>
          </cell>
          <cell r="J168">
            <v>0</v>
          </cell>
          <cell r="K168">
            <v>0</v>
          </cell>
          <cell r="L168">
            <v>55825.445060051956</v>
          </cell>
          <cell r="M168">
            <v>130.95781183776842</v>
          </cell>
          <cell r="N168">
            <v>98337.283089813616</v>
          </cell>
          <cell r="O168">
            <v>12971.875704053031</v>
          </cell>
          <cell r="P168">
            <v>0</v>
          </cell>
          <cell r="Q168">
            <v>12667.30516285333</v>
          </cell>
          <cell r="R168">
            <v>9249.9302659583773</v>
          </cell>
          <cell r="S168">
            <v>0</v>
          </cell>
          <cell r="T168">
            <v>6491.8124689465376</v>
          </cell>
          <cell r="U168">
            <v>22342.150628103853</v>
          </cell>
          <cell r="V168">
            <v>50.044473706858867</v>
          </cell>
          <cell r="W168">
            <v>14546.254676348961</v>
          </cell>
          <cell r="X168">
            <v>1405.6825289559533</v>
          </cell>
          <cell r="Y168">
            <v>0</v>
          </cell>
          <cell r="Z168">
            <v>1653.663488750964</v>
          </cell>
          <cell r="AA168">
            <v>0</v>
          </cell>
          <cell r="AB168">
            <v>0</v>
          </cell>
          <cell r="AC168">
            <v>0</v>
          </cell>
          <cell r="AD168">
            <v>0</v>
          </cell>
          <cell r="AE168">
            <v>0</v>
          </cell>
          <cell r="AF168">
            <v>0</v>
          </cell>
          <cell r="AG168">
            <v>27650.410271923185</v>
          </cell>
          <cell r="AH168">
            <v>28499.292942296252</v>
          </cell>
          <cell r="AI168">
            <v>258799.24690407395</v>
          </cell>
          <cell r="AJ168">
            <v>18923.141378409462</v>
          </cell>
          <cell r="AK168">
            <v>15445.062136497438</v>
          </cell>
          <cell r="AL168">
            <v>714331.60602650454</v>
          </cell>
          <cell r="AM168">
            <v>12276.716190125286</v>
          </cell>
          <cell r="AN168">
            <v>0</v>
          </cell>
          <cell r="AO168">
            <v>0</v>
          </cell>
          <cell r="AP168">
            <v>0</v>
          </cell>
          <cell r="AQ168">
            <v>0</v>
          </cell>
          <cell r="AR168">
            <v>0</v>
          </cell>
          <cell r="AS168">
            <v>0</v>
          </cell>
          <cell r="AT168">
            <v>0</v>
          </cell>
        </row>
        <row r="169">
          <cell r="A169">
            <v>9</v>
          </cell>
          <cell r="B169" t="str">
            <v>RhodeIsland</v>
          </cell>
          <cell r="C169">
            <v>43313</v>
          </cell>
          <cell r="D169" t="str">
            <v>Frcst VO</v>
          </cell>
          <cell r="E169">
            <v>20581.701443152222</v>
          </cell>
          <cell r="F169">
            <v>612.38713603729775</v>
          </cell>
          <cell r="G169">
            <v>345618.18751209817</v>
          </cell>
          <cell r="H169">
            <v>37484.21261716068</v>
          </cell>
          <cell r="I169">
            <v>46820.270450232551</v>
          </cell>
          <cell r="J169">
            <v>0</v>
          </cell>
          <cell r="K169">
            <v>0</v>
          </cell>
          <cell r="L169">
            <v>48420.834628845208</v>
          </cell>
          <cell r="M169">
            <v>332.12277882433932</v>
          </cell>
          <cell r="N169">
            <v>87368.056492692282</v>
          </cell>
          <cell r="O169">
            <v>13362.132305564015</v>
          </cell>
          <cell r="P169">
            <v>0</v>
          </cell>
          <cell r="Q169">
            <v>13589.725928298363</v>
          </cell>
          <cell r="R169">
            <v>13274.346371540578</v>
          </cell>
          <cell r="S169">
            <v>0</v>
          </cell>
          <cell r="T169">
            <v>6738.0945046445968</v>
          </cell>
          <cell r="U169">
            <v>17639.772601273886</v>
          </cell>
          <cell r="V169">
            <v>15.998509554140128</v>
          </cell>
          <cell r="W169">
            <v>11368.914444811111</v>
          </cell>
          <cell r="X169">
            <v>1376.368633757962</v>
          </cell>
          <cell r="Y169">
            <v>0</v>
          </cell>
          <cell r="Z169">
            <v>1541.8534585987263</v>
          </cell>
          <cell r="AA169">
            <v>0</v>
          </cell>
          <cell r="AB169">
            <v>0</v>
          </cell>
          <cell r="AC169">
            <v>0</v>
          </cell>
          <cell r="AD169">
            <v>0</v>
          </cell>
          <cell r="AE169">
            <v>0</v>
          </cell>
          <cell r="AF169">
            <v>0</v>
          </cell>
          <cell r="AG169">
            <v>30382.870203597213</v>
          </cell>
          <cell r="AH169">
            <v>30585.480944601572</v>
          </cell>
          <cell r="AI169">
            <v>252439.15769502486</v>
          </cell>
          <cell r="AJ169">
            <v>18636.338000000003</v>
          </cell>
          <cell r="AK169">
            <v>15173.517307692307</v>
          </cell>
          <cell r="AL169">
            <v>107916.2330153142</v>
          </cell>
          <cell r="AM169">
            <v>9888.3890196149696</v>
          </cell>
          <cell r="AN169">
            <v>0</v>
          </cell>
          <cell r="AO169">
            <v>0</v>
          </cell>
          <cell r="AP169">
            <v>0</v>
          </cell>
          <cell r="AQ169">
            <v>0</v>
          </cell>
          <cell r="AR169">
            <v>0</v>
          </cell>
          <cell r="AS169">
            <v>0</v>
          </cell>
          <cell r="AT169">
            <v>0</v>
          </cell>
        </row>
        <row r="170">
          <cell r="A170">
            <v>9</v>
          </cell>
          <cell r="B170" t="str">
            <v>RhodeIsland</v>
          </cell>
          <cell r="C170">
            <v>43344</v>
          </cell>
          <cell r="D170" t="str">
            <v>Frcst VO</v>
          </cell>
          <cell r="E170">
            <v>22278.664697040826</v>
          </cell>
          <cell r="F170">
            <v>720.34714510786148</v>
          </cell>
          <cell r="G170">
            <v>375245.88232442463</v>
          </cell>
          <cell r="H170">
            <v>42200.588371288264</v>
          </cell>
          <cell r="I170">
            <v>49920.176359868623</v>
          </cell>
          <cell r="J170">
            <v>0</v>
          </cell>
          <cell r="K170">
            <v>0</v>
          </cell>
          <cell r="L170">
            <v>60450.376943505864</v>
          </cell>
          <cell r="M170">
            <v>300.15974138079815</v>
          </cell>
          <cell r="N170">
            <v>97778.584076665851</v>
          </cell>
          <cell r="O170">
            <v>14890.336923491948</v>
          </cell>
          <cell r="P170">
            <v>0</v>
          </cell>
          <cell r="Q170">
            <v>15682.155024574866</v>
          </cell>
          <cell r="R170">
            <v>11077.165491350108</v>
          </cell>
          <cell r="S170">
            <v>0</v>
          </cell>
          <cell r="T170">
            <v>8416.954476704359</v>
          </cell>
          <cell r="U170">
            <v>21768.395785455356</v>
          </cell>
          <cell r="V170">
            <v>50.411952052774836</v>
          </cell>
          <cell r="W170">
            <v>12547.129547163948</v>
          </cell>
          <cell r="X170">
            <v>1430.0474232924037</v>
          </cell>
          <cell r="Y170">
            <v>0</v>
          </cell>
          <cell r="Z170">
            <v>1544.0558398375538</v>
          </cell>
          <cell r="AA170">
            <v>0</v>
          </cell>
          <cell r="AB170">
            <v>0</v>
          </cell>
          <cell r="AC170">
            <v>0</v>
          </cell>
          <cell r="AD170">
            <v>0</v>
          </cell>
          <cell r="AE170">
            <v>0</v>
          </cell>
          <cell r="AF170">
            <v>0</v>
          </cell>
          <cell r="AG170">
            <v>32133.045524134672</v>
          </cell>
          <cell r="AH170">
            <v>31565.425363374779</v>
          </cell>
          <cell r="AI170">
            <v>275876.52934967162</v>
          </cell>
          <cell r="AJ170">
            <v>23048.531658649794</v>
          </cell>
          <cell r="AK170">
            <v>20827.712248837528</v>
          </cell>
          <cell r="AL170">
            <v>304277.7066349652</v>
          </cell>
          <cell r="AM170">
            <v>11517.636533927993</v>
          </cell>
          <cell r="AN170">
            <v>0</v>
          </cell>
          <cell r="AO170">
            <v>0</v>
          </cell>
          <cell r="AP170">
            <v>0</v>
          </cell>
          <cell r="AQ170">
            <v>0</v>
          </cell>
          <cell r="AR170">
            <v>0</v>
          </cell>
          <cell r="AS170">
            <v>0</v>
          </cell>
          <cell r="AT170">
            <v>0</v>
          </cell>
        </row>
        <row r="171">
          <cell r="A171">
            <v>9</v>
          </cell>
          <cell r="B171" t="str">
            <v>RhodeIsland</v>
          </cell>
          <cell r="C171">
            <v>43374</v>
          </cell>
          <cell r="D171" t="str">
            <v>Frcst VO</v>
          </cell>
          <cell r="E171">
            <v>23415.045459226789</v>
          </cell>
          <cell r="F171">
            <v>773.82659371591433</v>
          </cell>
          <cell r="G171">
            <v>495789.41089016636</v>
          </cell>
          <cell r="H171">
            <v>53347.717628523591</v>
          </cell>
          <cell r="I171">
            <v>52135.853410115007</v>
          </cell>
          <cell r="J171">
            <v>0</v>
          </cell>
          <cell r="K171">
            <v>0</v>
          </cell>
          <cell r="L171">
            <v>60323.206195038772</v>
          </cell>
          <cell r="M171">
            <v>820.42329707327576</v>
          </cell>
          <cell r="N171">
            <v>115202.00514735229</v>
          </cell>
          <cell r="O171">
            <v>14959.457796090494</v>
          </cell>
          <cell r="P171">
            <v>0</v>
          </cell>
          <cell r="Q171">
            <v>14270.799025630571</v>
          </cell>
          <cell r="R171">
            <v>10483.141151452222</v>
          </cell>
          <cell r="S171">
            <v>0</v>
          </cell>
          <cell r="T171">
            <v>7668.7373724145773</v>
          </cell>
          <cell r="U171">
            <v>35273.59544446272</v>
          </cell>
          <cell r="V171">
            <v>51.888035084931843</v>
          </cell>
          <cell r="W171">
            <v>20397.345216948772</v>
          </cell>
          <cell r="X171">
            <v>1416.1537395019734</v>
          </cell>
          <cell r="Y171">
            <v>0</v>
          </cell>
          <cell r="Z171">
            <v>2285.1612943996151</v>
          </cell>
          <cell r="AA171">
            <v>0</v>
          </cell>
          <cell r="AB171">
            <v>0</v>
          </cell>
          <cell r="AC171">
            <v>0</v>
          </cell>
          <cell r="AD171">
            <v>0</v>
          </cell>
          <cell r="AE171">
            <v>0</v>
          </cell>
          <cell r="AF171">
            <v>0</v>
          </cell>
          <cell r="AG171">
            <v>44476.296700912433</v>
          </cell>
          <cell r="AH171">
            <v>29602.955467298983</v>
          </cell>
          <cell r="AI171">
            <v>267028.78582206543</v>
          </cell>
          <cell r="AJ171">
            <v>48542.560408249425</v>
          </cell>
          <cell r="AK171">
            <v>46608.492869292408</v>
          </cell>
          <cell r="AL171">
            <v>257191.75864797214</v>
          </cell>
          <cell r="AM171">
            <v>13974.408147650194</v>
          </cell>
          <cell r="AN171">
            <v>0</v>
          </cell>
          <cell r="AO171">
            <v>0</v>
          </cell>
          <cell r="AP171">
            <v>0</v>
          </cell>
          <cell r="AQ171">
            <v>0</v>
          </cell>
          <cell r="AR171">
            <v>0</v>
          </cell>
          <cell r="AS171">
            <v>0</v>
          </cell>
          <cell r="AT171">
            <v>0</v>
          </cell>
        </row>
        <row r="172">
          <cell r="A172">
            <v>9</v>
          </cell>
          <cell r="B172" t="str">
            <v>RhodeIsland</v>
          </cell>
          <cell r="C172">
            <v>43405</v>
          </cell>
          <cell r="D172" t="str">
            <v>Frcst VO</v>
          </cell>
          <cell r="E172">
            <v>30019.970237632759</v>
          </cell>
          <cell r="F172">
            <v>1466.9129198009578</v>
          </cell>
          <cell r="G172">
            <v>1029735.2462167332</v>
          </cell>
          <cell r="H172">
            <v>116313.07690975312</v>
          </cell>
          <cell r="I172">
            <v>124844.41509348546</v>
          </cell>
          <cell r="J172">
            <v>0</v>
          </cell>
          <cell r="K172">
            <v>0</v>
          </cell>
          <cell r="L172">
            <v>95579.678530006131</v>
          </cell>
          <cell r="M172">
            <v>1480.6669224525376</v>
          </cell>
          <cell r="N172">
            <v>205586.03791416064</v>
          </cell>
          <cell r="O172">
            <v>18540.939027477045</v>
          </cell>
          <cell r="P172">
            <v>0</v>
          </cell>
          <cell r="Q172">
            <v>18290.497502780701</v>
          </cell>
          <cell r="R172">
            <v>10728.028224065134</v>
          </cell>
          <cell r="S172">
            <v>0</v>
          </cell>
          <cell r="T172">
            <v>8569.9691630367506</v>
          </cell>
          <cell r="U172">
            <v>74667.483864104099</v>
          </cell>
          <cell r="V172">
            <v>708.15814903410057</v>
          </cell>
          <cell r="W172">
            <v>46480.508004943826</v>
          </cell>
          <cell r="X172">
            <v>3018.132209903933</v>
          </cell>
          <cell r="Y172">
            <v>0</v>
          </cell>
          <cell r="Z172">
            <v>5830.3801894366734</v>
          </cell>
          <cell r="AA172">
            <v>0</v>
          </cell>
          <cell r="AB172">
            <v>0</v>
          </cell>
          <cell r="AC172">
            <v>0</v>
          </cell>
          <cell r="AD172">
            <v>0</v>
          </cell>
          <cell r="AE172">
            <v>0</v>
          </cell>
          <cell r="AF172">
            <v>0</v>
          </cell>
          <cell r="AG172">
            <v>64568.044880094843</v>
          </cell>
          <cell r="AH172">
            <v>40684.289424115763</v>
          </cell>
          <cell r="AI172">
            <v>299764.97497854679</v>
          </cell>
          <cell r="AJ172">
            <v>111502.31207309982</v>
          </cell>
          <cell r="AK172">
            <v>100445.93571313254</v>
          </cell>
          <cell r="AL172">
            <v>214911.5284113872</v>
          </cell>
          <cell r="AM172">
            <v>15859.639262990388</v>
          </cell>
          <cell r="AN172">
            <v>0</v>
          </cell>
          <cell r="AO172">
            <v>0</v>
          </cell>
          <cell r="AP172">
            <v>0</v>
          </cell>
          <cell r="AQ172">
            <v>0</v>
          </cell>
          <cell r="AR172">
            <v>0</v>
          </cell>
          <cell r="AS172">
            <v>0</v>
          </cell>
          <cell r="AT172">
            <v>0</v>
          </cell>
        </row>
        <row r="173">
          <cell r="A173">
            <v>9</v>
          </cell>
          <cell r="B173" t="str">
            <v>RhodeIsland</v>
          </cell>
          <cell r="C173">
            <v>43435</v>
          </cell>
          <cell r="D173" t="str">
            <v>Frcst VO</v>
          </cell>
          <cell r="E173">
            <v>44324.20844680092</v>
          </cell>
          <cell r="F173">
            <v>2738.6048716928613</v>
          </cell>
          <cell r="G173">
            <v>1933250.5035183162</v>
          </cell>
          <cell r="H173">
            <v>211056.31384351724</v>
          </cell>
          <cell r="I173">
            <v>262217.69238911913</v>
          </cell>
          <cell r="J173">
            <v>0</v>
          </cell>
          <cell r="K173">
            <v>0</v>
          </cell>
          <cell r="L173">
            <v>163782.67515920129</v>
          </cell>
          <cell r="M173">
            <v>3465.3318487147144</v>
          </cell>
          <cell r="N173">
            <v>317444.10826953471</v>
          </cell>
          <cell r="O173">
            <v>24001.404627121014</v>
          </cell>
          <cell r="P173">
            <v>0</v>
          </cell>
          <cell r="Q173">
            <v>20910.360170221673</v>
          </cell>
          <cell r="R173">
            <v>10551.403195179968</v>
          </cell>
          <cell r="S173">
            <v>0</v>
          </cell>
          <cell r="T173">
            <v>10438.591230398293</v>
          </cell>
          <cell r="U173">
            <v>132336.62310891514</v>
          </cell>
          <cell r="V173">
            <v>839.08845704959379</v>
          </cell>
          <cell r="W173">
            <v>76152.937585288048</v>
          </cell>
          <cell r="X173">
            <v>5226.0876228794214</v>
          </cell>
          <cell r="Y173">
            <v>0</v>
          </cell>
          <cell r="Z173">
            <v>9190.9463451757074</v>
          </cell>
          <cell r="AA173">
            <v>0</v>
          </cell>
          <cell r="AB173">
            <v>0</v>
          </cell>
          <cell r="AC173">
            <v>0</v>
          </cell>
          <cell r="AD173">
            <v>0</v>
          </cell>
          <cell r="AE173">
            <v>0</v>
          </cell>
          <cell r="AF173">
            <v>0</v>
          </cell>
          <cell r="AG173">
            <v>104595.13675470957</v>
          </cell>
          <cell r="AH173">
            <v>46905.586784616484</v>
          </cell>
          <cell r="AI173">
            <v>372333.76615056436</v>
          </cell>
          <cell r="AJ173">
            <v>157605.3855121558</v>
          </cell>
          <cell r="AK173">
            <v>147584.8919511142</v>
          </cell>
          <cell r="AL173">
            <v>83526.814379626041</v>
          </cell>
          <cell r="AM173">
            <v>19289.695009429743</v>
          </cell>
          <cell r="AN173">
            <v>0</v>
          </cell>
          <cell r="AO173">
            <v>0</v>
          </cell>
          <cell r="AP173">
            <v>0</v>
          </cell>
          <cell r="AQ173">
            <v>0</v>
          </cell>
          <cell r="AR173">
            <v>0</v>
          </cell>
          <cell r="AS173">
            <v>0</v>
          </cell>
          <cell r="AT173">
            <v>0</v>
          </cell>
        </row>
        <row r="174">
          <cell r="A174">
            <v>9</v>
          </cell>
          <cell r="B174" t="str">
            <v>RhodeIsland</v>
          </cell>
          <cell r="C174">
            <v>43466</v>
          </cell>
          <cell r="D174" t="str">
            <v>Frcst VO</v>
          </cell>
          <cell r="E174">
            <v>58378.404985562032</v>
          </cell>
          <cell r="F174">
            <v>3819.2242479877541</v>
          </cell>
          <cell r="G174">
            <v>2914699.9702602089</v>
          </cell>
          <cell r="H174">
            <v>274852.13242631406</v>
          </cell>
          <cell r="I174">
            <v>475020.7019321174</v>
          </cell>
          <cell r="J174">
            <v>0</v>
          </cell>
          <cell r="K174">
            <v>0</v>
          </cell>
          <cell r="L174">
            <v>224624.8315789951</v>
          </cell>
          <cell r="M174">
            <v>5309.4732933655741</v>
          </cell>
          <cell r="N174">
            <v>514425.75223880191</v>
          </cell>
          <cell r="O174">
            <v>27158.428415486778</v>
          </cell>
          <cell r="P174">
            <v>0</v>
          </cell>
          <cell r="Q174">
            <v>27458.905812801484</v>
          </cell>
          <cell r="R174">
            <v>16425.653015807307</v>
          </cell>
          <cell r="S174">
            <v>0</v>
          </cell>
          <cell r="T174">
            <v>10052.985712474296</v>
          </cell>
          <cell r="U174">
            <v>206975.3766356367</v>
          </cell>
          <cell r="V174">
            <v>890.15945604572278</v>
          </cell>
          <cell r="W174">
            <v>112181.97609253484</v>
          </cell>
          <cell r="X174">
            <v>8548.5148894063022</v>
          </cell>
          <cell r="Y174">
            <v>0</v>
          </cell>
          <cell r="Z174">
            <v>12912.797563253003</v>
          </cell>
          <cell r="AA174">
            <v>0</v>
          </cell>
          <cell r="AB174">
            <v>0</v>
          </cell>
          <cell r="AC174">
            <v>0</v>
          </cell>
          <cell r="AD174">
            <v>0</v>
          </cell>
          <cell r="AE174">
            <v>0</v>
          </cell>
          <cell r="AF174">
            <v>0</v>
          </cell>
          <cell r="AG174">
            <v>100714.79136919306</v>
          </cell>
          <cell r="AH174">
            <v>42956.191137236223</v>
          </cell>
          <cell r="AI174">
            <v>365589.44765457889</v>
          </cell>
          <cell r="AJ174">
            <v>178243.17036835081</v>
          </cell>
          <cell r="AK174">
            <v>161257.26318140092</v>
          </cell>
          <cell r="AL174">
            <v>83141.128215144621</v>
          </cell>
          <cell r="AM174">
            <v>15906.753180507008</v>
          </cell>
          <cell r="AN174">
            <v>0</v>
          </cell>
          <cell r="AO174">
            <v>0</v>
          </cell>
          <cell r="AP174">
            <v>0</v>
          </cell>
          <cell r="AQ174">
            <v>0</v>
          </cell>
          <cell r="AR174">
            <v>0</v>
          </cell>
          <cell r="AS174">
            <v>0</v>
          </cell>
          <cell r="AT174">
            <v>0</v>
          </cell>
        </row>
        <row r="175">
          <cell r="A175">
            <v>9</v>
          </cell>
          <cell r="B175" t="str">
            <v>RhodeIsland</v>
          </cell>
          <cell r="C175">
            <v>43497</v>
          </cell>
          <cell r="D175" t="str">
            <v>Frcst VO</v>
          </cell>
          <cell r="E175">
            <v>57463.805407523374</v>
          </cell>
          <cell r="F175">
            <v>3756.6926139047118</v>
          </cell>
          <cell r="G175">
            <v>2971628.8607560415</v>
          </cell>
          <cell r="H175">
            <v>274603.74141833611</v>
          </cell>
          <cell r="I175">
            <v>456348.78722999536</v>
          </cell>
          <cell r="J175">
            <v>0</v>
          </cell>
          <cell r="K175">
            <v>0</v>
          </cell>
          <cell r="L175">
            <v>240411.84497845639</v>
          </cell>
          <cell r="M175">
            <v>5176.5830253849099</v>
          </cell>
          <cell r="N175">
            <v>535557.66782925231</v>
          </cell>
          <cell r="O175">
            <v>26551.75939963193</v>
          </cell>
          <cell r="P175">
            <v>0</v>
          </cell>
          <cell r="Q175">
            <v>24288.155689972769</v>
          </cell>
          <cell r="R175">
            <v>13788.769825514237</v>
          </cell>
          <cell r="S175">
            <v>0</v>
          </cell>
          <cell r="T175">
            <v>12703.424401567901</v>
          </cell>
          <cell r="U175">
            <v>204387.41757092171</v>
          </cell>
          <cell r="V175">
            <v>2041.7611624641695</v>
          </cell>
          <cell r="W175">
            <v>114500.54889169778</v>
          </cell>
          <cell r="X175">
            <v>7564.486501361268</v>
          </cell>
          <cell r="Y175">
            <v>0</v>
          </cell>
          <cell r="Z175">
            <v>12557.775251952677</v>
          </cell>
          <cell r="AA175">
            <v>0</v>
          </cell>
          <cell r="AB175">
            <v>0</v>
          </cell>
          <cell r="AC175">
            <v>0</v>
          </cell>
          <cell r="AD175">
            <v>0</v>
          </cell>
          <cell r="AE175">
            <v>0</v>
          </cell>
          <cell r="AF175">
            <v>0</v>
          </cell>
          <cell r="AG175">
            <v>116380.28898429766</v>
          </cell>
          <cell r="AH175">
            <v>50756.71881172742</v>
          </cell>
          <cell r="AI175">
            <v>352488.89335867477</v>
          </cell>
          <cell r="AJ175">
            <v>167452.26186088932</v>
          </cell>
          <cell r="AK175">
            <v>156382.07201008155</v>
          </cell>
          <cell r="AL175">
            <v>0</v>
          </cell>
          <cell r="AM175">
            <v>15358.244450144695</v>
          </cell>
          <cell r="AN175">
            <v>0</v>
          </cell>
          <cell r="AO175">
            <v>0</v>
          </cell>
          <cell r="AP175">
            <v>0</v>
          </cell>
          <cell r="AQ175">
            <v>0</v>
          </cell>
          <cell r="AR175">
            <v>0</v>
          </cell>
          <cell r="AS175">
            <v>0</v>
          </cell>
          <cell r="AT175">
            <v>0</v>
          </cell>
        </row>
        <row r="176">
          <cell r="A176">
            <v>9</v>
          </cell>
          <cell r="B176" t="str">
            <v>RhodeIsland</v>
          </cell>
          <cell r="C176">
            <v>43525</v>
          </cell>
          <cell r="D176" t="str">
            <v>Frcst VO</v>
          </cell>
          <cell r="E176">
            <v>50439.54699639391</v>
          </cell>
          <cell r="F176">
            <v>3124.3427935986465</v>
          </cell>
          <cell r="G176">
            <v>2590678.1459644311</v>
          </cell>
          <cell r="H176">
            <v>246207.001072035</v>
          </cell>
          <cell r="I176">
            <v>414513.15733053436</v>
          </cell>
          <cell r="J176">
            <v>0</v>
          </cell>
          <cell r="K176">
            <v>0</v>
          </cell>
          <cell r="L176">
            <v>212360.44777759432</v>
          </cell>
          <cell r="M176">
            <v>3443.4358389082117</v>
          </cell>
          <cell r="N176">
            <v>489255.07291170541</v>
          </cell>
          <cell r="O176">
            <v>28482.587329228638</v>
          </cell>
          <cell r="P176">
            <v>0</v>
          </cell>
          <cell r="Q176">
            <v>24793.263893011248</v>
          </cell>
          <cell r="R176">
            <v>13628.336566855825</v>
          </cell>
          <cell r="S176">
            <v>0</v>
          </cell>
          <cell r="T176">
            <v>11203.225576524517</v>
          </cell>
          <cell r="U176">
            <v>191457.22125692209</v>
          </cell>
          <cell r="V176">
            <v>2013.3875402291146</v>
          </cell>
          <cell r="W176">
            <v>106780.65546376174</v>
          </cell>
          <cell r="X176">
            <v>6824.2451657810252</v>
          </cell>
          <cell r="Y176">
            <v>0</v>
          </cell>
          <cell r="Z176">
            <v>12840.786390807847</v>
          </cell>
          <cell r="AA176">
            <v>0</v>
          </cell>
          <cell r="AB176">
            <v>0</v>
          </cell>
          <cell r="AC176">
            <v>0</v>
          </cell>
          <cell r="AD176">
            <v>0</v>
          </cell>
          <cell r="AE176">
            <v>0</v>
          </cell>
          <cell r="AF176">
            <v>0</v>
          </cell>
          <cell r="AG176">
            <v>78430.441734312524</v>
          </cell>
          <cell r="AH176">
            <v>49760.152800470671</v>
          </cell>
          <cell r="AI176">
            <v>322140.37320738478</v>
          </cell>
          <cell r="AJ176">
            <v>142450.151617375</v>
          </cell>
          <cell r="AK176">
            <v>130408.56755273158</v>
          </cell>
          <cell r="AL176">
            <v>0</v>
          </cell>
          <cell r="AM176">
            <v>12901.570033232476</v>
          </cell>
          <cell r="AN176">
            <v>0</v>
          </cell>
          <cell r="AO176">
            <v>0</v>
          </cell>
          <cell r="AP176">
            <v>0</v>
          </cell>
          <cell r="AQ176">
            <v>0</v>
          </cell>
          <cell r="AR176">
            <v>0</v>
          </cell>
          <cell r="AS176">
            <v>0</v>
          </cell>
          <cell r="AT176">
            <v>0</v>
          </cell>
        </row>
      </sheetData>
      <sheetData sheetId="10"/>
      <sheetData sheetId="11"/>
      <sheetData sheetId="12"/>
      <sheetData sheetId="13"/>
      <sheetData sheetId="14"/>
      <sheetData sheetId="15"/>
      <sheetData sheetId="16"/>
      <sheetData sheetId="17"/>
      <sheetData sheetId="18"/>
      <sheetData sheetId="19"/>
      <sheetData sheetId="20"/>
      <sheetData sheetId="21">
        <row r="12">
          <cell r="E12">
            <v>41814.09590324774</v>
          </cell>
        </row>
      </sheetData>
      <sheetData sheetId="22">
        <row r="93">
          <cell r="E93">
            <v>129.27424597049145</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caSummary"/>
      <sheetName val="MarginSummary"/>
      <sheetName val="Basis Data 03312008"/>
      <sheetName val="Retrieval"/>
      <sheetName val="RI_VOL_NF"/>
    </sheetNames>
    <sheetDataSet>
      <sheetData sheetId="0" refreshError="1">
        <row r="16">
          <cell r="A16" t="str">
            <v>A-1-1.)  Billed Fuel Revenue Summary</v>
          </cell>
          <cell r="DC16" t="str">
            <v>B-1-1.)  Billed Fuel Revenue Summary</v>
          </cell>
        </row>
        <row r="17">
          <cell r="B17" t="str">
            <v>P1</v>
          </cell>
          <cell r="C17" t="str">
            <v>P2</v>
          </cell>
          <cell r="D17" t="str">
            <v>P3</v>
          </cell>
          <cell r="E17" t="str">
            <v>P4</v>
          </cell>
          <cell r="F17" t="str">
            <v>P5</v>
          </cell>
          <cell r="G17" t="str">
            <v>P7</v>
          </cell>
          <cell r="H17" t="str">
            <v>P8</v>
          </cell>
          <cell r="I17" t="str">
            <v>P9</v>
          </cell>
          <cell r="J17" t="str">
            <v>P9a</v>
          </cell>
          <cell r="K17" t="str">
            <v>P9b</v>
          </cell>
          <cell r="L17" t="str">
            <v>P9c</v>
          </cell>
          <cell r="M17" t="str">
            <v>P10</v>
          </cell>
          <cell r="N17" t="str">
            <v>P10a</v>
          </cell>
          <cell r="O17" t="str">
            <v>P10b</v>
          </cell>
          <cell r="P17" t="str">
            <v>P20</v>
          </cell>
          <cell r="Q17" t="str">
            <v>P21</v>
          </cell>
          <cell r="R17" t="str">
            <v>P22</v>
          </cell>
          <cell r="S17" t="str">
            <v>P23</v>
          </cell>
          <cell r="T17" t="str">
            <v>P24</v>
          </cell>
          <cell r="U17" t="str">
            <v>P25</v>
          </cell>
          <cell r="V17" t="str">
            <v>P26</v>
          </cell>
          <cell r="W17" t="str">
            <v>P27</v>
          </cell>
          <cell r="X17" t="str">
            <v>P28</v>
          </cell>
          <cell r="Y17" t="str">
            <v>P29</v>
          </cell>
          <cell r="Z17" t="str">
            <v>P30</v>
          </cell>
          <cell r="AA17" t="str">
            <v>P31</v>
          </cell>
          <cell r="AB17" t="str">
            <v>P32</v>
          </cell>
          <cell r="AC17" t="str">
            <v>P33</v>
          </cell>
          <cell r="AD17" t="str">
            <v>P34</v>
          </cell>
          <cell r="AE17" t="str">
            <v>P35</v>
          </cell>
          <cell r="AF17" t="str">
            <v>P36</v>
          </cell>
          <cell r="AG17" t="str">
            <v>P37</v>
          </cell>
          <cell r="AH17" t="str">
            <v>P38</v>
          </cell>
          <cell r="AI17" t="str">
            <v>P49</v>
          </cell>
          <cell r="AJ17" t="str">
            <v>P50</v>
          </cell>
          <cell r="AK17" t="str">
            <v>P51</v>
          </cell>
          <cell r="AL17" t="str">
            <v>P52</v>
          </cell>
          <cell r="AM17" t="str">
            <v>P62</v>
          </cell>
          <cell r="AN17" t="str">
            <v>P63</v>
          </cell>
          <cell r="AO17" t="str">
            <v>P64</v>
          </cell>
          <cell r="AP17" t="str">
            <v>P65</v>
          </cell>
          <cell r="AQ17" t="str">
            <v>P66</v>
          </cell>
          <cell r="AR17" t="str">
            <v>Spare 1a</v>
          </cell>
          <cell r="AS17" t="str">
            <v>Spare 2a</v>
          </cell>
          <cell r="AT17" t="str">
            <v>Spare 3a</v>
          </cell>
          <cell r="AU17" t="str">
            <v>Spare 4a</v>
          </cell>
          <cell r="AV17" t="str">
            <v>Spare 5a</v>
          </cell>
          <cell r="AW17" t="str">
            <v>Spare 6a</v>
          </cell>
          <cell r="AX17" t="str">
            <v>Spare 7a</v>
          </cell>
          <cell r="AY17" t="str">
            <v>Spare 8a</v>
          </cell>
          <cell r="AZ17" t="str">
            <v>P58</v>
          </cell>
          <cell r="BA17" t="str">
            <v>P61</v>
          </cell>
          <cell r="BD17" t="str">
            <v>P11</v>
          </cell>
          <cell r="BE17" t="str">
            <v>P12</v>
          </cell>
          <cell r="BF17" t="str">
            <v>P13</v>
          </cell>
          <cell r="BG17" t="str">
            <v>P14</v>
          </cell>
          <cell r="BH17" t="str">
            <v>P15</v>
          </cell>
          <cell r="BI17" t="str">
            <v>P17</v>
          </cell>
          <cell r="BJ17" t="str">
            <v>P18</v>
          </cell>
          <cell r="BK17" t="str">
            <v>P19</v>
          </cell>
          <cell r="BL17" t="str">
            <v>P19a</v>
          </cell>
          <cell r="BM17" t="str">
            <v>P19b</v>
          </cell>
          <cell r="BN17" t="str">
            <v>P19c</v>
          </cell>
          <cell r="BP17" t="str">
            <v>P39</v>
          </cell>
          <cell r="BQ17" t="str">
            <v>P40</v>
          </cell>
          <cell r="BR17" t="str">
            <v>P41</v>
          </cell>
          <cell r="BS17" t="str">
            <v>P42</v>
          </cell>
          <cell r="BT17" t="str">
            <v>P43</v>
          </cell>
          <cell r="BU17" t="str">
            <v>P44</v>
          </cell>
          <cell r="CA17" t="str">
            <v>P45</v>
          </cell>
          <cell r="CB17" t="str">
            <v>P46</v>
          </cell>
          <cell r="CC17" t="str">
            <v>P47</v>
          </cell>
          <cell r="CH17" t="str">
            <v>P48</v>
          </cell>
          <cell r="CI17" t="str">
            <v>P53</v>
          </cell>
          <cell r="CJ17" t="str">
            <v>P54</v>
          </cell>
          <cell r="CK17" t="str">
            <v>P55</v>
          </cell>
          <cell r="CL17" t="str">
            <v>P56</v>
          </cell>
          <cell r="CR17" t="str">
            <v>Spare 1b</v>
          </cell>
          <cell r="CS17" t="str">
            <v>Spare 2b</v>
          </cell>
          <cell r="CT17" t="str">
            <v>Spare 3b</v>
          </cell>
          <cell r="CU17" t="str">
            <v>Spare 4b</v>
          </cell>
          <cell r="CV17" t="str">
            <v>Spare 5b</v>
          </cell>
          <cell r="CW17" t="str">
            <v>Spare 6b</v>
          </cell>
          <cell r="CX17" t="str">
            <v>Spare 7b</v>
          </cell>
          <cell r="CY17" t="str">
            <v>Spare 8b</v>
          </cell>
          <cell r="CZ17" t="str">
            <v>p57</v>
          </cell>
          <cell r="DA17" t="str">
            <v>p60</v>
          </cell>
          <cell r="DD17" t="str">
            <v>Total Firm</v>
          </cell>
          <cell r="DE17" t="str">
            <v>Total TC</v>
          </cell>
          <cell r="DF17" t="str">
            <v>Total Interruptible</v>
          </cell>
          <cell r="DG17" t="str">
            <v>Total Firm</v>
          </cell>
          <cell r="DH17" t="str">
            <v>Total TC</v>
          </cell>
          <cell r="DI17" t="str">
            <v>Total Interruptible</v>
          </cell>
          <cell r="DJ17" t="str">
            <v>Others</v>
          </cell>
          <cell r="DK17" t="str">
            <v>Grand</v>
          </cell>
        </row>
        <row r="18">
          <cell r="B18" t="str">
            <v>Resid - Firm</v>
          </cell>
          <cell r="D18" t="str">
            <v>Comm - Firm</v>
          </cell>
          <cell r="P18" t="str">
            <v>TC</v>
          </cell>
          <cell r="AI18" t="str">
            <v>Interruptible</v>
          </cell>
          <cell r="AR18" t="str">
            <v>Resid</v>
          </cell>
          <cell r="AS18" t="str">
            <v>Comm</v>
          </cell>
          <cell r="AT18" t="str">
            <v>Comm</v>
          </cell>
          <cell r="AU18" t="str">
            <v>TC</v>
          </cell>
          <cell r="AV18" t="str">
            <v>TC</v>
          </cell>
          <cell r="AW18" t="str">
            <v>TC</v>
          </cell>
          <cell r="AX18" t="str">
            <v>Interrupt</v>
          </cell>
          <cell r="AY18" t="str">
            <v>Interrupt</v>
          </cell>
          <cell r="AZ18" t="str">
            <v>Edgar</v>
          </cell>
          <cell r="BA18" t="str">
            <v>S. Allowance</v>
          </cell>
          <cell r="BD18" t="str">
            <v>Resid - Firm</v>
          </cell>
          <cell r="BF18" t="str">
            <v>Comm - Firm</v>
          </cell>
          <cell r="BP18" t="str">
            <v>TC</v>
          </cell>
          <cell r="CI18" t="str">
            <v>Interruptible</v>
          </cell>
          <cell r="CR18" t="str">
            <v>Resid</v>
          </cell>
          <cell r="CS18" t="str">
            <v>Comm</v>
          </cell>
          <cell r="CT18" t="str">
            <v>Comm</v>
          </cell>
          <cell r="CU18" t="str">
            <v>TC</v>
          </cell>
          <cell r="CV18" t="str">
            <v>TC</v>
          </cell>
          <cell r="CW18" t="str">
            <v>TC</v>
          </cell>
          <cell r="CX18" t="str">
            <v>Interrupt</v>
          </cell>
          <cell r="CY18" t="str">
            <v>Interrupt</v>
          </cell>
          <cell r="CZ18" t="str">
            <v>Offsys</v>
          </cell>
          <cell r="DA18" t="str">
            <v>Rev Char</v>
          </cell>
          <cell r="DD18" t="str">
            <v>Sales</v>
          </cell>
          <cell r="DE18" t="str">
            <v>Sales</v>
          </cell>
          <cell r="DF18" t="str">
            <v>Sales</v>
          </cell>
          <cell r="DG18" t="str">
            <v>Trans</v>
          </cell>
          <cell r="DH18" t="str">
            <v>Trans</v>
          </cell>
          <cell r="DI18" t="str">
            <v>Trans</v>
          </cell>
          <cell r="DJ18" t="str">
            <v>(Edgar, S.Allow, Choff, Offsys)</v>
          </cell>
          <cell r="DK18" t="str">
            <v>Total</v>
          </cell>
        </row>
        <row r="19">
          <cell r="B19" t="str">
            <v>1A</v>
          </cell>
          <cell r="C19" t="str">
            <v>1B</v>
          </cell>
          <cell r="D19">
            <v>3</v>
          </cell>
          <cell r="E19" t="str">
            <v>2-1</v>
          </cell>
          <cell r="F19" t="str">
            <v>2-2</v>
          </cell>
          <cell r="G19" t="str">
            <v>4A</v>
          </cell>
          <cell r="H19" t="str">
            <v>4B</v>
          </cell>
          <cell r="I19">
            <v>7</v>
          </cell>
          <cell r="J19" t="str">
            <v>SC 21 - R1</v>
          </cell>
          <cell r="K19" t="str">
            <v>SC 21 - R2</v>
          </cell>
          <cell r="L19" t="str">
            <v>SC 21 - R3</v>
          </cell>
          <cell r="M19" t="str">
            <v>NGV</v>
          </cell>
          <cell r="N19" t="str">
            <v>WC Ad</v>
          </cell>
          <cell r="O19" t="str">
            <v>1 Time Adj</v>
          </cell>
          <cell r="P19" t="str">
            <v>6C-1</v>
          </cell>
          <cell r="Q19" t="str">
            <v>6CT-1</v>
          </cell>
          <cell r="R19" t="str">
            <v>6C-2</v>
          </cell>
          <cell r="S19" t="str">
            <v>6CT-2</v>
          </cell>
          <cell r="T19" t="str">
            <v>6G-1</v>
          </cell>
          <cell r="U19" t="str">
            <v>6G-2</v>
          </cell>
          <cell r="V19" t="str">
            <v>NYH1</v>
          </cell>
          <cell r="W19" t="str">
            <v>NYH2</v>
          </cell>
          <cell r="X19" t="str">
            <v>NYSGS</v>
          </cell>
          <cell r="Y19" t="str">
            <v>Kingsboro</v>
          </cell>
          <cell r="Z19" t="str">
            <v>NYCDGS</v>
          </cell>
          <cell r="AA19" t="str">
            <v>6M-1</v>
          </cell>
          <cell r="AB19" t="str">
            <v>6M-2</v>
          </cell>
          <cell r="AC19" t="str">
            <v>6M-3</v>
          </cell>
          <cell r="AD19" t="str">
            <v>LFK-A</v>
          </cell>
          <cell r="AE19" t="str">
            <v>LFK-B</v>
          </cell>
          <cell r="AF19" t="str">
            <v>TRP-A</v>
          </cell>
          <cell r="AG19" t="str">
            <v>TRP-B</v>
          </cell>
          <cell r="AH19" t="str">
            <v>6M-4</v>
          </cell>
          <cell r="AI19" t="str">
            <v>5A1</v>
          </cell>
          <cell r="AJ19" t="str">
            <v>5A2</v>
          </cell>
          <cell r="AK19" t="str">
            <v>5B1</v>
          </cell>
          <cell r="AL19" t="str">
            <v>5B2</v>
          </cell>
          <cell r="AM19" t="str">
            <v>Power Gen</v>
          </cell>
          <cell r="AN19" t="str">
            <v>SC20-Spare 1</v>
          </cell>
          <cell r="AO19" t="str">
            <v>SC20-Spare 2</v>
          </cell>
          <cell r="AP19" t="str">
            <v>SC20-Spare 3</v>
          </cell>
          <cell r="AQ19" t="str">
            <v>PG &lt; 50MW</v>
          </cell>
          <cell r="AR19" t="str">
            <v>Spare 1a</v>
          </cell>
          <cell r="AS19" t="str">
            <v>Spare 2a</v>
          </cell>
          <cell r="AT19" t="str">
            <v>Spare 3a</v>
          </cell>
          <cell r="AU19" t="str">
            <v>Spare 4a</v>
          </cell>
          <cell r="AV19" t="str">
            <v>Spare 5a</v>
          </cell>
          <cell r="AW19" t="str">
            <v>Spare 6a</v>
          </cell>
          <cell r="AX19" t="str">
            <v>Spare 7a</v>
          </cell>
          <cell r="AY19" t="str">
            <v>Spare 8a</v>
          </cell>
          <cell r="BD19" t="str">
            <v>T1A</v>
          </cell>
          <cell r="BE19" t="str">
            <v>T1B</v>
          </cell>
          <cell r="BF19" t="str">
            <v>T3</v>
          </cell>
          <cell r="BG19" t="str">
            <v>T2-1</v>
          </cell>
          <cell r="BH19" t="str">
            <v>T2-2</v>
          </cell>
          <cell r="BI19" t="str">
            <v>T4A</v>
          </cell>
          <cell r="BJ19" t="str">
            <v>T4B</v>
          </cell>
          <cell r="BK19" t="str">
            <v>T7</v>
          </cell>
          <cell r="BL19" t="str">
            <v>T7</v>
          </cell>
          <cell r="BM19" t="str">
            <v>T7</v>
          </cell>
          <cell r="BN19" t="str">
            <v>T7</v>
          </cell>
          <cell r="BP19" t="str">
            <v>T6C-1</v>
          </cell>
          <cell r="BQ19" t="str">
            <v>T6CT-1</v>
          </cell>
          <cell r="BR19" t="str">
            <v>T6C-2</v>
          </cell>
          <cell r="BS19" t="str">
            <v>T6CT-2</v>
          </cell>
          <cell r="BT19" t="str">
            <v>T6G-1</v>
          </cell>
          <cell r="BU19" t="str">
            <v>T6G-2</v>
          </cell>
          <cell r="CA19" t="str">
            <v>T6M-1</v>
          </cell>
          <cell r="CB19" t="str">
            <v>T6M-2</v>
          </cell>
          <cell r="CC19" t="str">
            <v>T6M-3</v>
          </cell>
          <cell r="CH19" t="str">
            <v>T6M-4</v>
          </cell>
          <cell r="CI19" t="str">
            <v>T5A1</v>
          </cell>
          <cell r="CJ19" t="str">
            <v>T5A2</v>
          </cell>
          <cell r="CK19" t="str">
            <v>T5B1</v>
          </cell>
          <cell r="CL19" t="str">
            <v>T5B2</v>
          </cell>
          <cell r="CR19" t="str">
            <v>Spare 1b</v>
          </cell>
          <cell r="CS19" t="str">
            <v>Spare 2b</v>
          </cell>
          <cell r="CT19" t="str">
            <v>Spare 3b</v>
          </cell>
          <cell r="CU19" t="str">
            <v>Spare 4b</v>
          </cell>
          <cell r="CV19" t="str">
            <v>Spare 5b</v>
          </cell>
          <cell r="CW19" t="str">
            <v>Spare 6b</v>
          </cell>
          <cell r="CX19" t="str">
            <v>Spare 7b</v>
          </cell>
          <cell r="CY19" t="str">
            <v>Spare 8b</v>
          </cell>
          <cell r="CZ19" t="str">
            <v>Sales</v>
          </cell>
          <cell r="DA19" t="str">
            <v>Off</v>
          </cell>
        </row>
        <row r="20">
          <cell r="A20">
            <v>38353</v>
          </cell>
          <cell r="B20">
            <v>5159.5914106</v>
          </cell>
          <cell r="C20">
            <v>90536.476777146687</v>
          </cell>
          <cell r="D20">
            <v>8621.3377409926343</v>
          </cell>
          <cell r="E20">
            <v>7883.3883278313788</v>
          </cell>
          <cell r="F20">
            <v>9871.1344544320527</v>
          </cell>
          <cell r="G20">
            <v>2488.2108840218102</v>
          </cell>
          <cell r="H20">
            <v>117.21614977452001</v>
          </cell>
          <cell r="I20">
            <v>20.608885662300001</v>
          </cell>
          <cell r="J20">
            <v>0</v>
          </cell>
          <cell r="K20">
            <v>0</v>
          </cell>
          <cell r="L20">
            <v>0</v>
          </cell>
          <cell r="M20">
            <v>453.54247366158006</v>
          </cell>
          <cell r="N20">
            <v>0</v>
          </cell>
          <cell r="O20">
            <v>0</v>
          </cell>
          <cell r="P20">
            <v>422.512677165718</v>
          </cell>
          <cell r="Q20">
            <v>280.77245342539402</v>
          </cell>
          <cell r="R20">
            <v>2305.6633570410349</v>
          </cell>
          <cell r="S20">
            <v>2253.5677653969051</v>
          </cell>
          <cell r="T20">
            <v>1112.3198632620631</v>
          </cell>
          <cell r="U20">
            <v>4122.3035265660837</v>
          </cell>
          <cell r="V20">
            <v>76.459355420273994</v>
          </cell>
          <cell r="W20">
            <v>6010.5139836461076</v>
          </cell>
          <cell r="X20">
            <v>139.06532191544201</v>
          </cell>
          <cell r="Y20">
            <v>46.629113997186323</v>
          </cell>
          <cell r="Z20">
            <v>834.88489310486284</v>
          </cell>
          <cell r="AA20">
            <v>1573.6126971155527</v>
          </cell>
          <cell r="AB20">
            <v>9783.339624729002</v>
          </cell>
          <cell r="AC20">
            <v>6521.3661640309765</v>
          </cell>
          <cell r="AD20">
            <v>262.05282800552862</v>
          </cell>
          <cell r="AE20">
            <v>503.77845647559093</v>
          </cell>
          <cell r="AF20">
            <v>260.40187691460346</v>
          </cell>
          <cell r="AG20">
            <v>464.92462994462687</v>
          </cell>
          <cell r="AH20">
            <v>2579.5324711123335</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C20">
            <v>38353</v>
          </cell>
          <cell r="BD20">
            <v>0</v>
          </cell>
          <cell r="BE20">
            <v>0</v>
          </cell>
          <cell r="BF20">
            <v>0</v>
          </cell>
          <cell r="BG20">
            <v>0</v>
          </cell>
          <cell r="BH20">
            <v>0</v>
          </cell>
          <cell r="BI20">
            <v>0</v>
          </cell>
          <cell r="BJ20">
            <v>0</v>
          </cell>
          <cell r="BK20">
            <v>0</v>
          </cell>
          <cell r="BL20">
            <v>0</v>
          </cell>
          <cell r="BM20">
            <v>0</v>
          </cell>
          <cell r="BN20">
            <v>0</v>
          </cell>
          <cell r="BP20">
            <v>0</v>
          </cell>
          <cell r="BQ20">
            <v>0</v>
          </cell>
          <cell r="BR20">
            <v>0</v>
          </cell>
          <cell r="BS20">
            <v>0</v>
          </cell>
          <cell r="BT20">
            <v>0</v>
          </cell>
          <cell r="BU20">
            <v>0</v>
          </cell>
          <cell r="CA20">
            <v>0</v>
          </cell>
          <cell r="CB20">
            <v>0</v>
          </cell>
          <cell r="CC20">
            <v>0</v>
          </cell>
          <cell r="CH20">
            <v>0</v>
          </cell>
          <cell r="CI20">
            <v>0</v>
          </cell>
          <cell r="CJ20">
            <v>0</v>
          </cell>
          <cell r="CK20">
            <v>0</v>
          </cell>
          <cell r="CL20">
            <v>0</v>
          </cell>
          <cell r="CR20">
            <v>0</v>
          </cell>
          <cell r="CS20">
            <v>0</v>
          </cell>
          <cell r="CT20">
            <v>0</v>
          </cell>
          <cell r="CU20">
            <v>0</v>
          </cell>
          <cell r="CV20">
            <v>0</v>
          </cell>
          <cell r="CW20">
            <v>0</v>
          </cell>
          <cell r="CX20">
            <v>0</v>
          </cell>
          <cell r="CY20">
            <v>0</v>
          </cell>
          <cell r="CZ20">
            <v>0</v>
          </cell>
          <cell r="DA20">
            <v>0</v>
          </cell>
          <cell r="DC20">
            <v>38353</v>
          </cell>
          <cell r="DD20">
            <v>125151.50710412297</v>
          </cell>
          <cell r="DE20">
            <v>39553.701059269282</v>
          </cell>
          <cell r="DF20">
            <v>0</v>
          </cell>
          <cell r="DG20">
            <v>0</v>
          </cell>
          <cell r="DH20">
            <v>0</v>
          </cell>
          <cell r="DI20">
            <v>0</v>
          </cell>
          <cell r="DJ20">
            <v>0</v>
          </cell>
          <cell r="DK20">
            <v>164705.20816339226</v>
          </cell>
        </row>
        <row r="21">
          <cell r="A21">
            <v>38384</v>
          </cell>
          <cell r="B21">
            <v>5375.2795096999998</v>
          </cell>
          <cell r="C21">
            <v>97292.10362284779</v>
          </cell>
          <cell r="D21">
            <v>9666.5811204134588</v>
          </cell>
          <cell r="E21">
            <v>7720.7205971725398</v>
          </cell>
          <cell r="F21">
            <v>9877.5784667013031</v>
          </cell>
          <cell r="G21">
            <v>2375.4052501924352</v>
          </cell>
          <cell r="H21">
            <v>115.62132648423</v>
          </cell>
          <cell r="I21">
            <v>19.678692850049998</v>
          </cell>
          <cell r="J21">
            <v>0</v>
          </cell>
          <cell r="K21">
            <v>0</v>
          </cell>
          <cell r="L21">
            <v>0</v>
          </cell>
          <cell r="M21">
            <v>433.07159736272996</v>
          </cell>
          <cell r="N21">
            <v>0</v>
          </cell>
          <cell r="O21">
            <v>0</v>
          </cell>
          <cell r="P21">
            <v>378.48926191992848</v>
          </cell>
          <cell r="Q21">
            <v>250.84392072736426</v>
          </cell>
          <cell r="R21">
            <v>2091.6458516487114</v>
          </cell>
          <cell r="S21">
            <v>2041.9331055637567</v>
          </cell>
          <cell r="T21">
            <v>988.48139880267979</v>
          </cell>
          <cell r="U21">
            <v>3680.5249369251646</v>
          </cell>
          <cell r="V21">
            <v>68.364492998193029</v>
          </cell>
          <cell r="W21">
            <v>5382.945329099316</v>
          </cell>
          <cell r="X21">
            <v>124.01831102966599</v>
          </cell>
          <cell r="Y21">
            <v>41.776132181946771</v>
          </cell>
          <cell r="Z21">
            <v>750.42543826867961</v>
          </cell>
          <cell r="AA21">
            <v>1406.6082639191764</v>
          </cell>
          <cell r="AB21">
            <v>8776.5487679708058</v>
          </cell>
          <cell r="AC21">
            <v>5822.0867314879888</v>
          </cell>
          <cell r="AD21">
            <v>237.45423928473122</v>
          </cell>
          <cell r="AE21">
            <v>457.44853474202887</v>
          </cell>
          <cell r="AF21">
            <v>232.63907303495634</v>
          </cell>
          <cell r="AG21">
            <v>415.03317670946353</v>
          </cell>
          <cell r="AH21">
            <v>2311.7344768875887</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C21">
            <v>38384</v>
          </cell>
          <cell r="BD21">
            <v>0</v>
          </cell>
          <cell r="BE21">
            <v>0</v>
          </cell>
          <cell r="BF21">
            <v>0</v>
          </cell>
          <cell r="BG21">
            <v>0</v>
          </cell>
          <cell r="BH21">
            <v>0</v>
          </cell>
          <cell r="BI21">
            <v>0</v>
          </cell>
          <cell r="BJ21">
            <v>0</v>
          </cell>
          <cell r="BK21">
            <v>0</v>
          </cell>
          <cell r="BL21">
            <v>0</v>
          </cell>
          <cell r="BM21">
            <v>0</v>
          </cell>
          <cell r="BN21">
            <v>0</v>
          </cell>
          <cell r="BP21">
            <v>0</v>
          </cell>
          <cell r="BQ21">
            <v>0</v>
          </cell>
          <cell r="BR21">
            <v>0</v>
          </cell>
          <cell r="BS21">
            <v>0</v>
          </cell>
          <cell r="BT21">
            <v>0</v>
          </cell>
          <cell r="BU21">
            <v>0</v>
          </cell>
          <cell r="CA21">
            <v>0</v>
          </cell>
          <cell r="CB21">
            <v>0</v>
          </cell>
          <cell r="CC21">
            <v>0</v>
          </cell>
          <cell r="CH21">
            <v>0</v>
          </cell>
          <cell r="CI21">
            <v>0</v>
          </cell>
          <cell r="CJ21">
            <v>0</v>
          </cell>
          <cell r="CK21">
            <v>0</v>
          </cell>
          <cell r="CL21">
            <v>0</v>
          </cell>
          <cell r="CR21">
            <v>0</v>
          </cell>
          <cell r="CS21">
            <v>0</v>
          </cell>
          <cell r="CT21">
            <v>0</v>
          </cell>
          <cell r="CU21">
            <v>0</v>
          </cell>
          <cell r="CV21">
            <v>0</v>
          </cell>
          <cell r="CW21">
            <v>0</v>
          </cell>
          <cell r="CX21">
            <v>0</v>
          </cell>
          <cell r="CY21">
            <v>0</v>
          </cell>
          <cell r="CZ21">
            <v>0</v>
          </cell>
          <cell r="DA21">
            <v>0</v>
          </cell>
          <cell r="DC21">
            <v>38384</v>
          </cell>
          <cell r="DD21">
            <v>132876.04018372452</v>
          </cell>
          <cell r="DE21">
            <v>35459.001443202149</v>
          </cell>
          <cell r="DF21">
            <v>0</v>
          </cell>
          <cell r="DG21">
            <v>0</v>
          </cell>
          <cell r="DH21">
            <v>0</v>
          </cell>
          <cell r="DI21">
            <v>0</v>
          </cell>
          <cell r="DJ21">
            <v>0</v>
          </cell>
          <cell r="DK21">
            <v>168335.04162692666</v>
          </cell>
        </row>
        <row r="22">
          <cell r="A22">
            <v>38412</v>
          </cell>
          <cell r="B22">
            <v>5132.7288934999997</v>
          </cell>
          <cell r="C22">
            <v>82769.852260789092</v>
          </cell>
          <cell r="D22">
            <v>8925.2782901361134</v>
          </cell>
          <cell r="E22">
            <v>7023.5081847412303</v>
          </cell>
          <cell r="F22">
            <v>8504.601786632762</v>
          </cell>
          <cell r="G22">
            <v>2385.0145223992804</v>
          </cell>
          <cell r="H22">
            <v>102.00806142840001</v>
          </cell>
          <cell r="I22">
            <v>19.7635135009</v>
          </cell>
          <cell r="J22">
            <v>0</v>
          </cell>
          <cell r="K22">
            <v>0</v>
          </cell>
          <cell r="L22">
            <v>0</v>
          </cell>
          <cell r="M22">
            <v>434.93825664914004</v>
          </cell>
          <cell r="N22">
            <v>0</v>
          </cell>
          <cell r="O22">
            <v>0</v>
          </cell>
          <cell r="P22">
            <v>327.55260292640668</v>
          </cell>
          <cell r="Q22">
            <v>212.52994643161682</v>
          </cell>
          <cell r="R22">
            <v>1987.4707850227614</v>
          </cell>
          <cell r="S22">
            <v>1923.854222814864</v>
          </cell>
          <cell r="T22">
            <v>801.74909497753413</v>
          </cell>
          <cell r="U22">
            <v>3102.3058109759986</v>
          </cell>
          <cell r="V22">
            <v>58.296867060277442</v>
          </cell>
          <cell r="W22">
            <v>4649.6735016857629</v>
          </cell>
          <cell r="X22">
            <v>103.55987875423087</v>
          </cell>
          <cell r="Y22">
            <v>36.191185580819848</v>
          </cell>
          <cell r="Z22">
            <v>666.54921869201019</v>
          </cell>
          <cell r="AA22">
            <v>1196.7297457723575</v>
          </cell>
          <cell r="AB22">
            <v>7485.8507109836619</v>
          </cell>
          <cell r="AC22">
            <v>4904.7202815534492</v>
          </cell>
          <cell r="AD22">
            <v>223.79677009962771</v>
          </cell>
          <cell r="AE22">
            <v>437.55052312257322</v>
          </cell>
          <cell r="AF22">
            <v>197.06744600907189</v>
          </cell>
          <cell r="AG22">
            <v>349.37954117898676</v>
          </cell>
          <cell r="AH22">
            <v>2007.2148569213</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C22">
            <v>38412</v>
          </cell>
          <cell r="BD22">
            <v>0</v>
          </cell>
          <cell r="BE22">
            <v>0</v>
          </cell>
          <cell r="BF22">
            <v>0</v>
          </cell>
          <cell r="BG22">
            <v>0</v>
          </cell>
          <cell r="BH22">
            <v>0</v>
          </cell>
          <cell r="BI22">
            <v>0</v>
          </cell>
          <cell r="BJ22">
            <v>0</v>
          </cell>
          <cell r="BK22">
            <v>0</v>
          </cell>
          <cell r="BL22">
            <v>0</v>
          </cell>
          <cell r="BM22">
            <v>0</v>
          </cell>
          <cell r="BN22">
            <v>0</v>
          </cell>
          <cell r="BP22">
            <v>0</v>
          </cell>
          <cell r="BQ22">
            <v>0</v>
          </cell>
          <cell r="BR22">
            <v>0</v>
          </cell>
          <cell r="BS22">
            <v>0</v>
          </cell>
          <cell r="BT22">
            <v>0</v>
          </cell>
          <cell r="BU22">
            <v>0</v>
          </cell>
          <cell r="CA22">
            <v>0</v>
          </cell>
          <cell r="CB22">
            <v>0</v>
          </cell>
          <cell r="CC22">
            <v>0</v>
          </cell>
          <cell r="CH22">
            <v>0</v>
          </cell>
          <cell r="CI22">
            <v>0</v>
          </cell>
          <cell r="CJ22">
            <v>0</v>
          </cell>
          <cell r="CK22">
            <v>0</v>
          </cell>
          <cell r="CL22">
            <v>0</v>
          </cell>
          <cell r="CR22">
            <v>0</v>
          </cell>
          <cell r="CS22">
            <v>0</v>
          </cell>
          <cell r="CT22">
            <v>0</v>
          </cell>
          <cell r="CU22">
            <v>0</v>
          </cell>
          <cell r="CV22">
            <v>0</v>
          </cell>
          <cell r="CW22">
            <v>0</v>
          </cell>
          <cell r="CX22">
            <v>0</v>
          </cell>
          <cell r="CY22">
            <v>0</v>
          </cell>
          <cell r="CZ22">
            <v>0</v>
          </cell>
          <cell r="DA22">
            <v>0</v>
          </cell>
          <cell r="DC22">
            <v>38412</v>
          </cell>
          <cell r="DD22">
            <v>115297.69376977692</v>
          </cell>
          <cell r="DE22">
            <v>30672.04299056331</v>
          </cell>
          <cell r="DF22">
            <v>0</v>
          </cell>
          <cell r="DG22">
            <v>0</v>
          </cell>
          <cell r="DH22">
            <v>0</v>
          </cell>
          <cell r="DI22">
            <v>0</v>
          </cell>
          <cell r="DJ22">
            <v>0</v>
          </cell>
          <cell r="DK22">
            <v>145969.73676034022</v>
          </cell>
        </row>
        <row r="23">
          <cell r="A23">
            <v>38443</v>
          </cell>
          <cell r="B23">
            <v>4628.6498344499996</v>
          </cell>
          <cell r="C23">
            <v>55447.020729518037</v>
          </cell>
          <cell r="D23">
            <v>6984.0249717008091</v>
          </cell>
          <cell r="E23">
            <v>5890.2432801798604</v>
          </cell>
          <cell r="F23">
            <v>6193.5344157712652</v>
          </cell>
          <cell r="G23">
            <v>2380.9729363507645</v>
          </cell>
          <cell r="H23">
            <v>79.485930941710009</v>
          </cell>
          <cell r="I23">
            <v>19.684146665950003</v>
          </cell>
          <cell r="J23">
            <v>0</v>
          </cell>
          <cell r="K23">
            <v>0</v>
          </cell>
          <cell r="L23">
            <v>0</v>
          </cell>
          <cell r="M23">
            <v>433.1916202108701</v>
          </cell>
          <cell r="N23">
            <v>0</v>
          </cell>
          <cell r="O23">
            <v>0</v>
          </cell>
          <cell r="P23">
            <v>215.16948658004469</v>
          </cell>
          <cell r="Q23">
            <v>133.03531207952446</v>
          </cell>
          <cell r="R23">
            <v>1561.5111839093436</v>
          </cell>
          <cell r="S23">
            <v>1489.9956464901479</v>
          </cell>
          <cell r="T23">
            <v>449.15299615115737</v>
          </cell>
          <cell r="U23">
            <v>1918.2500843359592</v>
          </cell>
          <cell r="V23">
            <v>37.043503484703471</v>
          </cell>
          <cell r="W23">
            <v>3041.6117462835446</v>
          </cell>
          <cell r="X23">
            <v>62.589493053096028</v>
          </cell>
          <cell r="Y23">
            <v>23.827760055883786</v>
          </cell>
          <cell r="Z23">
            <v>462.56083193857165</v>
          </cell>
          <cell r="AA23">
            <v>756.42879467687624</v>
          </cell>
          <cell r="AB23">
            <v>4755.9856150644</v>
          </cell>
          <cell r="AC23">
            <v>3028.7321056509413</v>
          </cell>
          <cell r="AD23">
            <v>173.42501763665442</v>
          </cell>
          <cell r="AE23">
            <v>347.56681277064985</v>
          </cell>
          <cell r="AF23">
            <v>123.29998209919113</v>
          </cell>
          <cell r="AG23">
            <v>215.36370597313493</v>
          </cell>
          <cell r="AH23">
            <v>1328.0540913550276</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C23">
            <v>38443</v>
          </cell>
          <cell r="BD23">
            <v>0</v>
          </cell>
          <cell r="BE23">
            <v>0</v>
          </cell>
          <cell r="BF23">
            <v>0</v>
          </cell>
          <cell r="BG23">
            <v>0</v>
          </cell>
          <cell r="BH23">
            <v>0</v>
          </cell>
          <cell r="BI23">
            <v>0</v>
          </cell>
          <cell r="BJ23">
            <v>0</v>
          </cell>
          <cell r="BK23">
            <v>0</v>
          </cell>
          <cell r="BL23">
            <v>0</v>
          </cell>
          <cell r="BM23">
            <v>0</v>
          </cell>
          <cell r="BN23">
            <v>0</v>
          </cell>
          <cell r="BP23">
            <v>0</v>
          </cell>
          <cell r="BQ23">
            <v>0</v>
          </cell>
          <cell r="BR23">
            <v>0</v>
          </cell>
          <cell r="BS23">
            <v>0</v>
          </cell>
          <cell r="BT23">
            <v>0</v>
          </cell>
          <cell r="BU23">
            <v>0</v>
          </cell>
          <cell r="CA23">
            <v>0</v>
          </cell>
          <cell r="CB23">
            <v>0</v>
          </cell>
          <cell r="CC23">
            <v>0</v>
          </cell>
          <cell r="CH23">
            <v>0</v>
          </cell>
          <cell r="CI23">
            <v>0</v>
          </cell>
          <cell r="CJ23">
            <v>0</v>
          </cell>
          <cell r="CK23">
            <v>0</v>
          </cell>
          <cell r="CL23">
            <v>0</v>
          </cell>
          <cell r="CR23">
            <v>0</v>
          </cell>
          <cell r="CS23">
            <v>0</v>
          </cell>
          <cell r="CT23">
            <v>0</v>
          </cell>
          <cell r="CU23">
            <v>0</v>
          </cell>
          <cell r="CV23">
            <v>0</v>
          </cell>
          <cell r="CW23">
            <v>0</v>
          </cell>
          <cell r="CX23">
            <v>0</v>
          </cell>
          <cell r="CY23">
            <v>0</v>
          </cell>
          <cell r="CZ23">
            <v>0</v>
          </cell>
          <cell r="DA23">
            <v>0</v>
          </cell>
          <cell r="DC23">
            <v>38443</v>
          </cell>
          <cell r="DD23">
            <v>82056.807865789262</v>
          </cell>
          <cell r="DE23">
            <v>20123.604169588849</v>
          </cell>
          <cell r="DF23">
            <v>0</v>
          </cell>
          <cell r="DG23">
            <v>0</v>
          </cell>
          <cell r="DH23">
            <v>0</v>
          </cell>
          <cell r="DI23">
            <v>0</v>
          </cell>
          <cell r="DJ23">
            <v>0</v>
          </cell>
          <cell r="DK23">
            <v>102180.4120353781</v>
          </cell>
        </row>
        <row r="24">
          <cell r="A24">
            <v>38473</v>
          </cell>
          <cell r="B24">
            <v>4010.5445614499999</v>
          </cell>
          <cell r="C24">
            <v>32525.439560555089</v>
          </cell>
          <cell r="D24">
            <v>4640.5143538466627</v>
          </cell>
          <cell r="E24">
            <v>4513.7976733333653</v>
          </cell>
          <cell r="F24">
            <v>3548.8421338240942</v>
          </cell>
          <cell r="G24">
            <v>2283.3552733826095</v>
          </cell>
          <cell r="H24">
            <v>53.785665934559994</v>
          </cell>
          <cell r="I24">
            <v>18.822479566799998</v>
          </cell>
          <cell r="J24">
            <v>0</v>
          </cell>
          <cell r="K24">
            <v>0</v>
          </cell>
          <cell r="L24">
            <v>0</v>
          </cell>
          <cell r="M24">
            <v>414.22879834727996</v>
          </cell>
          <cell r="N24">
            <v>0</v>
          </cell>
          <cell r="O24">
            <v>0</v>
          </cell>
          <cell r="P24">
            <v>126.03791024897099</v>
          </cell>
          <cell r="Q24">
            <v>69.518244363993404</v>
          </cell>
          <cell r="R24">
            <v>1241.9545340500927</v>
          </cell>
          <cell r="S24">
            <v>1162.0518901896642</v>
          </cell>
          <cell r="T24">
            <v>163.97277926751221</v>
          </cell>
          <cell r="U24">
            <v>970.6265916305689</v>
          </cell>
          <cell r="V24">
            <v>20.097988127978532</v>
          </cell>
          <cell r="W24">
            <v>1765.3392823055767</v>
          </cell>
          <cell r="X24">
            <v>29.707345287070492</v>
          </cell>
          <cell r="Y24">
            <v>14.026107033059823</v>
          </cell>
          <cell r="Z24">
            <v>302.54054805926006</v>
          </cell>
          <cell r="AA24">
            <v>405.10323542944099</v>
          </cell>
          <cell r="AB24">
            <v>2565.2382558159616</v>
          </cell>
          <cell r="AC24">
            <v>1527.0841270319763</v>
          </cell>
          <cell r="AD24">
            <v>135.36079274601167</v>
          </cell>
          <cell r="AE24">
            <v>280.49422196687135</v>
          </cell>
          <cell r="AF24">
            <v>64.355290150208518</v>
          </cell>
          <cell r="AG24">
            <v>108.06525750466541</v>
          </cell>
          <cell r="AH24">
            <v>790.08776230761214</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C24">
            <v>38473</v>
          </cell>
          <cell r="BD24">
            <v>0</v>
          </cell>
          <cell r="BE24">
            <v>0</v>
          </cell>
          <cell r="BF24">
            <v>0</v>
          </cell>
          <cell r="BG24">
            <v>0</v>
          </cell>
          <cell r="BH24">
            <v>0</v>
          </cell>
          <cell r="BI24">
            <v>0</v>
          </cell>
          <cell r="BJ24">
            <v>0</v>
          </cell>
          <cell r="BK24">
            <v>0</v>
          </cell>
          <cell r="BL24">
            <v>0</v>
          </cell>
          <cell r="BM24">
            <v>0</v>
          </cell>
          <cell r="BN24">
            <v>0</v>
          </cell>
          <cell r="BP24">
            <v>0</v>
          </cell>
          <cell r="BQ24">
            <v>0</v>
          </cell>
          <cell r="BR24">
            <v>0</v>
          </cell>
          <cell r="BS24">
            <v>0</v>
          </cell>
          <cell r="BT24">
            <v>0</v>
          </cell>
          <cell r="BU24">
            <v>0</v>
          </cell>
          <cell r="CA24">
            <v>0</v>
          </cell>
          <cell r="CB24">
            <v>0</v>
          </cell>
          <cell r="CC24">
            <v>0</v>
          </cell>
          <cell r="CH24">
            <v>0</v>
          </cell>
          <cell r="CI24">
            <v>0</v>
          </cell>
          <cell r="CJ24">
            <v>0</v>
          </cell>
          <cell r="CK24">
            <v>0</v>
          </cell>
          <cell r="CL24">
            <v>0</v>
          </cell>
          <cell r="CR24">
            <v>0</v>
          </cell>
          <cell r="CS24">
            <v>0</v>
          </cell>
          <cell r="CT24">
            <v>0</v>
          </cell>
          <cell r="CU24">
            <v>0</v>
          </cell>
          <cell r="CV24">
            <v>0</v>
          </cell>
          <cell r="CW24">
            <v>0</v>
          </cell>
          <cell r="CX24">
            <v>0</v>
          </cell>
          <cell r="CY24">
            <v>0</v>
          </cell>
          <cell r="CZ24">
            <v>0</v>
          </cell>
          <cell r="DA24">
            <v>0</v>
          </cell>
          <cell r="DC24">
            <v>38473</v>
          </cell>
          <cell r="DD24">
            <v>52009.33050024046</v>
          </cell>
          <cell r="DE24">
            <v>11741.662163516497</v>
          </cell>
          <cell r="DF24">
            <v>0</v>
          </cell>
          <cell r="DG24">
            <v>0</v>
          </cell>
          <cell r="DH24">
            <v>0</v>
          </cell>
          <cell r="DI24">
            <v>0</v>
          </cell>
          <cell r="DJ24">
            <v>0</v>
          </cell>
          <cell r="DK24">
            <v>63750.992663756959</v>
          </cell>
        </row>
        <row r="25">
          <cell r="A25">
            <v>38504</v>
          </cell>
          <cell r="B25">
            <v>3510.648874125</v>
          </cell>
          <cell r="C25">
            <v>16622.946594000579</v>
          </cell>
          <cell r="D25">
            <v>2701.9997716895659</v>
          </cell>
          <cell r="E25">
            <v>3690.8354774864251</v>
          </cell>
          <cell r="F25">
            <v>1866.097774298599</v>
          </cell>
          <cell r="G25">
            <v>2251.4642440463999</v>
          </cell>
          <cell r="H25">
            <v>72.149216354800004</v>
          </cell>
          <cell r="I25">
            <v>18.5409787615</v>
          </cell>
          <cell r="J25">
            <v>0</v>
          </cell>
          <cell r="K25">
            <v>0</v>
          </cell>
          <cell r="L25">
            <v>0</v>
          </cell>
          <cell r="M25">
            <v>408.03377287790005</v>
          </cell>
          <cell r="N25">
            <v>0</v>
          </cell>
          <cell r="O25">
            <v>0</v>
          </cell>
          <cell r="P25">
            <v>78.601599087782503</v>
          </cell>
          <cell r="Q25">
            <v>36.347426537946944</v>
          </cell>
          <cell r="R25">
            <v>1047.2349625976819</v>
          </cell>
          <cell r="S25">
            <v>965.73156215784115</v>
          </cell>
          <cell r="T25">
            <v>19.66396403355138</v>
          </cell>
          <cell r="U25">
            <v>477.82036873008451</v>
          </cell>
          <cell r="V25">
            <v>11.200048292656907</v>
          </cell>
          <cell r="W25">
            <v>1087.3291681444171</v>
          </cell>
          <cell r="X25">
            <v>12.731124782276684</v>
          </cell>
          <cell r="Y25">
            <v>8.8044371137238446</v>
          </cell>
          <cell r="Z25">
            <v>214.99759655144342</v>
          </cell>
          <cell r="AA25">
            <v>220.98663081888517</v>
          </cell>
          <cell r="AB25">
            <v>1421.2599264114285</v>
          </cell>
          <cell r="AC25">
            <v>746.50428973118278</v>
          </cell>
          <cell r="AD25">
            <v>112.55897309166326</v>
          </cell>
          <cell r="AE25">
            <v>239.00574070881544</v>
          </cell>
          <cell r="AF25">
            <v>33.577273057164149</v>
          </cell>
          <cell r="AG25">
            <v>52.322645854990107</v>
          </cell>
          <cell r="AH25">
            <v>502.86289287946624</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C25">
            <v>38504</v>
          </cell>
          <cell r="BD25">
            <v>0</v>
          </cell>
          <cell r="BE25">
            <v>0</v>
          </cell>
          <cell r="BF25">
            <v>0</v>
          </cell>
          <cell r="BG25">
            <v>0</v>
          </cell>
          <cell r="BH25">
            <v>0</v>
          </cell>
          <cell r="BI25">
            <v>0</v>
          </cell>
          <cell r="BJ25">
            <v>0</v>
          </cell>
          <cell r="BK25">
            <v>0</v>
          </cell>
          <cell r="BL25">
            <v>0</v>
          </cell>
          <cell r="BM25">
            <v>0</v>
          </cell>
          <cell r="BN25">
            <v>0</v>
          </cell>
          <cell r="BP25">
            <v>0</v>
          </cell>
          <cell r="BQ25">
            <v>0</v>
          </cell>
          <cell r="BR25">
            <v>0</v>
          </cell>
          <cell r="BS25">
            <v>0</v>
          </cell>
          <cell r="BT25">
            <v>0</v>
          </cell>
          <cell r="BU25">
            <v>0</v>
          </cell>
          <cell r="CA25">
            <v>0</v>
          </cell>
          <cell r="CB25">
            <v>0</v>
          </cell>
          <cell r="CC25">
            <v>0</v>
          </cell>
          <cell r="CH25">
            <v>0</v>
          </cell>
          <cell r="CI25">
            <v>0</v>
          </cell>
          <cell r="CJ25">
            <v>0</v>
          </cell>
          <cell r="CK25">
            <v>0</v>
          </cell>
          <cell r="CL25">
            <v>0</v>
          </cell>
          <cell r="CR25">
            <v>0</v>
          </cell>
          <cell r="CS25">
            <v>0</v>
          </cell>
          <cell r="CT25">
            <v>0</v>
          </cell>
          <cell r="CU25">
            <v>0</v>
          </cell>
          <cell r="CV25">
            <v>0</v>
          </cell>
          <cell r="CW25">
            <v>0</v>
          </cell>
          <cell r="CX25">
            <v>0</v>
          </cell>
          <cell r="CY25">
            <v>0</v>
          </cell>
          <cell r="CZ25">
            <v>0</v>
          </cell>
          <cell r="DA25">
            <v>0</v>
          </cell>
          <cell r="DC25">
            <v>38504</v>
          </cell>
          <cell r="DD25">
            <v>31142.71670364077</v>
          </cell>
          <cell r="DE25">
            <v>7289.5406305830029</v>
          </cell>
          <cell r="DF25">
            <v>0</v>
          </cell>
          <cell r="DG25">
            <v>0</v>
          </cell>
          <cell r="DH25">
            <v>0</v>
          </cell>
          <cell r="DI25">
            <v>0</v>
          </cell>
          <cell r="DJ25">
            <v>0</v>
          </cell>
          <cell r="DK25">
            <v>38432.257334223774</v>
          </cell>
        </row>
        <row r="26">
          <cell r="A26">
            <v>38534</v>
          </cell>
          <cell r="B26">
            <v>3248.8970742000001</v>
          </cell>
          <cell r="C26">
            <v>8187.3501123883289</v>
          </cell>
          <cell r="D26">
            <v>1681.7499143451701</v>
          </cell>
          <cell r="E26">
            <v>3411.5637926515501</v>
          </cell>
          <cell r="F26">
            <v>1306.2884401687791</v>
          </cell>
          <cell r="G26">
            <v>2233.2205953352195</v>
          </cell>
          <cell r="H26">
            <v>101.35316962611999</v>
          </cell>
          <cell r="I26">
            <v>18.379942824099999</v>
          </cell>
          <cell r="J26">
            <v>0</v>
          </cell>
          <cell r="K26">
            <v>0</v>
          </cell>
          <cell r="L26">
            <v>0</v>
          </cell>
          <cell r="M26">
            <v>404.48983369586</v>
          </cell>
          <cell r="N26">
            <v>0</v>
          </cell>
          <cell r="O26">
            <v>0</v>
          </cell>
          <cell r="P26">
            <v>75.973741468145789</v>
          </cell>
          <cell r="Q26">
            <v>34.102539390432582</v>
          </cell>
          <cell r="R26">
            <v>1052.3010391082992</v>
          </cell>
          <cell r="S26">
            <v>968.86773207735018</v>
          </cell>
          <cell r="T26">
            <v>6.8681995475055544</v>
          </cell>
          <cell r="U26">
            <v>443.10852120152782</v>
          </cell>
          <cell r="V26">
            <v>10.629590415004849</v>
          </cell>
          <cell r="W26">
            <v>1048.9785932529289</v>
          </cell>
          <cell r="X26">
            <v>11.453785809453873</v>
          </cell>
          <cell r="Y26">
            <v>8.5184984611303065</v>
          </cell>
          <cell r="Z26">
            <v>211.6781218559658</v>
          </cell>
          <cell r="AA26">
            <v>208.94715650337687</v>
          </cell>
          <cell r="AB26">
            <v>1349.8829039257744</v>
          </cell>
          <cell r="AC26">
            <v>691.29630087190026</v>
          </cell>
          <cell r="AD26">
            <v>112.93182767457334</v>
          </cell>
          <cell r="AE26">
            <v>240.43245477493159</v>
          </cell>
          <cell r="AF26">
            <v>31.491079889476573</v>
          </cell>
          <cell r="AG26">
            <v>48.358559011017526</v>
          </cell>
          <cell r="AH26">
            <v>487.54059839369228</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C26">
            <v>38534</v>
          </cell>
          <cell r="BD26">
            <v>0</v>
          </cell>
          <cell r="BE26">
            <v>0</v>
          </cell>
          <cell r="BF26">
            <v>0</v>
          </cell>
          <cell r="BG26">
            <v>0</v>
          </cell>
          <cell r="BH26">
            <v>0</v>
          </cell>
          <cell r="BI26">
            <v>0</v>
          </cell>
          <cell r="BJ26">
            <v>0</v>
          </cell>
          <cell r="BK26">
            <v>0</v>
          </cell>
          <cell r="BL26">
            <v>0</v>
          </cell>
          <cell r="BM26">
            <v>0</v>
          </cell>
          <cell r="BN26">
            <v>0</v>
          </cell>
          <cell r="BP26">
            <v>0</v>
          </cell>
          <cell r="BQ26">
            <v>0</v>
          </cell>
          <cell r="BR26">
            <v>0</v>
          </cell>
          <cell r="BS26">
            <v>0</v>
          </cell>
          <cell r="BT26">
            <v>0</v>
          </cell>
          <cell r="BU26">
            <v>0</v>
          </cell>
          <cell r="CA26">
            <v>0</v>
          </cell>
          <cell r="CB26">
            <v>0</v>
          </cell>
          <cell r="CC26">
            <v>0</v>
          </cell>
          <cell r="CH26">
            <v>0</v>
          </cell>
          <cell r="CI26">
            <v>0</v>
          </cell>
          <cell r="CJ26">
            <v>0</v>
          </cell>
          <cell r="CK26">
            <v>0</v>
          </cell>
          <cell r="CL26">
            <v>0</v>
          </cell>
          <cell r="CR26">
            <v>0</v>
          </cell>
          <cell r="CS26">
            <v>0</v>
          </cell>
          <cell r="CT26">
            <v>0</v>
          </cell>
          <cell r="CU26">
            <v>0</v>
          </cell>
          <cell r="CV26">
            <v>0</v>
          </cell>
          <cell r="CW26">
            <v>0</v>
          </cell>
          <cell r="CX26">
            <v>0</v>
          </cell>
          <cell r="CY26">
            <v>0</v>
          </cell>
          <cell r="CZ26">
            <v>0</v>
          </cell>
          <cell r="DA26">
            <v>0</v>
          </cell>
          <cell r="DC26">
            <v>38534</v>
          </cell>
          <cell r="DD26">
            <v>20593.292875235129</v>
          </cell>
          <cell r="DE26">
            <v>7043.3612436324875</v>
          </cell>
          <cell r="DF26">
            <v>0</v>
          </cell>
          <cell r="DG26">
            <v>0</v>
          </cell>
          <cell r="DH26">
            <v>0</v>
          </cell>
          <cell r="DI26">
            <v>0</v>
          </cell>
          <cell r="DJ26">
            <v>0</v>
          </cell>
          <cell r="DK26">
            <v>27636.654118867616</v>
          </cell>
        </row>
        <row r="27">
          <cell r="A27">
            <v>38565</v>
          </cell>
          <cell r="B27">
            <v>3227.1662008499993</v>
          </cell>
          <cell r="C27">
            <v>9395.6605436458394</v>
          </cell>
          <cell r="D27">
            <v>1444.9505860842921</v>
          </cell>
          <cell r="E27">
            <v>3483.0725284190999</v>
          </cell>
          <cell r="F27">
            <v>1351.5401487383649</v>
          </cell>
          <cell r="G27">
            <v>2279.28180905607</v>
          </cell>
          <cell r="H27">
            <v>103.42368294761999</v>
          </cell>
          <cell r="I27">
            <v>18.764677304099997</v>
          </cell>
          <cell r="J27">
            <v>0</v>
          </cell>
          <cell r="K27">
            <v>0</v>
          </cell>
          <cell r="L27">
            <v>0</v>
          </cell>
          <cell r="M27">
            <v>412.95673630386</v>
          </cell>
          <cell r="N27">
            <v>0</v>
          </cell>
          <cell r="O27">
            <v>0</v>
          </cell>
          <cell r="P27">
            <v>76.543789850455653</v>
          </cell>
          <cell r="Q27">
            <v>34.358418553897579</v>
          </cell>
          <cell r="R27">
            <v>1060.1966948105814</v>
          </cell>
          <cell r="S27">
            <v>976.13736856845946</v>
          </cell>
          <cell r="T27">
            <v>6.919733221716907</v>
          </cell>
          <cell r="U27">
            <v>446.43326592012983</v>
          </cell>
          <cell r="V27">
            <v>10.709346666356909</v>
          </cell>
          <cell r="W27">
            <v>1056.849319883027</v>
          </cell>
          <cell r="X27">
            <v>11.539726187613878</v>
          </cell>
          <cell r="Y27">
            <v>8.5824147060543829</v>
          </cell>
          <cell r="Z27">
            <v>213.26639128435744</v>
          </cell>
          <cell r="AA27">
            <v>210.51493487326192</v>
          </cell>
          <cell r="AB27">
            <v>1366.038549931035</v>
          </cell>
          <cell r="AC27">
            <v>696.48325534319042</v>
          </cell>
          <cell r="AD27">
            <v>113.7791810421073</v>
          </cell>
          <cell r="AE27">
            <v>242.23647454874654</v>
          </cell>
          <cell r="AF27">
            <v>31.727364674209916</v>
          </cell>
          <cell r="AG27">
            <v>48.721404354715979</v>
          </cell>
          <cell r="AH27">
            <v>491.19872716363369</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C27">
            <v>38565</v>
          </cell>
          <cell r="BD27">
            <v>0</v>
          </cell>
          <cell r="BE27">
            <v>0</v>
          </cell>
          <cell r="BF27">
            <v>0</v>
          </cell>
          <cell r="BG27">
            <v>0</v>
          </cell>
          <cell r="BH27">
            <v>0</v>
          </cell>
          <cell r="BI27">
            <v>0</v>
          </cell>
          <cell r="BJ27">
            <v>0</v>
          </cell>
          <cell r="BK27">
            <v>0</v>
          </cell>
          <cell r="BL27">
            <v>0</v>
          </cell>
          <cell r="BM27">
            <v>0</v>
          </cell>
          <cell r="BN27">
            <v>0</v>
          </cell>
          <cell r="BP27">
            <v>0</v>
          </cell>
          <cell r="BQ27">
            <v>0</v>
          </cell>
          <cell r="BR27">
            <v>0</v>
          </cell>
          <cell r="BS27">
            <v>0</v>
          </cell>
          <cell r="BT27">
            <v>0</v>
          </cell>
          <cell r="BU27">
            <v>0</v>
          </cell>
          <cell r="CA27">
            <v>0</v>
          </cell>
          <cell r="CB27">
            <v>0</v>
          </cell>
          <cell r="CC27">
            <v>0</v>
          </cell>
          <cell r="CH27">
            <v>0</v>
          </cell>
          <cell r="CI27">
            <v>0</v>
          </cell>
          <cell r="CJ27">
            <v>0</v>
          </cell>
          <cell r="CK27">
            <v>0</v>
          </cell>
          <cell r="CL27">
            <v>0</v>
          </cell>
          <cell r="CR27">
            <v>0</v>
          </cell>
          <cell r="CS27">
            <v>0</v>
          </cell>
          <cell r="CT27">
            <v>0</v>
          </cell>
          <cell r="CU27">
            <v>0</v>
          </cell>
          <cell r="CV27">
            <v>0</v>
          </cell>
          <cell r="CW27">
            <v>0</v>
          </cell>
          <cell r="CX27">
            <v>0</v>
          </cell>
          <cell r="CY27">
            <v>0</v>
          </cell>
          <cell r="CZ27">
            <v>0</v>
          </cell>
          <cell r="DA27">
            <v>0</v>
          </cell>
          <cell r="DC27">
            <v>38565</v>
          </cell>
          <cell r="DD27">
            <v>21716.816913349245</v>
          </cell>
          <cell r="DE27">
            <v>7102.2363615835502</v>
          </cell>
          <cell r="DF27">
            <v>0</v>
          </cell>
          <cell r="DG27">
            <v>0</v>
          </cell>
          <cell r="DH27">
            <v>0</v>
          </cell>
          <cell r="DI27">
            <v>0</v>
          </cell>
          <cell r="DJ27">
            <v>0</v>
          </cell>
          <cell r="DK27">
            <v>28819.053274932794</v>
          </cell>
        </row>
        <row r="28">
          <cell r="A28">
            <v>38596</v>
          </cell>
          <cell r="B28">
            <v>3300.3373972017648</v>
          </cell>
          <cell r="C28">
            <v>10301.16711777206</v>
          </cell>
          <cell r="D28">
            <v>1476.5884376120746</v>
          </cell>
          <cell r="E28">
            <v>3506.4342518652602</v>
          </cell>
          <cell r="F28">
            <v>1380.4240350394084</v>
          </cell>
          <cell r="G28">
            <v>2272.9959922345952</v>
          </cell>
          <cell r="H28">
            <v>103.07441707237001</v>
          </cell>
          <cell r="I28">
            <v>18.73103861785</v>
          </cell>
          <cell r="J28">
            <v>0</v>
          </cell>
          <cell r="K28">
            <v>0</v>
          </cell>
          <cell r="L28">
            <v>0</v>
          </cell>
          <cell r="M28">
            <v>412.21644528461002</v>
          </cell>
          <cell r="N28">
            <v>0</v>
          </cell>
          <cell r="O28">
            <v>0</v>
          </cell>
          <cell r="P28">
            <v>75.354081680524445</v>
          </cell>
          <cell r="Q28">
            <v>33.824391020908308</v>
          </cell>
          <cell r="R28">
            <v>1043.7182231799702</v>
          </cell>
          <cell r="S28">
            <v>960.96541791603011</v>
          </cell>
          <cell r="T28">
            <v>6.8121808890756208</v>
          </cell>
          <cell r="U28">
            <v>439.49442339832757</v>
          </cell>
          <cell r="V28">
            <v>10.542892963862135</v>
          </cell>
          <cell r="W28">
            <v>1040.4228759780735</v>
          </cell>
          <cell r="X28">
            <v>11.360366025920873</v>
          </cell>
          <cell r="Y28">
            <v>8.4490195748036427</v>
          </cell>
          <cell r="Z28">
            <v>209.95162507564936</v>
          </cell>
          <cell r="AA28">
            <v>207.24293412178929</v>
          </cell>
          <cell r="AB28">
            <v>1357.2516961739684</v>
          </cell>
          <cell r="AC28">
            <v>685.6579248922036</v>
          </cell>
          <cell r="AD28">
            <v>112.01072900284532</v>
          </cell>
          <cell r="AE28">
            <v>238.47143086082599</v>
          </cell>
          <cell r="AF28">
            <v>31.234231200716653</v>
          </cell>
          <cell r="AG28">
            <v>47.964135176843122</v>
          </cell>
          <cell r="AH28">
            <v>483.56410206983963</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C28">
            <v>38596</v>
          </cell>
          <cell r="BD28">
            <v>0</v>
          </cell>
          <cell r="BE28">
            <v>0</v>
          </cell>
          <cell r="BF28">
            <v>0</v>
          </cell>
          <cell r="BG28">
            <v>0</v>
          </cell>
          <cell r="BH28">
            <v>0</v>
          </cell>
          <cell r="BI28">
            <v>0</v>
          </cell>
          <cell r="BJ28">
            <v>0</v>
          </cell>
          <cell r="BK28">
            <v>0</v>
          </cell>
          <cell r="BL28">
            <v>0</v>
          </cell>
          <cell r="BM28">
            <v>0</v>
          </cell>
          <cell r="BN28">
            <v>0</v>
          </cell>
          <cell r="BP28">
            <v>0</v>
          </cell>
          <cell r="BQ28">
            <v>0</v>
          </cell>
          <cell r="BR28">
            <v>0</v>
          </cell>
          <cell r="BS28">
            <v>0</v>
          </cell>
          <cell r="BT28">
            <v>0</v>
          </cell>
          <cell r="BU28">
            <v>0</v>
          </cell>
          <cell r="CA28">
            <v>0</v>
          </cell>
          <cell r="CB28">
            <v>0</v>
          </cell>
          <cell r="CC28">
            <v>0</v>
          </cell>
          <cell r="CH28">
            <v>0</v>
          </cell>
          <cell r="CI28">
            <v>0</v>
          </cell>
          <cell r="CJ28">
            <v>0</v>
          </cell>
          <cell r="CK28">
            <v>0</v>
          </cell>
          <cell r="CL28">
            <v>0</v>
          </cell>
          <cell r="CR28">
            <v>0</v>
          </cell>
          <cell r="CS28">
            <v>0</v>
          </cell>
          <cell r="CT28">
            <v>0</v>
          </cell>
          <cell r="CU28">
            <v>0</v>
          </cell>
          <cell r="CV28">
            <v>0</v>
          </cell>
          <cell r="CW28">
            <v>0</v>
          </cell>
          <cell r="CX28">
            <v>0</v>
          </cell>
          <cell r="CY28">
            <v>0</v>
          </cell>
          <cell r="CZ28">
            <v>0</v>
          </cell>
          <cell r="DA28">
            <v>0</v>
          </cell>
          <cell r="DC28">
            <v>38596</v>
          </cell>
          <cell r="DD28">
            <v>22771.969132699996</v>
          </cell>
          <cell r="DE28">
            <v>7004.2926812021778</v>
          </cell>
          <cell r="DF28">
            <v>0</v>
          </cell>
          <cell r="DG28">
            <v>0</v>
          </cell>
          <cell r="DH28">
            <v>0</v>
          </cell>
          <cell r="DI28">
            <v>0</v>
          </cell>
          <cell r="DJ28">
            <v>0</v>
          </cell>
          <cell r="DK28">
            <v>29776.261813902172</v>
          </cell>
        </row>
        <row r="29">
          <cell r="A29">
            <v>38626</v>
          </cell>
          <cell r="B29">
            <v>3507.8730778723188</v>
          </cell>
          <cell r="C29">
            <v>14317.148341600432</v>
          </cell>
          <cell r="D29">
            <v>1964.2779880622477</v>
          </cell>
          <cell r="E29">
            <v>4168.5517094467477</v>
          </cell>
          <cell r="F29">
            <v>2564.0974408370175</v>
          </cell>
          <cell r="G29">
            <v>2362.5878640061651</v>
          </cell>
          <cell r="H29">
            <v>80.607361030919989</v>
          </cell>
          <cell r="I29">
            <v>19.521862387949998</v>
          </cell>
          <cell r="J29">
            <v>0</v>
          </cell>
          <cell r="K29">
            <v>0</v>
          </cell>
          <cell r="L29">
            <v>0</v>
          </cell>
          <cell r="M29">
            <v>429.62020863206999</v>
          </cell>
          <cell r="N29">
            <v>0</v>
          </cell>
          <cell r="O29">
            <v>0</v>
          </cell>
          <cell r="P29">
            <v>154.77935251724901</v>
          </cell>
          <cell r="Q29">
            <v>89.379934795875428</v>
          </cell>
          <cell r="R29">
            <v>1369.1336431068453</v>
          </cell>
          <cell r="S29">
            <v>1289.1324392813972</v>
          </cell>
          <cell r="T29">
            <v>248.62260734036605</v>
          </cell>
          <cell r="U29">
            <v>1264.9147339372739</v>
          </cell>
          <cell r="V29">
            <v>25.44421681299799</v>
          </cell>
          <cell r="W29">
            <v>2175.6837962731815</v>
          </cell>
          <cell r="X29">
            <v>39.797660160128878</v>
          </cell>
          <cell r="Y29">
            <v>17.191824740629229</v>
          </cell>
          <cell r="Z29">
            <v>356.47037908140095</v>
          </cell>
          <cell r="AA29">
            <v>515.5909823592599</v>
          </cell>
          <cell r="AB29">
            <v>3316.3912218640198</v>
          </cell>
          <cell r="AC29">
            <v>1993.0902225584659</v>
          </cell>
          <cell r="AD29">
            <v>150.12568054768062</v>
          </cell>
          <cell r="AE29">
            <v>307.79353508405319</v>
          </cell>
          <cell r="AF29">
            <v>82.782361662886956</v>
          </cell>
          <cell r="AG29">
            <v>141.33106626416165</v>
          </cell>
          <cell r="AH29">
            <v>964.45793730277637</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C29">
            <v>38626</v>
          </cell>
          <cell r="BD29">
            <v>0</v>
          </cell>
          <cell r="BE29">
            <v>0</v>
          </cell>
          <cell r="BF29">
            <v>0</v>
          </cell>
          <cell r="BG29">
            <v>0</v>
          </cell>
          <cell r="BH29">
            <v>0</v>
          </cell>
          <cell r="BI29">
            <v>0</v>
          </cell>
          <cell r="BJ29">
            <v>0</v>
          </cell>
          <cell r="BK29">
            <v>0</v>
          </cell>
          <cell r="BL29">
            <v>0</v>
          </cell>
          <cell r="BM29">
            <v>0</v>
          </cell>
          <cell r="BN29">
            <v>0</v>
          </cell>
          <cell r="BP29">
            <v>0</v>
          </cell>
          <cell r="BQ29">
            <v>0</v>
          </cell>
          <cell r="BR29">
            <v>0</v>
          </cell>
          <cell r="BS29">
            <v>0</v>
          </cell>
          <cell r="BT29">
            <v>0</v>
          </cell>
          <cell r="BU29">
            <v>0</v>
          </cell>
          <cell r="CA29">
            <v>0</v>
          </cell>
          <cell r="CB29">
            <v>0</v>
          </cell>
          <cell r="CC29">
            <v>0</v>
          </cell>
          <cell r="CH29">
            <v>0</v>
          </cell>
          <cell r="CI29">
            <v>0</v>
          </cell>
          <cell r="CJ29">
            <v>0</v>
          </cell>
          <cell r="CK29">
            <v>0</v>
          </cell>
          <cell r="CL29">
            <v>0</v>
          </cell>
          <cell r="CR29">
            <v>0</v>
          </cell>
          <cell r="CS29">
            <v>0</v>
          </cell>
          <cell r="CT29">
            <v>0</v>
          </cell>
          <cell r="CU29">
            <v>0</v>
          </cell>
          <cell r="CV29">
            <v>0</v>
          </cell>
          <cell r="CW29">
            <v>0</v>
          </cell>
          <cell r="CX29">
            <v>0</v>
          </cell>
          <cell r="CY29">
            <v>0</v>
          </cell>
          <cell r="CZ29">
            <v>0</v>
          </cell>
          <cell r="DA29">
            <v>0</v>
          </cell>
          <cell r="DC29">
            <v>38626</v>
          </cell>
          <cell r="DD29">
            <v>29414.285853875866</v>
          </cell>
          <cell r="DE29">
            <v>14502.113595690651</v>
          </cell>
          <cell r="DF29">
            <v>0</v>
          </cell>
          <cell r="DG29">
            <v>0</v>
          </cell>
          <cell r="DH29">
            <v>0</v>
          </cell>
          <cell r="DI29">
            <v>0</v>
          </cell>
          <cell r="DJ29">
            <v>0</v>
          </cell>
          <cell r="DK29">
            <v>43916.399449566517</v>
          </cell>
        </row>
        <row r="30">
          <cell r="A30">
            <v>38657</v>
          </cell>
          <cell r="B30">
            <v>4239.11839344493</v>
          </cell>
          <cell r="C30">
            <v>36192.939194681327</v>
          </cell>
          <cell r="D30">
            <v>3767.6479392105894</v>
          </cell>
          <cell r="E30">
            <v>5771.2296854161514</v>
          </cell>
          <cell r="F30">
            <v>5678.4905725297212</v>
          </cell>
          <cell r="G30">
            <v>2616.5847096284847</v>
          </cell>
          <cell r="H30">
            <v>73.348519469699994</v>
          </cell>
          <cell r="I30">
            <v>21.76388210555</v>
          </cell>
          <cell r="J30">
            <v>0</v>
          </cell>
          <cell r="K30">
            <v>0</v>
          </cell>
          <cell r="L30">
            <v>0</v>
          </cell>
          <cell r="M30">
            <v>478.96063321303006</v>
          </cell>
          <cell r="N30">
            <v>0</v>
          </cell>
          <cell r="O30">
            <v>0</v>
          </cell>
          <cell r="P30">
            <v>267.71831148064973</v>
          </cell>
          <cell r="Q30">
            <v>168.57953411488884</v>
          </cell>
          <cell r="R30">
            <v>1823.9866353348334</v>
          </cell>
          <cell r="S30">
            <v>1748.8123887616728</v>
          </cell>
          <cell r="T30">
            <v>594.84980112622759</v>
          </cell>
          <cell r="U30">
            <v>2442.3035822329202</v>
          </cell>
          <cell r="V30">
            <v>46.671692127210896</v>
          </cell>
          <cell r="W30">
            <v>3790.3633665379207</v>
          </cell>
          <cell r="X30">
            <v>80.401435621808432</v>
          </cell>
          <cell r="Y30">
            <v>29.622024764507291</v>
          </cell>
          <cell r="Z30">
            <v>564.05322265445318</v>
          </cell>
          <cell r="AA30">
            <v>954.96087670877898</v>
          </cell>
          <cell r="AB30">
            <v>6136.208888603157</v>
          </cell>
          <cell r="AC30">
            <v>3858.1386961517019</v>
          </cell>
          <cell r="AD30">
            <v>203.51092013459015</v>
          </cell>
          <cell r="AE30">
            <v>404.51648613649019</v>
          </cell>
          <cell r="AF30">
            <v>156.27062997805049</v>
          </cell>
          <cell r="AG30">
            <v>274.52944408303142</v>
          </cell>
          <cell r="AH30">
            <v>1647.9734884819843</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C30">
            <v>38657</v>
          </cell>
          <cell r="BD30">
            <v>0</v>
          </cell>
          <cell r="BE30">
            <v>0</v>
          </cell>
          <cell r="BF30">
            <v>0</v>
          </cell>
          <cell r="BG30">
            <v>0</v>
          </cell>
          <cell r="BH30">
            <v>0</v>
          </cell>
          <cell r="BI30">
            <v>0</v>
          </cell>
          <cell r="BJ30">
            <v>0</v>
          </cell>
          <cell r="BK30">
            <v>0</v>
          </cell>
          <cell r="BL30">
            <v>0</v>
          </cell>
          <cell r="BM30">
            <v>0</v>
          </cell>
          <cell r="BN30">
            <v>0</v>
          </cell>
          <cell r="BP30">
            <v>0</v>
          </cell>
          <cell r="BQ30">
            <v>0</v>
          </cell>
          <cell r="BR30">
            <v>0</v>
          </cell>
          <cell r="BS30">
            <v>0</v>
          </cell>
          <cell r="BT30">
            <v>0</v>
          </cell>
          <cell r="BU30">
            <v>0</v>
          </cell>
          <cell r="CA30">
            <v>0</v>
          </cell>
          <cell r="CB30">
            <v>0</v>
          </cell>
          <cell r="CC30">
            <v>0</v>
          </cell>
          <cell r="CH30">
            <v>0</v>
          </cell>
          <cell r="CI30">
            <v>0</v>
          </cell>
          <cell r="CJ30">
            <v>0</v>
          </cell>
          <cell r="CK30">
            <v>0</v>
          </cell>
          <cell r="CL30">
            <v>0</v>
          </cell>
          <cell r="CR30">
            <v>0</v>
          </cell>
          <cell r="CS30">
            <v>0</v>
          </cell>
          <cell r="CT30">
            <v>0</v>
          </cell>
          <cell r="CU30">
            <v>0</v>
          </cell>
          <cell r="CV30">
            <v>0</v>
          </cell>
          <cell r="CW30">
            <v>0</v>
          </cell>
          <cell r="CX30">
            <v>0</v>
          </cell>
          <cell r="CY30">
            <v>0</v>
          </cell>
          <cell r="CZ30">
            <v>0</v>
          </cell>
          <cell r="DA30">
            <v>0</v>
          </cell>
          <cell r="DC30">
            <v>38657</v>
          </cell>
          <cell r="DD30">
            <v>58840.083529699485</v>
          </cell>
          <cell r="DE30">
            <v>25193.471425034881</v>
          </cell>
          <cell r="DF30">
            <v>0</v>
          </cell>
          <cell r="DG30">
            <v>0</v>
          </cell>
          <cell r="DH30">
            <v>0</v>
          </cell>
          <cell r="DI30">
            <v>0</v>
          </cell>
          <cell r="DJ30">
            <v>0</v>
          </cell>
          <cell r="DK30">
            <v>84033.554954734369</v>
          </cell>
        </row>
        <row r="31">
          <cell r="A31">
            <v>38687</v>
          </cell>
          <cell r="B31">
            <v>5032.5175643563334</v>
          </cell>
          <cell r="C31">
            <v>72832.722415089534</v>
          </cell>
          <cell r="D31">
            <v>6643.5402573465262</v>
          </cell>
          <cell r="E31">
            <v>7515.1510921345962</v>
          </cell>
          <cell r="F31">
            <v>10011.317047138642</v>
          </cell>
          <cell r="G31">
            <v>2726.2233814373399</v>
          </cell>
          <cell r="H31">
            <v>105.56577795799998</v>
          </cell>
          <cell r="I31">
            <v>22.731658155699996</v>
          </cell>
          <cell r="J31">
            <v>0</v>
          </cell>
          <cell r="K31">
            <v>0</v>
          </cell>
          <cell r="L31">
            <v>0</v>
          </cell>
          <cell r="M31">
            <v>500.25860880122002</v>
          </cell>
          <cell r="N31">
            <v>0</v>
          </cell>
          <cell r="O31">
            <v>0</v>
          </cell>
          <cell r="P31">
            <v>413.10159659648781</v>
          </cell>
          <cell r="Q31">
            <v>271.13987858692218</v>
          </cell>
          <cell r="R31">
            <v>2385.8097826600947</v>
          </cell>
          <cell r="S31">
            <v>2319.6013826354506</v>
          </cell>
          <cell r="T31">
            <v>1047.7158063400739</v>
          </cell>
          <cell r="U31">
            <v>3969.0032618466012</v>
          </cell>
          <cell r="V31">
            <v>74.113145810610519</v>
          </cell>
          <cell r="W31">
            <v>5870.0785024510724</v>
          </cell>
          <cell r="X31">
            <v>133.17317163101586</v>
          </cell>
          <cell r="Y31">
            <v>45.618110435029593</v>
          </cell>
          <cell r="Z31">
            <v>828.98172937585548</v>
          </cell>
          <cell r="AA31">
            <v>1523.3001118002351</v>
          </cell>
          <cell r="AB31">
            <v>9810.8150013509112</v>
          </cell>
          <cell r="AC31">
            <v>6276.8516173399994</v>
          </cell>
          <cell r="AD31">
            <v>269.78681036296786</v>
          </cell>
          <cell r="AE31">
            <v>523.45716543216804</v>
          </cell>
          <cell r="AF31">
            <v>251.43986016708456</v>
          </cell>
          <cell r="AG31">
            <v>447.30168270344336</v>
          </cell>
          <cell r="AH31">
            <v>2526.9638446050444</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C31">
            <v>38687</v>
          </cell>
          <cell r="BD31">
            <v>0</v>
          </cell>
          <cell r="BE31">
            <v>0</v>
          </cell>
          <cell r="BF31">
            <v>0</v>
          </cell>
          <cell r="BG31">
            <v>0</v>
          </cell>
          <cell r="BH31">
            <v>0</v>
          </cell>
          <cell r="BI31">
            <v>0</v>
          </cell>
          <cell r="BJ31">
            <v>0</v>
          </cell>
          <cell r="BK31">
            <v>0</v>
          </cell>
          <cell r="BL31">
            <v>0</v>
          </cell>
          <cell r="BM31">
            <v>0</v>
          </cell>
          <cell r="BN31">
            <v>0</v>
          </cell>
          <cell r="BP31">
            <v>0</v>
          </cell>
          <cell r="BQ31">
            <v>0</v>
          </cell>
          <cell r="BR31">
            <v>0</v>
          </cell>
          <cell r="BS31">
            <v>0</v>
          </cell>
          <cell r="BT31">
            <v>0</v>
          </cell>
          <cell r="BU31">
            <v>0</v>
          </cell>
          <cell r="CA31">
            <v>0</v>
          </cell>
          <cell r="CB31">
            <v>0</v>
          </cell>
          <cell r="CC31">
            <v>0</v>
          </cell>
          <cell r="CH31">
            <v>0</v>
          </cell>
          <cell r="CI31">
            <v>0</v>
          </cell>
          <cell r="CJ31">
            <v>0</v>
          </cell>
          <cell r="CK31">
            <v>0</v>
          </cell>
          <cell r="CL31">
            <v>0</v>
          </cell>
          <cell r="CR31">
            <v>0</v>
          </cell>
          <cell r="CS31">
            <v>0</v>
          </cell>
          <cell r="CT31">
            <v>0</v>
          </cell>
          <cell r="CU31">
            <v>0</v>
          </cell>
          <cell r="CV31">
            <v>0</v>
          </cell>
          <cell r="CW31">
            <v>0</v>
          </cell>
          <cell r="CX31">
            <v>0</v>
          </cell>
          <cell r="CY31">
            <v>0</v>
          </cell>
          <cell r="CZ31">
            <v>0</v>
          </cell>
          <cell r="DA31">
            <v>0</v>
          </cell>
          <cell r="DC31">
            <v>38687</v>
          </cell>
          <cell r="DD31">
            <v>105390.02780241788</v>
          </cell>
          <cell r="DE31">
            <v>38988.252462131073</v>
          </cell>
          <cell r="DF31">
            <v>0</v>
          </cell>
          <cell r="DG31">
            <v>0</v>
          </cell>
          <cell r="DH31">
            <v>0</v>
          </cell>
          <cell r="DI31">
            <v>0</v>
          </cell>
          <cell r="DJ31">
            <v>0</v>
          </cell>
          <cell r="DK31">
            <v>144378.28026454896</v>
          </cell>
        </row>
        <row r="32">
          <cell r="A32">
            <v>38718</v>
          </cell>
          <cell r="B32">
            <v>5605.5867389465539</v>
          </cell>
          <cell r="C32">
            <v>99542.128133445862</v>
          </cell>
          <cell r="D32">
            <v>9274.708697146234</v>
          </cell>
          <cell r="E32">
            <v>8692.1565120353862</v>
          </cell>
          <cell r="F32">
            <v>13093.578806075066</v>
          </cell>
          <cell r="G32">
            <v>2804.5512085700402</v>
          </cell>
          <cell r="H32">
            <v>131.48384195887999</v>
          </cell>
          <cell r="I32">
            <v>23.401208706199998</v>
          </cell>
          <cell r="J32">
            <v>0</v>
          </cell>
          <cell r="K32">
            <v>0</v>
          </cell>
          <cell r="L32">
            <v>0</v>
          </cell>
          <cell r="M32">
            <v>514.99349635852002</v>
          </cell>
          <cell r="N32">
            <v>0</v>
          </cell>
          <cell r="O32">
            <v>0</v>
          </cell>
          <cell r="P32">
            <v>485.29034276754578</v>
          </cell>
          <cell r="Q32">
            <v>322.49011101044869</v>
          </cell>
          <cell r="R32">
            <v>2648.2428133301974</v>
          </cell>
          <cell r="S32">
            <v>2588.4067684208467</v>
          </cell>
          <cell r="T32">
            <v>1277.5902757063941</v>
          </cell>
          <cell r="U32">
            <v>4734.8025266812901</v>
          </cell>
          <cell r="V32">
            <v>87.819818919035782</v>
          </cell>
          <cell r="W32">
            <v>6903.566564912092</v>
          </cell>
          <cell r="X32">
            <v>159.72788838464646</v>
          </cell>
          <cell r="Y32">
            <v>53.557348542623984</v>
          </cell>
          <cell r="Z32">
            <v>958.93353701051728</v>
          </cell>
          <cell r="AA32">
            <v>1807.4227980313276</v>
          </cell>
          <cell r="AB32">
            <v>11639.021644467202</v>
          </cell>
          <cell r="AC32">
            <v>7490.3220473405754</v>
          </cell>
          <cell r="AD32">
            <v>300.98909121282634</v>
          </cell>
          <cell r="AE32">
            <v>578.6307323651148</v>
          </cell>
          <cell r="AF32">
            <v>299.09283894843969</v>
          </cell>
          <cell r="AG32">
            <v>534.00393697159609</v>
          </cell>
          <cell r="AH32">
            <v>2962.8038748648692</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C32">
            <v>38718</v>
          </cell>
          <cell r="BD32">
            <v>0</v>
          </cell>
          <cell r="BE32">
            <v>0</v>
          </cell>
          <cell r="BF32">
            <v>0</v>
          </cell>
          <cell r="BG32">
            <v>0</v>
          </cell>
          <cell r="BH32">
            <v>0</v>
          </cell>
          <cell r="BI32">
            <v>0</v>
          </cell>
          <cell r="BJ32">
            <v>0</v>
          </cell>
          <cell r="BK32">
            <v>0</v>
          </cell>
          <cell r="BL32">
            <v>0</v>
          </cell>
          <cell r="BM32">
            <v>0</v>
          </cell>
          <cell r="BN32">
            <v>0</v>
          </cell>
          <cell r="BP32">
            <v>0</v>
          </cell>
          <cell r="BQ32">
            <v>0</v>
          </cell>
          <cell r="BR32">
            <v>0</v>
          </cell>
          <cell r="BS32">
            <v>0</v>
          </cell>
          <cell r="BT32">
            <v>0</v>
          </cell>
          <cell r="BU32">
            <v>0</v>
          </cell>
          <cell r="CA32">
            <v>0</v>
          </cell>
          <cell r="CB32">
            <v>0</v>
          </cell>
          <cell r="CC32">
            <v>0</v>
          </cell>
          <cell r="CH32">
            <v>0</v>
          </cell>
          <cell r="CI32">
            <v>0</v>
          </cell>
          <cell r="CJ32">
            <v>0</v>
          </cell>
          <cell r="CK32">
            <v>0</v>
          </cell>
          <cell r="CL32">
            <v>0</v>
          </cell>
          <cell r="CR32">
            <v>0</v>
          </cell>
          <cell r="CS32">
            <v>0</v>
          </cell>
          <cell r="CT32">
            <v>0</v>
          </cell>
          <cell r="CU32">
            <v>0</v>
          </cell>
          <cell r="CV32">
            <v>0</v>
          </cell>
          <cell r="CW32">
            <v>0</v>
          </cell>
          <cell r="CX32">
            <v>0</v>
          </cell>
          <cell r="CY32">
            <v>0</v>
          </cell>
          <cell r="CZ32">
            <v>0</v>
          </cell>
          <cell r="DA32">
            <v>0</v>
          </cell>
          <cell r="DC32">
            <v>38718</v>
          </cell>
          <cell r="DD32">
            <v>139682.58864324278</v>
          </cell>
          <cell r="DE32">
            <v>45832.714959887584</v>
          </cell>
          <cell r="DF32">
            <v>0</v>
          </cell>
          <cell r="DG32">
            <v>0</v>
          </cell>
          <cell r="DH32">
            <v>0</v>
          </cell>
          <cell r="DI32">
            <v>0</v>
          </cell>
          <cell r="DJ32">
            <v>0</v>
          </cell>
          <cell r="DK32">
            <v>185515.30360313036</v>
          </cell>
        </row>
        <row r="33">
          <cell r="A33">
            <v>38749</v>
          </cell>
          <cell r="B33">
            <v>5834.3165246956851</v>
          </cell>
          <cell r="C33">
            <v>105105.11122485755</v>
          </cell>
          <cell r="D33">
            <v>10405.519243550947</v>
          </cell>
          <cell r="E33">
            <v>8511.3426791980091</v>
          </cell>
          <cell r="F33">
            <v>13009.766285533096</v>
          </cell>
          <cell r="G33">
            <v>2676.57557163615</v>
          </cell>
          <cell r="H33">
            <v>129.65820147349999</v>
          </cell>
          <cell r="I33">
            <v>22.337110899999999</v>
          </cell>
          <cell r="J33">
            <v>0</v>
          </cell>
          <cell r="K33">
            <v>0</v>
          </cell>
          <cell r="L33">
            <v>0</v>
          </cell>
          <cell r="M33">
            <v>491.57575514000001</v>
          </cell>
          <cell r="N33">
            <v>0</v>
          </cell>
          <cell r="O33">
            <v>0</v>
          </cell>
          <cell r="P33">
            <v>429.67882063534921</v>
          </cell>
          <cell r="Q33">
            <v>284.76982272876967</v>
          </cell>
          <cell r="R33">
            <v>2374.5347970093048</v>
          </cell>
          <cell r="S33">
            <v>2318.0985483295553</v>
          </cell>
          <cell r="T33">
            <v>1122.1705987193097</v>
          </cell>
          <cell r="U33">
            <v>4178.305102223906</v>
          </cell>
          <cell r="V33">
            <v>77.610589467691597</v>
          </cell>
          <cell r="W33">
            <v>6110.9728419224502</v>
          </cell>
          <cell r="X33">
            <v>140.79142258912535</v>
          </cell>
          <cell r="Y33">
            <v>47.42623110518479</v>
          </cell>
          <cell r="Z33">
            <v>851.91827016288164</v>
          </cell>
          <cell r="AA33">
            <v>1596.8478917232524</v>
          </cell>
          <cell r="AB33">
            <v>10366.790786493522</v>
          </cell>
          <cell r="AC33">
            <v>6609.5068265152186</v>
          </cell>
          <cell r="AD33">
            <v>269.56922627916492</v>
          </cell>
          <cell r="AE33">
            <v>519.3171027158653</v>
          </cell>
          <cell r="AF33">
            <v>264.1028229659737</v>
          </cell>
          <cell r="AG33">
            <v>471.16519234511776</v>
          </cell>
          <cell r="AH33">
            <v>2624.3897610529139</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C33">
            <v>38749</v>
          </cell>
          <cell r="BD33">
            <v>0</v>
          </cell>
          <cell r="BE33">
            <v>0</v>
          </cell>
          <cell r="BF33">
            <v>0</v>
          </cell>
          <cell r="BG33">
            <v>0</v>
          </cell>
          <cell r="BH33">
            <v>0</v>
          </cell>
          <cell r="BI33">
            <v>0</v>
          </cell>
          <cell r="BJ33">
            <v>0</v>
          </cell>
          <cell r="BK33">
            <v>0</v>
          </cell>
          <cell r="BL33">
            <v>0</v>
          </cell>
          <cell r="BM33">
            <v>0</v>
          </cell>
          <cell r="BN33">
            <v>0</v>
          </cell>
          <cell r="BP33">
            <v>0</v>
          </cell>
          <cell r="BQ33">
            <v>0</v>
          </cell>
          <cell r="BR33">
            <v>0</v>
          </cell>
          <cell r="BS33">
            <v>0</v>
          </cell>
          <cell r="BT33">
            <v>0</v>
          </cell>
          <cell r="BU33">
            <v>0</v>
          </cell>
          <cell r="CA33">
            <v>0</v>
          </cell>
          <cell r="CB33">
            <v>0</v>
          </cell>
          <cell r="CC33">
            <v>0</v>
          </cell>
          <cell r="CH33">
            <v>0</v>
          </cell>
          <cell r="CI33">
            <v>0</v>
          </cell>
          <cell r="CJ33">
            <v>0</v>
          </cell>
          <cell r="CK33">
            <v>0</v>
          </cell>
          <cell r="CL33">
            <v>0</v>
          </cell>
          <cell r="CR33">
            <v>0</v>
          </cell>
          <cell r="CS33">
            <v>0</v>
          </cell>
          <cell r="CT33">
            <v>0</v>
          </cell>
          <cell r="CU33">
            <v>0</v>
          </cell>
          <cell r="CV33">
            <v>0</v>
          </cell>
          <cell r="CW33">
            <v>0</v>
          </cell>
          <cell r="CX33">
            <v>0</v>
          </cell>
          <cell r="CY33">
            <v>0</v>
          </cell>
          <cell r="CZ33">
            <v>0</v>
          </cell>
          <cell r="DA33">
            <v>0</v>
          </cell>
          <cell r="DC33">
            <v>38749</v>
          </cell>
          <cell r="DD33">
            <v>146186.20259698492</v>
          </cell>
          <cell r="DE33">
            <v>40657.966654984564</v>
          </cell>
          <cell r="DF33">
            <v>0</v>
          </cell>
          <cell r="DG33">
            <v>0</v>
          </cell>
          <cell r="DH33">
            <v>0</v>
          </cell>
          <cell r="DI33">
            <v>0</v>
          </cell>
          <cell r="DJ33">
            <v>0</v>
          </cell>
          <cell r="DK33">
            <v>186844.16925196949</v>
          </cell>
        </row>
        <row r="34">
          <cell r="A34">
            <v>38777</v>
          </cell>
          <cell r="B34">
            <v>5468.289322593685</v>
          </cell>
          <cell r="C34">
            <v>87865.434010476849</v>
          </cell>
          <cell r="D34">
            <v>9404.5689186475229</v>
          </cell>
          <cell r="E34">
            <v>7600.1239230799329</v>
          </cell>
          <cell r="F34">
            <v>10972.862530542889</v>
          </cell>
          <cell r="G34">
            <v>2628.5976039984148</v>
          </cell>
          <cell r="H34">
            <v>111.98558836395001</v>
          </cell>
          <cell r="I34">
            <v>21.913611351450001</v>
          </cell>
          <cell r="J34">
            <v>0</v>
          </cell>
          <cell r="K34">
            <v>0</v>
          </cell>
          <cell r="L34">
            <v>0</v>
          </cell>
          <cell r="M34">
            <v>482.25574453917005</v>
          </cell>
          <cell r="N34">
            <v>0</v>
          </cell>
          <cell r="O34">
            <v>0</v>
          </cell>
          <cell r="P34">
            <v>363.87266785375266</v>
          </cell>
          <cell r="Q34">
            <v>236.0959367013873</v>
          </cell>
          <cell r="R34">
            <v>2207.8478093795125</v>
          </cell>
          <cell r="S34">
            <v>2137.1772422600302</v>
          </cell>
          <cell r="T34">
            <v>890.64956142129313</v>
          </cell>
          <cell r="U34">
            <v>3446.2992565247941</v>
          </cell>
          <cell r="V34">
            <v>64.761007408341953</v>
          </cell>
          <cell r="W34">
            <v>5165.2439534648611</v>
          </cell>
          <cell r="X34">
            <v>115.04292448984</v>
          </cell>
          <cell r="Y34">
            <v>40.20417829817076</v>
          </cell>
          <cell r="Z34">
            <v>740.45829675726611</v>
          </cell>
          <cell r="AA34">
            <v>1329.4269115973655</v>
          </cell>
          <cell r="AB34">
            <v>8711.786621140247</v>
          </cell>
          <cell r="AC34">
            <v>5448.5711240897726</v>
          </cell>
          <cell r="AD34">
            <v>248.61206128623155</v>
          </cell>
          <cell r="AE34">
            <v>486.06750411074324</v>
          </cell>
          <cell r="AF34">
            <v>218.91890550037036</v>
          </cell>
          <cell r="AG34">
            <v>388.119845809563</v>
          </cell>
          <cell r="AH34">
            <v>2229.781166195583</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C34">
            <v>38777</v>
          </cell>
          <cell r="BD34">
            <v>0</v>
          </cell>
          <cell r="BE34">
            <v>0</v>
          </cell>
          <cell r="BF34">
            <v>0</v>
          </cell>
          <cell r="BG34">
            <v>0</v>
          </cell>
          <cell r="BH34">
            <v>0</v>
          </cell>
          <cell r="BI34">
            <v>0</v>
          </cell>
          <cell r="BJ34">
            <v>0</v>
          </cell>
          <cell r="BK34">
            <v>0</v>
          </cell>
          <cell r="BL34">
            <v>0</v>
          </cell>
          <cell r="BM34">
            <v>0</v>
          </cell>
          <cell r="BN34">
            <v>0</v>
          </cell>
          <cell r="BP34">
            <v>0</v>
          </cell>
          <cell r="BQ34">
            <v>0</v>
          </cell>
          <cell r="BR34">
            <v>0</v>
          </cell>
          <cell r="BS34">
            <v>0</v>
          </cell>
          <cell r="BT34">
            <v>0</v>
          </cell>
          <cell r="BU34">
            <v>0</v>
          </cell>
          <cell r="CA34">
            <v>0</v>
          </cell>
          <cell r="CB34">
            <v>0</v>
          </cell>
          <cell r="CC34">
            <v>0</v>
          </cell>
          <cell r="CH34">
            <v>0</v>
          </cell>
          <cell r="CI34">
            <v>0</v>
          </cell>
          <cell r="CJ34">
            <v>0</v>
          </cell>
          <cell r="CK34">
            <v>0</v>
          </cell>
          <cell r="CL34">
            <v>0</v>
          </cell>
          <cell r="CR34">
            <v>0</v>
          </cell>
          <cell r="CS34">
            <v>0</v>
          </cell>
          <cell r="CT34">
            <v>0</v>
          </cell>
          <cell r="CU34">
            <v>0</v>
          </cell>
          <cell r="CV34">
            <v>0</v>
          </cell>
          <cell r="CW34">
            <v>0</v>
          </cell>
          <cell r="CX34">
            <v>0</v>
          </cell>
          <cell r="CY34">
            <v>0</v>
          </cell>
          <cell r="CZ34">
            <v>0</v>
          </cell>
          <cell r="DA34">
            <v>0</v>
          </cell>
          <cell r="DC34">
            <v>38777</v>
          </cell>
          <cell r="DD34">
            <v>124556.03125359386</v>
          </cell>
          <cell r="DE34">
            <v>34468.936974289129</v>
          </cell>
          <cell r="DF34">
            <v>0</v>
          </cell>
          <cell r="DG34">
            <v>0</v>
          </cell>
          <cell r="DH34">
            <v>0</v>
          </cell>
          <cell r="DI34">
            <v>0</v>
          </cell>
          <cell r="DJ34">
            <v>0</v>
          </cell>
          <cell r="DK34">
            <v>159024.96822788299</v>
          </cell>
        </row>
        <row r="35">
          <cell r="A35">
            <v>38808</v>
          </cell>
          <cell r="B35">
            <v>4510.4790935047622</v>
          </cell>
          <cell r="C35">
            <v>53985.224191522648</v>
          </cell>
          <cell r="D35">
            <v>6728.3565611271661</v>
          </cell>
          <cell r="E35">
            <v>5827.4404951684128</v>
          </cell>
          <cell r="F35">
            <v>7286.2937897800221</v>
          </cell>
          <cell r="G35">
            <v>2359.0876290790197</v>
          </cell>
          <cell r="H35">
            <v>78.787270117079998</v>
          </cell>
          <cell r="I35">
            <v>19.490965958099999</v>
          </cell>
          <cell r="J35">
            <v>0</v>
          </cell>
          <cell r="K35">
            <v>0</v>
          </cell>
          <cell r="L35">
            <v>0</v>
          </cell>
          <cell r="M35">
            <v>428.94026681225995</v>
          </cell>
          <cell r="N35">
            <v>0</v>
          </cell>
          <cell r="O35">
            <v>0</v>
          </cell>
          <cell r="P35">
            <v>212.95098758951423</v>
          </cell>
          <cell r="Q35">
            <v>131.66365520454494</v>
          </cell>
          <cell r="R35">
            <v>1545.4112663965684</v>
          </cell>
          <cell r="S35">
            <v>1474.6330879314391</v>
          </cell>
          <cell r="T35">
            <v>444.52201671075045</v>
          </cell>
          <cell r="U35">
            <v>1898.472020339412</v>
          </cell>
          <cell r="V35">
            <v>36.661567475129203</v>
          </cell>
          <cell r="W35">
            <v>3010.2512932008744</v>
          </cell>
          <cell r="X35">
            <v>61.944165830527908</v>
          </cell>
          <cell r="Y35">
            <v>23.582084600359032</v>
          </cell>
          <cell r="Z35">
            <v>457.79161138120924</v>
          </cell>
          <cell r="AA35">
            <v>748.62965668537231</v>
          </cell>
          <cell r="AB35">
            <v>5049.6120213847789</v>
          </cell>
          <cell r="AC35">
            <v>2997.5044477438141</v>
          </cell>
          <cell r="AD35">
            <v>171.63692382895493</v>
          </cell>
          <cell r="AE35">
            <v>343.98323484085478</v>
          </cell>
          <cell r="AF35">
            <v>122.02870107246561</v>
          </cell>
          <cell r="AG35">
            <v>213.14320448896859</v>
          </cell>
          <cell r="AH35">
            <v>1314.3612266841583</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C35">
            <v>38808</v>
          </cell>
          <cell r="BD35">
            <v>0</v>
          </cell>
          <cell r="BE35">
            <v>0</v>
          </cell>
          <cell r="BF35">
            <v>0</v>
          </cell>
          <cell r="BG35">
            <v>0</v>
          </cell>
          <cell r="BH35">
            <v>0</v>
          </cell>
          <cell r="BI35">
            <v>0</v>
          </cell>
          <cell r="BJ35">
            <v>0</v>
          </cell>
          <cell r="BK35">
            <v>0</v>
          </cell>
          <cell r="BL35">
            <v>0</v>
          </cell>
          <cell r="BM35">
            <v>0</v>
          </cell>
          <cell r="BN35">
            <v>0</v>
          </cell>
          <cell r="BP35">
            <v>0</v>
          </cell>
          <cell r="BQ35">
            <v>0</v>
          </cell>
          <cell r="BR35">
            <v>0</v>
          </cell>
          <cell r="BS35">
            <v>0</v>
          </cell>
          <cell r="BT35">
            <v>0</v>
          </cell>
          <cell r="BU35">
            <v>0</v>
          </cell>
          <cell r="CA35">
            <v>0</v>
          </cell>
          <cell r="CB35">
            <v>0</v>
          </cell>
          <cell r="CC35">
            <v>0</v>
          </cell>
          <cell r="CH35">
            <v>0</v>
          </cell>
          <cell r="CI35">
            <v>0</v>
          </cell>
          <cell r="CJ35">
            <v>0</v>
          </cell>
          <cell r="CK35">
            <v>0</v>
          </cell>
          <cell r="CL35">
            <v>0</v>
          </cell>
          <cell r="CR35">
            <v>0</v>
          </cell>
          <cell r="CS35">
            <v>0</v>
          </cell>
          <cell r="CT35">
            <v>0</v>
          </cell>
          <cell r="CU35">
            <v>0</v>
          </cell>
          <cell r="CV35">
            <v>0</v>
          </cell>
          <cell r="CW35">
            <v>0</v>
          </cell>
          <cell r="CX35">
            <v>0</v>
          </cell>
          <cell r="CY35">
            <v>0</v>
          </cell>
          <cell r="CZ35">
            <v>0</v>
          </cell>
          <cell r="DA35">
            <v>0</v>
          </cell>
          <cell r="DC35">
            <v>38808</v>
          </cell>
          <cell r="DD35">
            <v>81224.100263069471</v>
          </cell>
          <cell r="DE35">
            <v>20258.7831733897</v>
          </cell>
          <cell r="DF35">
            <v>0</v>
          </cell>
          <cell r="DG35">
            <v>0</v>
          </cell>
          <cell r="DH35">
            <v>0</v>
          </cell>
          <cell r="DI35">
            <v>0</v>
          </cell>
          <cell r="DJ35">
            <v>0</v>
          </cell>
          <cell r="DK35">
            <v>101482.88343645917</v>
          </cell>
        </row>
        <row r="36">
          <cell r="A36">
            <v>38838</v>
          </cell>
          <cell r="B36">
            <v>3800.0968020160612</v>
          </cell>
          <cell r="C36">
            <v>30981.733193191332</v>
          </cell>
          <cell r="D36">
            <v>4344.1418188625648</v>
          </cell>
          <cell r="E36">
            <v>4339.217598377938</v>
          </cell>
          <cell r="F36">
            <v>4042.5764837898446</v>
          </cell>
          <cell r="G36">
            <v>2185.8083222311648</v>
          </cell>
          <cell r="H36">
            <v>51.592490262639991</v>
          </cell>
          <cell r="I36">
            <v>17.961436637949998</v>
          </cell>
          <cell r="J36">
            <v>0</v>
          </cell>
          <cell r="K36">
            <v>0</v>
          </cell>
          <cell r="L36">
            <v>0</v>
          </cell>
          <cell r="M36">
            <v>395.27971268206994</v>
          </cell>
          <cell r="N36">
            <v>0</v>
          </cell>
          <cell r="O36">
            <v>0</v>
          </cell>
          <cell r="P36">
            <v>120.53374439231487</v>
          </cell>
          <cell r="Q36">
            <v>66.482332817323709</v>
          </cell>
          <cell r="R36">
            <v>1187.7174895899434</v>
          </cell>
          <cell r="S36">
            <v>1111.3042514434335</v>
          </cell>
          <cell r="T36">
            <v>156.81197049749676</v>
          </cell>
          <cell r="U36">
            <v>928.23863284370771</v>
          </cell>
          <cell r="V36">
            <v>19.220294584639234</v>
          </cell>
          <cell r="W36">
            <v>1688.2456508427408</v>
          </cell>
          <cell r="X36">
            <v>28.410004230732866</v>
          </cell>
          <cell r="Y36">
            <v>13.413576888116371</v>
          </cell>
          <cell r="Z36">
            <v>289.32838553139555</v>
          </cell>
          <cell r="AA36">
            <v>387.41208684988209</v>
          </cell>
          <cell r="AB36">
            <v>2770.1651830305859</v>
          </cell>
          <cell r="AC36">
            <v>1460.3952689285111</v>
          </cell>
          <cell r="AD36">
            <v>129.44948993013065</v>
          </cell>
          <cell r="AE36">
            <v>268.24483829738938</v>
          </cell>
          <cell r="AF36">
            <v>61.544848513717909</v>
          </cell>
          <cell r="AG36">
            <v>103.34597027217349</v>
          </cell>
          <cell r="AH36">
            <v>755.58406356756666</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C36">
            <v>38838</v>
          </cell>
          <cell r="BD36">
            <v>0</v>
          </cell>
          <cell r="BE36">
            <v>0</v>
          </cell>
          <cell r="BF36">
            <v>0</v>
          </cell>
          <cell r="BG36">
            <v>0</v>
          </cell>
          <cell r="BH36">
            <v>0</v>
          </cell>
          <cell r="BI36">
            <v>0</v>
          </cell>
          <cell r="BJ36">
            <v>0</v>
          </cell>
          <cell r="BK36">
            <v>0</v>
          </cell>
          <cell r="BL36">
            <v>0</v>
          </cell>
          <cell r="BM36">
            <v>0</v>
          </cell>
          <cell r="BN36">
            <v>0</v>
          </cell>
          <cell r="BP36">
            <v>0</v>
          </cell>
          <cell r="BQ36">
            <v>0</v>
          </cell>
          <cell r="BR36">
            <v>0</v>
          </cell>
          <cell r="BS36">
            <v>0</v>
          </cell>
          <cell r="BT36">
            <v>0</v>
          </cell>
          <cell r="BU36">
            <v>0</v>
          </cell>
          <cell r="CA36">
            <v>0</v>
          </cell>
          <cell r="CB36">
            <v>0</v>
          </cell>
          <cell r="CC36">
            <v>0</v>
          </cell>
          <cell r="CH36">
            <v>0</v>
          </cell>
          <cell r="CI36">
            <v>0</v>
          </cell>
          <cell r="CJ36">
            <v>0</v>
          </cell>
          <cell r="CK36">
            <v>0</v>
          </cell>
          <cell r="CL36">
            <v>0</v>
          </cell>
          <cell r="CR36">
            <v>0</v>
          </cell>
          <cell r="CS36">
            <v>0</v>
          </cell>
          <cell r="CT36">
            <v>0</v>
          </cell>
          <cell r="CU36">
            <v>0</v>
          </cell>
          <cell r="CV36">
            <v>0</v>
          </cell>
          <cell r="CW36">
            <v>0</v>
          </cell>
          <cell r="CX36">
            <v>0</v>
          </cell>
          <cell r="CY36">
            <v>0</v>
          </cell>
          <cell r="CZ36">
            <v>0</v>
          </cell>
          <cell r="DA36">
            <v>0</v>
          </cell>
          <cell r="DC36">
            <v>38838</v>
          </cell>
          <cell r="DD36">
            <v>50158.407858051563</v>
          </cell>
          <cell r="DE36">
            <v>11545.848083051802</v>
          </cell>
          <cell r="DF36">
            <v>0</v>
          </cell>
          <cell r="DG36">
            <v>0</v>
          </cell>
          <cell r="DH36">
            <v>0</v>
          </cell>
          <cell r="DI36">
            <v>0</v>
          </cell>
          <cell r="DJ36">
            <v>0</v>
          </cell>
          <cell r="DK36">
            <v>61704.255941103365</v>
          </cell>
        </row>
        <row r="37">
          <cell r="A37">
            <v>38869</v>
          </cell>
          <cell r="B37">
            <v>3193.8962700525549</v>
          </cell>
          <cell r="C37">
            <v>15429.209172225739</v>
          </cell>
          <cell r="D37">
            <v>2426.6228843582908</v>
          </cell>
          <cell r="E37">
            <v>3403.7936368584105</v>
          </cell>
          <cell r="F37">
            <v>2033.9438200052255</v>
          </cell>
          <cell r="G37">
            <v>2047.6020764714697</v>
          </cell>
          <cell r="H37">
            <v>65.91775467862</v>
          </cell>
          <cell r="I37">
            <v>16.741495786600002</v>
          </cell>
          <cell r="J37">
            <v>0</v>
          </cell>
          <cell r="K37">
            <v>0</v>
          </cell>
          <cell r="L37">
            <v>0</v>
          </cell>
          <cell r="M37">
            <v>368.43231294836005</v>
          </cell>
          <cell r="N37">
            <v>0</v>
          </cell>
          <cell r="O37">
            <v>0</v>
          </cell>
          <cell r="P37">
            <v>71.323546875717753</v>
          </cell>
          <cell r="Q37">
            <v>32.981865643671398</v>
          </cell>
          <cell r="R37">
            <v>950.26707868003405</v>
          </cell>
          <cell r="S37">
            <v>876.31042042796355</v>
          </cell>
          <cell r="T37">
            <v>17.843195008578768</v>
          </cell>
          <cell r="U37">
            <v>433.57697378691313</v>
          </cell>
          <cell r="V37">
            <v>10.162988777359161</v>
          </cell>
          <cell r="W37">
            <v>986.6487933263677</v>
          </cell>
          <cell r="X37">
            <v>11.552296463781019</v>
          </cell>
          <cell r="Y37">
            <v>7.9891972998371212</v>
          </cell>
          <cell r="Z37">
            <v>195.09006602623995</v>
          </cell>
          <cell r="AA37">
            <v>200.5245504549487</v>
          </cell>
          <cell r="AB37">
            <v>1586.102271906746</v>
          </cell>
          <cell r="AC37">
            <v>677.38232198182243</v>
          </cell>
          <cell r="AD37">
            <v>102.13666498845765</v>
          </cell>
          <cell r="AE37">
            <v>216.87519527399178</v>
          </cell>
          <cell r="AF37">
            <v>30.468212309228548</v>
          </cell>
          <cell r="AG37">
            <v>47.47787230298254</v>
          </cell>
          <cell r="AH37">
            <v>456.30070543847881</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v>38869</v>
          </cell>
          <cell r="BD37">
            <v>0</v>
          </cell>
          <cell r="BE37">
            <v>0</v>
          </cell>
          <cell r="BF37">
            <v>0</v>
          </cell>
          <cell r="BG37">
            <v>0</v>
          </cell>
          <cell r="BH37">
            <v>0</v>
          </cell>
          <cell r="BI37">
            <v>0</v>
          </cell>
          <cell r="BJ37">
            <v>0</v>
          </cell>
          <cell r="BK37">
            <v>0</v>
          </cell>
          <cell r="BL37">
            <v>0</v>
          </cell>
          <cell r="BM37">
            <v>0</v>
          </cell>
          <cell r="BN37">
            <v>0</v>
          </cell>
          <cell r="BP37">
            <v>0</v>
          </cell>
          <cell r="BQ37">
            <v>0</v>
          </cell>
          <cell r="BR37">
            <v>0</v>
          </cell>
          <cell r="BS37">
            <v>0</v>
          </cell>
          <cell r="BT37">
            <v>0</v>
          </cell>
          <cell r="BU37">
            <v>0</v>
          </cell>
          <cell r="CA37">
            <v>0</v>
          </cell>
          <cell r="CB37">
            <v>0</v>
          </cell>
          <cell r="CC37">
            <v>0</v>
          </cell>
          <cell r="CH37">
            <v>0</v>
          </cell>
          <cell r="CI37">
            <v>0</v>
          </cell>
          <cell r="CJ37">
            <v>0</v>
          </cell>
          <cell r="CK37">
            <v>0</v>
          </cell>
          <cell r="CL37">
            <v>0</v>
          </cell>
          <cell r="CR37">
            <v>0</v>
          </cell>
          <cell r="CS37">
            <v>0</v>
          </cell>
          <cell r="CT37">
            <v>0</v>
          </cell>
          <cell r="CU37">
            <v>0</v>
          </cell>
          <cell r="CV37">
            <v>0</v>
          </cell>
          <cell r="CW37">
            <v>0</v>
          </cell>
          <cell r="CX37">
            <v>0</v>
          </cell>
          <cell r="CY37">
            <v>0</v>
          </cell>
          <cell r="CZ37">
            <v>0</v>
          </cell>
          <cell r="DA37">
            <v>0</v>
          </cell>
          <cell r="DC37">
            <v>38869</v>
          </cell>
          <cell r="DD37">
            <v>28986.15942338527</v>
          </cell>
          <cell r="DE37">
            <v>6911.0142169731216</v>
          </cell>
          <cell r="DF37">
            <v>0</v>
          </cell>
          <cell r="DG37">
            <v>0</v>
          </cell>
          <cell r="DH37">
            <v>0</v>
          </cell>
          <cell r="DI37">
            <v>0</v>
          </cell>
          <cell r="DJ37">
            <v>0</v>
          </cell>
          <cell r="DK37">
            <v>35897.173640358393</v>
          </cell>
        </row>
        <row r="38">
          <cell r="A38">
            <v>38899</v>
          </cell>
          <cell r="B38">
            <v>2932.1425444340221</v>
          </cell>
          <cell r="C38">
            <v>7779.2552648349074</v>
          </cell>
          <cell r="D38">
            <v>1497.4776653311696</v>
          </cell>
          <cell r="E38">
            <v>3119.3525508355892</v>
          </cell>
          <cell r="F38">
            <v>1408.4395970451217</v>
          </cell>
          <cell r="G38">
            <v>2009.453051356425</v>
          </cell>
          <cell r="H38">
            <v>91.669813992950026</v>
          </cell>
          <cell r="I38">
            <v>16.404755909749998</v>
          </cell>
          <cell r="J38">
            <v>0</v>
          </cell>
          <cell r="K38">
            <v>0</v>
          </cell>
          <cell r="L38">
            <v>0</v>
          </cell>
          <cell r="M38">
            <v>361.02163392235002</v>
          </cell>
          <cell r="N38">
            <v>0</v>
          </cell>
          <cell r="O38">
            <v>0</v>
          </cell>
          <cell r="P38">
            <v>68.186514713969146</v>
          </cell>
          <cell r="Q38">
            <v>30.607065796600359</v>
          </cell>
          <cell r="R38">
            <v>944.44131485570551</v>
          </cell>
          <cell r="S38">
            <v>869.55983202276923</v>
          </cell>
          <cell r="T38">
            <v>6.1642164839389935</v>
          </cell>
          <cell r="U38">
            <v>397.69037455475586</v>
          </cell>
          <cell r="V38">
            <v>9.5400688347050124</v>
          </cell>
          <cell r="W38">
            <v>941.45941612562206</v>
          </cell>
          <cell r="X38">
            <v>10.27978508804166</v>
          </cell>
          <cell r="Y38">
            <v>7.6453615346076118</v>
          </cell>
          <cell r="Z38">
            <v>189.98134212738321</v>
          </cell>
          <cell r="AA38">
            <v>187.53029778496759</v>
          </cell>
          <cell r="AB38">
            <v>1502.3010316936204</v>
          </cell>
          <cell r="AC38">
            <v>620.43917385427005</v>
          </cell>
          <cell r="AD38">
            <v>101.35643685043934</v>
          </cell>
          <cell r="AE38">
            <v>215.78838686127312</v>
          </cell>
          <cell r="AF38">
            <v>28.263278084611333</v>
          </cell>
          <cell r="AG38">
            <v>43.401858745282716</v>
          </cell>
          <cell r="AH38">
            <v>437.56821164279785</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C38">
            <v>38899</v>
          </cell>
          <cell r="BD38">
            <v>0</v>
          </cell>
          <cell r="BE38">
            <v>0</v>
          </cell>
          <cell r="BF38">
            <v>0</v>
          </cell>
          <cell r="BG38">
            <v>0</v>
          </cell>
          <cell r="BH38">
            <v>0</v>
          </cell>
          <cell r="BI38">
            <v>0</v>
          </cell>
          <cell r="BJ38">
            <v>0</v>
          </cell>
          <cell r="BK38">
            <v>0</v>
          </cell>
          <cell r="BL38">
            <v>0</v>
          </cell>
          <cell r="BM38">
            <v>0</v>
          </cell>
          <cell r="BN38">
            <v>0</v>
          </cell>
          <cell r="BP38">
            <v>0</v>
          </cell>
          <cell r="BQ38">
            <v>0</v>
          </cell>
          <cell r="BR38">
            <v>0</v>
          </cell>
          <cell r="BS38">
            <v>0</v>
          </cell>
          <cell r="BT38">
            <v>0</v>
          </cell>
          <cell r="BU38">
            <v>0</v>
          </cell>
          <cell r="CA38">
            <v>0</v>
          </cell>
          <cell r="CB38">
            <v>0</v>
          </cell>
          <cell r="CC38">
            <v>0</v>
          </cell>
          <cell r="CH38">
            <v>0</v>
          </cell>
          <cell r="CI38">
            <v>0</v>
          </cell>
          <cell r="CJ38">
            <v>0</v>
          </cell>
          <cell r="CK38">
            <v>0</v>
          </cell>
          <cell r="CL38">
            <v>0</v>
          </cell>
          <cell r="CR38">
            <v>0</v>
          </cell>
          <cell r="CS38">
            <v>0</v>
          </cell>
          <cell r="CT38">
            <v>0</v>
          </cell>
          <cell r="CU38">
            <v>0</v>
          </cell>
          <cell r="CV38">
            <v>0</v>
          </cell>
          <cell r="CW38">
            <v>0</v>
          </cell>
          <cell r="CX38">
            <v>0</v>
          </cell>
          <cell r="CY38">
            <v>0</v>
          </cell>
          <cell r="CZ38">
            <v>0</v>
          </cell>
          <cell r="DA38">
            <v>0</v>
          </cell>
          <cell r="DC38">
            <v>38899</v>
          </cell>
          <cell r="DD38">
            <v>19215.216877662282</v>
          </cell>
          <cell r="DE38">
            <v>6612.2039676553613</v>
          </cell>
          <cell r="DF38">
            <v>0</v>
          </cell>
          <cell r="DG38">
            <v>0</v>
          </cell>
          <cell r="DH38">
            <v>0</v>
          </cell>
          <cell r="DI38">
            <v>0</v>
          </cell>
          <cell r="DJ38">
            <v>0</v>
          </cell>
          <cell r="DK38">
            <v>25827.420845317643</v>
          </cell>
        </row>
        <row r="39">
          <cell r="A39">
            <v>38930</v>
          </cell>
          <cell r="B39">
            <v>2909.3542621353554</v>
          </cell>
          <cell r="C39">
            <v>8850.2648028300737</v>
          </cell>
          <cell r="D39">
            <v>1285.1169934914635</v>
          </cell>
          <cell r="E39">
            <v>3180.9438069461753</v>
          </cell>
          <cell r="F39">
            <v>1452.0549243672917</v>
          </cell>
          <cell r="G39">
            <v>2047.8930382090805</v>
          </cell>
          <cell r="H39">
            <v>93.410525016880001</v>
          </cell>
          <cell r="I39">
            <v>16.722218133399998</v>
          </cell>
          <cell r="J39">
            <v>0</v>
          </cell>
          <cell r="K39">
            <v>0</v>
          </cell>
          <cell r="L39">
            <v>0</v>
          </cell>
          <cell r="M39">
            <v>368.00806708364007</v>
          </cell>
          <cell r="N39">
            <v>0</v>
          </cell>
          <cell r="O39">
            <v>0</v>
          </cell>
          <cell r="P39">
            <v>68.596130569492971</v>
          </cell>
          <cell r="Q39">
            <v>30.790931176638331</v>
          </cell>
          <cell r="R39">
            <v>950.11484339429535</v>
          </cell>
          <cell r="S39">
            <v>874.78352612148228</v>
          </cell>
          <cell r="T39">
            <v>6.2012466917343989</v>
          </cell>
          <cell r="U39">
            <v>400.07941414257141</v>
          </cell>
          <cell r="V39">
            <v>9.5973787510994235</v>
          </cell>
          <cell r="W39">
            <v>947.11503154745355</v>
          </cell>
          <cell r="X39">
            <v>10.341538691097965</v>
          </cell>
          <cell r="Y39">
            <v>7.6912894034673727</v>
          </cell>
          <cell r="Z39">
            <v>191.12261427357683</v>
          </cell>
          <cell r="AA39">
            <v>188.65684580822489</v>
          </cell>
          <cell r="AB39">
            <v>1515.7835045749516</v>
          </cell>
          <cell r="AC39">
            <v>624.16632905592394</v>
          </cell>
          <cell r="AD39">
            <v>101.96531389551924</v>
          </cell>
          <cell r="AE39">
            <v>217.08468929097012</v>
          </cell>
          <cell r="AF39">
            <v>28.433063662904932</v>
          </cell>
          <cell r="AG39">
            <v>43.662586098423574</v>
          </cell>
          <cell r="AH39">
            <v>440.19680877984104</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C39">
            <v>38930</v>
          </cell>
          <cell r="BD39">
            <v>0</v>
          </cell>
          <cell r="BE39">
            <v>0</v>
          </cell>
          <cell r="BF39">
            <v>0</v>
          </cell>
          <cell r="BG39">
            <v>0</v>
          </cell>
          <cell r="BH39">
            <v>0</v>
          </cell>
          <cell r="BI39">
            <v>0</v>
          </cell>
          <cell r="BJ39">
            <v>0</v>
          </cell>
          <cell r="BK39">
            <v>0</v>
          </cell>
          <cell r="BL39">
            <v>0</v>
          </cell>
          <cell r="BM39">
            <v>0</v>
          </cell>
          <cell r="BN39">
            <v>0</v>
          </cell>
          <cell r="BP39">
            <v>0</v>
          </cell>
          <cell r="BQ39">
            <v>0</v>
          </cell>
          <cell r="BR39">
            <v>0</v>
          </cell>
          <cell r="BS39">
            <v>0</v>
          </cell>
          <cell r="BT39">
            <v>0</v>
          </cell>
          <cell r="BU39">
            <v>0</v>
          </cell>
          <cell r="CA39">
            <v>0</v>
          </cell>
          <cell r="CB39">
            <v>0</v>
          </cell>
          <cell r="CC39">
            <v>0</v>
          </cell>
          <cell r="CH39">
            <v>0</v>
          </cell>
          <cell r="CI39">
            <v>0</v>
          </cell>
          <cell r="CJ39">
            <v>0</v>
          </cell>
          <cell r="CK39">
            <v>0</v>
          </cell>
          <cell r="CL39">
            <v>0</v>
          </cell>
          <cell r="CR39">
            <v>0</v>
          </cell>
          <cell r="CS39">
            <v>0</v>
          </cell>
          <cell r="CT39">
            <v>0</v>
          </cell>
          <cell r="CU39">
            <v>0</v>
          </cell>
          <cell r="CV39">
            <v>0</v>
          </cell>
          <cell r="CW39">
            <v>0</v>
          </cell>
          <cell r="CX39">
            <v>0</v>
          </cell>
          <cell r="CY39">
            <v>0</v>
          </cell>
          <cell r="CZ39">
            <v>0</v>
          </cell>
          <cell r="DA39">
            <v>0</v>
          </cell>
          <cell r="DC39">
            <v>38930</v>
          </cell>
          <cell r="DD39">
            <v>20203.768638213358</v>
          </cell>
          <cell r="DE39">
            <v>6656.3830859296686</v>
          </cell>
          <cell r="DF39">
            <v>0</v>
          </cell>
          <cell r="DG39">
            <v>0</v>
          </cell>
          <cell r="DH39">
            <v>0</v>
          </cell>
          <cell r="DI39">
            <v>0</v>
          </cell>
          <cell r="DJ39">
            <v>0</v>
          </cell>
          <cell r="DK39">
            <v>26860.151724143027</v>
          </cell>
        </row>
        <row r="40">
          <cell r="A40">
            <v>38961</v>
          </cell>
          <cell r="B40">
            <v>3031.7424221088404</v>
          </cell>
          <cell r="C40">
            <v>9856.1675932001981</v>
          </cell>
          <cell r="D40">
            <v>1338.1636866152664</v>
          </cell>
          <cell r="E40">
            <v>3262.9482368869008</v>
          </cell>
          <cell r="F40">
            <v>1507.3486376767637</v>
          </cell>
          <cell r="G40">
            <v>2055.6278676680549</v>
          </cell>
          <cell r="H40">
            <v>93.667991028329993</v>
          </cell>
          <cell r="I40">
            <v>16.812339115649998</v>
          </cell>
          <cell r="J40">
            <v>0</v>
          </cell>
          <cell r="K40">
            <v>0</v>
          </cell>
          <cell r="L40">
            <v>0</v>
          </cell>
          <cell r="M40">
            <v>369.99137146448999</v>
          </cell>
          <cell r="N40">
            <v>0</v>
          </cell>
          <cell r="O40">
            <v>0</v>
          </cell>
          <cell r="P40">
            <v>67.986553293354206</v>
          </cell>
          <cell r="Q40">
            <v>30.517308571389243</v>
          </cell>
          <cell r="R40">
            <v>941.67167883899208</v>
          </cell>
          <cell r="S40">
            <v>867.00979085919982</v>
          </cell>
          <cell r="T40">
            <v>6.1461395153437079</v>
          </cell>
          <cell r="U40">
            <v>396.52412148265745</v>
          </cell>
          <cell r="V40">
            <v>9.5120919579727996</v>
          </cell>
          <cell r="W40">
            <v>938.69852472224875</v>
          </cell>
          <cell r="X40">
            <v>10.249638944945131</v>
          </cell>
          <cell r="Y40">
            <v>7.6229410111362492</v>
          </cell>
          <cell r="Z40">
            <v>189.42420939781812</v>
          </cell>
          <cell r="AA40">
            <v>186.98035290348005</v>
          </cell>
          <cell r="AB40">
            <v>1522.1829611976805</v>
          </cell>
          <cell r="AC40">
            <v>618.61969533818103</v>
          </cell>
          <cell r="AD40">
            <v>101.05920246052951</v>
          </cell>
          <cell r="AE40">
            <v>215.15557328266468</v>
          </cell>
          <cell r="AF40">
            <v>28.18039417038371</v>
          </cell>
          <cell r="AG40">
            <v>43.27457995169074</v>
          </cell>
          <cell r="AH40">
            <v>436.28501420144056</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C40">
            <v>38961</v>
          </cell>
          <cell r="BD40">
            <v>0</v>
          </cell>
          <cell r="BE40">
            <v>0</v>
          </cell>
          <cell r="BF40">
            <v>0</v>
          </cell>
          <cell r="BG40">
            <v>0</v>
          </cell>
          <cell r="BH40">
            <v>0</v>
          </cell>
          <cell r="BI40">
            <v>0</v>
          </cell>
          <cell r="BJ40">
            <v>0</v>
          </cell>
          <cell r="BK40">
            <v>0</v>
          </cell>
          <cell r="BL40">
            <v>0</v>
          </cell>
          <cell r="BM40">
            <v>0</v>
          </cell>
          <cell r="BN40">
            <v>0</v>
          </cell>
          <cell r="BP40">
            <v>0</v>
          </cell>
          <cell r="BQ40">
            <v>0</v>
          </cell>
          <cell r="BR40">
            <v>0</v>
          </cell>
          <cell r="BS40">
            <v>0</v>
          </cell>
          <cell r="BT40">
            <v>0</v>
          </cell>
          <cell r="BU40">
            <v>0</v>
          </cell>
          <cell r="CA40">
            <v>0</v>
          </cell>
          <cell r="CB40">
            <v>0</v>
          </cell>
          <cell r="CC40">
            <v>0</v>
          </cell>
          <cell r="CH40">
            <v>0</v>
          </cell>
          <cell r="CI40">
            <v>0</v>
          </cell>
          <cell r="CJ40">
            <v>0</v>
          </cell>
          <cell r="CK40">
            <v>0</v>
          </cell>
          <cell r="CL40">
            <v>0</v>
          </cell>
          <cell r="CR40">
            <v>0</v>
          </cell>
          <cell r="CS40">
            <v>0</v>
          </cell>
          <cell r="CT40">
            <v>0</v>
          </cell>
          <cell r="CU40">
            <v>0</v>
          </cell>
          <cell r="CV40">
            <v>0</v>
          </cell>
          <cell r="CW40">
            <v>0</v>
          </cell>
          <cell r="CX40">
            <v>0</v>
          </cell>
          <cell r="CY40">
            <v>0</v>
          </cell>
          <cell r="CZ40">
            <v>0</v>
          </cell>
          <cell r="DA40">
            <v>0</v>
          </cell>
          <cell r="DC40">
            <v>38961</v>
          </cell>
          <cell r="DD40">
            <v>21532.470145764499</v>
          </cell>
          <cell r="DE40">
            <v>6617.1007721011083</v>
          </cell>
          <cell r="DF40">
            <v>0</v>
          </cell>
          <cell r="DG40">
            <v>0</v>
          </cell>
          <cell r="DH40">
            <v>0</v>
          </cell>
          <cell r="DI40">
            <v>0</v>
          </cell>
          <cell r="DJ40">
            <v>0</v>
          </cell>
          <cell r="DK40">
            <v>28149.570917865607</v>
          </cell>
        </row>
        <row r="41">
          <cell r="A41">
            <v>38991</v>
          </cell>
          <cell r="B41">
            <v>3258.1554219479249</v>
          </cell>
          <cell r="C41">
            <v>13697.584352097443</v>
          </cell>
          <cell r="D41">
            <v>1800.3031483361267</v>
          </cell>
          <cell r="E41">
            <v>3922.9271863418994</v>
          </cell>
          <cell r="F41">
            <v>2872.9925853288028</v>
          </cell>
          <cell r="G41">
            <v>2168.2717916870847</v>
          </cell>
          <cell r="H41">
            <v>74.269749537479996</v>
          </cell>
          <cell r="I41">
            <v>17.806642403550001</v>
          </cell>
          <cell r="J41">
            <v>0</v>
          </cell>
          <cell r="K41">
            <v>0</v>
          </cell>
          <cell r="L41">
            <v>0</v>
          </cell>
          <cell r="M41">
            <v>391.87313548382997</v>
          </cell>
          <cell r="N41">
            <v>0</v>
          </cell>
          <cell r="O41">
            <v>0</v>
          </cell>
          <cell r="P41">
            <v>141.7753435440014</v>
          </cell>
          <cell r="Q41">
            <v>81.8705515660656</v>
          </cell>
          <cell r="R41">
            <v>1254.103919238783</v>
          </cell>
          <cell r="S41">
            <v>1180.8241311286565</v>
          </cell>
          <cell r="T41">
            <v>227.73422291295321</v>
          </cell>
          <cell r="U41">
            <v>1158.6411109830731</v>
          </cell>
          <cell r="V41">
            <v>23.306484496818349</v>
          </cell>
          <cell r="W41">
            <v>1992.8906061638422</v>
          </cell>
          <cell r="X41">
            <v>36.454002744460979</v>
          </cell>
          <cell r="Y41">
            <v>15.747428963300152</v>
          </cell>
          <cell r="Z41">
            <v>326.52100965400967</v>
          </cell>
          <cell r="AA41">
            <v>472.2728675585264</v>
          </cell>
          <cell r="AB41">
            <v>3352.1089463955282</v>
          </cell>
          <cell r="AC41">
            <v>1825.6378930511821</v>
          </cell>
          <cell r="AD41">
            <v>137.51265648984071</v>
          </cell>
          <cell r="AE41">
            <v>281.93382041898127</v>
          </cell>
          <cell r="AF41">
            <v>75.82728298874116</v>
          </cell>
          <cell r="AG41">
            <v>129.45693432080054</v>
          </cell>
          <cell r="AH41">
            <v>883.42762242529614</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C41">
            <v>38991</v>
          </cell>
          <cell r="BD41">
            <v>0</v>
          </cell>
          <cell r="BE41">
            <v>0</v>
          </cell>
          <cell r="BF41">
            <v>0</v>
          </cell>
          <cell r="BG41">
            <v>0</v>
          </cell>
          <cell r="BH41">
            <v>0</v>
          </cell>
          <cell r="BI41">
            <v>0</v>
          </cell>
          <cell r="BJ41">
            <v>0</v>
          </cell>
          <cell r="BK41">
            <v>0</v>
          </cell>
          <cell r="BL41">
            <v>0</v>
          </cell>
          <cell r="BM41">
            <v>0</v>
          </cell>
          <cell r="BN41">
            <v>0</v>
          </cell>
          <cell r="BP41">
            <v>0</v>
          </cell>
          <cell r="BQ41">
            <v>0</v>
          </cell>
          <cell r="BR41">
            <v>0</v>
          </cell>
          <cell r="BS41">
            <v>0</v>
          </cell>
          <cell r="BT41">
            <v>0</v>
          </cell>
          <cell r="BU41">
            <v>0</v>
          </cell>
          <cell r="CA41">
            <v>0</v>
          </cell>
          <cell r="CB41">
            <v>0</v>
          </cell>
          <cell r="CC41">
            <v>0</v>
          </cell>
          <cell r="CH41">
            <v>0</v>
          </cell>
          <cell r="CI41">
            <v>0</v>
          </cell>
          <cell r="CJ41">
            <v>0</v>
          </cell>
          <cell r="CK41">
            <v>0</v>
          </cell>
          <cell r="CL41">
            <v>0</v>
          </cell>
          <cell r="CR41">
            <v>0</v>
          </cell>
          <cell r="CS41">
            <v>0</v>
          </cell>
          <cell r="CT41">
            <v>0</v>
          </cell>
          <cell r="CU41">
            <v>0</v>
          </cell>
          <cell r="CV41">
            <v>0</v>
          </cell>
          <cell r="CW41">
            <v>0</v>
          </cell>
          <cell r="CX41">
            <v>0</v>
          </cell>
          <cell r="CY41">
            <v>0</v>
          </cell>
          <cell r="CZ41">
            <v>0</v>
          </cell>
          <cell r="DA41">
            <v>0</v>
          </cell>
          <cell r="DC41">
            <v>38991</v>
          </cell>
          <cell r="DD41">
            <v>28204.184013164144</v>
          </cell>
          <cell r="DE41">
            <v>13598.046835044859</v>
          </cell>
          <cell r="DF41">
            <v>0</v>
          </cell>
          <cell r="DG41">
            <v>0</v>
          </cell>
          <cell r="DH41">
            <v>0</v>
          </cell>
          <cell r="DI41">
            <v>0</v>
          </cell>
          <cell r="DJ41">
            <v>0</v>
          </cell>
          <cell r="DK41">
            <v>41802.230848209001</v>
          </cell>
        </row>
        <row r="42">
          <cell r="A42">
            <v>39022</v>
          </cell>
          <cell r="B42">
            <v>3969.5525198341738</v>
          </cell>
          <cell r="C42">
            <v>34125.743985483678</v>
          </cell>
          <cell r="D42">
            <v>3484.0590521371805</v>
          </cell>
          <cell r="E42">
            <v>5479.6545784956343</v>
          </cell>
          <cell r="F42">
            <v>6370.8611765231972</v>
          </cell>
          <cell r="G42">
            <v>2430.01158123915</v>
          </cell>
          <cell r="H42">
            <v>68.327437610999993</v>
          </cell>
          <cell r="I42">
            <v>20.117008768999998</v>
          </cell>
          <cell r="J42">
            <v>0</v>
          </cell>
          <cell r="K42">
            <v>0</v>
          </cell>
          <cell r="L42">
            <v>0</v>
          </cell>
          <cell r="M42">
            <v>442.71767378740003</v>
          </cell>
          <cell r="N42">
            <v>0</v>
          </cell>
          <cell r="O42">
            <v>0</v>
          </cell>
          <cell r="P42">
            <v>248.26077035431916</v>
          </cell>
          <cell r="Q42">
            <v>156.32731572923996</v>
          </cell>
          <cell r="R42">
            <v>1691.4208247460049</v>
          </cell>
          <cell r="S42">
            <v>1621.7101790234863</v>
          </cell>
          <cell r="T42">
            <v>551.61661918439495</v>
          </cell>
          <cell r="U42">
            <v>2264.79901733611</v>
          </cell>
          <cell r="V42">
            <v>43.279632899068481</v>
          </cell>
          <cell r="W42">
            <v>3514.8829532622713</v>
          </cell>
          <cell r="X42">
            <v>74.557927078910609</v>
          </cell>
          <cell r="Y42">
            <v>27.469120983242245</v>
          </cell>
          <cell r="Z42">
            <v>523.05831006689345</v>
          </cell>
          <cell r="AA42">
            <v>885.55512545541058</v>
          </cell>
          <cell r="AB42">
            <v>6043.4260536254978</v>
          </cell>
          <cell r="AC42">
            <v>3577.7324290709194</v>
          </cell>
          <cell r="AD42">
            <v>188.71991806874016</v>
          </cell>
          <cell r="AE42">
            <v>375.11656903052716</v>
          </cell>
          <cell r="AF42">
            <v>144.91301236564718</v>
          </cell>
          <cell r="AG42">
            <v>254.57687558261216</v>
          </cell>
          <cell r="AH42">
            <v>1528.2001649842437</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C42">
            <v>39022</v>
          </cell>
          <cell r="BD42">
            <v>0</v>
          </cell>
          <cell r="BE42">
            <v>0</v>
          </cell>
          <cell r="BF42">
            <v>0</v>
          </cell>
          <cell r="BG42">
            <v>0</v>
          </cell>
          <cell r="BH42">
            <v>0</v>
          </cell>
          <cell r="BI42">
            <v>0</v>
          </cell>
          <cell r="BJ42">
            <v>0</v>
          </cell>
          <cell r="BK42">
            <v>0</v>
          </cell>
          <cell r="BL42">
            <v>0</v>
          </cell>
          <cell r="BM42">
            <v>0</v>
          </cell>
          <cell r="BN42">
            <v>0</v>
          </cell>
          <cell r="BP42">
            <v>0</v>
          </cell>
          <cell r="BQ42">
            <v>0</v>
          </cell>
          <cell r="BR42">
            <v>0</v>
          </cell>
          <cell r="BS42">
            <v>0</v>
          </cell>
          <cell r="BT42">
            <v>0</v>
          </cell>
          <cell r="BU42">
            <v>0</v>
          </cell>
          <cell r="CA42">
            <v>0</v>
          </cell>
          <cell r="CB42">
            <v>0</v>
          </cell>
          <cell r="CC42">
            <v>0</v>
          </cell>
          <cell r="CH42">
            <v>0</v>
          </cell>
          <cell r="CI42">
            <v>0</v>
          </cell>
          <cell r="CJ42">
            <v>0</v>
          </cell>
          <cell r="CK42">
            <v>0</v>
          </cell>
          <cell r="CL42">
            <v>0</v>
          </cell>
          <cell r="CR42">
            <v>0</v>
          </cell>
          <cell r="CS42">
            <v>0</v>
          </cell>
          <cell r="CT42">
            <v>0</v>
          </cell>
          <cell r="CU42">
            <v>0</v>
          </cell>
          <cell r="CV42">
            <v>0</v>
          </cell>
          <cell r="CW42">
            <v>0</v>
          </cell>
          <cell r="CX42">
            <v>0</v>
          </cell>
          <cell r="CY42">
            <v>0</v>
          </cell>
          <cell r="CZ42">
            <v>0</v>
          </cell>
          <cell r="DA42">
            <v>0</v>
          </cell>
          <cell r="DC42">
            <v>39022</v>
          </cell>
          <cell r="DD42">
            <v>56391.045013880408</v>
          </cell>
          <cell r="DE42">
            <v>23715.622818847536</v>
          </cell>
          <cell r="DF42">
            <v>0</v>
          </cell>
          <cell r="DG42">
            <v>0</v>
          </cell>
          <cell r="DH42">
            <v>0</v>
          </cell>
          <cell r="DI42">
            <v>0</v>
          </cell>
          <cell r="DJ42">
            <v>0</v>
          </cell>
          <cell r="DK42">
            <v>80106.667832727951</v>
          </cell>
        </row>
        <row r="43">
          <cell r="A43">
            <v>39052</v>
          </cell>
          <cell r="B43">
            <v>4729.8769095119305</v>
          </cell>
          <cell r="C43">
            <v>68316.439943820063</v>
          </cell>
          <cell r="D43">
            <v>6171.6282011177882</v>
          </cell>
          <cell r="E43">
            <v>7167.8988967470359</v>
          </cell>
          <cell r="F43">
            <v>11089.335376435511</v>
          </cell>
          <cell r="G43">
            <v>2546.6153669939399</v>
          </cell>
          <cell r="H43">
            <v>98.878067177999995</v>
          </cell>
          <cell r="I43">
            <v>21.146265593700001</v>
          </cell>
          <cell r="J43">
            <v>0</v>
          </cell>
          <cell r="K43">
            <v>0</v>
          </cell>
          <cell r="L43">
            <v>0</v>
          </cell>
          <cell r="M43">
            <v>465.36866491602007</v>
          </cell>
          <cell r="N43">
            <v>0</v>
          </cell>
          <cell r="O43">
            <v>0</v>
          </cell>
          <cell r="P43">
            <v>385.37690070424986</v>
          </cell>
          <cell r="Q43">
            <v>252.94273110549159</v>
          </cell>
          <cell r="R43">
            <v>2225.6897269015408</v>
          </cell>
          <cell r="S43">
            <v>2163.9248046347125</v>
          </cell>
          <cell r="T43">
            <v>977.39992678020212</v>
          </cell>
          <cell r="U43">
            <v>3702.629543282927</v>
          </cell>
          <cell r="V43">
            <v>69.139152860340388</v>
          </cell>
          <cell r="W43">
            <v>5476.1169620337205</v>
          </cell>
          <cell r="X43">
            <v>124.23545336777417</v>
          </cell>
          <cell r="Y43">
            <v>42.556519171742586</v>
          </cell>
          <cell r="Z43">
            <v>773.34586029056402</v>
          </cell>
          <cell r="AA43">
            <v>1421.0661027810781</v>
          </cell>
          <cell r="AB43">
            <v>9522.8680606658108</v>
          </cell>
          <cell r="AC43">
            <v>5855.5901076164309</v>
          </cell>
          <cell r="AD43">
            <v>251.68047203197304</v>
          </cell>
          <cell r="AE43">
            <v>488.32612056623509</v>
          </cell>
          <cell r="AF43">
            <v>234.56484996195934</v>
          </cell>
          <cell r="AG43">
            <v>417.28169917587371</v>
          </cell>
          <cell r="AH43">
            <v>2357.3704450646687</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C43">
            <v>39052</v>
          </cell>
          <cell r="BD43">
            <v>0</v>
          </cell>
          <cell r="BE43">
            <v>0</v>
          </cell>
          <cell r="BF43">
            <v>0</v>
          </cell>
          <cell r="BG43">
            <v>0</v>
          </cell>
          <cell r="BH43">
            <v>0</v>
          </cell>
          <cell r="BI43">
            <v>0</v>
          </cell>
          <cell r="BJ43">
            <v>0</v>
          </cell>
          <cell r="BK43">
            <v>0</v>
          </cell>
          <cell r="BL43">
            <v>0</v>
          </cell>
          <cell r="BM43">
            <v>0</v>
          </cell>
          <cell r="BN43">
            <v>0</v>
          </cell>
          <cell r="BP43">
            <v>0</v>
          </cell>
          <cell r="BQ43">
            <v>0</v>
          </cell>
          <cell r="BR43">
            <v>0</v>
          </cell>
          <cell r="BS43">
            <v>0</v>
          </cell>
          <cell r="BT43">
            <v>0</v>
          </cell>
          <cell r="BU43">
            <v>0</v>
          </cell>
          <cell r="CA43">
            <v>0</v>
          </cell>
          <cell r="CB43">
            <v>0</v>
          </cell>
          <cell r="CC43">
            <v>0</v>
          </cell>
          <cell r="CH43">
            <v>0</v>
          </cell>
          <cell r="CI43">
            <v>0</v>
          </cell>
          <cell r="CJ43">
            <v>0</v>
          </cell>
          <cell r="CK43">
            <v>0</v>
          </cell>
          <cell r="CL43">
            <v>0</v>
          </cell>
          <cell r="CR43">
            <v>0</v>
          </cell>
          <cell r="CS43">
            <v>0</v>
          </cell>
          <cell r="CT43">
            <v>0</v>
          </cell>
          <cell r="CU43">
            <v>0</v>
          </cell>
          <cell r="CV43">
            <v>0</v>
          </cell>
          <cell r="CW43">
            <v>0</v>
          </cell>
          <cell r="CX43">
            <v>0</v>
          </cell>
          <cell r="CY43">
            <v>0</v>
          </cell>
          <cell r="CZ43">
            <v>0</v>
          </cell>
          <cell r="DA43">
            <v>0</v>
          </cell>
          <cell r="DC43">
            <v>39052</v>
          </cell>
          <cell r="DD43">
            <v>100607.18769231399</v>
          </cell>
          <cell r="DE43">
            <v>36742.105438997292</v>
          </cell>
          <cell r="DF43">
            <v>0</v>
          </cell>
          <cell r="DG43">
            <v>0</v>
          </cell>
          <cell r="DH43">
            <v>0</v>
          </cell>
          <cell r="DI43">
            <v>0</v>
          </cell>
          <cell r="DJ43">
            <v>0</v>
          </cell>
          <cell r="DK43">
            <v>137349.29313131128</v>
          </cell>
        </row>
        <row r="44">
          <cell r="A44">
            <v>39083</v>
          </cell>
          <cell r="B44">
            <v>5423.1836525741646</v>
          </cell>
          <cell r="C44">
            <v>95907.236681736205</v>
          </cell>
          <cell r="D44">
            <v>8875.1654096150141</v>
          </cell>
          <cell r="E44">
            <v>8539.8015255472692</v>
          </cell>
          <cell r="F44">
            <v>14878.803567504543</v>
          </cell>
          <cell r="G44">
            <v>2629.5811937767498</v>
          </cell>
          <cell r="H44">
            <v>123.59228303059999</v>
          </cell>
          <cell r="I44">
            <v>21.856755576499999</v>
          </cell>
          <cell r="J44">
            <v>0</v>
          </cell>
          <cell r="K44">
            <v>0</v>
          </cell>
          <cell r="L44">
            <v>0</v>
          </cell>
          <cell r="M44">
            <v>481.00451197690001</v>
          </cell>
          <cell r="N44">
            <v>0</v>
          </cell>
          <cell r="O44">
            <v>0</v>
          </cell>
          <cell r="P44">
            <v>454.45784143097006</v>
          </cell>
          <cell r="Q44">
            <v>302.0009813029472</v>
          </cell>
          <cell r="R44">
            <v>2479.9890013628492</v>
          </cell>
          <cell r="S44">
            <v>2423.954587708145</v>
          </cell>
          <cell r="T44">
            <v>1196.4196848006072</v>
          </cell>
          <cell r="U44">
            <v>4433.980951704576</v>
          </cell>
          <cell r="V44">
            <v>82.240262835645936</v>
          </cell>
          <cell r="W44">
            <v>6464.9544463895754</v>
          </cell>
          <cell r="X44">
            <v>149.57971542900407</v>
          </cell>
          <cell r="Y44">
            <v>50.15462882002096</v>
          </cell>
          <cell r="Z44">
            <v>898.00852582453047</v>
          </cell>
          <cell r="AA44">
            <v>1692.5897570145773</v>
          </cell>
          <cell r="AB44">
            <v>11276.058650415198</v>
          </cell>
          <cell r="AC44">
            <v>7014.4309277708762</v>
          </cell>
          <cell r="AD44">
            <v>281.86601016367507</v>
          </cell>
          <cell r="AE44">
            <v>541.86793027165368</v>
          </cell>
          <cell r="AF44">
            <v>280.09023464346342</v>
          </cell>
          <cell r="AG44">
            <v>500.07645964633628</v>
          </cell>
          <cell r="AH44">
            <v>2774.5646984765194</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C44">
            <v>39083</v>
          </cell>
          <cell r="BD44">
            <v>0</v>
          </cell>
          <cell r="BE44">
            <v>0</v>
          </cell>
          <cell r="BF44">
            <v>0</v>
          </cell>
          <cell r="BG44">
            <v>0</v>
          </cell>
          <cell r="BH44">
            <v>0</v>
          </cell>
          <cell r="BI44">
            <v>0</v>
          </cell>
          <cell r="BJ44">
            <v>0</v>
          </cell>
          <cell r="BK44">
            <v>0</v>
          </cell>
          <cell r="BL44">
            <v>0</v>
          </cell>
          <cell r="BM44">
            <v>0</v>
          </cell>
          <cell r="BN44">
            <v>0</v>
          </cell>
          <cell r="BP44">
            <v>0</v>
          </cell>
          <cell r="BQ44">
            <v>0</v>
          </cell>
          <cell r="BR44">
            <v>0</v>
          </cell>
          <cell r="BS44">
            <v>0</v>
          </cell>
          <cell r="BT44">
            <v>0</v>
          </cell>
          <cell r="BU44">
            <v>0</v>
          </cell>
          <cell r="CA44">
            <v>0</v>
          </cell>
          <cell r="CB44">
            <v>0</v>
          </cell>
          <cell r="CC44">
            <v>0</v>
          </cell>
          <cell r="CH44">
            <v>0</v>
          </cell>
          <cell r="CI44">
            <v>0</v>
          </cell>
          <cell r="CJ44">
            <v>0</v>
          </cell>
          <cell r="CK44">
            <v>0</v>
          </cell>
          <cell r="CL44">
            <v>0</v>
          </cell>
          <cell r="CR44">
            <v>0</v>
          </cell>
          <cell r="CS44">
            <v>0</v>
          </cell>
          <cell r="CT44">
            <v>0</v>
          </cell>
          <cell r="CU44">
            <v>0</v>
          </cell>
          <cell r="CV44">
            <v>0</v>
          </cell>
          <cell r="CW44">
            <v>0</v>
          </cell>
          <cell r="CX44">
            <v>0</v>
          </cell>
          <cell r="CY44">
            <v>0</v>
          </cell>
          <cell r="CZ44">
            <v>0</v>
          </cell>
          <cell r="DA44">
            <v>0</v>
          </cell>
          <cell r="DC44">
            <v>39083</v>
          </cell>
          <cell r="DD44">
            <v>136880.22558133796</v>
          </cell>
          <cell r="DE44">
            <v>43297.285296011178</v>
          </cell>
          <cell r="DF44">
            <v>0</v>
          </cell>
          <cell r="DG44">
            <v>0</v>
          </cell>
          <cell r="DH44">
            <v>0</v>
          </cell>
          <cell r="DI44">
            <v>0</v>
          </cell>
          <cell r="DJ44">
            <v>0</v>
          </cell>
          <cell r="DK44">
            <v>180177.51087734912</v>
          </cell>
        </row>
        <row r="45">
          <cell r="A45">
            <v>39114</v>
          </cell>
          <cell r="B45">
            <v>5635.5558676884739</v>
          </cell>
          <cell r="C45">
            <v>101094.79161286209</v>
          </cell>
          <cell r="D45">
            <v>9943.5121548670595</v>
          </cell>
          <cell r="E45">
            <v>8350.5147122048493</v>
          </cell>
          <cell r="F45">
            <v>14778.817191054597</v>
          </cell>
          <cell r="G45">
            <v>2505.5920804111502</v>
          </cell>
          <cell r="H45">
            <v>121.68904342349997</v>
          </cell>
          <cell r="I45">
            <v>20.827846649999998</v>
          </cell>
          <cell r="J45">
            <v>0</v>
          </cell>
          <cell r="K45">
            <v>0</v>
          </cell>
          <cell r="L45">
            <v>0</v>
          </cell>
          <cell r="M45">
            <v>458.36117708999996</v>
          </cell>
          <cell r="N45">
            <v>0</v>
          </cell>
          <cell r="O45">
            <v>0</v>
          </cell>
          <cell r="P45">
            <v>401.73067860568199</v>
          </cell>
          <cell r="Q45">
            <v>266.24717960752281</v>
          </cell>
          <cell r="R45">
            <v>2220.0849321938281</v>
          </cell>
          <cell r="S45">
            <v>2167.3195376916037</v>
          </cell>
          <cell r="T45">
            <v>1049.1798396491993</v>
          </cell>
          <cell r="U45">
            <v>3906.5303280622084</v>
          </cell>
          <cell r="V45">
            <v>72.56246590823406</v>
          </cell>
          <cell r="W45">
            <v>5713.4891198415089</v>
          </cell>
          <cell r="X45">
            <v>131.63374833080039</v>
          </cell>
          <cell r="Y45">
            <v>44.341426876529539</v>
          </cell>
          <cell r="Z45">
            <v>796.5058745112309</v>
          </cell>
          <cell r="AA45">
            <v>1492.9820981715361</v>
          </cell>
          <cell r="AB45">
            <v>10069.501728856127</v>
          </cell>
          <cell r="AC45">
            <v>6179.5963290409454</v>
          </cell>
          <cell r="AD45">
            <v>252.03529474458887</v>
          </cell>
          <cell r="AE45">
            <v>485.53850473033481</v>
          </cell>
          <cell r="AF45">
            <v>246.92444960380789</v>
          </cell>
          <cell r="AG45">
            <v>440.51859986093268</v>
          </cell>
          <cell r="AH45">
            <v>2453.6882643520617</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C45">
            <v>39114</v>
          </cell>
          <cell r="BD45">
            <v>0</v>
          </cell>
          <cell r="BE45">
            <v>0</v>
          </cell>
          <cell r="BF45">
            <v>0</v>
          </cell>
          <cell r="BG45">
            <v>0</v>
          </cell>
          <cell r="BH45">
            <v>0</v>
          </cell>
          <cell r="BI45">
            <v>0</v>
          </cell>
          <cell r="BJ45">
            <v>0</v>
          </cell>
          <cell r="BK45">
            <v>0</v>
          </cell>
          <cell r="BL45">
            <v>0</v>
          </cell>
          <cell r="BM45">
            <v>0</v>
          </cell>
          <cell r="BN45">
            <v>0</v>
          </cell>
          <cell r="BP45">
            <v>0</v>
          </cell>
          <cell r="BQ45">
            <v>0</v>
          </cell>
          <cell r="BR45">
            <v>0</v>
          </cell>
          <cell r="BS45">
            <v>0</v>
          </cell>
          <cell r="BT45">
            <v>0</v>
          </cell>
          <cell r="BU45">
            <v>0</v>
          </cell>
          <cell r="CA45">
            <v>0</v>
          </cell>
          <cell r="CB45">
            <v>0</v>
          </cell>
          <cell r="CC45">
            <v>0</v>
          </cell>
          <cell r="CH45">
            <v>0</v>
          </cell>
          <cell r="CI45">
            <v>0</v>
          </cell>
          <cell r="CJ45">
            <v>0</v>
          </cell>
          <cell r="CK45">
            <v>0</v>
          </cell>
          <cell r="CL45">
            <v>0</v>
          </cell>
          <cell r="CR45">
            <v>0</v>
          </cell>
          <cell r="CS45">
            <v>0</v>
          </cell>
          <cell r="CT45">
            <v>0</v>
          </cell>
          <cell r="CU45">
            <v>0</v>
          </cell>
          <cell r="CV45">
            <v>0</v>
          </cell>
          <cell r="CW45">
            <v>0</v>
          </cell>
          <cell r="CX45">
            <v>0</v>
          </cell>
          <cell r="CY45">
            <v>0</v>
          </cell>
          <cell r="CZ45">
            <v>0</v>
          </cell>
          <cell r="DA45">
            <v>0</v>
          </cell>
          <cell r="DC45">
            <v>39114</v>
          </cell>
          <cell r="DD45">
            <v>142909.66168625173</v>
          </cell>
          <cell r="DE45">
            <v>38390.41040063867</v>
          </cell>
          <cell r="DF45">
            <v>0</v>
          </cell>
          <cell r="DG45">
            <v>0</v>
          </cell>
          <cell r="DH45">
            <v>0</v>
          </cell>
          <cell r="DI45">
            <v>0</v>
          </cell>
          <cell r="DJ45">
            <v>0</v>
          </cell>
          <cell r="DK45">
            <v>181300.0720868904</v>
          </cell>
        </row>
        <row r="46">
          <cell r="A46">
            <v>39142</v>
          </cell>
          <cell r="B46">
            <v>5267.7451401579674</v>
          </cell>
          <cell r="C46">
            <v>84360.500883956105</v>
          </cell>
          <cell r="D46">
            <v>8960.4531426130052</v>
          </cell>
          <cell r="E46">
            <v>7434.3718771312897</v>
          </cell>
          <cell r="F46">
            <v>12410.498904013089</v>
          </cell>
          <cell r="G46">
            <v>2450.3986094437205</v>
          </cell>
          <cell r="H46">
            <v>104.68629131760001</v>
          </cell>
          <cell r="I46">
            <v>20.340656150099999</v>
          </cell>
          <cell r="J46">
            <v>0</v>
          </cell>
          <cell r="K46">
            <v>0</v>
          </cell>
          <cell r="L46">
            <v>0</v>
          </cell>
          <cell r="M46">
            <v>447.63951129546001</v>
          </cell>
          <cell r="N46">
            <v>0</v>
          </cell>
          <cell r="O46">
            <v>0</v>
          </cell>
          <cell r="P46">
            <v>338.74371643582623</v>
          </cell>
          <cell r="Q46">
            <v>219.79121296840407</v>
          </cell>
          <cell r="R46">
            <v>2055.3744162353705</v>
          </cell>
          <cell r="S46">
            <v>1989.5843400257918</v>
          </cell>
          <cell r="T46">
            <v>829.14153529950545</v>
          </cell>
          <cell r="U46">
            <v>3208.2987298579915</v>
          </cell>
          <cell r="V46">
            <v>60.288629148828711</v>
          </cell>
          <cell r="W46">
            <v>4808.5335549236743</v>
          </cell>
          <cell r="X46">
            <v>107.09809016762242</v>
          </cell>
          <cell r="Y46">
            <v>37.427688244077331</v>
          </cell>
          <cell r="Z46">
            <v>689.32244015126128</v>
          </cell>
          <cell r="AA46">
            <v>1237.6170362575633</v>
          </cell>
          <cell r="AB46">
            <v>8478.6946513885996</v>
          </cell>
          <cell r="AC46">
            <v>5072.2942251351124</v>
          </cell>
          <cell r="AD46">
            <v>231.44297725796042</v>
          </cell>
          <cell r="AE46">
            <v>452.4998092116561</v>
          </cell>
          <cell r="AF46">
            <v>203.80042305640873</v>
          </cell>
          <cell r="AG46">
            <v>361.31639061407253</v>
          </cell>
          <cell r="AH46">
            <v>2075.7930611575412</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C46">
            <v>39142</v>
          </cell>
          <cell r="BD46">
            <v>0</v>
          </cell>
          <cell r="BE46">
            <v>0</v>
          </cell>
          <cell r="BF46">
            <v>0</v>
          </cell>
          <cell r="BG46">
            <v>0</v>
          </cell>
          <cell r="BH46">
            <v>0</v>
          </cell>
          <cell r="BI46">
            <v>0</v>
          </cell>
          <cell r="BJ46">
            <v>0</v>
          </cell>
          <cell r="BK46">
            <v>0</v>
          </cell>
          <cell r="BL46">
            <v>0</v>
          </cell>
          <cell r="BM46">
            <v>0</v>
          </cell>
          <cell r="BN46">
            <v>0</v>
          </cell>
          <cell r="BP46">
            <v>0</v>
          </cell>
          <cell r="BQ46">
            <v>0</v>
          </cell>
          <cell r="BR46">
            <v>0</v>
          </cell>
          <cell r="BS46">
            <v>0</v>
          </cell>
          <cell r="BT46">
            <v>0</v>
          </cell>
          <cell r="BU46">
            <v>0</v>
          </cell>
          <cell r="CA46">
            <v>0</v>
          </cell>
          <cell r="CB46">
            <v>0</v>
          </cell>
          <cell r="CC46">
            <v>0</v>
          </cell>
          <cell r="CH46">
            <v>0</v>
          </cell>
          <cell r="CI46">
            <v>0</v>
          </cell>
          <cell r="CJ46">
            <v>0</v>
          </cell>
          <cell r="CK46">
            <v>0</v>
          </cell>
          <cell r="CL46">
            <v>0</v>
          </cell>
          <cell r="CR46">
            <v>0</v>
          </cell>
          <cell r="CS46">
            <v>0</v>
          </cell>
          <cell r="CT46">
            <v>0</v>
          </cell>
          <cell r="CU46">
            <v>0</v>
          </cell>
          <cell r="CV46">
            <v>0</v>
          </cell>
          <cell r="CW46">
            <v>0</v>
          </cell>
          <cell r="CX46">
            <v>0</v>
          </cell>
          <cell r="CY46">
            <v>0</v>
          </cell>
          <cell r="CZ46">
            <v>0</v>
          </cell>
          <cell r="DA46">
            <v>0</v>
          </cell>
          <cell r="DC46">
            <v>39142</v>
          </cell>
          <cell r="DD46">
            <v>121456.63501607835</v>
          </cell>
          <cell r="DE46">
            <v>32457.062927537263</v>
          </cell>
          <cell r="DF46">
            <v>0</v>
          </cell>
          <cell r="DG46">
            <v>0</v>
          </cell>
          <cell r="DH46">
            <v>0</v>
          </cell>
          <cell r="DI46">
            <v>0</v>
          </cell>
          <cell r="DJ46">
            <v>0</v>
          </cell>
          <cell r="DK46">
            <v>153913.69794361561</v>
          </cell>
        </row>
        <row r="47">
          <cell r="A47">
            <v>39173</v>
          </cell>
          <cell r="B47">
            <v>4332.9474610518337</v>
          </cell>
          <cell r="C47">
            <v>51842.415566173557</v>
          </cell>
          <cell r="D47">
            <v>6390.0989565449454</v>
          </cell>
          <cell r="E47">
            <v>5681.9991872929177</v>
          </cell>
          <cell r="F47">
            <v>8199.3272914035806</v>
          </cell>
          <cell r="G47">
            <v>2179.5149705439749</v>
          </cell>
          <cell r="H47">
            <v>73.054639538250001</v>
          </cell>
          <cell r="I47">
            <v>17.905885481249999</v>
          </cell>
          <cell r="J47">
            <v>0</v>
          </cell>
          <cell r="K47">
            <v>0</v>
          </cell>
          <cell r="L47">
            <v>0</v>
          </cell>
          <cell r="M47">
            <v>394.05719102625</v>
          </cell>
          <cell r="N47">
            <v>0</v>
          </cell>
          <cell r="O47">
            <v>0</v>
          </cell>
          <cell r="P47">
            <v>196.39232773241318</v>
          </cell>
          <cell r="Q47">
            <v>121.42574221455118</v>
          </cell>
          <cell r="R47">
            <v>1425.2430540334501</v>
          </cell>
          <cell r="S47">
            <v>1359.9684508077482</v>
          </cell>
          <cell r="T47">
            <v>409.95683832381377</v>
          </cell>
          <cell r="U47">
            <v>1750.8504817456571</v>
          </cell>
          <cell r="V47">
            <v>33.810834390861899</v>
          </cell>
          <cell r="W47">
            <v>2776.1799333413242</v>
          </cell>
          <cell r="X47">
            <v>57.127506449277504</v>
          </cell>
          <cell r="Y47">
            <v>21.748386987406739</v>
          </cell>
          <cell r="Z47">
            <v>422.19461479480373</v>
          </cell>
          <cell r="AA47">
            <v>690.41765220344621</v>
          </cell>
          <cell r="AB47">
            <v>4972.9819447016616</v>
          </cell>
          <cell r="AC47">
            <v>2764.4242581087542</v>
          </cell>
          <cell r="AD47">
            <v>158.29076623291115</v>
          </cell>
          <cell r="AE47">
            <v>317.23575906368455</v>
          </cell>
          <cell r="AF47">
            <v>112.53998361341442</v>
          </cell>
          <cell r="AG47">
            <v>196.56959821488738</v>
          </cell>
          <cell r="AH47">
            <v>1212.159021714921</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C47">
            <v>39173</v>
          </cell>
          <cell r="BD47">
            <v>0</v>
          </cell>
          <cell r="BE47">
            <v>0</v>
          </cell>
          <cell r="BF47">
            <v>0</v>
          </cell>
          <cell r="BG47">
            <v>0</v>
          </cell>
          <cell r="BH47">
            <v>0</v>
          </cell>
          <cell r="BI47">
            <v>0</v>
          </cell>
          <cell r="BJ47">
            <v>0</v>
          </cell>
          <cell r="BK47">
            <v>0</v>
          </cell>
          <cell r="BL47">
            <v>0</v>
          </cell>
          <cell r="BM47">
            <v>0</v>
          </cell>
          <cell r="BN47">
            <v>0</v>
          </cell>
          <cell r="BP47">
            <v>0</v>
          </cell>
          <cell r="BQ47">
            <v>0</v>
          </cell>
          <cell r="BR47">
            <v>0</v>
          </cell>
          <cell r="BS47">
            <v>0</v>
          </cell>
          <cell r="BT47">
            <v>0</v>
          </cell>
          <cell r="BU47">
            <v>0</v>
          </cell>
          <cell r="CA47">
            <v>0</v>
          </cell>
          <cell r="CB47">
            <v>0</v>
          </cell>
          <cell r="CC47">
            <v>0</v>
          </cell>
          <cell r="CH47">
            <v>0</v>
          </cell>
          <cell r="CI47">
            <v>0</v>
          </cell>
          <cell r="CJ47">
            <v>0</v>
          </cell>
          <cell r="CK47">
            <v>0</v>
          </cell>
          <cell r="CL47">
            <v>0</v>
          </cell>
          <cell r="CR47">
            <v>0</v>
          </cell>
          <cell r="CS47">
            <v>0</v>
          </cell>
          <cell r="CT47">
            <v>0</v>
          </cell>
          <cell r="CU47">
            <v>0</v>
          </cell>
          <cell r="CV47">
            <v>0</v>
          </cell>
          <cell r="CW47">
            <v>0</v>
          </cell>
          <cell r="CX47">
            <v>0</v>
          </cell>
          <cell r="CY47">
            <v>0</v>
          </cell>
          <cell r="CZ47">
            <v>0</v>
          </cell>
          <cell r="DA47">
            <v>0</v>
          </cell>
          <cell r="DC47">
            <v>39173</v>
          </cell>
          <cell r="DD47">
            <v>79111.321149056559</v>
          </cell>
          <cell r="DE47">
            <v>18999.517154674988</v>
          </cell>
          <cell r="DF47">
            <v>0</v>
          </cell>
          <cell r="DG47">
            <v>0</v>
          </cell>
          <cell r="DH47">
            <v>0</v>
          </cell>
          <cell r="DI47">
            <v>0</v>
          </cell>
          <cell r="DJ47">
            <v>0</v>
          </cell>
          <cell r="DK47">
            <v>98110.838303731551</v>
          </cell>
        </row>
        <row r="48">
          <cell r="A48">
            <v>39203</v>
          </cell>
          <cell r="B48">
            <v>3595.7020494048252</v>
          </cell>
          <cell r="C48">
            <v>29491.352850986066</v>
          </cell>
          <cell r="D48">
            <v>4061.0807482140053</v>
          </cell>
          <cell r="E48">
            <v>4164.5125947009747</v>
          </cell>
          <cell r="F48">
            <v>4467.2448279341133</v>
          </cell>
          <cell r="G48">
            <v>1972.8596862090001</v>
          </cell>
          <cell r="H48">
            <v>46.804705894399994</v>
          </cell>
          <cell r="I48">
            <v>16.081747779500002</v>
          </cell>
          <cell r="J48">
            <v>0</v>
          </cell>
          <cell r="K48">
            <v>0</v>
          </cell>
          <cell r="L48">
            <v>0</v>
          </cell>
          <cell r="M48">
            <v>353.91315126070003</v>
          </cell>
          <cell r="N48">
            <v>0</v>
          </cell>
          <cell r="O48">
            <v>0</v>
          </cell>
          <cell r="P48">
            <v>108.51663218540129</v>
          </cell>
          <cell r="Q48">
            <v>59.854100555304221</v>
          </cell>
          <cell r="R48">
            <v>1069.3030620412535</v>
          </cell>
          <cell r="S48">
            <v>1000.5081590052122</v>
          </cell>
          <cell r="T48">
            <v>141.17794988064625</v>
          </cell>
          <cell r="U48">
            <v>835.69402749760445</v>
          </cell>
          <cell r="V48">
            <v>17.304047496838074</v>
          </cell>
          <cell r="W48">
            <v>1519.9289896347564</v>
          </cell>
          <cell r="X48">
            <v>25.577550876190152</v>
          </cell>
          <cell r="Y48">
            <v>12.076254635553589</v>
          </cell>
          <cell r="Z48">
            <v>260.48259059566954</v>
          </cell>
          <cell r="AA48">
            <v>348.78742998336548</v>
          </cell>
          <cell r="AB48">
            <v>2779.3348633577489</v>
          </cell>
          <cell r="AC48">
            <v>1314.7950977761197</v>
          </cell>
          <cell r="AD48">
            <v>116.54348544598476</v>
          </cell>
          <cell r="AE48">
            <v>241.5010551601699</v>
          </cell>
          <cell r="AF48">
            <v>55.408879254025663</v>
          </cell>
          <cell r="AG48">
            <v>93.04246458458077</v>
          </cell>
          <cell r="AH48">
            <v>680.25297251563961</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C48">
            <v>39203</v>
          </cell>
          <cell r="BD48">
            <v>0</v>
          </cell>
          <cell r="BE48">
            <v>0</v>
          </cell>
          <cell r="BF48">
            <v>0</v>
          </cell>
          <cell r="BG48">
            <v>0</v>
          </cell>
          <cell r="BH48">
            <v>0</v>
          </cell>
          <cell r="BI48">
            <v>0</v>
          </cell>
          <cell r="BJ48">
            <v>0</v>
          </cell>
          <cell r="BK48">
            <v>0</v>
          </cell>
          <cell r="BL48">
            <v>0</v>
          </cell>
          <cell r="BM48">
            <v>0</v>
          </cell>
          <cell r="BN48">
            <v>0</v>
          </cell>
          <cell r="BP48">
            <v>0</v>
          </cell>
          <cell r="BQ48">
            <v>0</v>
          </cell>
          <cell r="BR48">
            <v>0</v>
          </cell>
          <cell r="BS48">
            <v>0</v>
          </cell>
          <cell r="BT48">
            <v>0</v>
          </cell>
          <cell r="BU48">
            <v>0</v>
          </cell>
          <cell r="CA48">
            <v>0</v>
          </cell>
          <cell r="CB48">
            <v>0</v>
          </cell>
          <cell r="CC48">
            <v>0</v>
          </cell>
          <cell r="CH48">
            <v>0</v>
          </cell>
          <cell r="CI48">
            <v>0</v>
          </cell>
          <cell r="CJ48">
            <v>0</v>
          </cell>
          <cell r="CK48">
            <v>0</v>
          </cell>
          <cell r="CL48">
            <v>0</v>
          </cell>
          <cell r="CR48">
            <v>0</v>
          </cell>
          <cell r="CS48">
            <v>0</v>
          </cell>
          <cell r="CT48">
            <v>0</v>
          </cell>
          <cell r="CU48">
            <v>0</v>
          </cell>
          <cell r="CV48">
            <v>0</v>
          </cell>
          <cell r="CW48">
            <v>0</v>
          </cell>
          <cell r="CX48">
            <v>0</v>
          </cell>
          <cell r="CY48">
            <v>0</v>
          </cell>
          <cell r="CZ48">
            <v>0</v>
          </cell>
          <cell r="DA48">
            <v>0</v>
          </cell>
          <cell r="DC48">
            <v>39203</v>
          </cell>
          <cell r="DD48">
            <v>48169.552362383576</v>
          </cell>
          <cell r="DE48">
            <v>10680.089612482067</v>
          </cell>
          <cell r="DF48">
            <v>0</v>
          </cell>
          <cell r="DG48">
            <v>0</v>
          </cell>
          <cell r="DH48">
            <v>0</v>
          </cell>
          <cell r="DI48">
            <v>0</v>
          </cell>
          <cell r="DJ48">
            <v>0</v>
          </cell>
          <cell r="DK48">
            <v>58849.641974865641</v>
          </cell>
        </row>
        <row r="49">
          <cell r="A49">
            <v>39234</v>
          </cell>
          <cell r="B49">
            <v>3122.5892831413248</v>
          </cell>
          <cell r="C49">
            <v>15409.147423123699</v>
          </cell>
          <cell r="D49">
            <v>2341.9830967009348</v>
          </cell>
          <cell r="E49">
            <v>3372.4864789818848</v>
          </cell>
          <cell r="F49">
            <v>2315.9551811473602</v>
          </cell>
          <cell r="G49">
            <v>1920.356162301825</v>
          </cell>
          <cell r="H49">
            <v>62.028224575849997</v>
          </cell>
          <cell r="I49">
            <v>15.618301331749999</v>
          </cell>
          <cell r="J49">
            <v>0</v>
          </cell>
          <cell r="K49">
            <v>0</v>
          </cell>
          <cell r="L49">
            <v>0</v>
          </cell>
          <cell r="M49">
            <v>343.71402396355001</v>
          </cell>
          <cell r="N49">
            <v>0</v>
          </cell>
          <cell r="O49">
            <v>0</v>
          </cell>
          <cell r="P49">
            <v>66.779798786202534</v>
          </cell>
          <cell r="Q49">
            <v>30.880718188564956</v>
          </cell>
          <cell r="R49">
            <v>889.72922810446744</v>
          </cell>
          <cell r="S49">
            <v>820.4840633122684</v>
          </cell>
          <cell r="T49">
            <v>16.706473872537234</v>
          </cell>
          <cell r="U49">
            <v>405.95545701440972</v>
          </cell>
          <cell r="V49">
            <v>9.5155439591512803</v>
          </cell>
          <cell r="W49">
            <v>923.79320402833389</v>
          </cell>
          <cell r="X49">
            <v>10.816344211178043</v>
          </cell>
          <cell r="Y49">
            <v>7.4802363527441527</v>
          </cell>
          <cell r="Z49">
            <v>182.66163034657922</v>
          </cell>
          <cell r="AA49">
            <v>187.74990473215206</v>
          </cell>
          <cell r="AB49">
            <v>1762.6153596433196</v>
          </cell>
          <cell r="AC49">
            <v>634.2289067886677</v>
          </cell>
          <cell r="AD49">
            <v>95.629931984567193</v>
          </cell>
          <cell r="AE49">
            <v>203.05891303123454</v>
          </cell>
          <cell r="AF49">
            <v>28.527200013356122</v>
          </cell>
          <cell r="AG49">
            <v>44.453240172070252</v>
          </cell>
          <cell r="AH49">
            <v>427.23154736375051</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C49">
            <v>39234</v>
          </cell>
          <cell r="BD49">
            <v>0</v>
          </cell>
          <cell r="BE49">
            <v>0</v>
          </cell>
          <cell r="BF49">
            <v>0</v>
          </cell>
          <cell r="BG49">
            <v>0</v>
          </cell>
          <cell r="BH49">
            <v>0</v>
          </cell>
          <cell r="BI49">
            <v>0</v>
          </cell>
          <cell r="BJ49">
            <v>0</v>
          </cell>
          <cell r="BK49">
            <v>0</v>
          </cell>
          <cell r="BL49">
            <v>0</v>
          </cell>
          <cell r="BM49">
            <v>0</v>
          </cell>
          <cell r="BN49">
            <v>0</v>
          </cell>
          <cell r="BP49">
            <v>0</v>
          </cell>
          <cell r="BQ49">
            <v>0</v>
          </cell>
          <cell r="BR49">
            <v>0</v>
          </cell>
          <cell r="BS49">
            <v>0</v>
          </cell>
          <cell r="BT49">
            <v>0</v>
          </cell>
          <cell r="BU49">
            <v>0</v>
          </cell>
          <cell r="CA49">
            <v>0</v>
          </cell>
          <cell r="CB49">
            <v>0</v>
          </cell>
          <cell r="CC49">
            <v>0</v>
          </cell>
          <cell r="CH49">
            <v>0</v>
          </cell>
          <cell r="CI49">
            <v>0</v>
          </cell>
          <cell r="CJ49">
            <v>0</v>
          </cell>
          <cell r="CK49">
            <v>0</v>
          </cell>
          <cell r="CL49">
            <v>0</v>
          </cell>
          <cell r="CR49">
            <v>0</v>
          </cell>
          <cell r="CS49">
            <v>0</v>
          </cell>
          <cell r="CT49">
            <v>0</v>
          </cell>
          <cell r="CU49">
            <v>0</v>
          </cell>
          <cell r="CV49">
            <v>0</v>
          </cell>
          <cell r="CW49">
            <v>0</v>
          </cell>
          <cell r="CX49">
            <v>0</v>
          </cell>
          <cell r="CY49">
            <v>0</v>
          </cell>
          <cell r="CZ49">
            <v>0</v>
          </cell>
          <cell r="DA49">
            <v>0</v>
          </cell>
          <cell r="DC49">
            <v>39234</v>
          </cell>
          <cell r="DD49">
            <v>28903.878175268175</v>
          </cell>
          <cell r="DE49">
            <v>6748.2977019055561</v>
          </cell>
          <cell r="DF49">
            <v>0</v>
          </cell>
          <cell r="DG49">
            <v>0</v>
          </cell>
          <cell r="DH49">
            <v>0</v>
          </cell>
          <cell r="DI49">
            <v>0</v>
          </cell>
          <cell r="DJ49">
            <v>0</v>
          </cell>
          <cell r="DK49">
            <v>35652.17587717373</v>
          </cell>
        </row>
        <row r="50">
          <cell r="A50">
            <v>39264</v>
          </cell>
          <cell r="B50">
            <v>2867.376626885627</v>
          </cell>
          <cell r="C50">
            <v>8016.1944700798567</v>
          </cell>
          <cell r="D50">
            <v>1444.8264303984079</v>
          </cell>
          <cell r="E50">
            <v>3089.6984208364411</v>
          </cell>
          <cell r="F50">
            <v>1600.3487765227501</v>
          </cell>
          <cell r="G50">
            <v>1882.4546285452648</v>
          </cell>
          <cell r="H50">
            <v>86.174062146790021</v>
          </cell>
          <cell r="I50">
            <v>15.283746050949999</v>
          </cell>
          <cell r="J50">
            <v>0</v>
          </cell>
          <cell r="K50">
            <v>0</v>
          </cell>
          <cell r="L50">
            <v>0</v>
          </cell>
          <cell r="M50">
            <v>336.35142163187004</v>
          </cell>
          <cell r="N50">
            <v>0</v>
          </cell>
          <cell r="O50">
            <v>0</v>
          </cell>
          <cell r="P50">
            <v>63.767708911013123</v>
          </cell>
          <cell r="Q50">
            <v>28.623584451046749</v>
          </cell>
          <cell r="R50">
            <v>883.23709023530819</v>
          </cell>
          <cell r="S50">
            <v>813.20827852457455</v>
          </cell>
          <cell r="T50">
            <v>5.7647463587365602</v>
          </cell>
          <cell r="U50">
            <v>371.91817396298262</v>
          </cell>
          <cell r="V50">
            <v>8.9218276516172637</v>
          </cell>
          <cell r="W50">
            <v>880.44843252168653</v>
          </cell>
          <cell r="X50">
            <v>9.6136068240443464</v>
          </cell>
          <cell r="Y50">
            <v>7.1499062667069664</v>
          </cell>
          <cell r="Z50">
            <v>177.66966054976666</v>
          </cell>
          <cell r="AA50">
            <v>175.3774553709159</v>
          </cell>
          <cell r="AB50">
            <v>1676.8806692745159</v>
          </cell>
          <cell r="AC50">
            <v>580.23180685055911</v>
          </cell>
          <cell r="AD50">
            <v>94.788064596769757</v>
          </cell>
          <cell r="AE50">
            <v>201.8042878048395</v>
          </cell>
          <cell r="AF50">
            <v>26.431685170165824</v>
          </cell>
          <cell r="AG50">
            <v>40.589214836333333</v>
          </cell>
          <cell r="AH50">
            <v>409.21174026561852</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C50">
            <v>39264</v>
          </cell>
          <cell r="BD50">
            <v>0</v>
          </cell>
          <cell r="BE50">
            <v>0</v>
          </cell>
          <cell r="BF50">
            <v>0</v>
          </cell>
          <cell r="BG50">
            <v>0</v>
          </cell>
          <cell r="BH50">
            <v>0</v>
          </cell>
          <cell r="BI50">
            <v>0</v>
          </cell>
          <cell r="BJ50">
            <v>0</v>
          </cell>
          <cell r="BK50">
            <v>0</v>
          </cell>
          <cell r="BL50">
            <v>0</v>
          </cell>
          <cell r="BM50">
            <v>0</v>
          </cell>
          <cell r="BN50">
            <v>0</v>
          </cell>
          <cell r="BP50">
            <v>0</v>
          </cell>
          <cell r="BQ50">
            <v>0</v>
          </cell>
          <cell r="BR50">
            <v>0</v>
          </cell>
          <cell r="BS50">
            <v>0</v>
          </cell>
          <cell r="BT50">
            <v>0</v>
          </cell>
          <cell r="BU50">
            <v>0</v>
          </cell>
          <cell r="CA50">
            <v>0</v>
          </cell>
          <cell r="CB50">
            <v>0</v>
          </cell>
          <cell r="CC50">
            <v>0</v>
          </cell>
          <cell r="CH50">
            <v>0</v>
          </cell>
          <cell r="CI50">
            <v>0</v>
          </cell>
          <cell r="CJ50">
            <v>0</v>
          </cell>
          <cell r="CK50">
            <v>0</v>
          </cell>
          <cell r="CL50">
            <v>0</v>
          </cell>
          <cell r="CR50">
            <v>0</v>
          </cell>
          <cell r="CS50">
            <v>0</v>
          </cell>
          <cell r="CT50">
            <v>0</v>
          </cell>
          <cell r="CU50">
            <v>0</v>
          </cell>
          <cell r="CV50">
            <v>0</v>
          </cell>
          <cell r="CW50">
            <v>0</v>
          </cell>
          <cell r="CX50">
            <v>0</v>
          </cell>
          <cell r="CY50">
            <v>0</v>
          </cell>
          <cell r="CZ50">
            <v>0</v>
          </cell>
          <cell r="DA50">
            <v>0</v>
          </cell>
          <cell r="DC50">
            <v>39264</v>
          </cell>
          <cell r="DD50">
            <v>19338.708583097956</v>
          </cell>
          <cell r="DE50">
            <v>6455.637940427202</v>
          </cell>
          <cell r="DF50">
            <v>0</v>
          </cell>
          <cell r="DG50">
            <v>0</v>
          </cell>
          <cell r="DH50">
            <v>0</v>
          </cell>
          <cell r="DI50">
            <v>0</v>
          </cell>
          <cell r="DJ50">
            <v>0</v>
          </cell>
          <cell r="DK50">
            <v>25794.346523525157</v>
          </cell>
        </row>
        <row r="51">
          <cell r="A51">
            <v>39295</v>
          </cell>
          <cell r="B51">
            <v>2847.6135400223229</v>
          </cell>
          <cell r="C51">
            <v>9058.1754507399346</v>
          </cell>
          <cell r="D51">
            <v>1240.9309211655079</v>
          </cell>
          <cell r="E51">
            <v>3153.1838139507363</v>
          </cell>
          <cell r="F51">
            <v>1648.4133282572</v>
          </cell>
          <cell r="G51">
            <v>1920.6813207376804</v>
          </cell>
          <cell r="H51">
            <v>87.905543020480025</v>
          </cell>
          <cell r="I51">
            <v>15.5993255314</v>
          </cell>
          <cell r="J51">
            <v>0</v>
          </cell>
          <cell r="K51">
            <v>0</v>
          </cell>
          <cell r="L51">
            <v>0</v>
          </cell>
          <cell r="M51">
            <v>343.29642101444006</v>
          </cell>
          <cell r="N51">
            <v>0</v>
          </cell>
          <cell r="O51">
            <v>0</v>
          </cell>
          <cell r="P51">
            <v>64.226315726723982</v>
          </cell>
          <cell r="Q51">
            <v>28.829440536258225</v>
          </cell>
          <cell r="R51">
            <v>889.58918530643268</v>
          </cell>
          <cell r="S51">
            <v>819.05673796419956</v>
          </cell>
          <cell r="T51">
            <v>5.80620546109588</v>
          </cell>
          <cell r="U51">
            <v>374.59294795720257</v>
          </cell>
          <cell r="V51">
            <v>8.9859919604736334</v>
          </cell>
          <cell r="W51">
            <v>886.78047202776099</v>
          </cell>
          <cell r="X51">
            <v>9.6827462942928975</v>
          </cell>
          <cell r="Y51">
            <v>7.2013272100276922</v>
          </cell>
          <cell r="Z51">
            <v>178.94743136299854</v>
          </cell>
          <cell r="AA51">
            <v>176.63874102361777</v>
          </cell>
          <cell r="AB51">
            <v>1692.2307459604792</v>
          </cell>
          <cell r="AC51">
            <v>584.40473803874465</v>
          </cell>
          <cell r="AD51">
            <v>95.469764680001276</v>
          </cell>
          <cell r="AE51">
            <v>203.25563086557469</v>
          </cell>
          <cell r="AF51">
            <v>26.621777478275529</v>
          </cell>
          <cell r="AG51">
            <v>40.881125756235939</v>
          </cell>
          <cell r="AH51">
            <v>412.15472342056614</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C51">
            <v>39295</v>
          </cell>
          <cell r="BD51">
            <v>0</v>
          </cell>
          <cell r="BE51">
            <v>0</v>
          </cell>
          <cell r="BF51">
            <v>0</v>
          </cell>
          <cell r="BG51">
            <v>0</v>
          </cell>
          <cell r="BH51">
            <v>0</v>
          </cell>
          <cell r="BI51">
            <v>0</v>
          </cell>
          <cell r="BJ51">
            <v>0</v>
          </cell>
          <cell r="BK51">
            <v>0</v>
          </cell>
          <cell r="BL51">
            <v>0</v>
          </cell>
          <cell r="BM51">
            <v>0</v>
          </cell>
          <cell r="BN51">
            <v>0</v>
          </cell>
          <cell r="BP51">
            <v>0</v>
          </cell>
          <cell r="BQ51">
            <v>0</v>
          </cell>
          <cell r="BR51">
            <v>0</v>
          </cell>
          <cell r="BS51">
            <v>0</v>
          </cell>
          <cell r="BT51">
            <v>0</v>
          </cell>
          <cell r="BU51">
            <v>0</v>
          </cell>
          <cell r="CA51">
            <v>0</v>
          </cell>
          <cell r="CB51">
            <v>0</v>
          </cell>
          <cell r="CC51">
            <v>0</v>
          </cell>
          <cell r="CH51">
            <v>0</v>
          </cell>
          <cell r="CI51">
            <v>0</v>
          </cell>
          <cell r="CJ51">
            <v>0</v>
          </cell>
          <cell r="CK51">
            <v>0</v>
          </cell>
          <cell r="CL51">
            <v>0</v>
          </cell>
          <cell r="CR51">
            <v>0</v>
          </cell>
          <cell r="CS51">
            <v>0</v>
          </cell>
          <cell r="CT51">
            <v>0</v>
          </cell>
          <cell r="CU51">
            <v>0</v>
          </cell>
          <cell r="CV51">
            <v>0</v>
          </cell>
          <cell r="CW51">
            <v>0</v>
          </cell>
          <cell r="CX51">
            <v>0</v>
          </cell>
          <cell r="CY51">
            <v>0</v>
          </cell>
          <cell r="CZ51">
            <v>0</v>
          </cell>
          <cell r="DA51">
            <v>0</v>
          </cell>
          <cell r="DC51">
            <v>39295</v>
          </cell>
          <cell r="DD51">
            <v>20315.799664439699</v>
          </cell>
          <cell r="DE51">
            <v>6505.3560490309619</v>
          </cell>
          <cell r="DF51">
            <v>0</v>
          </cell>
          <cell r="DG51">
            <v>0</v>
          </cell>
          <cell r="DH51">
            <v>0</v>
          </cell>
          <cell r="DI51">
            <v>0</v>
          </cell>
          <cell r="DJ51">
            <v>0</v>
          </cell>
          <cell r="DK51">
            <v>26821.15571347066</v>
          </cell>
        </row>
        <row r="52">
          <cell r="A52">
            <v>39326</v>
          </cell>
          <cell r="B52">
            <v>2909.0600762207691</v>
          </cell>
          <cell r="C52">
            <v>9853.2595147565753</v>
          </cell>
          <cell r="D52">
            <v>1266.7510497742194</v>
          </cell>
          <cell r="E52">
            <v>3170.8212426992918</v>
          </cell>
          <cell r="F52">
            <v>1674.4497982953983</v>
          </cell>
          <cell r="G52">
            <v>1930.2911725495799</v>
          </cell>
          <cell r="H52">
            <v>88.244149075479996</v>
          </cell>
          <cell r="I52">
            <v>15.7059972589</v>
          </cell>
          <cell r="J52">
            <v>0</v>
          </cell>
          <cell r="K52">
            <v>0</v>
          </cell>
          <cell r="L52">
            <v>0</v>
          </cell>
          <cell r="M52">
            <v>345.64395983594</v>
          </cell>
          <cell r="N52">
            <v>0</v>
          </cell>
          <cell r="O52">
            <v>0</v>
          </cell>
          <cell r="P52">
            <v>63.737859035153804</v>
          </cell>
          <cell r="Q52">
            <v>28.610185656310311</v>
          </cell>
          <cell r="R52">
            <v>882.82364402643395</v>
          </cell>
          <cell r="S52">
            <v>812.82761303452867</v>
          </cell>
          <cell r="T52">
            <v>5.7620478618624018</v>
          </cell>
          <cell r="U52">
            <v>371.7440778332612</v>
          </cell>
          <cell r="V52">
            <v>8.9176513145277418</v>
          </cell>
          <cell r="W52">
            <v>880.03629169272915</v>
          </cell>
          <cell r="X52">
            <v>9.6091066628317456</v>
          </cell>
          <cell r="Y52">
            <v>7.1465593718896434</v>
          </cell>
          <cell r="Z52">
            <v>177.58649279288872</v>
          </cell>
          <cell r="AA52">
            <v>175.29536060287825</v>
          </cell>
          <cell r="AB52">
            <v>1706.0895834262792</v>
          </cell>
          <cell r="AC52">
            <v>579.96019841895827</v>
          </cell>
          <cell r="AD52">
            <v>94.743693989616418</v>
          </cell>
          <cell r="AE52">
            <v>201.70982254896441</v>
          </cell>
          <cell r="AF52">
            <v>26.419312410746443</v>
          </cell>
          <cell r="AG52">
            <v>40.570214890360958</v>
          </cell>
          <cell r="AH52">
            <v>409.02018689392457</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C52">
            <v>39326</v>
          </cell>
          <cell r="BD52">
            <v>0</v>
          </cell>
          <cell r="BE52">
            <v>0</v>
          </cell>
          <cell r="BF52">
            <v>0</v>
          </cell>
          <cell r="BG52">
            <v>0</v>
          </cell>
          <cell r="BH52">
            <v>0</v>
          </cell>
          <cell r="BI52">
            <v>0</v>
          </cell>
          <cell r="BJ52">
            <v>0</v>
          </cell>
          <cell r="BK52">
            <v>0</v>
          </cell>
          <cell r="BL52">
            <v>0</v>
          </cell>
          <cell r="BM52">
            <v>0</v>
          </cell>
          <cell r="BN52">
            <v>0</v>
          </cell>
          <cell r="BP52">
            <v>0</v>
          </cell>
          <cell r="BQ52">
            <v>0</v>
          </cell>
          <cell r="BR52">
            <v>0</v>
          </cell>
          <cell r="BS52">
            <v>0</v>
          </cell>
          <cell r="BT52">
            <v>0</v>
          </cell>
          <cell r="BU52">
            <v>0</v>
          </cell>
          <cell r="CA52">
            <v>0</v>
          </cell>
          <cell r="CB52">
            <v>0</v>
          </cell>
          <cell r="CC52">
            <v>0</v>
          </cell>
          <cell r="CH52">
            <v>0</v>
          </cell>
          <cell r="CI52">
            <v>0</v>
          </cell>
          <cell r="CJ52">
            <v>0</v>
          </cell>
          <cell r="CK52">
            <v>0</v>
          </cell>
          <cell r="CL52">
            <v>0</v>
          </cell>
          <cell r="CR52">
            <v>0</v>
          </cell>
          <cell r="CS52">
            <v>0</v>
          </cell>
          <cell r="CT52">
            <v>0</v>
          </cell>
          <cell r="CU52">
            <v>0</v>
          </cell>
          <cell r="CV52">
            <v>0</v>
          </cell>
          <cell r="CW52">
            <v>0</v>
          </cell>
          <cell r="CX52">
            <v>0</v>
          </cell>
          <cell r="CY52">
            <v>0</v>
          </cell>
          <cell r="CZ52">
            <v>0</v>
          </cell>
          <cell r="DA52">
            <v>0</v>
          </cell>
          <cell r="DC52">
            <v>39326</v>
          </cell>
          <cell r="DD52">
            <v>21254.226960466152</v>
          </cell>
          <cell r="DE52">
            <v>6482.6099024641462</v>
          </cell>
          <cell r="DF52">
            <v>0</v>
          </cell>
          <cell r="DG52">
            <v>0</v>
          </cell>
          <cell r="DH52">
            <v>0</v>
          </cell>
          <cell r="DI52">
            <v>0</v>
          </cell>
          <cell r="DJ52">
            <v>0</v>
          </cell>
          <cell r="DK52">
            <v>27736.8368629303</v>
          </cell>
        </row>
        <row r="53">
          <cell r="A53">
            <v>39356</v>
          </cell>
          <cell r="B53">
            <v>3124.3997662598563</v>
          </cell>
          <cell r="C53">
            <v>13507.998273032716</v>
          </cell>
          <cell r="D53">
            <v>1703.5724434039992</v>
          </cell>
          <cell r="E53">
            <v>3810.5951119648989</v>
          </cell>
          <cell r="F53">
            <v>3202.1790651193728</v>
          </cell>
          <cell r="G53">
            <v>2036.9953039649699</v>
          </cell>
          <cell r="H53">
            <v>69.988171758160007</v>
          </cell>
          <cell r="I53">
            <v>16.6478702416</v>
          </cell>
          <cell r="J53">
            <v>0</v>
          </cell>
          <cell r="K53">
            <v>0</v>
          </cell>
          <cell r="L53">
            <v>0</v>
          </cell>
          <cell r="M53">
            <v>366.37188319135998</v>
          </cell>
          <cell r="N53">
            <v>0</v>
          </cell>
          <cell r="O53">
            <v>0</v>
          </cell>
          <cell r="P53">
            <v>132.98829006097068</v>
          </cell>
          <cell r="Q53">
            <v>76.796320057869906</v>
          </cell>
          <cell r="R53">
            <v>1176.3761709846624</v>
          </cell>
          <cell r="S53">
            <v>1107.6381699106505</v>
          </cell>
          <cell r="T53">
            <v>213.619548621711</v>
          </cell>
          <cell r="U53">
            <v>1086.8300248284022</v>
          </cell>
          <cell r="V53">
            <v>21.861978557663925</v>
          </cell>
          <cell r="W53">
            <v>1869.3738090646607</v>
          </cell>
          <cell r="X53">
            <v>34.194630530795976</v>
          </cell>
          <cell r="Y53">
            <v>14.771423565875038</v>
          </cell>
          <cell r="Z53">
            <v>306.28365735112146</v>
          </cell>
          <cell r="AA53">
            <v>443.00200252596818</v>
          </cell>
          <cell r="AB53">
            <v>3439.2156751717266</v>
          </cell>
          <cell r="AC53">
            <v>1712.4872040393834</v>
          </cell>
          <cell r="AD53">
            <v>128.98979886901017</v>
          </cell>
          <cell r="AE53">
            <v>264.4599247699266</v>
          </cell>
          <cell r="AF53">
            <v>71.12760549589008</v>
          </cell>
          <cell r="AG53">
            <v>121.43336000110216</v>
          </cell>
          <cell r="AH53">
            <v>828.67391439264031</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C53">
            <v>39356</v>
          </cell>
          <cell r="BD53">
            <v>0</v>
          </cell>
          <cell r="BE53">
            <v>0</v>
          </cell>
          <cell r="BF53">
            <v>0</v>
          </cell>
          <cell r="BG53">
            <v>0</v>
          </cell>
          <cell r="BH53">
            <v>0</v>
          </cell>
          <cell r="BI53">
            <v>0</v>
          </cell>
          <cell r="BJ53">
            <v>0</v>
          </cell>
          <cell r="BK53">
            <v>0</v>
          </cell>
          <cell r="BL53">
            <v>0</v>
          </cell>
          <cell r="BM53">
            <v>0</v>
          </cell>
          <cell r="BN53">
            <v>0</v>
          </cell>
          <cell r="BP53">
            <v>0</v>
          </cell>
          <cell r="BQ53">
            <v>0</v>
          </cell>
          <cell r="BR53">
            <v>0</v>
          </cell>
          <cell r="BS53">
            <v>0</v>
          </cell>
          <cell r="BT53">
            <v>0</v>
          </cell>
          <cell r="BU53">
            <v>0</v>
          </cell>
          <cell r="CA53">
            <v>0</v>
          </cell>
          <cell r="CB53">
            <v>0</v>
          </cell>
          <cell r="CC53">
            <v>0</v>
          </cell>
          <cell r="CH53">
            <v>0</v>
          </cell>
          <cell r="CI53">
            <v>0</v>
          </cell>
          <cell r="CJ53">
            <v>0</v>
          </cell>
          <cell r="CK53">
            <v>0</v>
          </cell>
          <cell r="CL53">
            <v>0</v>
          </cell>
          <cell r="CR53">
            <v>0</v>
          </cell>
          <cell r="CS53">
            <v>0</v>
          </cell>
          <cell r="CT53">
            <v>0</v>
          </cell>
          <cell r="CU53">
            <v>0</v>
          </cell>
          <cell r="CV53">
            <v>0</v>
          </cell>
          <cell r="CW53">
            <v>0</v>
          </cell>
          <cell r="CX53">
            <v>0</v>
          </cell>
          <cell r="CY53">
            <v>0</v>
          </cell>
          <cell r="CZ53">
            <v>0</v>
          </cell>
          <cell r="DA53">
            <v>0</v>
          </cell>
          <cell r="DC53">
            <v>39356</v>
          </cell>
          <cell r="DD53">
            <v>27838.747888936934</v>
          </cell>
          <cell r="DE53">
            <v>13050.123508800032</v>
          </cell>
          <cell r="DF53">
            <v>0</v>
          </cell>
          <cell r="DG53">
            <v>0</v>
          </cell>
          <cell r="DH53">
            <v>0</v>
          </cell>
          <cell r="DI53">
            <v>0</v>
          </cell>
          <cell r="DJ53">
            <v>0</v>
          </cell>
          <cell r="DK53">
            <v>40888.871397736963</v>
          </cell>
        </row>
        <row r="54">
          <cell r="A54">
            <v>39387</v>
          </cell>
          <cell r="B54">
            <v>3831.858091628586</v>
          </cell>
          <cell r="C54">
            <v>33135.879956793426</v>
          </cell>
          <cell r="D54">
            <v>3321.2836040296229</v>
          </cell>
          <cell r="E54">
            <v>5362.0258676237336</v>
          </cell>
          <cell r="F54">
            <v>7125.0600626098949</v>
          </cell>
          <cell r="G54">
            <v>2308.3872564979501</v>
          </cell>
          <cell r="H54">
            <v>65.054266946999988</v>
          </cell>
          <cell r="I54">
            <v>19.043435853000002</v>
          </cell>
          <cell r="J54">
            <v>0</v>
          </cell>
          <cell r="K54">
            <v>0</v>
          </cell>
          <cell r="L54">
            <v>0</v>
          </cell>
          <cell r="M54">
            <v>419.09141257380003</v>
          </cell>
          <cell r="N54">
            <v>0</v>
          </cell>
          <cell r="O54">
            <v>0</v>
          </cell>
          <cell r="P54">
            <v>235.57270238833058</v>
          </cell>
          <cell r="Q54">
            <v>148.33776665919436</v>
          </cell>
          <cell r="R54">
            <v>1604.9759855036359</v>
          </cell>
          <cell r="S54">
            <v>1538.8280992522089</v>
          </cell>
          <cell r="T54">
            <v>523.42469363211569</v>
          </cell>
          <cell r="U54">
            <v>2149.0500658595934</v>
          </cell>
          <cell r="V54">
            <v>41.067705001710038</v>
          </cell>
          <cell r="W54">
            <v>3335.2449309527569</v>
          </cell>
          <cell r="X54">
            <v>70.747433601305161</v>
          </cell>
          <cell r="Y54">
            <v>26.065233959513463</v>
          </cell>
          <cell r="Z54">
            <v>496.32593757472694</v>
          </cell>
          <cell r="AA54">
            <v>840.29632921719804</v>
          </cell>
          <cell r="AB54">
            <v>6069.7004890387725</v>
          </cell>
          <cell r="AC54">
            <v>3394.8823067604708</v>
          </cell>
          <cell r="AD54">
            <v>179.07485355220561</v>
          </cell>
          <cell r="AE54">
            <v>355.94517712581751</v>
          </cell>
          <cell r="AF54">
            <v>137.5068235125822</v>
          </cell>
          <cell r="AG54">
            <v>241.56600521694301</v>
          </cell>
          <cell r="AH54">
            <v>1450.0971786312987</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C54">
            <v>39387</v>
          </cell>
          <cell r="BD54">
            <v>0</v>
          </cell>
          <cell r="BE54">
            <v>0</v>
          </cell>
          <cell r="BF54">
            <v>0</v>
          </cell>
          <cell r="BG54">
            <v>0</v>
          </cell>
          <cell r="BH54">
            <v>0</v>
          </cell>
          <cell r="BI54">
            <v>0</v>
          </cell>
          <cell r="BJ54">
            <v>0</v>
          </cell>
          <cell r="BK54">
            <v>0</v>
          </cell>
          <cell r="BL54">
            <v>0</v>
          </cell>
          <cell r="BM54">
            <v>0</v>
          </cell>
          <cell r="BN54">
            <v>0</v>
          </cell>
          <cell r="BP54">
            <v>0</v>
          </cell>
          <cell r="BQ54">
            <v>0</v>
          </cell>
          <cell r="BR54">
            <v>0</v>
          </cell>
          <cell r="BS54">
            <v>0</v>
          </cell>
          <cell r="BT54">
            <v>0</v>
          </cell>
          <cell r="BU54">
            <v>0</v>
          </cell>
          <cell r="CA54">
            <v>0</v>
          </cell>
          <cell r="CB54">
            <v>0</v>
          </cell>
          <cell r="CC54">
            <v>0</v>
          </cell>
          <cell r="CH54">
            <v>0</v>
          </cell>
          <cell r="CI54">
            <v>0</v>
          </cell>
          <cell r="CJ54">
            <v>0</v>
          </cell>
          <cell r="CK54">
            <v>0</v>
          </cell>
          <cell r="CL54">
            <v>0</v>
          </cell>
          <cell r="CR54">
            <v>0</v>
          </cell>
          <cell r="CS54">
            <v>0</v>
          </cell>
          <cell r="CT54">
            <v>0</v>
          </cell>
          <cell r="CU54">
            <v>0</v>
          </cell>
          <cell r="CV54">
            <v>0</v>
          </cell>
          <cell r="CW54">
            <v>0</v>
          </cell>
          <cell r="CX54">
            <v>0</v>
          </cell>
          <cell r="CY54">
            <v>0</v>
          </cell>
          <cell r="CZ54">
            <v>0</v>
          </cell>
          <cell r="DA54">
            <v>0</v>
          </cell>
          <cell r="DC54">
            <v>39387</v>
          </cell>
          <cell r="DD54">
            <v>55587.683954557011</v>
          </cell>
          <cell r="DE54">
            <v>22838.709717440386</v>
          </cell>
          <cell r="DF54">
            <v>0</v>
          </cell>
          <cell r="DG54">
            <v>0</v>
          </cell>
          <cell r="DH54">
            <v>0</v>
          </cell>
          <cell r="DI54">
            <v>0</v>
          </cell>
          <cell r="DJ54">
            <v>0</v>
          </cell>
          <cell r="DK54">
            <v>78426.393671997401</v>
          </cell>
        </row>
        <row r="55">
          <cell r="A55">
            <v>39417</v>
          </cell>
          <cell r="B55">
            <v>4616.3015541809718</v>
          </cell>
          <cell r="C55">
            <v>66539.737327584284</v>
          </cell>
          <cell r="D55">
            <v>5953.6192660162851</v>
          </cell>
          <cell r="E55">
            <v>7097.6287873022829</v>
          </cell>
          <cell r="F55">
            <v>12457.013728627211</v>
          </cell>
          <cell r="G55">
            <v>2456.4931565970451</v>
          </cell>
          <cell r="H55">
            <v>95.522363481499994</v>
          </cell>
          <cell r="I55">
            <v>20.350760546349999</v>
          </cell>
          <cell r="J55">
            <v>0</v>
          </cell>
          <cell r="K55">
            <v>0</v>
          </cell>
          <cell r="L55">
            <v>0</v>
          </cell>
          <cell r="M55">
            <v>447.86188008071002</v>
          </cell>
          <cell r="N55">
            <v>0</v>
          </cell>
          <cell r="O55">
            <v>0</v>
          </cell>
          <cell r="P55">
            <v>371.4682380676897</v>
          </cell>
          <cell r="Q55">
            <v>243.81375864531725</v>
          </cell>
          <cell r="R55">
            <v>2145.3622150850288</v>
          </cell>
          <cell r="S55">
            <v>2085.8264546206151</v>
          </cell>
          <cell r="T55">
            <v>942.12452283735604</v>
          </cell>
          <cell r="U55">
            <v>3568.9977010744992</v>
          </cell>
          <cell r="V55">
            <v>66.643847224858035</v>
          </cell>
          <cell r="W55">
            <v>5278.4780707455175</v>
          </cell>
          <cell r="X55">
            <v>119.75166358889857</v>
          </cell>
          <cell r="Y55">
            <v>41.020609087187943</v>
          </cell>
          <cell r="Z55">
            <v>745.43498485276371</v>
          </cell>
          <cell r="AA55">
            <v>1369.7783141987475</v>
          </cell>
          <cell r="AB55">
            <v>9536.2974274632179</v>
          </cell>
          <cell r="AC55">
            <v>5644.2556264994155</v>
          </cell>
          <cell r="AD55">
            <v>242.59705584562158</v>
          </cell>
          <cell r="AE55">
            <v>470.70191098033587</v>
          </cell>
          <cell r="AF55">
            <v>226.09915479820071</v>
          </cell>
          <cell r="AG55">
            <v>402.22155839514272</v>
          </cell>
          <cell r="AH55">
            <v>2272.2904359362428</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C55">
            <v>39417</v>
          </cell>
          <cell r="BD55">
            <v>0</v>
          </cell>
          <cell r="BE55">
            <v>0</v>
          </cell>
          <cell r="BF55">
            <v>0</v>
          </cell>
          <cell r="BG55">
            <v>0</v>
          </cell>
          <cell r="BH55">
            <v>0</v>
          </cell>
          <cell r="BI55">
            <v>0</v>
          </cell>
          <cell r="BJ55">
            <v>0</v>
          </cell>
          <cell r="BK55">
            <v>0</v>
          </cell>
          <cell r="BL55">
            <v>0</v>
          </cell>
          <cell r="BM55">
            <v>0</v>
          </cell>
          <cell r="BN55">
            <v>0</v>
          </cell>
          <cell r="BP55">
            <v>0</v>
          </cell>
          <cell r="BQ55">
            <v>0</v>
          </cell>
          <cell r="BR55">
            <v>0</v>
          </cell>
          <cell r="BS55">
            <v>0</v>
          </cell>
          <cell r="BT55">
            <v>0</v>
          </cell>
          <cell r="BU55">
            <v>0</v>
          </cell>
          <cell r="CA55">
            <v>0</v>
          </cell>
          <cell r="CB55">
            <v>0</v>
          </cell>
          <cell r="CC55">
            <v>0</v>
          </cell>
          <cell r="CH55">
            <v>0</v>
          </cell>
          <cell r="CI55">
            <v>0</v>
          </cell>
          <cell r="CJ55">
            <v>0</v>
          </cell>
          <cell r="CK55">
            <v>0</v>
          </cell>
          <cell r="CL55">
            <v>0</v>
          </cell>
          <cell r="CR55">
            <v>0</v>
          </cell>
          <cell r="CS55">
            <v>0</v>
          </cell>
          <cell r="CT55">
            <v>0</v>
          </cell>
          <cell r="CU55">
            <v>0</v>
          </cell>
          <cell r="CV55">
            <v>0</v>
          </cell>
          <cell r="CW55">
            <v>0</v>
          </cell>
          <cell r="CX55">
            <v>0</v>
          </cell>
          <cell r="CY55">
            <v>0</v>
          </cell>
          <cell r="CZ55">
            <v>0</v>
          </cell>
          <cell r="DA55">
            <v>0</v>
          </cell>
          <cell r="DC55">
            <v>39417</v>
          </cell>
          <cell r="DD55">
            <v>99684.528824416644</v>
          </cell>
          <cell r="DE55">
            <v>35773.16354994665</v>
          </cell>
          <cell r="DF55">
            <v>0</v>
          </cell>
          <cell r="DG55">
            <v>0</v>
          </cell>
          <cell r="DH55">
            <v>0</v>
          </cell>
          <cell r="DI55">
            <v>0</v>
          </cell>
          <cell r="DJ55">
            <v>0</v>
          </cell>
          <cell r="DK55">
            <v>135457.69237436331</v>
          </cell>
        </row>
        <row r="56">
          <cell r="A56">
            <v>39448</v>
          </cell>
          <cell r="B56">
            <v>5316.4565201086434</v>
          </cell>
          <cell r="C56">
            <v>93644.877737422852</v>
          </cell>
          <cell r="D56">
            <v>8605.7298302060535</v>
          </cell>
          <cell r="E56">
            <v>8499.424945895862</v>
          </cell>
          <cell r="F56">
            <v>16764.180420389115</v>
          </cell>
          <cell r="G56">
            <v>2553.0026147000403</v>
          </cell>
          <cell r="H56">
            <v>120.13840911887999</v>
          </cell>
          <cell r="I56">
            <v>21.180799606199997</v>
          </cell>
          <cell r="J56">
            <v>0</v>
          </cell>
          <cell r="K56">
            <v>0</v>
          </cell>
          <cell r="L56">
            <v>0</v>
          </cell>
          <cell r="M56">
            <v>466.12865949852005</v>
          </cell>
          <cell r="N56">
            <v>0</v>
          </cell>
          <cell r="O56">
            <v>0</v>
          </cell>
          <cell r="P56">
            <v>440.9593806127445</v>
          </cell>
          <cell r="Q56">
            <v>293.03084581062626</v>
          </cell>
          <cell r="R56">
            <v>2406.3275275963952</v>
          </cell>
          <cell r="S56">
            <v>2351.9574670856668</v>
          </cell>
          <cell r="T56">
            <v>1160.8832218658206</v>
          </cell>
          <cell r="U56">
            <v>4302.2813468371924</v>
          </cell>
          <cell r="V56">
            <v>79.797534678349606</v>
          </cell>
          <cell r="W56">
            <v>6272.9301785027628</v>
          </cell>
          <cell r="X56">
            <v>145.13684802999049</v>
          </cell>
          <cell r="Y56">
            <v>48.664919037815487</v>
          </cell>
          <cell r="Z56">
            <v>871.33557226275082</v>
          </cell>
          <cell r="AA56">
            <v>1642.3158824469147</v>
          </cell>
          <cell r="AB56">
            <v>11306.462202106679</v>
          </cell>
          <cell r="AC56">
            <v>6806.0859232209941</v>
          </cell>
          <cell r="AD56">
            <v>273.49393040770968</v>
          </cell>
          <cell r="AE56">
            <v>525.77318537211841</v>
          </cell>
          <cell r="AF56">
            <v>271.77089957379513</v>
          </cell>
          <cell r="AG56">
            <v>485.22301917010157</v>
          </cell>
          <cell r="AH56">
            <v>2692.1536375251021</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C56">
            <v>39448</v>
          </cell>
          <cell r="BD56">
            <v>0</v>
          </cell>
          <cell r="BE56">
            <v>0</v>
          </cell>
          <cell r="BF56">
            <v>0</v>
          </cell>
          <cell r="BG56">
            <v>0</v>
          </cell>
          <cell r="BH56">
            <v>0</v>
          </cell>
          <cell r="BI56">
            <v>0</v>
          </cell>
          <cell r="BJ56">
            <v>0</v>
          </cell>
          <cell r="BK56">
            <v>0</v>
          </cell>
          <cell r="BL56">
            <v>0</v>
          </cell>
          <cell r="BM56">
            <v>0</v>
          </cell>
          <cell r="BN56">
            <v>0</v>
          </cell>
          <cell r="BP56">
            <v>0</v>
          </cell>
          <cell r="BQ56">
            <v>0</v>
          </cell>
          <cell r="BR56">
            <v>0</v>
          </cell>
          <cell r="BS56">
            <v>0</v>
          </cell>
          <cell r="BT56">
            <v>0</v>
          </cell>
          <cell r="BU56">
            <v>0</v>
          </cell>
          <cell r="CA56">
            <v>0</v>
          </cell>
          <cell r="CB56">
            <v>0</v>
          </cell>
          <cell r="CC56">
            <v>0</v>
          </cell>
          <cell r="CH56">
            <v>0</v>
          </cell>
          <cell r="CI56">
            <v>0</v>
          </cell>
          <cell r="CJ56">
            <v>0</v>
          </cell>
          <cell r="CK56">
            <v>0</v>
          </cell>
          <cell r="CL56">
            <v>0</v>
          </cell>
          <cell r="CR56">
            <v>0</v>
          </cell>
          <cell r="CS56">
            <v>0</v>
          </cell>
          <cell r="CT56">
            <v>0</v>
          </cell>
          <cell r="CU56">
            <v>0</v>
          </cell>
          <cell r="CV56">
            <v>0</v>
          </cell>
          <cell r="CW56">
            <v>0</v>
          </cell>
          <cell r="CX56">
            <v>0</v>
          </cell>
          <cell r="CY56">
            <v>0</v>
          </cell>
          <cell r="CZ56">
            <v>0</v>
          </cell>
          <cell r="DA56">
            <v>0</v>
          </cell>
          <cell r="DC56">
            <v>39448</v>
          </cell>
          <cell r="DD56">
            <v>135991.11993694614</v>
          </cell>
          <cell r="DE56">
            <v>42376.583522143526</v>
          </cell>
          <cell r="DF56">
            <v>0</v>
          </cell>
          <cell r="DG56">
            <v>0</v>
          </cell>
          <cell r="DH56">
            <v>0</v>
          </cell>
          <cell r="DI56">
            <v>0</v>
          </cell>
          <cell r="DJ56">
            <v>0</v>
          </cell>
          <cell r="DK56">
            <v>178367.70345908968</v>
          </cell>
        </row>
        <row r="57">
          <cell r="A57">
            <v>39479</v>
          </cell>
          <cell r="B57">
            <v>5547.5502635503026</v>
          </cell>
          <cell r="C57">
            <v>100046.48947531656</v>
          </cell>
          <cell r="D57">
            <v>9687.5963459626018</v>
          </cell>
          <cell r="E57">
            <v>8411.6291439918405</v>
          </cell>
          <cell r="F57">
            <v>16856.688727631477</v>
          </cell>
          <cell r="G57">
            <v>2463.6576546819006</v>
          </cell>
          <cell r="H57">
            <v>119.60167092212998</v>
          </cell>
          <cell r="I57">
            <v>20.435847236999997</v>
          </cell>
          <cell r="J57">
            <v>0</v>
          </cell>
          <cell r="K57">
            <v>0</v>
          </cell>
          <cell r="L57">
            <v>0</v>
          </cell>
          <cell r="M57">
            <v>449.73439414019987</v>
          </cell>
          <cell r="N57">
            <v>0</v>
          </cell>
          <cell r="O57">
            <v>0</v>
          </cell>
          <cell r="P57">
            <v>399.19760883085905</v>
          </cell>
          <cell r="Q57">
            <v>264.49798885345797</v>
          </cell>
          <cell r="R57">
            <v>2208.8264432093051</v>
          </cell>
          <cell r="S57">
            <v>2156.0755203650992</v>
          </cell>
          <cell r="T57">
            <v>1041.7344819865884</v>
          </cell>
          <cell r="U57">
            <v>3880.6171163989907</v>
          </cell>
          <cell r="V57">
            <v>72.091530305748478</v>
          </cell>
          <cell r="W57">
            <v>5677.3267069494359</v>
          </cell>
          <cell r="X57">
            <v>130.74551707963431</v>
          </cell>
          <cell r="Y57">
            <v>44.06241219006948</v>
          </cell>
          <cell r="Z57">
            <v>791.7480682767557</v>
          </cell>
          <cell r="AA57">
            <v>1483.2502615979715</v>
          </cell>
          <cell r="AB57">
            <v>10346.381814582632</v>
          </cell>
          <cell r="AC57">
            <v>6138.5634070955384</v>
          </cell>
          <cell r="AD57">
            <v>250.72888026917465</v>
          </cell>
          <cell r="AE57">
            <v>483.12082968018518</v>
          </cell>
          <cell r="AF57">
            <v>245.30161400183883</v>
          </cell>
          <cell r="AG57">
            <v>437.5895367623271</v>
          </cell>
          <cell r="AH57">
            <v>2438.3186447049561</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C57">
            <v>39479</v>
          </cell>
          <cell r="BD57">
            <v>0</v>
          </cell>
          <cell r="BE57">
            <v>0</v>
          </cell>
          <cell r="BF57">
            <v>0</v>
          </cell>
          <cell r="BG57">
            <v>0</v>
          </cell>
          <cell r="BH57">
            <v>0</v>
          </cell>
          <cell r="BI57">
            <v>0</v>
          </cell>
          <cell r="BJ57">
            <v>0</v>
          </cell>
          <cell r="BK57">
            <v>0</v>
          </cell>
          <cell r="BL57">
            <v>0</v>
          </cell>
          <cell r="BM57">
            <v>0</v>
          </cell>
          <cell r="BN57">
            <v>0</v>
          </cell>
          <cell r="BP57">
            <v>0</v>
          </cell>
          <cell r="BQ57">
            <v>0</v>
          </cell>
          <cell r="BR57">
            <v>0</v>
          </cell>
          <cell r="BS57">
            <v>0</v>
          </cell>
          <cell r="BT57">
            <v>0</v>
          </cell>
          <cell r="BU57">
            <v>0</v>
          </cell>
          <cell r="CA57">
            <v>0</v>
          </cell>
          <cell r="CB57">
            <v>0</v>
          </cell>
          <cell r="CC57">
            <v>0</v>
          </cell>
          <cell r="CH57">
            <v>0</v>
          </cell>
          <cell r="CI57">
            <v>0</v>
          </cell>
          <cell r="CJ57">
            <v>0</v>
          </cell>
          <cell r="CK57">
            <v>0</v>
          </cell>
          <cell r="CL57">
            <v>0</v>
          </cell>
          <cell r="CR57">
            <v>0</v>
          </cell>
          <cell r="CS57">
            <v>0</v>
          </cell>
          <cell r="CT57">
            <v>0</v>
          </cell>
          <cell r="CU57">
            <v>0</v>
          </cell>
          <cell r="CV57">
            <v>0</v>
          </cell>
          <cell r="CW57">
            <v>0</v>
          </cell>
          <cell r="CX57">
            <v>0</v>
          </cell>
          <cell r="CY57">
            <v>0</v>
          </cell>
          <cell r="CZ57">
            <v>0</v>
          </cell>
          <cell r="DA57">
            <v>0</v>
          </cell>
          <cell r="DC57">
            <v>39479</v>
          </cell>
          <cell r="DD57">
            <v>143603.38352343402</v>
          </cell>
          <cell r="DE57">
            <v>38490.17838314057</v>
          </cell>
          <cell r="DF57">
            <v>0</v>
          </cell>
          <cell r="DG57">
            <v>0</v>
          </cell>
          <cell r="DH57">
            <v>0</v>
          </cell>
          <cell r="DI57">
            <v>0</v>
          </cell>
          <cell r="DJ57">
            <v>0</v>
          </cell>
          <cell r="DK57">
            <v>182093.56190657459</v>
          </cell>
        </row>
        <row r="58">
          <cell r="A58">
            <v>39508</v>
          </cell>
          <cell r="B58">
            <v>5211.525939486839</v>
          </cell>
          <cell r="C58">
            <v>83527.224670939657</v>
          </cell>
          <cell r="D58">
            <v>8780.9434397766363</v>
          </cell>
          <cell r="E58">
            <v>7473.0679465016574</v>
          </cell>
          <cell r="F58">
            <v>14126.152252980259</v>
          </cell>
          <cell r="G58">
            <v>2397.9999940515004</v>
          </cell>
          <cell r="H58">
            <v>102.63824494925001</v>
          </cell>
          <cell r="I58">
            <v>19.856289765</v>
          </cell>
          <cell r="J58">
            <v>0</v>
          </cell>
          <cell r="K58">
            <v>0</v>
          </cell>
          <cell r="L58">
            <v>0</v>
          </cell>
          <cell r="M58">
            <v>436.97999616899995</v>
          </cell>
          <cell r="N58">
            <v>0</v>
          </cell>
          <cell r="O58">
            <v>0</v>
          </cell>
          <cell r="P58">
            <v>326.912274791779</v>
          </cell>
          <cell r="Q58">
            <v>212.1234626310297</v>
          </cell>
          <cell r="R58">
            <v>1983.2356702818483</v>
          </cell>
          <cell r="S58">
            <v>1919.7841022375424</v>
          </cell>
          <cell r="T58">
            <v>800.28772073847051</v>
          </cell>
          <cell r="U58">
            <v>3096.4047090343502</v>
          </cell>
          <cell r="V58">
            <v>58.18461426226753</v>
          </cell>
          <cell r="W58">
            <v>4640.601361108801</v>
          </cell>
          <cell r="X58">
            <v>103.36486537696894</v>
          </cell>
          <cell r="Y58">
            <v>36.120362454671621</v>
          </cell>
          <cell r="Z58">
            <v>665.21242336216005</v>
          </cell>
          <cell r="AA58">
            <v>1194.4308757899123</v>
          </cell>
          <cell r="AB58">
            <v>8535.2924966517749</v>
          </cell>
          <cell r="AC58">
            <v>4895.3961625531874</v>
          </cell>
          <cell r="AD58">
            <v>223.32317021593587</v>
          </cell>
          <cell r="AE58">
            <v>436.61295903610602</v>
          </cell>
          <cell r="AF58">
            <v>196.69061283190484</v>
          </cell>
          <cell r="AG58">
            <v>348.71587661488769</v>
          </cell>
          <cell r="AH58">
            <v>2003.2779761759159</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C58">
            <v>39508</v>
          </cell>
          <cell r="BD58">
            <v>0</v>
          </cell>
          <cell r="BE58">
            <v>0</v>
          </cell>
          <cell r="BF58">
            <v>0</v>
          </cell>
          <cell r="BG58">
            <v>0</v>
          </cell>
          <cell r="BH58">
            <v>0</v>
          </cell>
          <cell r="BI58">
            <v>0</v>
          </cell>
          <cell r="BJ58">
            <v>0</v>
          </cell>
          <cell r="BK58">
            <v>0</v>
          </cell>
          <cell r="BL58">
            <v>0</v>
          </cell>
          <cell r="BM58">
            <v>0</v>
          </cell>
          <cell r="BN58">
            <v>0</v>
          </cell>
          <cell r="BP58">
            <v>0</v>
          </cell>
          <cell r="BQ58">
            <v>0</v>
          </cell>
          <cell r="BR58">
            <v>0</v>
          </cell>
          <cell r="BS58">
            <v>0</v>
          </cell>
          <cell r="BT58">
            <v>0</v>
          </cell>
          <cell r="BU58">
            <v>0</v>
          </cell>
          <cell r="CA58">
            <v>0</v>
          </cell>
          <cell r="CB58">
            <v>0</v>
          </cell>
          <cell r="CC58">
            <v>0</v>
          </cell>
          <cell r="CH58">
            <v>0</v>
          </cell>
          <cell r="CI58">
            <v>0</v>
          </cell>
          <cell r="CJ58">
            <v>0</v>
          </cell>
          <cell r="CK58">
            <v>0</v>
          </cell>
          <cell r="CL58">
            <v>0</v>
          </cell>
          <cell r="CR58">
            <v>0</v>
          </cell>
          <cell r="CS58">
            <v>0</v>
          </cell>
          <cell r="CT58">
            <v>0</v>
          </cell>
          <cell r="CU58">
            <v>0</v>
          </cell>
          <cell r="CV58">
            <v>0</v>
          </cell>
          <cell r="CW58">
            <v>0</v>
          </cell>
          <cell r="CX58">
            <v>0</v>
          </cell>
          <cell r="CY58">
            <v>0</v>
          </cell>
          <cell r="CZ58">
            <v>0</v>
          </cell>
          <cell r="DA58">
            <v>0</v>
          </cell>
          <cell r="DC58">
            <v>39508</v>
          </cell>
          <cell r="DD58">
            <v>122076.38877461979</v>
          </cell>
          <cell r="DE58">
            <v>31675.971696149514</v>
          </cell>
          <cell r="DF58">
            <v>0</v>
          </cell>
          <cell r="DG58">
            <v>0</v>
          </cell>
          <cell r="DH58">
            <v>0</v>
          </cell>
          <cell r="DI58">
            <v>0</v>
          </cell>
          <cell r="DJ58">
            <v>0</v>
          </cell>
          <cell r="DK58">
            <v>153752.36047076929</v>
          </cell>
        </row>
        <row r="59">
          <cell r="A59">
            <v>39539</v>
          </cell>
          <cell r="B59">
            <v>4211.7850310800668</v>
          </cell>
          <cell r="C59">
            <v>49945.313777512543</v>
          </cell>
          <cell r="D59">
            <v>6154.7809908753215</v>
          </cell>
          <cell r="E59">
            <v>5555.8426724159453</v>
          </cell>
          <cell r="F59">
            <v>9054.4052443233195</v>
          </cell>
          <cell r="G59">
            <v>2065.4568101907448</v>
          </cell>
          <cell r="H59">
            <v>69.413476662229996</v>
          </cell>
          <cell r="I59">
            <v>16.899098787349999</v>
          </cell>
          <cell r="J59">
            <v>0</v>
          </cell>
          <cell r="K59">
            <v>0</v>
          </cell>
          <cell r="L59">
            <v>0</v>
          </cell>
          <cell r="M59">
            <v>371.90070303930997</v>
          </cell>
          <cell r="N59">
            <v>0</v>
          </cell>
          <cell r="O59">
            <v>0</v>
          </cell>
          <cell r="P59">
            <v>185.87399086453712</v>
          </cell>
          <cell r="Q59">
            <v>114.92244915931164</v>
          </cell>
          <cell r="R59">
            <v>1348.9102016556833</v>
          </cell>
          <cell r="S59">
            <v>1287.1315611978364</v>
          </cell>
          <cell r="T59">
            <v>388.00046061513621</v>
          </cell>
          <cell r="U59">
            <v>1657.0788187437502</v>
          </cell>
          <cell r="V59">
            <v>32.000001197868691</v>
          </cell>
          <cell r="W59">
            <v>2627.4939022632257</v>
          </cell>
          <cell r="X59">
            <v>54.06788408931456</v>
          </cell>
          <cell r="Y59">
            <v>20.583591685534458</v>
          </cell>
          <cell r="Z59">
            <v>399.58280895956995</v>
          </cell>
          <cell r="AA59">
            <v>653.44041623270834</v>
          </cell>
          <cell r="AB59">
            <v>5006.5831330492483</v>
          </cell>
          <cell r="AC59">
            <v>2616.3678348856729</v>
          </cell>
          <cell r="AD59">
            <v>149.81306437186646</v>
          </cell>
          <cell r="AE59">
            <v>300.2453164181112</v>
          </cell>
          <cell r="AF59">
            <v>106.51259205276244</v>
          </cell>
          <cell r="AG59">
            <v>186.0417671337041</v>
          </cell>
          <cell r="AH59">
            <v>1147.2384768288473</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C59">
            <v>39539</v>
          </cell>
          <cell r="BD59">
            <v>0</v>
          </cell>
          <cell r="BE59">
            <v>0</v>
          </cell>
          <cell r="BF59">
            <v>0</v>
          </cell>
          <cell r="BG59">
            <v>0</v>
          </cell>
          <cell r="BH59">
            <v>0</v>
          </cell>
          <cell r="BI59">
            <v>0</v>
          </cell>
          <cell r="BJ59">
            <v>0</v>
          </cell>
          <cell r="BK59">
            <v>0</v>
          </cell>
          <cell r="BL59">
            <v>0</v>
          </cell>
          <cell r="BM59">
            <v>0</v>
          </cell>
          <cell r="BN59">
            <v>0</v>
          </cell>
          <cell r="BP59">
            <v>0</v>
          </cell>
          <cell r="BQ59">
            <v>0</v>
          </cell>
          <cell r="BR59">
            <v>0</v>
          </cell>
          <cell r="BS59">
            <v>0</v>
          </cell>
          <cell r="BT59">
            <v>0</v>
          </cell>
          <cell r="BU59">
            <v>0</v>
          </cell>
          <cell r="CA59">
            <v>0</v>
          </cell>
          <cell r="CB59">
            <v>0</v>
          </cell>
          <cell r="CC59">
            <v>0</v>
          </cell>
          <cell r="CH59">
            <v>0</v>
          </cell>
          <cell r="CI59">
            <v>0</v>
          </cell>
          <cell r="CJ59">
            <v>0</v>
          </cell>
          <cell r="CK59">
            <v>0</v>
          </cell>
          <cell r="CL59">
            <v>0</v>
          </cell>
          <cell r="CR59">
            <v>0</v>
          </cell>
          <cell r="CS59">
            <v>0</v>
          </cell>
          <cell r="CT59">
            <v>0</v>
          </cell>
          <cell r="CU59">
            <v>0</v>
          </cell>
          <cell r="CV59">
            <v>0</v>
          </cell>
          <cell r="CW59">
            <v>0</v>
          </cell>
          <cell r="CX59">
            <v>0</v>
          </cell>
          <cell r="CY59">
            <v>0</v>
          </cell>
          <cell r="CZ59">
            <v>0</v>
          </cell>
          <cell r="DA59">
            <v>0</v>
          </cell>
          <cell r="DC59">
            <v>39539</v>
          </cell>
          <cell r="DD59">
            <v>77445.797804886839</v>
          </cell>
          <cell r="DE59">
            <v>18281.888271404685</v>
          </cell>
          <cell r="DF59">
            <v>0</v>
          </cell>
          <cell r="DG59">
            <v>0</v>
          </cell>
          <cell r="DH59">
            <v>0</v>
          </cell>
          <cell r="DI59">
            <v>0</v>
          </cell>
          <cell r="DJ59">
            <v>0</v>
          </cell>
          <cell r="DK59">
            <v>95727.686076291517</v>
          </cell>
        </row>
        <row r="60">
          <cell r="A60">
            <v>39569</v>
          </cell>
          <cell r="B60">
            <v>3459.7779401866765</v>
          </cell>
          <cell r="C60">
            <v>28549.534619660437</v>
          </cell>
          <cell r="D60">
            <v>3860.5635763706832</v>
          </cell>
          <cell r="E60">
            <v>4063.2706952107342</v>
          </cell>
          <cell r="F60">
            <v>4913.9104141754478</v>
          </cell>
          <cell r="G60">
            <v>1861.382507165685</v>
          </cell>
          <cell r="H60">
            <v>44.298332971760004</v>
          </cell>
          <cell r="I60">
            <v>15.097743301550002</v>
          </cell>
          <cell r="J60">
            <v>0</v>
          </cell>
          <cell r="K60">
            <v>0</v>
          </cell>
          <cell r="L60">
            <v>0</v>
          </cell>
          <cell r="M60">
            <v>332.25803451463003</v>
          </cell>
          <cell r="N60">
            <v>0</v>
          </cell>
          <cell r="O60">
            <v>0</v>
          </cell>
          <cell r="P60">
            <v>102.22378366356961</v>
          </cell>
          <cell r="Q60">
            <v>56.383178350848986</v>
          </cell>
          <cell r="R60">
            <v>1007.2944827309417</v>
          </cell>
          <cell r="S60">
            <v>942.48897648285333</v>
          </cell>
          <cell r="T60">
            <v>132.99108086960103</v>
          </cell>
          <cell r="U60">
            <v>787.23236941133962</v>
          </cell>
          <cell r="V60">
            <v>16.300590722339759</v>
          </cell>
          <cell r="W60">
            <v>1431.7887414249624</v>
          </cell>
          <cell r="X60">
            <v>24.094316002587419</v>
          </cell>
          <cell r="Y60">
            <v>11.375956076685947</v>
          </cell>
          <cell r="Z60">
            <v>245.37727952784812</v>
          </cell>
          <cell r="AA60">
            <v>328.5613464881244</v>
          </cell>
          <cell r="AB60">
            <v>2887.7314291119396</v>
          </cell>
          <cell r="AC60">
            <v>1238.5505053949614</v>
          </cell>
          <cell r="AD60">
            <v>109.78516199502403</v>
          </cell>
          <cell r="AE60">
            <v>227.49647791353178</v>
          </cell>
          <cell r="AF60">
            <v>52.195734163839631</v>
          </cell>
          <cell r="AG60">
            <v>87.646958624459188</v>
          </cell>
          <cell r="AH60">
            <v>640.80529683351006</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C60">
            <v>39569</v>
          </cell>
          <cell r="BD60">
            <v>0</v>
          </cell>
          <cell r="BE60">
            <v>0</v>
          </cell>
          <cell r="BF60">
            <v>0</v>
          </cell>
          <cell r="BG60">
            <v>0</v>
          </cell>
          <cell r="BH60">
            <v>0</v>
          </cell>
          <cell r="BI60">
            <v>0</v>
          </cell>
          <cell r="BJ60">
            <v>0</v>
          </cell>
          <cell r="BK60">
            <v>0</v>
          </cell>
          <cell r="BL60">
            <v>0</v>
          </cell>
          <cell r="BM60">
            <v>0</v>
          </cell>
          <cell r="BN60">
            <v>0</v>
          </cell>
          <cell r="BP60">
            <v>0</v>
          </cell>
          <cell r="BQ60">
            <v>0</v>
          </cell>
          <cell r="BR60">
            <v>0</v>
          </cell>
          <cell r="BS60">
            <v>0</v>
          </cell>
          <cell r="BT60">
            <v>0</v>
          </cell>
          <cell r="BU60">
            <v>0</v>
          </cell>
          <cell r="CA60">
            <v>0</v>
          </cell>
          <cell r="CB60">
            <v>0</v>
          </cell>
          <cell r="CC60">
            <v>0</v>
          </cell>
          <cell r="CH60">
            <v>0</v>
          </cell>
          <cell r="CI60">
            <v>0</v>
          </cell>
          <cell r="CJ60">
            <v>0</v>
          </cell>
          <cell r="CK60">
            <v>0</v>
          </cell>
          <cell r="CL60">
            <v>0</v>
          </cell>
          <cell r="CR60">
            <v>0</v>
          </cell>
          <cell r="CS60">
            <v>0</v>
          </cell>
          <cell r="CT60">
            <v>0</v>
          </cell>
          <cell r="CU60">
            <v>0</v>
          </cell>
          <cell r="CV60">
            <v>0</v>
          </cell>
          <cell r="CW60">
            <v>0</v>
          </cell>
          <cell r="CX60">
            <v>0</v>
          </cell>
          <cell r="CY60">
            <v>0</v>
          </cell>
          <cell r="CZ60">
            <v>0</v>
          </cell>
          <cell r="DA60">
            <v>0</v>
          </cell>
          <cell r="DC60">
            <v>39569</v>
          </cell>
          <cell r="DD60">
            <v>47100.093863557602</v>
          </cell>
          <cell r="DE60">
            <v>10330.323665788967</v>
          </cell>
          <cell r="DF60">
            <v>0</v>
          </cell>
          <cell r="DG60">
            <v>0</v>
          </cell>
          <cell r="DH60">
            <v>0</v>
          </cell>
          <cell r="DI60">
            <v>0</v>
          </cell>
          <cell r="DJ60">
            <v>0</v>
          </cell>
          <cell r="DK60">
            <v>57430.417529346567</v>
          </cell>
        </row>
        <row r="61">
          <cell r="A61">
            <v>39600</v>
          </cell>
          <cell r="B61">
            <v>3006.9933411464644</v>
          </cell>
          <cell r="C61">
            <v>15152.405374230606</v>
          </cell>
          <cell r="D61">
            <v>2226.3118774722352</v>
          </cell>
          <cell r="E61">
            <v>3290.3770501912759</v>
          </cell>
          <cell r="F61">
            <v>2543.824744253975</v>
          </cell>
          <cell r="G61">
            <v>1810.9296259431001</v>
          </cell>
          <cell r="H61">
            <v>58.683379988999995</v>
          </cell>
          <cell r="I61">
            <v>14.652397792499999</v>
          </cell>
          <cell r="J61">
            <v>0</v>
          </cell>
          <cell r="K61">
            <v>0</v>
          </cell>
          <cell r="L61">
            <v>0</v>
          </cell>
          <cell r="M61">
            <v>322.4572569705</v>
          </cell>
          <cell r="N61">
            <v>0</v>
          </cell>
          <cell r="O61">
            <v>0</v>
          </cell>
          <cell r="P61">
            <v>62.873812517843028</v>
          </cell>
          <cell r="Q61">
            <v>29.074488409589698</v>
          </cell>
          <cell r="R61">
            <v>837.68848807977326</v>
          </cell>
          <cell r="S61">
            <v>772.49351013666228</v>
          </cell>
          <cell r="T61">
            <v>15.729303250209455</v>
          </cell>
          <cell r="U61">
            <v>382.21090447778965</v>
          </cell>
          <cell r="V61">
            <v>8.9589746864673447</v>
          </cell>
          <cell r="W61">
            <v>869.76004377143238</v>
          </cell>
          <cell r="X61">
            <v>10.183690433679084</v>
          </cell>
          <cell r="Y61">
            <v>7.0427133142060505</v>
          </cell>
          <cell r="Z61">
            <v>171.97765356231085</v>
          </cell>
          <cell r="AA61">
            <v>176.76831204845098</v>
          </cell>
          <cell r="AB61">
            <v>1921.5849544208374</v>
          </cell>
          <cell r="AC61">
            <v>597.13251767188819</v>
          </cell>
          <cell r="AD61">
            <v>90.03648594302193</v>
          </cell>
          <cell r="AE61">
            <v>191.18188823654643</v>
          </cell>
          <cell r="AF61">
            <v>26.858628775463497</v>
          </cell>
          <cell r="AG61">
            <v>41.853146298590829</v>
          </cell>
          <cell r="AH61">
            <v>402.24254488479147</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C61">
            <v>39600</v>
          </cell>
          <cell r="BD61">
            <v>0</v>
          </cell>
          <cell r="BE61">
            <v>0</v>
          </cell>
          <cell r="BF61">
            <v>0</v>
          </cell>
          <cell r="BG61">
            <v>0</v>
          </cell>
          <cell r="BH61">
            <v>0</v>
          </cell>
          <cell r="BI61">
            <v>0</v>
          </cell>
          <cell r="BJ61">
            <v>0</v>
          </cell>
          <cell r="BK61">
            <v>0</v>
          </cell>
          <cell r="BL61">
            <v>0</v>
          </cell>
          <cell r="BM61">
            <v>0</v>
          </cell>
          <cell r="BN61">
            <v>0</v>
          </cell>
          <cell r="BP61">
            <v>0</v>
          </cell>
          <cell r="BQ61">
            <v>0</v>
          </cell>
          <cell r="BR61">
            <v>0</v>
          </cell>
          <cell r="BS61">
            <v>0</v>
          </cell>
          <cell r="BT61">
            <v>0</v>
          </cell>
          <cell r="BU61">
            <v>0</v>
          </cell>
          <cell r="CA61">
            <v>0</v>
          </cell>
          <cell r="CB61">
            <v>0</v>
          </cell>
          <cell r="CC61">
            <v>0</v>
          </cell>
          <cell r="CH61">
            <v>0</v>
          </cell>
          <cell r="CI61">
            <v>0</v>
          </cell>
          <cell r="CJ61">
            <v>0</v>
          </cell>
          <cell r="CK61">
            <v>0</v>
          </cell>
          <cell r="CL61">
            <v>0</v>
          </cell>
          <cell r="CR61">
            <v>0</v>
          </cell>
          <cell r="CS61">
            <v>0</v>
          </cell>
          <cell r="CT61">
            <v>0</v>
          </cell>
          <cell r="CU61">
            <v>0</v>
          </cell>
          <cell r="CV61">
            <v>0</v>
          </cell>
          <cell r="CW61">
            <v>0</v>
          </cell>
          <cell r="CX61">
            <v>0</v>
          </cell>
          <cell r="CY61">
            <v>0</v>
          </cell>
          <cell r="CZ61">
            <v>0</v>
          </cell>
          <cell r="DA61">
            <v>0</v>
          </cell>
          <cell r="DC61">
            <v>39600</v>
          </cell>
          <cell r="DD61">
            <v>28426.635047989661</v>
          </cell>
          <cell r="DE61">
            <v>6615.6520609195541</v>
          </cell>
          <cell r="DF61">
            <v>0</v>
          </cell>
          <cell r="DG61">
            <v>0</v>
          </cell>
          <cell r="DH61">
            <v>0</v>
          </cell>
          <cell r="DI61">
            <v>0</v>
          </cell>
          <cell r="DJ61">
            <v>0</v>
          </cell>
          <cell r="DK61">
            <v>35042.287108909215</v>
          </cell>
        </row>
        <row r="62">
          <cell r="A62">
            <v>39630</v>
          </cell>
          <cell r="B62">
            <v>2763.167442871068</v>
          </cell>
          <cell r="C62">
            <v>8118.5313537901211</v>
          </cell>
          <cell r="D62">
            <v>1373.7004220315202</v>
          </cell>
          <cell r="E62">
            <v>3014.9264176340712</v>
          </cell>
          <cell r="F62">
            <v>1755.7157998837572</v>
          </cell>
          <cell r="G62">
            <v>1774.93731123771</v>
          </cell>
          <cell r="H62">
            <v>81.521339049860003</v>
          </cell>
          <cell r="I62">
            <v>14.3346951098</v>
          </cell>
          <cell r="J62">
            <v>0</v>
          </cell>
          <cell r="K62">
            <v>0</v>
          </cell>
          <cell r="L62">
            <v>0</v>
          </cell>
          <cell r="M62">
            <v>315.46553199508003</v>
          </cell>
          <cell r="N62">
            <v>0</v>
          </cell>
          <cell r="O62">
            <v>0</v>
          </cell>
          <cell r="P62">
            <v>60.02560656135897</v>
          </cell>
          <cell r="Q62">
            <v>26.943856819946507</v>
          </cell>
          <cell r="R62">
            <v>831.40578490672021</v>
          </cell>
          <cell r="S62">
            <v>765.48649799029783</v>
          </cell>
          <cell r="T62">
            <v>5.4264517694752135</v>
          </cell>
          <cell r="U62">
            <v>350.0927721031145</v>
          </cell>
          <cell r="V62">
            <v>8.3982649772091786</v>
          </cell>
          <cell r="W62">
            <v>828.78077495088587</v>
          </cell>
          <cell r="X62">
            <v>9.049448235014431</v>
          </cell>
          <cell r="Y62">
            <v>6.7303258631238894</v>
          </cell>
          <cell r="Z62">
            <v>167.24341087638831</v>
          </cell>
          <cell r="AA62">
            <v>165.08571996082455</v>
          </cell>
          <cell r="AB62">
            <v>1835.1810528531933</v>
          </cell>
          <cell r="AC62">
            <v>546.18186457037552</v>
          </cell>
          <cell r="AD62">
            <v>89.225584066981099</v>
          </cell>
          <cell r="AE62">
            <v>189.96173751628197</v>
          </cell>
          <cell r="AF62">
            <v>24.880585516913051</v>
          </cell>
          <cell r="AG62">
            <v>38.207304010250198</v>
          </cell>
          <cell r="AH62">
            <v>385.19782725376854</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C62">
            <v>39630</v>
          </cell>
          <cell r="BD62">
            <v>0</v>
          </cell>
          <cell r="BE62">
            <v>0</v>
          </cell>
          <cell r="BF62">
            <v>0</v>
          </cell>
          <cell r="BG62">
            <v>0</v>
          </cell>
          <cell r="BH62">
            <v>0</v>
          </cell>
          <cell r="BI62">
            <v>0</v>
          </cell>
          <cell r="BJ62">
            <v>0</v>
          </cell>
          <cell r="BK62">
            <v>0</v>
          </cell>
          <cell r="BL62">
            <v>0</v>
          </cell>
          <cell r="BM62">
            <v>0</v>
          </cell>
          <cell r="BN62">
            <v>0</v>
          </cell>
          <cell r="BP62">
            <v>0</v>
          </cell>
          <cell r="BQ62">
            <v>0</v>
          </cell>
          <cell r="BR62">
            <v>0</v>
          </cell>
          <cell r="BS62">
            <v>0</v>
          </cell>
          <cell r="BT62">
            <v>0</v>
          </cell>
          <cell r="BU62">
            <v>0</v>
          </cell>
          <cell r="CA62">
            <v>0</v>
          </cell>
          <cell r="CB62">
            <v>0</v>
          </cell>
          <cell r="CC62">
            <v>0</v>
          </cell>
          <cell r="CH62">
            <v>0</v>
          </cell>
          <cell r="CI62">
            <v>0</v>
          </cell>
          <cell r="CJ62">
            <v>0</v>
          </cell>
          <cell r="CK62">
            <v>0</v>
          </cell>
          <cell r="CL62">
            <v>0</v>
          </cell>
          <cell r="CR62">
            <v>0</v>
          </cell>
          <cell r="CS62">
            <v>0</v>
          </cell>
          <cell r="CT62">
            <v>0</v>
          </cell>
          <cell r="CU62">
            <v>0</v>
          </cell>
          <cell r="CV62">
            <v>0</v>
          </cell>
          <cell r="CW62">
            <v>0</v>
          </cell>
          <cell r="CX62">
            <v>0</v>
          </cell>
          <cell r="CY62">
            <v>0</v>
          </cell>
          <cell r="CZ62">
            <v>0</v>
          </cell>
          <cell r="DA62">
            <v>0</v>
          </cell>
          <cell r="DC62">
            <v>39630</v>
          </cell>
          <cell r="DD62">
            <v>19212.300313602987</v>
          </cell>
          <cell r="DE62">
            <v>6333.5048708021241</v>
          </cell>
          <cell r="DF62">
            <v>0</v>
          </cell>
          <cell r="DG62">
            <v>0</v>
          </cell>
          <cell r="DH62">
            <v>0</v>
          </cell>
          <cell r="DI62">
            <v>0</v>
          </cell>
          <cell r="DJ62">
            <v>0</v>
          </cell>
          <cell r="DK62">
            <v>25545.805184405112</v>
          </cell>
        </row>
        <row r="63">
          <cell r="A63">
            <v>39661</v>
          </cell>
          <cell r="B63">
            <v>2746.7351273949525</v>
          </cell>
          <cell r="C63">
            <v>9118.8585811686244</v>
          </cell>
          <cell r="D63">
            <v>1180.8704084442868</v>
          </cell>
          <cell r="E63">
            <v>3079.5020098041291</v>
          </cell>
          <cell r="F63">
            <v>1807.6945235125452</v>
          </cell>
          <cell r="G63">
            <v>1813.19820012837</v>
          </cell>
          <cell r="H63">
            <v>83.254299757420014</v>
          </cell>
          <cell r="I63">
            <v>14.650576443099999</v>
          </cell>
          <cell r="J63">
            <v>0</v>
          </cell>
          <cell r="K63">
            <v>0</v>
          </cell>
          <cell r="L63">
            <v>0</v>
          </cell>
          <cell r="M63">
            <v>322.41717429326002</v>
          </cell>
          <cell r="N63">
            <v>0</v>
          </cell>
          <cell r="O63">
            <v>0</v>
          </cell>
          <cell r="P63">
            <v>60.535541457390138</v>
          </cell>
          <cell r="Q63">
            <v>27.17275267978448</v>
          </cell>
          <cell r="R63">
            <v>838.4688176151484</v>
          </cell>
          <cell r="S63">
            <v>771.98952728275356</v>
          </cell>
          <cell r="T63">
            <v>5.472551047390164</v>
          </cell>
          <cell r="U63">
            <v>353.06691150079263</v>
          </cell>
          <cell r="V63">
            <v>8.4696106682121961</v>
          </cell>
          <cell r="W63">
            <v>835.82150744019771</v>
          </cell>
          <cell r="X63">
            <v>9.1263259162111119</v>
          </cell>
          <cell r="Y63">
            <v>6.7875019287378162</v>
          </cell>
          <cell r="Z63">
            <v>168.66419204333863</v>
          </cell>
          <cell r="AA63">
            <v>166.48817091912352</v>
          </cell>
          <cell r="AB63">
            <v>1853.0374851712995</v>
          </cell>
          <cell r="AC63">
            <v>550.82183754656035</v>
          </cell>
          <cell r="AD63">
            <v>89.983581220879188</v>
          </cell>
          <cell r="AE63">
            <v>191.57551744154179</v>
          </cell>
          <cell r="AF63">
            <v>25.091953290028222</v>
          </cell>
          <cell r="AG63">
            <v>38.531886113026324</v>
          </cell>
          <cell r="AH63">
            <v>388.47019425253086</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C63">
            <v>39661</v>
          </cell>
          <cell r="BD63">
            <v>0</v>
          </cell>
          <cell r="BE63">
            <v>0</v>
          </cell>
          <cell r="BF63">
            <v>0</v>
          </cell>
          <cell r="BG63">
            <v>0</v>
          </cell>
          <cell r="BH63">
            <v>0</v>
          </cell>
          <cell r="BI63">
            <v>0</v>
          </cell>
          <cell r="BJ63">
            <v>0</v>
          </cell>
          <cell r="BK63">
            <v>0</v>
          </cell>
          <cell r="BL63">
            <v>0</v>
          </cell>
          <cell r="BM63">
            <v>0</v>
          </cell>
          <cell r="BN63">
            <v>0</v>
          </cell>
          <cell r="BP63">
            <v>0</v>
          </cell>
          <cell r="BQ63">
            <v>0</v>
          </cell>
          <cell r="BR63">
            <v>0</v>
          </cell>
          <cell r="BS63">
            <v>0</v>
          </cell>
          <cell r="BT63">
            <v>0</v>
          </cell>
          <cell r="BU63">
            <v>0</v>
          </cell>
          <cell r="CA63">
            <v>0</v>
          </cell>
          <cell r="CB63">
            <v>0</v>
          </cell>
          <cell r="CC63">
            <v>0</v>
          </cell>
          <cell r="CH63">
            <v>0</v>
          </cell>
          <cell r="CI63">
            <v>0</v>
          </cell>
          <cell r="CJ63">
            <v>0</v>
          </cell>
          <cell r="CK63">
            <v>0</v>
          </cell>
          <cell r="CL63">
            <v>0</v>
          </cell>
          <cell r="CR63">
            <v>0</v>
          </cell>
          <cell r="CS63">
            <v>0</v>
          </cell>
          <cell r="CT63">
            <v>0</v>
          </cell>
          <cell r="CU63">
            <v>0</v>
          </cell>
          <cell r="CV63">
            <v>0</v>
          </cell>
          <cell r="CW63">
            <v>0</v>
          </cell>
          <cell r="CX63">
            <v>0</v>
          </cell>
          <cell r="CY63">
            <v>0</v>
          </cell>
          <cell r="CZ63">
            <v>0</v>
          </cell>
          <cell r="DA63">
            <v>0</v>
          </cell>
          <cell r="DC63">
            <v>39661</v>
          </cell>
          <cell r="DD63">
            <v>20167.180900946685</v>
          </cell>
          <cell r="DE63">
            <v>6389.5758655349464</v>
          </cell>
          <cell r="DF63">
            <v>0</v>
          </cell>
          <cell r="DG63">
            <v>0</v>
          </cell>
          <cell r="DH63">
            <v>0</v>
          </cell>
          <cell r="DI63">
            <v>0</v>
          </cell>
          <cell r="DJ63">
            <v>0</v>
          </cell>
          <cell r="DK63">
            <v>26556.756766481631</v>
          </cell>
        </row>
        <row r="64">
          <cell r="A64">
            <v>39692</v>
          </cell>
          <cell r="B64">
            <v>2794.0561408333424</v>
          </cell>
          <cell r="C64">
            <v>9843.9712756683257</v>
          </cell>
          <cell r="D64">
            <v>1200.3101839418894</v>
          </cell>
          <cell r="E64">
            <v>3083.4862472698564</v>
          </cell>
          <cell r="F64">
            <v>1825.8857550055507</v>
          </cell>
          <cell r="G64">
            <v>1822.80921115038</v>
          </cell>
          <cell r="H64">
            <v>83.59295597628001</v>
          </cell>
          <cell r="I64">
            <v>14.7572584029</v>
          </cell>
          <cell r="J64">
            <v>0</v>
          </cell>
          <cell r="K64">
            <v>0</v>
          </cell>
          <cell r="L64">
            <v>0</v>
          </cell>
          <cell r="M64">
            <v>324.76493829833998</v>
          </cell>
          <cell r="N64">
            <v>0</v>
          </cell>
          <cell r="O64">
            <v>0</v>
          </cell>
          <cell r="P64">
            <v>60.094510121211258</v>
          </cell>
          <cell r="Q64">
            <v>26.974785747739137</v>
          </cell>
          <cell r="R64">
            <v>832.36015790757131</v>
          </cell>
          <cell r="S64">
            <v>766.36520205931015</v>
          </cell>
          <cell r="T64">
            <v>5.4326808084754523</v>
          </cell>
          <cell r="U64">
            <v>350.49464456485811</v>
          </cell>
          <cell r="V64">
            <v>8.4079053688130685</v>
          </cell>
          <cell r="W64">
            <v>829.73213469554548</v>
          </cell>
          <cell r="X64">
            <v>9.0598361216816699</v>
          </cell>
          <cell r="Y64">
            <v>6.7380516228038223</v>
          </cell>
          <cell r="Z64">
            <v>167.43539005046702</v>
          </cell>
          <cell r="AA64">
            <v>165.27522231553135</v>
          </cell>
          <cell r="AB64">
            <v>1872.3976019513436</v>
          </cell>
          <cell r="AC64">
            <v>546.8088282439071</v>
          </cell>
          <cell r="AD64">
            <v>89.328006361803375</v>
          </cell>
          <cell r="AE64">
            <v>190.17979512036834</v>
          </cell>
          <cell r="AF64">
            <v>24.90914600986822</v>
          </cell>
          <cell r="AG64">
            <v>38.251162280236592</v>
          </cell>
          <cell r="AH64">
            <v>385.63999690544915</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C64">
            <v>39692</v>
          </cell>
          <cell r="BD64">
            <v>0</v>
          </cell>
          <cell r="BE64">
            <v>0</v>
          </cell>
          <cell r="BF64">
            <v>0</v>
          </cell>
          <cell r="BG64">
            <v>0</v>
          </cell>
          <cell r="BH64">
            <v>0</v>
          </cell>
          <cell r="BI64">
            <v>0</v>
          </cell>
          <cell r="BJ64">
            <v>0</v>
          </cell>
          <cell r="BK64">
            <v>0</v>
          </cell>
          <cell r="BL64">
            <v>0</v>
          </cell>
          <cell r="BM64">
            <v>0</v>
          </cell>
          <cell r="BN64">
            <v>0</v>
          </cell>
          <cell r="BP64">
            <v>0</v>
          </cell>
          <cell r="BQ64">
            <v>0</v>
          </cell>
          <cell r="BR64">
            <v>0</v>
          </cell>
          <cell r="BS64">
            <v>0</v>
          </cell>
          <cell r="BT64">
            <v>0</v>
          </cell>
          <cell r="BU64">
            <v>0</v>
          </cell>
          <cell r="CA64">
            <v>0</v>
          </cell>
          <cell r="CB64">
            <v>0</v>
          </cell>
          <cell r="CC64">
            <v>0</v>
          </cell>
          <cell r="CH64">
            <v>0</v>
          </cell>
          <cell r="CI64">
            <v>0</v>
          </cell>
          <cell r="CJ64">
            <v>0</v>
          </cell>
          <cell r="CK64">
            <v>0</v>
          </cell>
          <cell r="CL64">
            <v>0</v>
          </cell>
          <cell r="CR64">
            <v>0</v>
          </cell>
          <cell r="CS64">
            <v>0</v>
          </cell>
          <cell r="CT64">
            <v>0</v>
          </cell>
          <cell r="CU64">
            <v>0</v>
          </cell>
          <cell r="CV64">
            <v>0</v>
          </cell>
          <cell r="CW64">
            <v>0</v>
          </cell>
          <cell r="CX64">
            <v>0</v>
          </cell>
          <cell r="CY64">
            <v>0</v>
          </cell>
          <cell r="CZ64">
            <v>0</v>
          </cell>
          <cell r="DA64">
            <v>0</v>
          </cell>
          <cell r="DC64">
            <v>39692</v>
          </cell>
          <cell r="DD64">
            <v>20993.633966546862</v>
          </cell>
          <cell r="DE64">
            <v>6375.885058256983</v>
          </cell>
          <cell r="DF64">
            <v>0</v>
          </cell>
          <cell r="DG64">
            <v>0</v>
          </cell>
          <cell r="DH64">
            <v>0</v>
          </cell>
          <cell r="DI64">
            <v>0</v>
          </cell>
          <cell r="DJ64">
            <v>0</v>
          </cell>
          <cell r="DK64">
            <v>27369.519024803845</v>
          </cell>
        </row>
        <row r="65">
          <cell r="A65">
            <v>39722</v>
          </cell>
          <cell r="B65">
            <v>3001.2862650301845</v>
          </cell>
          <cell r="C65">
            <v>13334.410197775047</v>
          </cell>
          <cell r="D65">
            <v>1614.8000994645058</v>
          </cell>
          <cell r="E65">
            <v>3706.8706642403345</v>
          </cell>
          <cell r="F65">
            <v>3502.852238440742</v>
          </cell>
          <cell r="G65">
            <v>1925.8363280968499</v>
          </cell>
          <cell r="H65">
            <v>66.362725881999992</v>
          </cell>
          <cell r="I65">
            <v>15.66667453</v>
          </cell>
          <cell r="J65">
            <v>0</v>
          </cell>
          <cell r="K65">
            <v>0</v>
          </cell>
          <cell r="L65">
            <v>0</v>
          </cell>
          <cell r="M65">
            <v>344.77857933800004</v>
          </cell>
          <cell r="N65">
            <v>0</v>
          </cell>
          <cell r="O65">
            <v>0</v>
          </cell>
          <cell r="P65">
            <v>125.55020884313991</v>
          </cell>
          <cell r="Q65">
            <v>72.501075224215171</v>
          </cell>
          <cell r="R65">
            <v>1110.5810434701039</v>
          </cell>
          <cell r="S65">
            <v>1045.687582652271</v>
          </cell>
          <cell r="T65">
            <v>201.67173312881184</v>
          </cell>
          <cell r="U65">
            <v>1026.043244346117</v>
          </cell>
          <cell r="V65">
            <v>20.639230509547602</v>
          </cell>
          <cell r="W65">
            <v>1764.8190831415452</v>
          </cell>
          <cell r="X65">
            <v>32.282112977670295</v>
          </cell>
          <cell r="Y65">
            <v>13.945252719287076</v>
          </cell>
          <cell r="Z65">
            <v>289.15310609711679</v>
          </cell>
          <cell r="AA65">
            <v>418.22474677706623</v>
          </cell>
          <cell r="AB65">
            <v>3526.0246420959884</v>
          </cell>
          <cell r="AC65">
            <v>1616.7072003841663</v>
          </cell>
          <cell r="AD65">
            <v>121.77535465125624</v>
          </cell>
          <cell r="AE65">
            <v>249.66858939447141</v>
          </cell>
          <cell r="AF65">
            <v>67.149413835062632</v>
          </cell>
          <cell r="AG65">
            <v>114.64155003175691</v>
          </cell>
          <cell r="AH65">
            <v>782.32589476230805</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C65">
            <v>39722</v>
          </cell>
          <cell r="BD65">
            <v>0</v>
          </cell>
          <cell r="BE65">
            <v>0</v>
          </cell>
          <cell r="BF65">
            <v>0</v>
          </cell>
          <cell r="BG65">
            <v>0</v>
          </cell>
          <cell r="BH65">
            <v>0</v>
          </cell>
          <cell r="BI65">
            <v>0</v>
          </cell>
          <cell r="BJ65">
            <v>0</v>
          </cell>
          <cell r="BK65">
            <v>0</v>
          </cell>
          <cell r="BL65">
            <v>0</v>
          </cell>
          <cell r="BM65">
            <v>0</v>
          </cell>
          <cell r="BN65">
            <v>0</v>
          </cell>
          <cell r="BP65">
            <v>0</v>
          </cell>
          <cell r="BQ65">
            <v>0</v>
          </cell>
          <cell r="BR65">
            <v>0</v>
          </cell>
          <cell r="BS65">
            <v>0</v>
          </cell>
          <cell r="BT65">
            <v>0</v>
          </cell>
          <cell r="BU65">
            <v>0</v>
          </cell>
          <cell r="CA65">
            <v>0</v>
          </cell>
          <cell r="CB65">
            <v>0</v>
          </cell>
          <cell r="CC65">
            <v>0</v>
          </cell>
          <cell r="CH65">
            <v>0</v>
          </cell>
          <cell r="CI65">
            <v>0</v>
          </cell>
          <cell r="CJ65">
            <v>0</v>
          </cell>
          <cell r="CK65">
            <v>0</v>
          </cell>
          <cell r="CL65">
            <v>0</v>
          </cell>
          <cell r="CR65">
            <v>0</v>
          </cell>
          <cell r="CS65">
            <v>0</v>
          </cell>
          <cell r="CT65">
            <v>0</v>
          </cell>
          <cell r="CU65">
            <v>0</v>
          </cell>
          <cell r="CV65">
            <v>0</v>
          </cell>
          <cell r="CW65">
            <v>0</v>
          </cell>
          <cell r="CX65">
            <v>0</v>
          </cell>
          <cell r="CY65">
            <v>0</v>
          </cell>
          <cell r="CZ65">
            <v>0</v>
          </cell>
          <cell r="DA65">
            <v>0</v>
          </cell>
          <cell r="DC65">
            <v>39722</v>
          </cell>
          <cell r="DD65">
            <v>27512.863772797664</v>
          </cell>
          <cell r="DE65">
            <v>12599.391065041902</v>
          </cell>
          <cell r="DF65">
            <v>0</v>
          </cell>
          <cell r="DG65">
            <v>0</v>
          </cell>
          <cell r="DH65">
            <v>0</v>
          </cell>
          <cell r="DI65">
            <v>0</v>
          </cell>
          <cell r="DJ65">
            <v>0</v>
          </cell>
          <cell r="DK65">
            <v>40112.254837839566</v>
          </cell>
        </row>
        <row r="66">
          <cell r="A66">
            <v>39753</v>
          </cell>
          <cell r="B66">
            <v>3841.4573698906515</v>
          </cell>
          <cell r="C66">
            <v>33417.268021383992</v>
          </cell>
          <cell r="D66">
            <v>3288.0707679893267</v>
          </cell>
          <cell r="E66">
            <v>5447.6428589080588</v>
          </cell>
          <cell r="F66">
            <v>8115.9868708441873</v>
          </cell>
          <cell r="G66">
            <v>2308.3872564979501</v>
          </cell>
          <cell r="H66">
            <v>65.054266946999988</v>
          </cell>
          <cell r="I66">
            <v>19.043435853000002</v>
          </cell>
          <cell r="J66">
            <v>0</v>
          </cell>
          <cell r="K66">
            <v>0</v>
          </cell>
          <cell r="L66">
            <v>0</v>
          </cell>
          <cell r="M66">
            <v>419.09141257380003</v>
          </cell>
          <cell r="N66">
            <v>0</v>
          </cell>
          <cell r="O66">
            <v>0</v>
          </cell>
          <cell r="P66">
            <v>235.57270238833058</v>
          </cell>
          <cell r="Q66">
            <v>148.33776665919436</v>
          </cell>
          <cell r="R66">
            <v>1604.9759855036359</v>
          </cell>
          <cell r="S66">
            <v>1538.8280992522089</v>
          </cell>
          <cell r="T66">
            <v>523.42469363211569</v>
          </cell>
          <cell r="U66">
            <v>2149.0500658595934</v>
          </cell>
          <cell r="V66">
            <v>41.067705001710038</v>
          </cell>
          <cell r="W66">
            <v>3335.2449309527569</v>
          </cell>
          <cell r="X66">
            <v>70.747433601305161</v>
          </cell>
          <cell r="Y66">
            <v>26.065233959513463</v>
          </cell>
          <cell r="Z66">
            <v>496.32593757472694</v>
          </cell>
          <cell r="AA66">
            <v>840.29632921719804</v>
          </cell>
          <cell r="AB66">
            <v>6405.7939812607474</v>
          </cell>
          <cell r="AC66">
            <v>3394.8823067604708</v>
          </cell>
          <cell r="AD66">
            <v>179.07485355220561</v>
          </cell>
          <cell r="AE66">
            <v>355.94517712581751</v>
          </cell>
          <cell r="AF66">
            <v>137.5068235125822</v>
          </cell>
          <cell r="AG66">
            <v>241.56600521694301</v>
          </cell>
          <cell r="AH66">
            <v>1450.0971786312987</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C66">
            <v>39753</v>
          </cell>
          <cell r="BD66">
            <v>0</v>
          </cell>
          <cell r="BE66">
            <v>0</v>
          </cell>
          <cell r="BF66">
            <v>0</v>
          </cell>
          <cell r="BG66">
            <v>0</v>
          </cell>
          <cell r="BH66">
            <v>0</v>
          </cell>
          <cell r="BI66">
            <v>0</v>
          </cell>
          <cell r="BJ66">
            <v>0</v>
          </cell>
          <cell r="BK66">
            <v>0</v>
          </cell>
          <cell r="BL66">
            <v>0</v>
          </cell>
          <cell r="BM66">
            <v>0</v>
          </cell>
          <cell r="BN66">
            <v>0</v>
          </cell>
          <cell r="BP66">
            <v>0</v>
          </cell>
          <cell r="BQ66">
            <v>0</v>
          </cell>
          <cell r="BR66">
            <v>0</v>
          </cell>
          <cell r="BS66">
            <v>0</v>
          </cell>
          <cell r="BT66">
            <v>0</v>
          </cell>
          <cell r="BU66">
            <v>0</v>
          </cell>
          <cell r="CA66">
            <v>0</v>
          </cell>
          <cell r="CB66">
            <v>0</v>
          </cell>
          <cell r="CC66">
            <v>0</v>
          </cell>
          <cell r="CH66">
            <v>0</v>
          </cell>
          <cell r="CI66">
            <v>0</v>
          </cell>
          <cell r="CJ66">
            <v>0</v>
          </cell>
          <cell r="CK66">
            <v>0</v>
          </cell>
          <cell r="CL66">
            <v>0</v>
          </cell>
          <cell r="CR66">
            <v>0</v>
          </cell>
          <cell r="CS66">
            <v>0</v>
          </cell>
          <cell r="CT66">
            <v>0</v>
          </cell>
          <cell r="CU66">
            <v>0</v>
          </cell>
          <cell r="CV66">
            <v>0</v>
          </cell>
          <cell r="CW66">
            <v>0</v>
          </cell>
          <cell r="CX66">
            <v>0</v>
          </cell>
          <cell r="CY66">
            <v>0</v>
          </cell>
          <cell r="CZ66">
            <v>0</v>
          </cell>
          <cell r="DA66">
            <v>0</v>
          </cell>
          <cell r="DC66">
            <v>39753</v>
          </cell>
          <cell r="DD66">
            <v>56922.002260887966</v>
          </cell>
          <cell r="DE66">
            <v>23174.803209662361</v>
          </cell>
          <cell r="DF66">
            <v>0</v>
          </cell>
          <cell r="DG66">
            <v>0</v>
          </cell>
          <cell r="DH66">
            <v>0</v>
          </cell>
          <cell r="DI66">
            <v>0</v>
          </cell>
          <cell r="DJ66">
            <v>0</v>
          </cell>
          <cell r="DK66">
            <v>80096.805470550331</v>
          </cell>
        </row>
        <row r="67">
          <cell r="A67">
            <v>39783</v>
          </cell>
          <cell r="B67">
            <v>4623.7730640760929</v>
          </cell>
          <cell r="C67">
            <v>66519.55102816454</v>
          </cell>
          <cell r="D67">
            <v>5894.0830733561224</v>
          </cell>
          <cell r="E67">
            <v>7210.7148293844439</v>
          </cell>
          <cell r="F67">
            <v>14109.104709489538</v>
          </cell>
          <cell r="G67">
            <v>2456.4931565970451</v>
          </cell>
          <cell r="H67">
            <v>95.522363481499994</v>
          </cell>
          <cell r="I67">
            <v>20.350760546349999</v>
          </cell>
          <cell r="J67">
            <v>0</v>
          </cell>
          <cell r="K67">
            <v>0</v>
          </cell>
          <cell r="L67">
            <v>0</v>
          </cell>
          <cell r="M67">
            <v>447.86188008071002</v>
          </cell>
          <cell r="N67">
            <v>0</v>
          </cell>
          <cell r="O67">
            <v>0</v>
          </cell>
          <cell r="P67">
            <v>371.4682380676897</v>
          </cell>
          <cell r="Q67">
            <v>243.81375864531725</v>
          </cell>
          <cell r="R67">
            <v>2145.3622150850288</v>
          </cell>
          <cell r="S67">
            <v>2085.8264546206151</v>
          </cell>
          <cell r="T67">
            <v>942.12452283735604</v>
          </cell>
          <cell r="U67">
            <v>3568.9977010744992</v>
          </cell>
          <cell r="V67">
            <v>66.643847224858035</v>
          </cell>
          <cell r="W67">
            <v>5278.4780707455175</v>
          </cell>
          <cell r="X67">
            <v>119.75166358889857</v>
          </cell>
          <cell r="Y67">
            <v>41.020609087187943</v>
          </cell>
          <cell r="Z67">
            <v>745.43498485276371</v>
          </cell>
          <cell r="AA67">
            <v>1369.7783141987475</v>
          </cell>
          <cell r="AB67">
            <v>9894.4324169045085</v>
          </cell>
          <cell r="AC67">
            <v>5644.2556264994155</v>
          </cell>
          <cell r="AD67">
            <v>242.59705584562158</v>
          </cell>
          <cell r="AE67">
            <v>470.70191098033587</v>
          </cell>
          <cell r="AF67">
            <v>226.09915479820071</v>
          </cell>
          <cell r="AG67">
            <v>402.22155839514272</v>
          </cell>
          <cell r="AH67">
            <v>2272.2904359362428</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C67">
            <v>39783</v>
          </cell>
          <cell r="BD67">
            <v>0</v>
          </cell>
          <cell r="BE67">
            <v>0</v>
          </cell>
          <cell r="BF67">
            <v>0</v>
          </cell>
          <cell r="BG67">
            <v>0</v>
          </cell>
          <cell r="BH67">
            <v>0</v>
          </cell>
          <cell r="BI67">
            <v>0</v>
          </cell>
          <cell r="BJ67">
            <v>0</v>
          </cell>
          <cell r="BK67">
            <v>0</v>
          </cell>
          <cell r="BL67">
            <v>0</v>
          </cell>
          <cell r="BM67">
            <v>0</v>
          </cell>
          <cell r="BN67">
            <v>0</v>
          </cell>
          <cell r="BP67">
            <v>0</v>
          </cell>
          <cell r="BQ67">
            <v>0</v>
          </cell>
          <cell r="BR67">
            <v>0</v>
          </cell>
          <cell r="BS67">
            <v>0</v>
          </cell>
          <cell r="BT67">
            <v>0</v>
          </cell>
          <cell r="BU67">
            <v>0</v>
          </cell>
          <cell r="CA67">
            <v>0</v>
          </cell>
          <cell r="CB67">
            <v>0</v>
          </cell>
          <cell r="CC67">
            <v>0</v>
          </cell>
          <cell r="CH67">
            <v>0</v>
          </cell>
          <cell r="CI67">
            <v>0</v>
          </cell>
          <cell r="CJ67">
            <v>0</v>
          </cell>
          <cell r="CK67">
            <v>0</v>
          </cell>
          <cell r="CL67">
            <v>0</v>
          </cell>
          <cell r="CR67">
            <v>0</v>
          </cell>
          <cell r="CS67">
            <v>0</v>
          </cell>
          <cell r="CT67">
            <v>0</v>
          </cell>
          <cell r="CU67">
            <v>0</v>
          </cell>
          <cell r="CV67">
            <v>0</v>
          </cell>
          <cell r="CW67">
            <v>0</v>
          </cell>
          <cell r="CX67">
            <v>0</v>
          </cell>
          <cell r="CY67">
            <v>0</v>
          </cell>
          <cell r="CZ67">
            <v>0</v>
          </cell>
          <cell r="DA67">
            <v>0</v>
          </cell>
          <cell r="DC67">
            <v>39783</v>
          </cell>
          <cell r="DD67">
            <v>101377.45486517635</v>
          </cell>
          <cell r="DE67">
            <v>36131.298539387943</v>
          </cell>
          <cell r="DF67">
            <v>0</v>
          </cell>
          <cell r="DG67">
            <v>0</v>
          </cell>
          <cell r="DH67">
            <v>0</v>
          </cell>
          <cell r="DI67">
            <v>0</v>
          </cell>
          <cell r="DJ67">
            <v>0</v>
          </cell>
          <cell r="DK67">
            <v>137508.75340456428</v>
          </cell>
        </row>
        <row r="68">
          <cell r="A68">
            <v>39814</v>
          </cell>
          <cell r="B68">
            <v>5321.304213420115</v>
          </cell>
          <cell r="C68">
            <v>93366.493830478139</v>
          </cell>
          <cell r="D68">
            <v>8519.6725319039924</v>
          </cell>
          <cell r="E68">
            <v>8634.660954492876</v>
          </cell>
          <cell r="F68">
            <v>18956.519160042313</v>
          </cell>
          <cell r="G68">
            <v>2553.0026147000403</v>
          </cell>
          <cell r="H68">
            <v>120.13840911887999</v>
          </cell>
          <cell r="I68">
            <v>21.180799606199997</v>
          </cell>
          <cell r="J68">
            <v>0</v>
          </cell>
          <cell r="K68">
            <v>0</v>
          </cell>
          <cell r="L68">
            <v>0</v>
          </cell>
          <cell r="M68">
            <v>466.12865949852005</v>
          </cell>
          <cell r="N68">
            <v>0</v>
          </cell>
          <cell r="O68">
            <v>0</v>
          </cell>
          <cell r="P68">
            <v>440.9593806127445</v>
          </cell>
          <cell r="Q68">
            <v>293.03084581062626</v>
          </cell>
          <cell r="R68">
            <v>2406.3275275963952</v>
          </cell>
          <cell r="S68">
            <v>2351.9574670856668</v>
          </cell>
          <cell r="T68">
            <v>1160.8832218658206</v>
          </cell>
          <cell r="U68">
            <v>4302.2813468371924</v>
          </cell>
          <cell r="V68">
            <v>79.797534678349606</v>
          </cell>
          <cell r="W68">
            <v>6272.9301785027628</v>
          </cell>
          <cell r="X68">
            <v>145.13684802999049</v>
          </cell>
          <cell r="Y68">
            <v>48.664919037815487</v>
          </cell>
          <cell r="Z68">
            <v>871.33557226275082</v>
          </cell>
          <cell r="AA68">
            <v>1642.3158824469147</v>
          </cell>
          <cell r="AB68">
            <v>11672.829580721298</v>
          </cell>
          <cell r="AC68">
            <v>6806.0859232209941</v>
          </cell>
          <cell r="AD68">
            <v>273.49393040770968</v>
          </cell>
          <cell r="AE68">
            <v>525.77318537211841</v>
          </cell>
          <cell r="AF68">
            <v>271.77089957379513</v>
          </cell>
          <cell r="AG68">
            <v>485.22301917010157</v>
          </cell>
          <cell r="AH68">
            <v>2692.1536375251021</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C68">
            <v>39814</v>
          </cell>
          <cell r="BD68">
            <v>0</v>
          </cell>
          <cell r="BE68">
            <v>0</v>
          </cell>
          <cell r="BF68">
            <v>0</v>
          </cell>
          <cell r="BG68">
            <v>0</v>
          </cell>
          <cell r="BH68">
            <v>0</v>
          </cell>
          <cell r="BI68">
            <v>0</v>
          </cell>
          <cell r="BJ68">
            <v>0</v>
          </cell>
          <cell r="BK68">
            <v>0</v>
          </cell>
          <cell r="BL68">
            <v>0</v>
          </cell>
          <cell r="BM68">
            <v>0</v>
          </cell>
          <cell r="BN68">
            <v>0</v>
          </cell>
          <cell r="BP68">
            <v>0</v>
          </cell>
          <cell r="BQ68">
            <v>0</v>
          </cell>
          <cell r="BR68">
            <v>0</v>
          </cell>
          <cell r="BS68">
            <v>0</v>
          </cell>
          <cell r="BT68">
            <v>0</v>
          </cell>
          <cell r="BU68">
            <v>0</v>
          </cell>
          <cell r="CA68">
            <v>0</v>
          </cell>
          <cell r="CB68">
            <v>0</v>
          </cell>
          <cell r="CC68">
            <v>0</v>
          </cell>
          <cell r="CH68">
            <v>0</v>
          </cell>
          <cell r="CI68">
            <v>0</v>
          </cell>
          <cell r="CJ68">
            <v>0</v>
          </cell>
          <cell r="CK68">
            <v>0</v>
          </cell>
          <cell r="CL68">
            <v>0</v>
          </cell>
          <cell r="CR68">
            <v>0</v>
          </cell>
          <cell r="CS68">
            <v>0</v>
          </cell>
          <cell r="CT68">
            <v>0</v>
          </cell>
          <cell r="CU68">
            <v>0</v>
          </cell>
          <cell r="CV68">
            <v>0</v>
          </cell>
          <cell r="CW68">
            <v>0</v>
          </cell>
          <cell r="CX68">
            <v>0</v>
          </cell>
          <cell r="CY68">
            <v>0</v>
          </cell>
          <cell r="CZ68">
            <v>0</v>
          </cell>
          <cell r="DA68">
            <v>0</v>
          </cell>
          <cell r="DC68">
            <v>39814</v>
          </cell>
          <cell r="DD68">
            <v>137959.10117326106</v>
          </cell>
          <cell r="DE68">
            <v>42742.950900758144</v>
          </cell>
          <cell r="DF68">
            <v>0</v>
          </cell>
          <cell r="DG68">
            <v>0</v>
          </cell>
          <cell r="DH68">
            <v>0</v>
          </cell>
          <cell r="DI68">
            <v>0</v>
          </cell>
          <cell r="DJ68">
            <v>0</v>
          </cell>
          <cell r="DK68">
            <v>180702.05207401922</v>
          </cell>
        </row>
        <row r="69">
          <cell r="A69">
            <v>39845</v>
          </cell>
          <cell r="B69">
            <v>5508.8383534728046</v>
          </cell>
          <cell r="C69">
            <v>98010.713689369615</v>
          </cell>
          <cell r="D69">
            <v>9513.127422753103</v>
          </cell>
          <cell r="E69">
            <v>8414.6952362010088</v>
          </cell>
          <cell r="F69">
            <v>18765.409736053563</v>
          </cell>
          <cell r="G69">
            <v>2422.5966937705352</v>
          </cell>
          <cell r="H69">
            <v>117.82081410602997</v>
          </cell>
          <cell r="I69">
            <v>20.095249783049997</v>
          </cell>
          <cell r="J69">
            <v>0</v>
          </cell>
          <cell r="K69">
            <v>0</v>
          </cell>
          <cell r="L69">
            <v>0</v>
          </cell>
          <cell r="M69">
            <v>442.23882090453003</v>
          </cell>
          <cell r="N69">
            <v>0</v>
          </cell>
          <cell r="O69">
            <v>0</v>
          </cell>
          <cell r="P69">
            <v>388.15732740983441</v>
          </cell>
          <cell r="Q69">
            <v>257.2514352788603</v>
          </cell>
          <cell r="R69">
            <v>2145.0744984030493</v>
          </cell>
          <cell r="S69">
            <v>2094.0918983666393</v>
          </cell>
          <cell r="T69">
            <v>1013.7309999424868</v>
          </cell>
          <cell r="U69">
            <v>3774.5396414558109</v>
          </cell>
          <cell r="V69">
            <v>70.110784008241751</v>
          </cell>
          <cell r="W69">
            <v>5520.4463712856204</v>
          </cell>
          <cell r="X69">
            <v>127.18621372497681</v>
          </cell>
          <cell r="Y69">
            <v>42.843254614433306</v>
          </cell>
          <cell r="Z69">
            <v>769.59417834249393</v>
          </cell>
          <cell r="AA69">
            <v>1442.5384267598079</v>
          </cell>
          <cell r="AB69">
            <v>10458.863169541415</v>
          </cell>
          <cell r="AC69">
            <v>5970.805127149757</v>
          </cell>
          <cell r="AD69">
            <v>243.5197300852239</v>
          </cell>
          <cell r="AE69">
            <v>469.13352250023655</v>
          </cell>
          <cell r="AF69">
            <v>238.58156604573244</v>
          </cell>
          <cell r="AG69">
            <v>425.63471375851111</v>
          </cell>
          <cell r="AH69">
            <v>2370.7850301435774</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C69">
            <v>39845</v>
          </cell>
          <cell r="BD69">
            <v>0</v>
          </cell>
          <cell r="BE69">
            <v>0</v>
          </cell>
          <cell r="BF69">
            <v>0</v>
          </cell>
          <cell r="BG69">
            <v>0</v>
          </cell>
          <cell r="BH69">
            <v>0</v>
          </cell>
          <cell r="BI69">
            <v>0</v>
          </cell>
          <cell r="BJ69">
            <v>0</v>
          </cell>
          <cell r="BK69">
            <v>0</v>
          </cell>
          <cell r="BL69">
            <v>0</v>
          </cell>
          <cell r="BM69">
            <v>0</v>
          </cell>
          <cell r="BN69">
            <v>0</v>
          </cell>
          <cell r="BP69">
            <v>0</v>
          </cell>
          <cell r="BQ69">
            <v>0</v>
          </cell>
          <cell r="BR69">
            <v>0</v>
          </cell>
          <cell r="BS69">
            <v>0</v>
          </cell>
          <cell r="BT69">
            <v>0</v>
          </cell>
          <cell r="BU69">
            <v>0</v>
          </cell>
          <cell r="CA69">
            <v>0</v>
          </cell>
          <cell r="CB69">
            <v>0</v>
          </cell>
          <cell r="CC69">
            <v>0</v>
          </cell>
          <cell r="CH69">
            <v>0</v>
          </cell>
          <cell r="CI69">
            <v>0</v>
          </cell>
          <cell r="CJ69">
            <v>0</v>
          </cell>
          <cell r="CK69">
            <v>0</v>
          </cell>
          <cell r="CL69">
            <v>0</v>
          </cell>
          <cell r="CR69">
            <v>0</v>
          </cell>
          <cell r="CS69">
            <v>0</v>
          </cell>
          <cell r="CT69">
            <v>0</v>
          </cell>
          <cell r="CU69">
            <v>0</v>
          </cell>
          <cell r="CV69">
            <v>0</v>
          </cell>
          <cell r="CW69">
            <v>0</v>
          </cell>
          <cell r="CX69">
            <v>0</v>
          </cell>
          <cell r="CY69">
            <v>0</v>
          </cell>
          <cell r="CZ69">
            <v>0</v>
          </cell>
          <cell r="DA69">
            <v>0</v>
          </cell>
          <cell r="DC69">
            <v>39845</v>
          </cell>
          <cell r="DD69">
            <v>143215.5360164142</v>
          </cell>
          <cell r="DE69">
            <v>37822.887888816702</v>
          </cell>
          <cell r="DF69">
            <v>0</v>
          </cell>
          <cell r="DG69">
            <v>0</v>
          </cell>
          <cell r="DH69">
            <v>0</v>
          </cell>
          <cell r="DI69">
            <v>0</v>
          </cell>
          <cell r="DJ69">
            <v>0</v>
          </cell>
          <cell r="DK69">
            <v>181038.42390523091</v>
          </cell>
        </row>
        <row r="70">
          <cell r="A70">
            <v>39873</v>
          </cell>
          <cell r="B70">
            <v>5133.0598202005667</v>
          </cell>
          <cell r="C70">
            <v>81677.742972531603</v>
          </cell>
          <cell r="D70">
            <v>8541.310201926326</v>
          </cell>
          <cell r="E70">
            <v>7463.9356062285788</v>
          </cell>
          <cell r="F70">
            <v>15671.553445129386</v>
          </cell>
          <cell r="G70">
            <v>2358.033327483975</v>
          </cell>
          <cell r="H70">
            <v>100.90287137475001</v>
          </cell>
          <cell r="I70">
            <v>19.525351602249998</v>
          </cell>
          <cell r="J70">
            <v>0</v>
          </cell>
          <cell r="K70">
            <v>0</v>
          </cell>
          <cell r="L70">
            <v>0</v>
          </cell>
          <cell r="M70">
            <v>429.69699623284998</v>
          </cell>
          <cell r="N70">
            <v>0</v>
          </cell>
          <cell r="O70">
            <v>0</v>
          </cell>
          <cell r="P70">
            <v>325.71892157498303</v>
          </cell>
          <cell r="Q70">
            <v>211.34017661782516</v>
          </cell>
          <cell r="R70">
            <v>1976.3446694540376</v>
          </cell>
          <cell r="S70">
            <v>1913.0842408952706</v>
          </cell>
          <cell r="T70">
            <v>797.26080103376296</v>
          </cell>
          <cell r="U70">
            <v>3084.9387063913409</v>
          </cell>
          <cell r="V70">
            <v>57.970513744749461</v>
          </cell>
          <cell r="W70">
            <v>4623.6440349250743</v>
          </cell>
          <cell r="X70">
            <v>102.9801373119991</v>
          </cell>
          <cell r="Y70">
            <v>35.988582696603501</v>
          </cell>
          <cell r="Z70">
            <v>662.81779094207968</v>
          </cell>
          <cell r="AA70">
            <v>1190.0302996439757</v>
          </cell>
          <cell r="AB70">
            <v>8862.4361308459556</v>
          </cell>
          <cell r="AC70">
            <v>4877.2630303092737</v>
          </cell>
          <cell r="AD70">
            <v>222.54392716638827</v>
          </cell>
          <cell r="AE70">
            <v>435.10105934977037</v>
          </cell>
          <cell r="AF70">
            <v>195.96423724965101</v>
          </cell>
          <cell r="AG70">
            <v>347.42366983647509</v>
          </cell>
          <cell r="AH70">
            <v>1995.9782115136491</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C70">
            <v>39873</v>
          </cell>
          <cell r="BD70">
            <v>0</v>
          </cell>
          <cell r="BE70">
            <v>0</v>
          </cell>
          <cell r="BF70">
            <v>0</v>
          </cell>
          <cell r="BG70">
            <v>0</v>
          </cell>
          <cell r="BH70">
            <v>0</v>
          </cell>
          <cell r="BI70">
            <v>0</v>
          </cell>
          <cell r="BJ70">
            <v>0</v>
          </cell>
          <cell r="BK70">
            <v>0</v>
          </cell>
          <cell r="BL70">
            <v>0</v>
          </cell>
          <cell r="BM70">
            <v>0</v>
          </cell>
          <cell r="BN70">
            <v>0</v>
          </cell>
          <cell r="BP70">
            <v>0</v>
          </cell>
          <cell r="BQ70">
            <v>0</v>
          </cell>
          <cell r="BR70">
            <v>0</v>
          </cell>
          <cell r="BS70">
            <v>0</v>
          </cell>
          <cell r="BT70">
            <v>0</v>
          </cell>
          <cell r="BU70">
            <v>0</v>
          </cell>
          <cell r="CA70">
            <v>0</v>
          </cell>
          <cell r="CB70">
            <v>0</v>
          </cell>
          <cell r="CC70">
            <v>0</v>
          </cell>
          <cell r="CH70">
            <v>0</v>
          </cell>
          <cell r="CI70">
            <v>0</v>
          </cell>
          <cell r="CJ70">
            <v>0</v>
          </cell>
          <cell r="CK70">
            <v>0</v>
          </cell>
          <cell r="CL70">
            <v>0</v>
          </cell>
          <cell r="CR70">
            <v>0</v>
          </cell>
          <cell r="CS70">
            <v>0</v>
          </cell>
          <cell r="CT70">
            <v>0</v>
          </cell>
          <cell r="CU70">
            <v>0</v>
          </cell>
          <cell r="CV70">
            <v>0</v>
          </cell>
          <cell r="CW70">
            <v>0</v>
          </cell>
          <cell r="CX70">
            <v>0</v>
          </cell>
          <cell r="CY70">
            <v>0</v>
          </cell>
          <cell r="CZ70">
            <v>0</v>
          </cell>
          <cell r="DA70">
            <v>0</v>
          </cell>
          <cell r="DC70">
            <v>39873</v>
          </cell>
          <cell r="DD70">
            <v>121395.76059271028</v>
          </cell>
          <cell r="DE70">
            <v>31918.829141502865</v>
          </cell>
          <cell r="DF70">
            <v>0</v>
          </cell>
          <cell r="DG70">
            <v>0</v>
          </cell>
          <cell r="DH70">
            <v>0</v>
          </cell>
          <cell r="DI70">
            <v>0</v>
          </cell>
          <cell r="DJ70">
            <v>0</v>
          </cell>
          <cell r="DK70">
            <v>153314.58973421314</v>
          </cell>
        </row>
        <row r="71">
          <cell r="A71">
            <v>39904</v>
          </cell>
          <cell r="B71">
            <v>4180.9720306925765</v>
          </cell>
          <cell r="C71">
            <v>50006.409140063253</v>
          </cell>
          <cell r="D71">
            <v>6026.7024377872631</v>
          </cell>
          <cell r="E71">
            <v>5644.0071787209881</v>
          </cell>
          <cell r="F71">
            <v>10219.279225735594</v>
          </cell>
          <cell r="G71">
            <v>2065.4568101907448</v>
          </cell>
          <cell r="H71">
            <v>69.413476662229996</v>
          </cell>
          <cell r="I71">
            <v>16.899098787349999</v>
          </cell>
          <cell r="J71">
            <v>0</v>
          </cell>
          <cell r="K71">
            <v>0</v>
          </cell>
          <cell r="L71">
            <v>0</v>
          </cell>
          <cell r="M71">
            <v>371.90070303930997</v>
          </cell>
          <cell r="N71">
            <v>0</v>
          </cell>
          <cell r="O71">
            <v>0</v>
          </cell>
          <cell r="P71">
            <v>185.87399086453712</v>
          </cell>
          <cell r="Q71">
            <v>114.92244915931164</v>
          </cell>
          <cell r="R71">
            <v>1348.9102016556833</v>
          </cell>
          <cell r="S71">
            <v>1287.1315611978364</v>
          </cell>
          <cell r="T71">
            <v>388.00046061513621</v>
          </cell>
          <cell r="U71">
            <v>1657.0788187437502</v>
          </cell>
          <cell r="V71">
            <v>32.000001197868691</v>
          </cell>
          <cell r="W71">
            <v>2627.4939022632257</v>
          </cell>
          <cell r="X71">
            <v>54.06788408931456</v>
          </cell>
          <cell r="Y71">
            <v>20.583591685534458</v>
          </cell>
          <cell r="Z71">
            <v>399.58280895956995</v>
          </cell>
          <cell r="AA71">
            <v>653.44041623270834</v>
          </cell>
          <cell r="AB71">
            <v>5305.6759649524183</v>
          </cell>
          <cell r="AC71">
            <v>2616.3678348856729</v>
          </cell>
          <cell r="AD71">
            <v>149.81306437186646</v>
          </cell>
          <cell r="AE71">
            <v>300.2453164181112</v>
          </cell>
          <cell r="AF71">
            <v>106.51259205276244</v>
          </cell>
          <cell r="AG71">
            <v>186.0417671337041</v>
          </cell>
          <cell r="AH71">
            <v>1147.2384768288473</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C71">
            <v>39904</v>
          </cell>
          <cell r="BD71">
            <v>0</v>
          </cell>
          <cell r="BE71">
            <v>0</v>
          </cell>
          <cell r="BF71">
            <v>0</v>
          </cell>
          <cell r="BG71">
            <v>0</v>
          </cell>
          <cell r="BH71">
            <v>0</v>
          </cell>
          <cell r="BI71">
            <v>0</v>
          </cell>
          <cell r="BJ71">
            <v>0</v>
          </cell>
          <cell r="BK71">
            <v>0</v>
          </cell>
          <cell r="BL71">
            <v>0</v>
          </cell>
          <cell r="BM71">
            <v>0</v>
          </cell>
          <cell r="BN71">
            <v>0</v>
          </cell>
          <cell r="BP71">
            <v>0</v>
          </cell>
          <cell r="BQ71">
            <v>0</v>
          </cell>
          <cell r="BR71">
            <v>0</v>
          </cell>
          <cell r="BS71">
            <v>0</v>
          </cell>
          <cell r="BT71">
            <v>0</v>
          </cell>
          <cell r="BU71">
            <v>0</v>
          </cell>
          <cell r="CA71">
            <v>0</v>
          </cell>
          <cell r="CB71">
            <v>0</v>
          </cell>
          <cell r="CC71">
            <v>0</v>
          </cell>
          <cell r="CH71">
            <v>0</v>
          </cell>
          <cell r="CI71">
            <v>0</v>
          </cell>
          <cell r="CJ71">
            <v>0</v>
          </cell>
          <cell r="CK71">
            <v>0</v>
          </cell>
          <cell r="CL71">
            <v>0</v>
          </cell>
          <cell r="CR71">
            <v>0</v>
          </cell>
          <cell r="CS71">
            <v>0</v>
          </cell>
          <cell r="CT71">
            <v>0</v>
          </cell>
          <cell r="CU71">
            <v>0</v>
          </cell>
          <cell r="CV71">
            <v>0</v>
          </cell>
          <cell r="CW71">
            <v>0</v>
          </cell>
          <cell r="CX71">
            <v>0</v>
          </cell>
          <cell r="CY71">
            <v>0</v>
          </cell>
          <cell r="CZ71">
            <v>0</v>
          </cell>
          <cell r="DA71">
            <v>0</v>
          </cell>
          <cell r="DC71">
            <v>39904</v>
          </cell>
          <cell r="DD71">
            <v>78601.040101679318</v>
          </cell>
          <cell r="DE71">
            <v>18580.981103307855</v>
          </cell>
          <cell r="DF71">
            <v>0</v>
          </cell>
          <cell r="DG71">
            <v>0</v>
          </cell>
          <cell r="DH71">
            <v>0</v>
          </cell>
          <cell r="DI71">
            <v>0</v>
          </cell>
          <cell r="DJ71">
            <v>0</v>
          </cell>
          <cell r="DK71">
            <v>97182.021204987177</v>
          </cell>
        </row>
        <row r="72">
          <cell r="A72">
            <v>39934</v>
          </cell>
          <cell r="B72">
            <v>3466.8210627045478</v>
          </cell>
          <cell r="C72">
            <v>28781.43074828267</v>
          </cell>
          <cell r="D72">
            <v>3821.9579406069765</v>
          </cell>
          <cell r="E72">
            <v>4127.6641762038435</v>
          </cell>
          <cell r="F72">
            <v>5538.5331787406267</v>
          </cell>
          <cell r="G72">
            <v>1861.382507165685</v>
          </cell>
          <cell r="H72">
            <v>44.298332971760004</v>
          </cell>
          <cell r="I72">
            <v>15.097743301550002</v>
          </cell>
          <cell r="J72">
            <v>0</v>
          </cell>
          <cell r="K72">
            <v>0</v>
          </cell>
          <cell r="L72">
            <v>0</v>
          </cell>
          <cell r="M72">
            <v>332.25803451463003</v>
          </cell>
          <cell r="N72">
            <v>0</v>
          </cell>
          <cell r="O72">
            <v>0</v>
          </cell>
          <cell r="P72">
            <v>102.22378366356961</v>
          </cell>
          <cell r="Q72">
            <v>56.383178350848986</v>
          </cell>
          <cell r="R72">
            <v>1007.2944827309417</v>
          </cell>
          <cell r="S72">
            <v>942.48897648285333</v>
          </cell>
          <cell r="T72">
            <v>132.99108086960103</v>
          </cell>
          <cell r="U72">
            <v>787.23236941133962</v>
          </cell>
          <cell r="V72">
            <v>16.300590722339759</v>
          </cell>
          <cell r="W72">
            <v>1431.7887414249624</v>
          </cell>
          <cell r="X72">
            <v>24.094316002587419</v>
          </cell>
          <cell r="Y72">
            <v>11.375956076685947</v>
          </cell>
          <cell r="Z72">
            <v>245.37727952784812</v>
          </cell>
          <cell r="AA72">
            <v>328.5613464881244</v>
          </cell>
          <cell r="AB72">
            <v>3156.536703920453</v>
          </cell>
          <cell r="AC72">
            <v>1238.5505053949614</v>
          </cell>
          <cell r="AD72">
            <v>109.78516199502403</v>
          </cell>
          <cell r="AE72">
            <v>227.49647791353178</v>
          </cell>
          <cell r="AF72">
            <v>52.195734163839631</v>
          </cell>
          <cell r="AG72">
            <v>87.646958624459188</v>
          </cell>
          <cell r="AH72">
            <v>640.80529683351006</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C72">
            <v>39934</v>
          </cell>
          <cell r="BD72">
            <v>0</v>
          </cell>
          <cell r="BE72">
            <v>0</v>
          </cell>
          <cell r="BF72">
            <v>0</v>
          </cell>
          <cell r="BG72">
            <v>0</v>
          </cell>
          <cell r="BH72">
            <v>0</v>
          </cell>
          <cell r="BI72">
            <v>0</v>
          </cell>
          <cell r="BJ72">
            <v>0</v>
          </cell>
          <cell r="BK72">
            <v>0</v>
          </cell>
          <cell r="BL72">
            <v>0</v>
          </cell>
          <cell r="BM72">
            <v>0</v>
          </cell>
          <cell r="BN72">
            <v>0</v>
          </cell>
          <cell r="BP72">
            <v>0</v>
          </cell>
          <cell r="BQ72">
            <v>0</v>
          </cell>
          <cell r="BR72">
            <v>0</v>
          </cell>
          <cell r="BS72">
            <v>0</v>
          </cell>
          <cell r="BT72">
            <v>0</v>
          </cell>
          <cell r="BU72">
            <v>0</v>
          </cell>
          <cell r="CA72">
            <v>0</v>
          </cell>
          <cell r="CB72">
            <v>0</v>
          </cell>
          <cell r="CC72">
            <v>0</v>
          </cell>
          <cell r="CH72">
            <v>0</v>
          </cell>
          <cell r="CI72">
            <v>0</v>
          </cell>
          <cell r="CJ72">
            <v>0</v>
          </cell>
          <cell r="CK72">
            <v>0</v>
          </cell>
          <cell r="CL72">
            <v>0</v>
          </cell>
          <cell r="CR72">
            <v>0</v>
          </cell>
          <cell r="CS72">
            <v>0</v>
          </cell>
          <cell r="CT72">
            <v>0</v>
          </cell>
          <cell r="CU72">
            <v>0</v>
          </cell>
          <cell r="CV72">
            <v>0</v>
          </cell>
          <cell r="CW72">
            <v>0</v>
          </cell>
          <cell r="CX72">
            <v>0</v>
          </cell>
          <cell r="CY72">
            <v>0</v>
          </cell>
          <cell r="CZ72">
            <v>0</v>
          </cell>
          <cell r="DA72">
            <v>0</v>
          </cell>
          <cell r="DC72">
            <v>39934</v>
          </cell>
          <cell r="DD72">
            <v>47989.443724492281</v>
          </cell>
          <cell r="DE72">
            <v>10599.128940597479</v>
          </cell>
          <cell r="DF72">
            <v>0</v>
          </cell>
          <cell r="DG72">
            <v>0</v>
          </cell>
          <cell r="DH72">
            <v>0</v>
          </cell>
          <cell r="DI72">
            <v>0</v>
          </cell>
          <cell r="DJ72">
            <v>0</v>
          </cell>
          <cell r="DK72">
            <v>58588.572665089756</v>
          </cell>
        </row>
        <row r="73">
          <cell r="A73">
            <v>39965</v>
          </cell>
          <cell r="B73">
            <v>3015.5956217064913</v>
          </cell>
          <cell r="C73">
            <v>15508.202717182316</v>
          </cell>
          <cell r="D73">
            <v>2204.0487586975123</v>
          </cell>
          <cell r="E73">
            <v>3342.4526851329597</v>
          </cell>
          <cell r="F73">
            <v>2863.9857923773839</v>
          </cell>
          <cell r="G73">
            <v>1810.9296259431001</v>
          </cell>
          <cell r="H73">
            <v>58.683379988999995</v>
          </cell>
          <cell r="I73">
            <v>14.652397792499999</v>
          </cell>
          <cell r="J73">
            <v>0</v>
          </cell>
          <cell r="K73">
            <v>0</v>
          </cell>
          <cell r="L73">
            <v>0</v>
          </cell>
          <cell r="M73">
            <v>322.4572569705</v>
          </cell>
          <cell r="N73">
            <v>0</v>
          </cell>
          <cell r="O73">
            <v>0</v>
          </cell>
          <cell r="P73">
            <v>62.873812517843028</v>
          </cell>
          <cell r="Q73">
            <v>29.074488409589698</v>
          </cell>
          <cell r="R73">
            <v>837.68848807977326</v>
          </cell>
          <cell r="S73">
            <v>772.49351013666228</v>
          </cell>
          <cell r="T73">
            <v>15.729303250209455</v>
          </cell>
          <cell r="U73">
            <v>382.21090447778965</v>
          </cell>
          <cell r="V73">
            <v>8.9589746864673447</v>
          </cell>
          <cell r="W73">
            <v>869.76004377143238</v>
          </cell>
          <cell r="X73">
            <v>10.183690433679084</v>
          </cell>
          <cell r="Y73">
            <v>7.0427133142060505</v>
          </cell>
          <cell r="Z73">
            <v>171.97765356231085</v>
          </cell>
          <cell r="AA73">
            <v>176.76831204845098</v>
          </cell>
          <cell r="AB73">
            <v>2182.9080107661002</v>
          </cell>
          <cell r="AC73">
            <v>597.13251767188819</v>
          </cell>
          <cell r="AD73">
            <v>90.03648594302193</v>
          </cell>
          <cell r="AE73">
            <v>191.18188823654643</v>
          </cell>
          <cell r="AF73">
            <v>26.858628775463497</v>
          </cell>
          <cell r="AG73">
            <v>41.853146298590829</v>
          </cell>
          <cell r="AH73">
            <v>402.24254488479147</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C73">
            <v>39965</v>
          </cell>
          <cell r="BD73">
            <v>0</v>
          </cell>
          <cell r="BE73">
            <v>0</v>
          </cell>
          <cell r="BF73">
            <v>0</v>
          </cell>
          <cell r="BG73">
            <v>0</v>
          </cell>
          <cell r="BH73">
            <v>0</v>
          </cell>
          <cell r="BI73">
            <v>0</v>
          </cell>
          <cell r="BJ73">
            <v>0</v>
          </cell>
          <cell r="BK73">
            <v>0</v>
          </cell>
          <cell r="BL73">
            <v>0</v>
          </cell>
          <cell r="BM73">
            <v>0</v>
          </cell>
          <cell r="BN73">
            <v>0</v>
          </cell>
          <cell r="BP73">
            <v>0</v>
          </cell>
          <cell r="BQ73">
            <v>0</v>
          </cell>
          <cell r="BR73">
            <v>0</v>
          </cell>
          <cell r="BS73">
            <v>0</v>
          </cell>
          <cell r="BT73">
            <v>0</v>
          </cell>
          <cell r="BU73">
            <v>0</v>
          </cell>
          <cell r="CA73">
            <v>0</v>
          </cell>
          <cell r="CB73">
            <v>0</v>
          </cell>
          <cell r="CC73">
            <v>0</v>
          </cell>
          <cell r="CH73">
            <v>0</v>
          </cell>
          <cell r="CI73">
            <v>0</v>
          </cell>
          <cell r="CJ73">
            <v>0</v>
          </cell>
          <cell r="CK73">
            <v>0</v>
          </cell>
          <cell r="CL73">
            <v>0</v>
          </cell>
          <cell r="CR73">
            <v>0</v>
          </cell>
          <cell r="CS73">
            <v>0</v>
          </cell>
          <cell r="CT73">
            <v>0</v>
          </cell>
          <cell r="CU73">
            <v>0</v>
          </cell>
          <cell r="CV73">
            <v>0</v>
          </cell>
          <cell r="CW73">
            <v>0</v>
          </cell>
          <cell r="CX73">
            <v>0</v>
          </cell>
          <cell r="CY73">
            <v>0</v>
          </cell>
          <cell r="CZ73">
            <v>0</v>
          </cell>
          <cell r="DA73">
            <v>0</v>
          </cell>
          <cell r="DC73">
            <v>39965</v>
          </cell>
          <cell r="DD73">
            <v>29141.008235791764</v>
          </cell>
          <cell r="DE73">
            <v>6876.9751172648166</v>
          </cell>
          <cell r="DF73">
            <v>0</v>
          </cell>
          <cell r="DG73">
            <v>0</v>
          </cell>
          <cell r="DH73">
            <v>0</v>
          </cell>
          <cell r="DI73">
            <v>0</v>
          </cell>
          <cell r="DJ73">
            <v>0</v>
          </cell>
          <cell r="DK73">
            <v>36017.983353056581</v>
          </cell>
        </row>
        <row r="74">
          <cell r="A74">
            <v>39995</v>
          </cell>
          <cell r="B74">
            <v>2772.5328440875187</v>
          </cell>
          <cell r="C74">
            <v>8537.2606315041576</v>
          </cell>
          <cell r="D74">
            <v>1359.9634178112049</v>
          </cell>
          <cell r="E74">
            <v>3062.5815742406862</v>
          </cell>
          <cell r="F74">
            <v>1974.5934829742132</v>
          </cell>
          <cell r="G74">
            <v>1774.93731123771</v>
          </cell>
          <cell r="H74">
            <v>81.521339049860003</v>
          </cell>
          <cell r="I74">
            <v>14.3346951098</v>
          </cell>
          <cell r="J74">
            <v>0</v>
          </cell>
          <cell r="K74">
            <v>0</v>
          </cell>
          <cell r="L74">
            <v>0</v>
          </cell>
          <cell r="M74">
            <v>315.46553199508003</v>
          </cell>
          <cell r="N74">
            <v>0</v>
          </cell>
          <cell r="O74">
            <v>0</v>
          </cell>
          <cell r="P74">
            <v>60.02560656135897</v>
          </cell>
          <cell r="Q74">
            <v>26.943856819946507</v>
          </cell>
          <cell r="R74">
            <v>831.40578490672021</v>
          </cell>
          <cell r="S74">
            <v>765.48649799029783</v>
          </cell>
          <cell r="T74">
            <v>5.4264517694752135</v>
          </cell>
          <cell r="U74">
            <v>350.0927721031145</v>
          </cell>
          <cell r="V74">
            <v>8.3982649772091786</v>
          </cell>
          <cell r="W74">
            <v>828.78077495088587</v>
          </cell>
          <cell r="X74">
            <v>9.049448235014431</v>
          </cell>
          <cell r="Y74">
            <v>6.7303258631238894</v>
          </cell>
          <cell r="Z74">
            <v>167.24341087638831</v>
          </cell>
          <cell r="AA74">
            <v>165.08571996082455</v>
          </cell>
          <cell r="AB74">
            <v>2091.1587387499117</v>
          </cell>
          <cell r="AC74">
            <v>546.18186457037552</v>
          </cell>
          <cell r="AD74">
            <v>89.225584066981099</v>
          </cell>
          <cell r="AE74">
            <v>189.96173751628197</v>
          </cell>
          <cell r="AF74">
            <v>24.880585516913051</v>
          </cell>
          <cell r="AG74">
            <v>38.207304010250198</v>
          </cell>
          <cell r="AH74">
            <v>385.19782725376854</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C74">
            <v>39995</v>
          </cell>
          <cell r="BD74">
            <v>0</v>
          </cell>
          <cell r="BE74">
            <v>0</v>
          </cell>
          <cell r="BF74">
            <v>0</v>
          </cell>
          <cell r="BG74">
            <v>0</v>
          </cell>
          <cell r="BH74">
            <v>0</v>
          </cell>
          <cell r="BI74">
            <v>0</v>
          </cell>
          <cell r="BJ74">
            <v>0</v>
          </cell>
          <cell r="BK74">
            <v>0</v>
          </cell>
          <cell r="BL74">
            <v>0</v>
          </cell>
          <cell r="BM74">
            <v>0</v>
          </cell>
          <cell r="BN74">
            <v>0</v>
          </cell>
          <cell r="BP74">
            <v>0</v>
          </cell>
          <cell r="BQ74">
            <v>0</v>
          </cell>
          <cell r="BR74">
            <v>0</v>
          </cell>
          <cell r="BS74">
            <v>0</v>
          </cell>
          <cell r="BT74">
            <v>0</v>
          </cell>
          <cell r="BU74">
            <v>0</v>
          </cell>
          <cell r="CA74">
            <v>0</v>
          </cell>
          <cell r="CB74">
            <v>0</v>
          </cell>
          <cell r="CC74">
            <v>0</v>
          </cell>
          <cell r="CH74">
            <v>0</v>
          </cell>
          <cell r="CI74">
            <v>0</v>
          </cell>
          <cell r="CJ74">
            <v>0</v>
          </cell>
          <cell r="CK74">
            <v>0</v>
          </cell>
          <cell r="CL74">
            <v>0</v>
          </cell>
          <cell r="CR74">
            <v>0</v>
          </cell>
          <cell r="CS74">
            <v>0</v>
          </cell>
          <cell r="CT74">
            <v>0</v>
          </cell>
          <cell r="CU74">
            <v>0</v>
          </cell>
          <cell r="CV74">
            <v>0</v>
          </cell>
          <cell r="CW74">
            <v>0</v>
          </cell>
          <cell r="CX74">
            <v>0</v>
          </cell>
          <cell r="CY74">
            <v>0</v>
          </cell>
          <cell r="CZ74">
            <v>0</v>
          </cell>
          <cell r="DA74">
            <v>0</v>
          </cell>
          <cell r="DC74">
            <v>39995</v>
          </cell>
          <cell r="DD74">
            <v>19893.190828010233</v>
          </cell>
          <cell r="DE74">
            <v>6589.482556698842</v>
          </cell>
          <cell r="DF74">
            <v>0</v>
          </cell>
          <cell r="DG74">
            <v>0</v>
          </cell>
          <cell r="DH74">
            <v>0</v>
          </cell>
          <cell r="DI74">
            <v>0</v>
          </cell>
          <cell r="DJ74">
            <v>0</v>
          </cell>
          <cell r="DK74">
            <v>26482.673384709073</v>
          </cell>
        </row>
        <row r="75">
          <cell r="A75">
            <v>40026</v>
          </cell>
          <cell r="B75">
            <v>2756.2649497253601</v>
          </cell>
          <cell r="C75">
            <v>9529.7321529572473</v>
          </cell>
          <cell r="D75">
            <v>1169.061704359844</v>
          </cell>
          <cell r="E75">
            <v>3128.1241213230119</v>
          </cell>
          <cell r="F75">
            <v>2031.0133807784905</v>
          </cell>
          <cell r="G75">
            <v>1813.19820012837</v>
          </cell>
          <cell r="H75">
            <v>83.254299757420014</v>
          </cell>
          <cell r="I75">
            <v>14.650576443099999</v>
          </cell>
          <cell r="J75">
            <v>0</v>
          </cell>
          <cell r="K75">
            <v>0</v>
          </cell>
          <cell r="L75">
            <v>0</v>
          </cell>
          <cell r="M75">
            <v>322.41717429326002</v>
          </cell>
          <cell r="N75">
            <v>0</v>
          </cell>
          <cell r="O75">
            <v>0</v>
          </cell>
          <cell r="P75">
            <v>60.535541457390138</v>
          </cell>
          <cell r="Q75">
            <v>27.17275267978448</v>
          </cell>
          <cell r="R75">
            <v>838.4688176151484</v>
          </cell>
          <cell r="S75">
            <v>771.98952728275356</v>
          </cell>
          <cell r="T75">
            <v>5.472551047390164</v>
          </cell>
          <cell r="U75">
            <v>353.06691150079263</v>
          </cell>
          <cell r="V75">
            <v>8.4696106682121961</v>
          </cell>
          <cell r="W75">
            <v>835.82150744019771</v>
          </cell>
          <cell r="X75">
            <v>9.1263259162111119</v>
          </cell>
          <cell r="Y75">
            <v>6.7875019287378162</v>
          </cell>
          <cell r="Z75">
            <v>168.66419204333863</v>
          </cell>
          <cell r="AA75">
            <v>166.48817091912352</v>
          </cell>
          <cell r="AB75">
            <v>2110.3570262524686</v>
          </cell>
          <cell r="AC75">
            <v>550.82183754656035</v>
          </cell>
          <cell r="AD75">
            <v>89.983581220879188</v>
          </cell>
          <cell r="AE75">
            <v>191.57551744154179</v>
          </cell>
          <cell r="AF75">
            <v>25.091953290028222</v>
          </cell>
          <cell r="AG75">
            <v>38.531886113026324</v>
          </cell>
          <cell r="AH75">
            <v>388.47019425253086</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C75">
            <v>40026</v>
          </cell>
          <cell r="BD75">
            <v>0</v>
          </cell>
          <cell r="BE75">
            <v>0</v>
          </cell>
          <cell r="BF75">
            <v>0</v>
          </cell>
          <cell r="BG75">
            <v>0</v>
          </cell>
          <cell r="BH75">
            <v>0</v>
          </cell>
          <cell r="BI75">
            <v>0</v>
          </cell>
          <cell r="BJ75">
            <v>0</v>
          </cell>
          <cell r="BK75">
            <v>0</v>
          </cell>
          <cell r="BL75">
            <v>0</v>
          </cell>
          <cell r="BM75">
            <v>0</v>
          </cell>
          <cell r="BN75">
            <v>0</v>
          </cell>
          <cell r="BP75">
            <v>0</v>
          </cell>
          <cell r="BQ75">
            <v>0</v>
          </cell>
          <cell r="BR75">
            <v>0</v>
          </cell>
          <cell r="BS75">
            <v>0</v>
          </cell>
          <cell r="BT75">
            <v>0</v>
          </cell>
          <cell r="BU75">
            <v>0</v>
          </cell>
          <cell r="CA75">
            <v>0</v>
          </cell>
          <cell r="CB75">
            <v>0</v>
          </cell>
          <cell r="CC75">
            <v>0</v>
          </cell>
          <cell r="CH75">
            <v>0</v>
          </cell>
          <cell r="CI75">
            <v>0</v>
          </cell>
          <cell r="CJ75">
            <v>0</v>
          </cell>
          <cell r="CK75">
            <v>0</v>
          </cell>
          <cell r="CL75">
            <v>0</v>
          </cell>
          <cell r="CR75">
            <v>0</v>
          </cell>
          <cell r="CS75">
            <v>0</v>
          </cell>
          <cell r="CT75">
            <v>0</v>
          </cell>
          <cell r="CU75">
            <v>0</v>
          </cell>
          <cell r="CV75">
            <v>0</v>
          </cell>
          <cell r="CW75">
            <v>0</v>
          </cell>
          <cell r="CX75">
            <v>0</v>
          </cell>
          <cell r="CY75">
            <v>0</v>
          </cell>
          <cell r="CZ75">
            <v>0</v>
          </cell>
          <cell r="DA75">
            <v>0</v>
          </cell>
          <cell r="DC75">
            <v>40026</v>
          </cell>
          <cell r="DD75">
            <v>20847.716559766104</v>
          </cell>
          <cell r="DE75">
            <v>6646.895406616115</v>
          </cell>
          <cell r="DF75">
            <v>0</v>
          </cell>
          <cell r="DG75">
            <v>0</v>
          </cell>
          <cell r="DH75">
            <v>0</v>
          </cell>
          <cell r="DI75">
            <v>0</v>
          </cell>
          <cell r="DJ75">
            <v>0</v>
          </cell>
          <cell r="DK75">
            <v>27494.611966382217</v>
          </cell>
        </row>
        <row r="76">
          <cell r="A76">
            <v>40057</v>
          </cell>
          <cell r="B76">
            <v>2803.7445418593852</v>
          </cell>
          <cell r="C76">
            <v>10256.061175580951</v>
          </cell>
          <cell r="D76">
            <v>1188.3070821024703</v>
          </cell>
          <cell r="E76">
            <v>3132.1116500484209</v>
          </cell>
          <cell r="F76">
            <v>2049.2197288579241</v>
          </cell>
          <cell r="G76">
            <v>1822.80921115038</v>
          </cell>
          <cell r="H76">
            <v>83.59295597628001</v>
          </cell>
          <cell r="I76">
            <v>14.7572584029</v>
          </cell>
          <cell r="J76">
            <v>0</v>
          </cell>
          <cell r="K76">
            <v>0</v>
          </cell>
          <cell r="L76">
            <v>0</v>
          </cell>
          <cell r="M76">
            <v>324.76493829833998</v>
          </cell>
          <cell r="N76">
            <v>0</v>
          </cell>
          <cell r="O76">
            <v>0</v>
          </cell>
          <cell r="P76">
            <v>60.094510121211258</v>
          </cell>
          <cell r="Q76">
            <v>26.974785747739137</v>
          </cell>
          <cell r="R76">
            <v>832.36015790757131</v>
          </cell>
          <cell r="S76">
            <v>766.36520205931015</v>
          </cell>
          <cell r="T76">
            <v>5.4326808084754523</v>
          </cell>
          <cell r="U76">
            <v>350.49464456485811</v>
          </cell>
          <cell r="V76">
            <v>8.4079053688130685</v>
          </cell>
          <cell r="W76">
            <v>829.73213469554548</v>
          </cell>
          <cell r="X76">
            <v>9.0598361216816699</v>
          </cell>
          <cell r="Y76">
            <v>6.7380516228038223</v>
          </cell>
          <cell r="Z76">
            <v>167.43539005046702</v>
          </cell>
          <cell r="AA76">
            <v>165.27522231553135</v>
          </cell>
          <cell r="AB76">
            <v>2135.4803286214337</v>
          </cell>
          <cell r="AC76">
            <v>546.8088282439071</v>
          </cell>
          <cell r="AD76">
            <v>89.328006361803375</v>
          </cell>
          <cell r="AE76">
            <v>190.17979512036834</v>
          </cell>
          <cell r="AF76">
            <v>24.90914600986822</v>
          </cell>
          <cell r="AG76">
            <v>38.251162280236592</v>
          </cell>
          <cell r="AH76">
            <v>385.63999690544915</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C76">
            <v>40057</v>
          </cell>
          <cell r="BD76">
            <v>0</v>
          </cell>
          <cell r="BE76">
            <v>0</v>
          </cell>
          <cell r="BF76">
            <v>0</v>
          </cell>
          <cell r="BG76">
            <v>0</v>
          </cell>
          <cell r="BH76">
            <v>0</v>
          </cell>
          <cell r="BI76">
            <v>0</v>
          </cell>
          <cell r="BJ76">
            <v>0</v>
          </cell>
          <cell r="BK76">
            <v>0</v>
          </cell>
          <cell r="BL76">
            <v>0</v>
          </cell>
          <cell r="BM76">
            <v>0</v>
          </cell>
          <cell r="BN76">
            <v>0</v>
          </cell>
          <cell r="BP76">
            <v>0</v>
          </cell>
          <cell r="BQ76">
            <v>0</v>
          </cell>
          <cell r="BR76">
            <v>0</v>
          </cell>
          <cell r="BS76">
            <v>0</v>
          </cell>
          <cell r="BT76">
            <v>0</v>
          </cell>
          <cell r="BU76">
            <v>0</v>
          </cell>
          <cell r="CA76">
            <v>0</v>
          </cell>
          <cell r="CB76">
            <v>0</v>
          </cell>
          <cell r="CC76">
            <v>0</v>
          </cell>
          <cell r="CH76">
            <v>0</v>
          </cell>
          <cell r="CI76">
            <v>0</v>
          </cell>
          <cell r="CJ76">
            <v>0</v>
          </cell>
          <cell r="CK76">
            <v>0</v>
          </cell>
          <cell r="CL76">
            <v>0</v>
          </cell>
          <cell r="CR76">
            <v>0</v>
          </cell>
          <cell r="CS76">
            <v>0</v>
          </cell>
          <cell r="CT76">
            <v>0</v>
          </cell>
          <cell r="CU76">
            <v>0</v>
          </cell>
          <cell r="CV76">
            <v>0</v>
          </cell>
          <cell r="CW76">
            <v>0</v>
          </cell>
          <cell r="CX76">
            <v>0</v>
          </cell>
          <cell r="CY76">
            <v>0</v>
          </cell>
          <cell r="CZ76">
            <v>0</v>
          </cell>
          <cell r="DA76">
            <v>0</v>
          </cell>
          <cell r="DC76">
            <v>40057</v>
          </cell>
          <cell r="DD76">
            <v>21675.36854227705</v>
          </cell>
          <cell r="DE76">
            <v>6638.9677849270738</v>
          </cell>
          <cell r="DF76">
            <v>0</v>
          </cell>
          <cell r="DG76">
            <v>0</v>
          </cell>
          <cell r="DH76">
            <v>0</v>
          </cell>
          <cell r="DI76">
            <v>0</v>
          </cell>
          <cell r="DJ76">
            <v>0</v>
          </cell>
          <cell r="DK76">
            <v>28314.336327204124</v>
          </cell>
        </row>
        <row r="77">
          <cell r="A77">
            <v>40087</v>
          </cell>
          <cell r="B77">
            <v>3011.0226989139815</v>
          </cell>
          <cell r="C77">
            <v>13734.519015271793</v>
          </cell>
          <cell r="D77">
            <v>1598.6520984698604</v>
          </cell>
          <cell r="E77">
            <v>3765.2293829014507</v>
          </cell>
          <cell r="F77">
            <v>3939.9129257725795</v>
          </cell>
          <cell r="G77">
            <v>1925.8363280968499</v>
          </cell>
          <cell r="H77">
            <v>66.362725881999992</v>
          </cell>
          <cell r="I77">
            <v>15.66667453</v>
          </cell>
          <cell r="J77">
            <v>0</v>
          </cell>
          <cell r="K77">
            <v>0</v>
          </cell>
          <cell r="L77">
            <v>0</v>
          </cell>
          <cell r="M77">
            <v>344.77857933800004</v>
          </cell>
          <cell r="N77">
            <v>0</v>
          </cell>
          <cell r="O77">
            <v>0</v>
          </cell>
          <cell r="P77">
            <v>125.55020884313991</v>
          </cell>
          <cell r="Q77">
            <v>72.501075224215171</v>
          </cell>
          <cell r="R77">
            <v>1110.5810434701039</v>
          </cell>
          <cell r="S77">
            <v>1045.687582652271</v>
          </cell>
          <cell r="T77">
            <v>201.67173312881184</v>
          </cell>
          <cell r="U77">
            <v>1026.043244346117</v>
          </cell>
          <cell r="V77">
            <v>20.639230509547602</v>
          </cell>
          <cell r="W77">
            <v>1764.8190831415452</v>
          </cell>
          <cell r="X77">
            <v>32.282112977670295</v>
          </cell>
          <cell r="Y77">
            <v>13.945252719287076</v>
          </cell>
          <cell r="Z77">
            <v>289.15310609711679</v>
          </cell>
          <cell r="AA77">
            <v>418.22474677706623</v>
          </cell>
          <cell r="AB77">
            <v>3804.3988078412458</v>
          </cell>
          <cell r="AC77">
            <v>1616.7072003841663</v>
          </cell>
          <cell r="AD77">
            <v>121.77535465125624</v>
          </cell>
          <cell r="AE77">
            <v>249.66858939447141</v>
          </cell>
          <cell r="AF77">
            <v>67.149413835062632</v>
          </cell>
          <cell r="AG77">
            <v>114.64155003175691</v>
          </cell>
          <cell r="AH77">
            <v>782.32589476230805</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C77">
            <v>40087</v>
          </cell>
          <cell r="BD77">
            <v>0</v>
          </cell>
          <cell r="BE77">
            <v>0</v>
          </cell>
          <cell r="BF77">
            <v>0</v>
          </cell>
          <cell r="BG77">
            <v>0</v>
          </cell>
          <cell r="BH77">
            <v>0</v>
          </cell>
          <cell r="BI77">
            <v>0</v>
          </cell>
          <cell r="BJ77">
            <v>0</v>
          </cell>
          <cell r="BK77">
            <v>0</v>
          </cell>
          <cell r="BL77">
            <v>0</v>
          </cell>
          <cell r="BM77">
            <v>0</v>
          </cell>
          <cell r="BN77">
            <v>0</v>
          </cell>
          <cell r="BP77">
            <v>0</v>
          </cell>
          <cell r="BQ77">
            <v>0</v>
          </cell>
          <cell r="BR77">
            <v>0</v>
          </cell>
          <cell r="BS77">
            <v>0</v>
          </cell>
          <cell r="BT77">
            <v>0</v>
          </cell>
          <cell r="BU77">
            <v>0</v>
          </cell>
          <cell r="CA77">
            <v>0</v>
          </cell>
          <cell r="CB77">
            <v>0</v>
          </cell>
          <cell r="CC77">
            <v>0</v>
          </cell>
          <cell r="CH77">
            <v>0</v>
          </cell>
          <cell r="CI77">
            <v>0</v>
          </cell>
          <cell r="CJ77">
            <v>0</v>
          </cell>
          <cell r="CK77">
            <v>0</v>
          </cell>
          <cell r="CL77">
            <v>0</v>
          </cell>
          <cell r="CR77">
            <v>0</v>
          </cell>
          <cell r="CS77">
            <v>0</v>
          </cell>
          <cell r="CT77">
            <v>0</v>
          </cell>
          <cell r="CU77">
            <v>0</v>
          </cell>
          <cell r="CV77">
            <v>0</v>
          </cell>
          <cell r="CW77">
            <v>0</v>
          </cell>
          <cell r="CX77">
            <v>0</v>
          </cell>
          <cell r="CY77">
            <v>0</v>
          </cell>
          <cell r="CZ77">
            <v>0</v>
          </cell>
          <cell r="DA77">
            <v>0</v>
          </cell>
          <cell r="DC77">
            <v>40087</v>
          </cell>
          <cell r="DD77">
            <v>28401.980429176518</v>
          </cell>
          <cell r="DE77">
            <v>12877.765230787158</v>
          </cell>
          <cell r="DF77">
            <v>0</v>
          </cell>
          <cell r="DG77">
            <v>0</v>
          </cell>
          <cell r="DH77">
            <v>0</v>
          </cell>
          <cell r="DI77">
            <v>0</v>
          </cell>
          <cell r="DJ77">
            <v>0</v>
          </cell>
          <cell r="DK77">
            <v>41279.745659963679</v>
          </cell>
        </row>
        <row r="78">
          <cell r="A78">
            <v>40118</v>
          </cell>
          <cell r="B78">
            <v>3851.0036134661868</v>
          </cell>
          <cell r="C78">
            <v>33699.468809800361</v>
          </cell>
          <cell r="D78">
            <v>3255.1900603094332</v>
          </cell>
          <cell r="E78">
            <v>5533.2598501923858</v>
          </cell>
          <cell r="F78">
            <v>9107.3359170800686</v>
          </cell>
          <cell r="G78">
            <v>2308.3872564979501</v>
          </cell>
          <cell r="H78">
            <v>65.054266946999988</v>
          </cell>
          <cell r="I78">
            <v>19.043435853000002</v>
          </cell>
          <cell r="J78">
            <v>0</v>
          </cell>
          <cell r="K78">
            <v>0</v>
          </cell>
          <cell r="L78">
            <v>0</v>
          </cell>
          <cell r="M78">
            <v>419.09141257380003</v>
          </cell>
          <cell r="N78">
            <v>0</v>
          </cell>
          <cell r="O78">
            <v>0</v>
          </cell>
          <cell r="P78">
            <v>235.57270238833058</v>
          </cell>
          <cell r="Q78">
            <v>148.33776665919436</v>
          </cell>
          <cell r="R78">
            <v>1604.9759855036359</v>
          </cell>
          <cell r="S78">
            <v>1538.8280992522089</v>
          </cell>
          <cell r="T78">
            <v>523.42469363211569</v>
          </cell>
          <cell r="U78">
            <v>2149.0500658595934</v>
          </cell>
          <cell r="V78">
            <v>41.067705001710038</v>
          </cell>
          <cell r="W78">
            <v>3335.2449309527569</v>
          </cell>
          <cell r="X78">
            <v>70.747433601305161</v>
          </cell>
          <cell r="Y78">
            <v>26.065233959513463</v>
          </cell>
          <cell r="Z78">
            <v>496.32593757472694</v>
          </cell>
          <cell r="AA78">
            <v>840.29632921719804</v>
          </cell>
          <cell r="AB78">
            <v>6740.9347768580701</v>
          </cell>
          <cell r="AC78">
            <v>3394.8823067604708</v>
          </cell>
          <cell r="AD78">
            <v>179.07485355220561</v>
          </cell>
          <cell r="AE78">
            <v>355.94517712581751</v>
          </cell>
          <cell r="AF78">
            <v>137.5068235125822</v>
          </cell>
          <cell r="AG78">
            <v>241.56600521694301</v>
          </cell>
          <cell r="AH78">
            <v>1450.0971786312987</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C78">
            <v>40118</v>
          </cell>
          <cell r="BD78">
            <v>0</v>
          </cell>
          <cell r="BE78">
            <v>0</v>
          </cell>
          <cell r="BF78">
            <v>0</v>
          </cell>
          <cell r="BG78">
            <v>0</v>
          </cell>
          <cell r="BH78">
            <v>0</v>
          </cell>
          <cell r="BI78">
            <v>0</v>
          </cell>
          <cell r="BJ78">
            <v>0</v>
          </cell>
          <cell r="BK78">
            <v>0</v>
          </cell>
          <cell r="BL78">
            <v>0</v>
          </cell>
          <cell r="BM78">
            <v>0</v>
          </cell>
          <cell r="BN78">
            <v>0</v>
          </cell>
          <cell r="BP78">
            <v>0</v>
          </cell>
          <cell r="BQ78">
            <v>0</v>
          </cell>
          <cell r="BR78">
            <v>0</v>
          </cell>
          <cell r="BS78">
            <v>0</v>
          </cell>
          <cell r="BT78">
            <v>0</v>
          </cell>
          <cell r="BU78">
            <v>0</v>
          </cell>
          <cell r="CA78">
            <v>0</v>
          </cell>
          <cell r="CB78">
            <v>0</v>
          </cell>
          <cell r="CC78">
            <v>0</v>
          </cell>
          <cell r="CH78">
            <v>0</v>
          </cell>
          <cell r="CI78">
            <v>0</v>
          </cell>
          <cell r="CJ78">
            <v>0</v>
          </cell>
          <cell r="CK78">
            <v>0</v>
          </cell>
          <cell r="CL78">
            <v>0</v>
          </cell>
          <cell r="CR78">
            <v>0</v>
          </cell>
          <cell r="CS78">
            <v>0</v>
          </cell>
          <cell r="CT78">
            <v>0</v>
          </cell>
          <cell r="CU78">
            <v>0</v>
          </cell>
          <cell r="CV78">
            <v>0</v>
          </cell>
          <cell r="CW78">
            <v>0</v>
          </cell>
          <cell r="CX78">
            <v>0</v>
          </cell>
          <cell r="CY78">
            <v>0</v>
          </cell>
          <cell r="CZ78">
            <v>0</v>
          </cell>
          <cell r="DA78">
            <v>0</v>
          </cell>
          <cell r="DC78">
            <v>40118</v>
          </cell>
          <cell r="DD78">
            <v>58257.834622720184</v>
          </cell>
          <cell r="DE78">
            <v>23509.944005259684</v>
          </cell>
          <cell r="DF78">
            <v>0</v>
          </cell>
          <cell r="DG78">
            <v>0</v>
          </cell>
          <cell r="DH78">
            <v>0</v>
          </cell>
          <cell r="DI78">
            <v>0</v>
          </cell>
          <cell r="DJ78">
            <v>0</v>
          </cell>
          <cell r="DK78">
            <v>81767.77862797986</v>
          </cell>
        </row>
        <row r="79">
          <cell r="A79">
            <v>40148</v>
          </cell>
          <cell r="B79">
            <v>4631.1909609553186</v>
          </cell>
          <cell r="C79">
            <v>66503.379389448208</v>
          </cell>
          <cell r="D79">
            <v>5835.1422426225608</v>
          </cell>
          <cell r="E79">
            <v>7323.8008714666039</v>
          </cell>
          <cell r="F79">
            <v>15761.933658148882</v>
          </cell>
          <cell r="G79">
            <v>2456.4931565970451</v>
          </cell>
          <cell r="H79">
            <v>95.522363481499994</v>
          </cell>
          <cell r="I79">
            <v>20.350760546349999</v>
          </cell>
          <cell r="J79">
            <v>0</v>
          </cell>
          <cell r="K79">
            <v>0</v>
          </cell>
          <cell r="L79">
            <v>0</v>
          </cell>
          <cell r="M79">
            <v>447.86188008071002</v>
          </cell>
          <cell r="N79">
            <v>0</v>
          </cell>
          <cell r="O79">
            <v>0</v>
          </cell>
          <cell r="P79">
            <v>371.4682380676897</v>
          </cell>
          <cell r="Q79">
            <v>243.81375864531725</v>
          </cell>
          <cell r="R79">
            <v>2145.3622150850288</v>
          </cell>
          <cell r="S79">
            <v>2085.8264546206151</v>
          </cell>
          <cell r="T79">
            <v>942.12452283735604</v>
          </cell>
          <cell r="U79">
            <v>3568.9977010744992</v>
          </cell>
          <cell r="V79">
            <v>66.643847224858035</v>
          </cell>
          <cell r="W79">
            <v>5278.4780707455175</v>
          </cell>
          <cell r="X79">
            <v>119.75166358889857</v>
          </cell>
          <cell r="Y79">
            <v>41.020609087187943</v>
          </cell>
          <cell r="Z79">
            <v>745.43498485276371</v>
          </cell>
          <cell r="AA79">
            <v>1369.7783141987475</v>
          </cell>
          <cell r="AB79">
            <v>10251.552230498883</v>
          </cell>
          <cell r="AC79">
            <v>5644.2556264994155</v>
          </cell>
          <cell r="AD79">
            <v>242.59705584562158</v>
          </cell>
          <cell r="AE79">
            <v>470.70191098033587</v>
          </cell>
          <cell r="AF79">
            <v>226.09915479820071</v>
          </cell>
          <cell r="AG79">
            <v>402.22155839514272</v>
          </cell>
          <cell r="AH79">
            <v>2272.2904359362428</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C79">
            <v>40148</v>
          </cell>
          <cell r="BD79">
            <v>0</v>
          </cell>
          <cell r="BE79">
            <v>0</v>
          </cell>
          <cell r="BF79">
            <v>0</v>
          </cell>
          <cell r="BG79">
            <v>0</v>
          </cell>
          <cell r="BH79">
            <v>0</v>
          </cell>
          <cell r="BI79">
            <v>0</v>
          </cell>
          <cell r="BJ79">
            <v>0</v>
          </cell>
          <cell r="BK79">
            <v>0</v>
          </cell>
          <cell r="BL79">
            <v>0</v>
          </cell>
          <cell r="BM79">
            <v>0</v>
          </cell>
          <cell r="BN79">
            <v>0</v>
          </cell>
          <cell r="BP79">
            <v>0</v>
          </cell>
          <cell r="BQ79">
            <v>0</v>
          </cell>
          <cell r="BR79">
            <v>0</v>
          </cell>
          <cell r="BS79">
            <v>0</v>
          </cell>
          <cell r="BT79">
            <v>0</v>
          </cell>
          <cell r="BU79">
            <v>0</v>
          </cell>
          <cell r="CA79">
            <v>0</v>
          </cell>
          <cell r="CB79">
            <v>0</v>
          </cell>
          <cell r="CC79">
            <v>0</v>
          </cell>
          <cell r="CH79">
            <v>0</v>
          </cell>
          <cell r="CI79">
            <v>0</v>
          </cell>
          <cell r="CJ79">
            <v>0</v>
          </cell>
          <cell r="CK79">
            <v>0</v>
          </cell>
          <cell r="CL79">
            <v>0</v>
          </cell>
          <cell r="CR79">
            <v>0</v>
          </cell>
          <cell r="CS79">
            <v>0</v>
          </cell>
          <cell r="CT79">
            <v>0</v>
          </cell>
          <cell r="CU79">
            <v>0</v>
          </cell>
          <cell r="CV79">
            <v>0</v>
          </cell>
          <cell r="CW79">
            <v>0</v>
          </cell>
          <cell r="CX79">
            <v>0</v>
          </cell>
          <cell r="CY79">
            <v>0</v>
          </cell>
          <cell r="CZ79">
            <v>0</v>
          </cell>
          <cell r="DA79">
            <v>0</v>
          </cell>
          <cell r="DC79">
            <v>40148</v>
          </cell>
          <cell r="DD79">
            <v>103075.6752833472</v>
          </cell>
          <cell r="DE79">
            <v>36488.41835298232</v>
          </cell>
          <cell r="DF79">
            <v>0</v>
          </cell>
          <cell r="DG79">
            <v>0</v>
          </cell>
          <cell r="DH79">
            <v>0</v>
          </cell>
          <cell r="DI79">
            <v>0</v>
          </cell>
          <cell r="DJ79">
            <v>0</v>
          </cell>
          <cell r="DK79">
            <v>139564.09363632952</v>
          </cell>
        </row>
        <row r="81">
          <cell r="A81" t="str">
            <v>A-1-2.)  Unbilled Fuel Revenue Summary</v>
          </cell>
          <cell r="BC81" t="str">
            <v>B-1.)  Unbilled Fuel Revenue Summary</v>
          </cell>
          <cell r="DC81" t="str">
            <v>B-1-2.)  Unbilled Fuel Revenue Summary</v>
          </cell>
        </row>
        <row r="82">
          <cell r="DD82" t="str">
            <v>Total Firm</v>
          </cell>
          <cell r="DE82" t="str">
            <v>Total TC</v>
          </cell>
          <cell r="DF82" t="str">
            <v>Total Interruptible</v>
          </cell>
          <cell r="DG82" t="str">
            <v>Total Firm</v>
          </cell>
          <cell r="DH82" t="str">
            <v>Total TC</v>
          </cell>
          <cell r="DI82" t="str">
            <v>Total Interruptible</v>
          </cell>
          <cell r="DJ82" t="str">
            <v>Others</v>
          </cell>
          <cell r="DK82" t="str">
            <v>Grand</v>
          </cell>
        </row>
        <row r="83">
          <cell r="B83" t="str">
            <v>Resid - Firm</v>
          </cell>
          <cell r="D83" t="str">
            <v>Comm - Firm</v>
          </cell>
          <cell r="P83" t="str">
            <v>TC</v>
          </cell>
          <cell r="AI83" t="str">
            <v>Interruptible</v>
          </cell>
          <cell r="AR83" t="str">
            <v>Resid</v>
          </cell>
          <cell r="AS83" t="str">
            <v>Comm</v>
          </cell>
          <cell r="AT83" t="str">
            <v>Comm</v>
          </cell>
          <cell r="AU83" t="str">
            <v>TC</v>
          </cell>
          <cell r="AV83" t="str">
            <v>TC</v>
          </cell>
          <cell r="AW83" t="str">
            <v>TC</v>
          </cell>
          <cell r="AX83" t="str">
            <v>Interrupt</v>
          </cell>
          <cell r="AY83" t="str">
            <v>Interrupt</v>
          </cell>
          <cell r="AZ83" t="str">
            <v>Edgar</v>
          </cell>
          <cell r="BA83" t="str">
            <v>S. Allowance</v>
          </cell>
          <cell r="BD83" t="str">
            <v>Resid - Firm</v>
          </cell>
          <cell r="BF83" t="str">
            <v>Comm - Firm</v>
          </cell>
          <cell r="BP83" t="str">
            <v>TC</v>
          </cell>
          <cell r="CI83" t="str">
            <v>Interruptible</v>
          </cell>
          <cell r="CR83" t="str">
            <v>Resid</v>
          </cell>
          <cell r="CS83" t="str">
            <v>Comm</v>
          </cell>
          <cell r="CT83" t="str">
            <v>Comm</v>
          </cell>
          <cell r="CU83" t="str">
            <v>TC</v>
          </cell>
          <cell r="CV83" t="str">
            <v>TC</v>
          </cell>
          <cell r="CW83" t="str">
            <v>TC</v>
          </cell>
          <cell r="CX83" t="str">
            <v>Interrupt</v>
          </cell>
          <cell r="CY83" t="str">
            <v>Interrupt</v>
          </cell>
          <cell r="DD83" t="str">
            <v>Sales</v>
          </cell>
          <cell r="DE83" t="str">
            <v>Sales</v>
          </cell>
          <cell r="DF83" t="str">
            <v>Sales</v>
          </cell>
          <cell r="DG83" t="str">
            <v>Trans</v>
          </cell>
          <cell r="DH83" t="str">
            <v>Trans</v>
          </cell>
          <cell r="DI83" t="str">
            <v>Trans</v>
          </cell>
          <cell r="DJ83" t="str">
            <v>(Edgar, S.Allow, Choff, Offsys)</v>
          </cell>
          <cell r="DK83" t="str">
            <v>Total</v>
          </cell>
        </row>
        <row r="84">
          <cell r="B84" t="str">
            <v>1A</v>
          </cell>
          <cell r="C84" t="str">
            <v>1B</v>
          </cell>
          <cell r="D84">
            <v>3</v>
          </cell>
          <cell r="E84" t="str">
            <v>2-1</v>
          </cell>
          <cell r="F84" t="str">
            <v>2-2</v>
          </cell>
          <cell r="G84" t="str">
            <v>4A</v>
          </cell>
          <cell r="H84" t="str">
            <v>4B</v>
          </cell>
          <cell r="I84">
            <v>7</v>
          </cell>
          <cell r="J84" t="str">
            <v>SC 21 - R1</v>
          </cell>
          <cell r="K84" t="str">
            <v>SC 21 - R2</v>
          </cell>
          <cell r="L84" t="str">
            <v>SC 21 - R3</v>
          </cell>
          <cell r="M84" t="str">
            <v>NGV</v>
          </cell>
          <cell r="N84" t="str">
            <v>WC Ad</v>
          </cell>
          <cell r="O84" t="str">
            <v>1 Time Adj</v>
          </cell>
          <cell r="P84" t="str">
            <v>6C-1</v>
          </cell>
          <cell r="Q84" t="str">
            <v>6CT-1</v>
          </cell>
          <cell r="R84" t="str">
            <v>6C-2</v>
          </cell>
          <cell r="S84" t="str">
            <v>6CT-2</v>
          </cell>
          <cell r="T84" t="str">
            <v>6G-1</v>
          </cell>
          <cell r="U84" t="str">
            <v>6G-2</v>
          </cell>
          <cell r="V84" t="str">
            <v>NYH1</v>
          </cell>
          <cell r="W84" t="str">
            <v>NYH2</v>
          </cell>
          <cell r="X84" t="str">
            <v>NYSGS</v>
          </cell>
          <cell r="Y84" t="str">
            <v>Kingsboro</v>
          </cell>
          <cell r="Z84" t="str">
            <v>NYCDGS</v>
          </cell>
          <cell r="AA84" t="str">
            <v>6M-1</v>
          </cell>
          <cell r="AB84" t="str">
            <v>6M-2</v>
          </cell>
          <cell r="AC84" t="str">
            <v>6M-3</v>
          </cell>
          <cell r="AD84" t="str">
            <v>LFK-A</v>
          </cell>
          <cell r="AE84" t="str">
            <v>LFK-B</v>
          </cell>
          <cell r="AF84" t="str">
            <v>TRP-A</v>
          </cell>
          <cell r="AG84" t="str">
            <v>TRP-B</v>
          </cell>
          <cell r="AH84" t="str">
            <v>6M-4</v>
          </cell>
          <cell r="AI84" t="str">
            <v>5A1</v>
          </cell>
          <cell r="AJ84" t="str">
            <v>5A2</v>
          </cell>
          <cell r="AK84" t="str">
            <v>5B1</v>
          </cell>
          <cell r="AL84" t="str">
            <v>5B2</v>
          </cell>
          <cell r="AM84" t="str">
            <v>Power Gen</v>
          </cell>
          <cell r="AN84" t="str">
            <v>SC20-Spare 1</v>
          </cell>
          <cell r="AO84" t="str">
            <v>SC20-Spare 2</v>
          </cell>
          <cell r="AP84" t="str">
            <v>SC20-Spare 3</v>
          </cell>
          <cell r="AQ84" t="str">
            <v>PG &lt; 50MW</v>
          </cell>
          <cell r="AR84" t="str">
            <v>Spare 1a</v>
          </cell>
          <cell r="AS84" t="str">
            <v>Spare 2a</v>
          </cell>
          <cell r="AT84" t="str">
            <v>Spare 3a</v>
          </cell>
          <cell r="AU84" t="str">
            <v>Spare 4a</v>
          </cell>
          <cell r="AV84" t="str">
            <v>Spare 5a</v>
          </cell>
          <cell r="AW84" t="str">
            <v>Spare 6a</v>
          </cell>
          <cell r="AX84" t="str">
            <v>Spare 7a</v>
          </cell>
          <cell r="AY84" t="str">
            <v>Spare 8a</v>
          </cell>
          <cell r="BD84" t="str">
            <v>T1A</v>
          </cell>
          <cell r="BE84" t="str">
            <v>T1B</v>
          </cell>
          <cell r="BF84" t="str">
            <v>T3</v>
          </cell>
          <cell r="BG84" t="str">
            <v>T2-1</v>
          </cell>
          <cell r="BH84" t="str">
            <v>T2-2</v>
          </cell>
          <cell r="BI84" t="str">
            <v>T4A</v>
          </cell>
          <cell r="BJ84" t="str">
            <v>T4B</v>
          </cell>
          <cell r="BK84" t="str">
            <v>T7</v>
          </cell>
          <cell r="BL84" t="str">
            <v>T7</v>
          </cell>
          <cell r="BM84" t="str">
            <v>T7</v>
          </cell>
          <cell r="BN84" t="str">
            <v>T7</v>
          </cell>
          <cell r="BP84" t="str">
            <v>T6C-1</v>
          </cell>
          <cell r="BQ84" t="str">
            <v>T6CT-1</v>
          </cell>
          <cell r="BR84" t="str">
            <v>T6C-2</v>
          </cell>
          <cell r="BS84" t="str">
            <v>T6CT-2</v>
          </cell>
          <cell r="BT84" t="str">
            <v>T6G-1</v>
          </cell>
          <cell r="BU84" t="str">
            <v>T6G-2</v>
          </cell>
          <cell r="CA84" t="str">
            <v>T6M-1</v>
          </cell>
          <cell r="CB84" t="str">
            <v>T6M-2</v>
          </cell>
          <cell r="CC84" t="str">
            <v>T6M-3</v>
          </cell>
          <cell r="CH84" t="str">
            <v>T6M-4</v>
          </cell>
          <cell r="CI84" t="str">
            <v>T5A1</v>
          </cell>
          <cell r="CJ84" t="str">
            <v>T5A2</v>
          </cell>
          <cell r="CK84" t="str">
            <v>T5B1</v>
          </cell>
          <cell r="CL84" t="str">
            <v>T5B2</v>
          </cell>
          <cell r="CR84" t="str">
            <v>Spare 1b</v>
          </cell>
          <cell r="CS84" t="str">
            <v>Spare 2b</v>
          </cell>
          <cell r="CT84" t="str">
            <v>Spare 3b</v>
          </cell>
          <cell r="CU84" t="str">
            <v>Spare 4b</v>
          </cell>
          <cell r="CV84" t="str">
            <v>Spare 5b</v>
          </cell>
          <cell r="CW84" t="str">
            <v>Spare 6b</v>
          </cell>
          <cell r="CX84" t="str">
            <v>Spare 7b</v>
          </cell>
          <cell r="CY84" t="str">
            <v>Spare 8b</v>
          </cell>
          <cell r="CZ84" t="str">
            <v>Offsys</v>
          </cell>
          <cell r="DA84" t="str">
            <v>R.Choff</v>
          </cell>
        </row>
        <row r="85">
          <cell r="A85">
            <v>38353</v>
          </cell>
          <cell r="B85">
            <v>398.89779709999971</v>
          </cell>
          <cell r="C85">
            <v>7068.9557075898165</v>
          </cell>
          <cell r="D85">
            <v>1622.3422800251969</v>
          </cell>
          <cell r="E85">
            <v>300.62044393000485</v>
          </cell>
          <cell r="F85">
            <v>658.30718863425363</v>
          </cell>
          <cell r="G85">
            <v>-141.81950367256519</v>
          </cell>
          <cell r="H85">
            <v>0.42785820461997903</v>
          </cell>
          <cell r="I85">
            <v>-1.2518349304499998</v>
          </cell>
          <cell r="J85">
            <v>0</v>
          </cell>
          <cell r="K85">
            <v>0</v>
          </cell>
          <cell r="L85">
            <v>0</v>
          </cell>
          <cell r="M85">
            <v>-27.549296952569968</v>
          </cell>
          <cell r="N85">
            <v>0</v>
          </cell>
          <cell r="O85">
            <v>0</v>
          </cell>
          <cell r="P85">
            <v>-1.8358672263812787</v>
          </cell>
          <cell r="Q85">
            <v>-0.90681488671014454</v>
          </cell>
          <cell r="R85">
            <v>-22.207755168795483</v>
          </cell>
          <cell r="S85">
            <v>-20.565678972977768</v>
          </cell>
          <cell r="T85">
            <v>-1.1413770870050213</v>
          </cell>
          <cell r="U85">
            <v>-12.213162769809351</v>
          </cell>
          <cell r="V85">
            <v>-0.27260970108002197</v>
          </cell>
          <cell r="W85">
            <v>-25.508619425195139</v>
          </cell>
          <cell r="X85">
            <v>-0.34521601277108632</v>
          </cell>
          <cell r="Y85">
            <v>-0.20516887496915273</v>
          </cell>
          <cell r="Z85">
            <v>-4.8042345407808718</v>
          </cell>
          <cell r="AA85">
            <v>-5.4228719220759922</v>
          </cell>
          <cell r="AB85">
            <v>-28.79528054156588</v>
          </cell>
          <cell r="AC85">
            <v>-19.135681368537334</v>
          </cell>
          <cell r="AD85">
            <v>-2.3965813284000386</v>
          </cell>
          <cell r="AE85">
            <v>-5.0531757776911306</v>
          </cell>
          <cell r="AF85">
            <v>-0.83840020169250695</v>
          </cell>
          <cell r="AG85">
            <v>-1.3465369222965091</v>
          </cell>
          <cell r="AH85">
            <v>-11.661461726643319</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C85">
            <v>38353</v>
          </cell>
          <cell r="BD85">
            <v>0</v>
          </cell>
          <cell r="BE85">
            <v>0</v>
          </cell>
          <cell r="BF85">
            <v>0</v>
          </cell>
          <cell r="BG85">
            <v>0</v>
          </cell>
          <cell r="BH85">
            <v>0</v>
          </cell>
          <cell r="BI85">
            <v>0</v>
          </cell>
          <cell r="BJ85">
            <v>0</v>
          </cell>
          <cell r="BK85">
            <v>0</v>
          </cell>
          <cell r="BL85">
            <v>0</v>
          </cell>
          <cell r="BM85">
            <v>0</v>
          </cell>
          <cell r="BN85">
            <v>0</v>
          </cell>
          <cell r="BP85">
            <v>0</v>
          </cell>
          <cell r="BQ85">
            <v>0</v>
          </cell>
          <cell r="BR85">
            <v>0</v>
          </cell>
          <cell r="BS85">
            <v>0</v>
          </cell>
          <cell r="BT85">
            <v>0</v>
          </cell>
          <cell r="BU85">
            <v>0</v>
          </cell>
          <cell r="CA85">
            <v>0</v>
          </cell>
          <cell r="CB85">
            <v>0</v>
          </cell>
          <cell r="CC85">
            <v>0</v>
          </cell>
          <cell r="CH85">
            <v>0</v>
          </cell>
          <cell r="CI85">
            <v>0</v>
          </cell>
          <cell r="CJ85">
            <v>0</v>
          </cell>
          <cell r="CK85">
            <v>0</v>
          </cell>
          <cell r="CL85">
            <v>0</v>
          </cell>
          <cell r="CR85">
            <v>0</v>
          </cell>
          <cell r="CS85">
            <v>0</v>
          </cell>
          <cell r="CT85">
            <v>0</v>
          </cell>
          <cell r="CU85">
            <v>0</v>
          </cell>
          <cell r="CV85">
            <v>0</v>
          </cell>
          <cell r="CW85">
            <v>0</v>
          </cell>
          <cell r="CX85">
            <v>0</v>
          </cell>
          <cell r="CY85">
            <v>0</v>
          </cell>
          <cell r="CZ85">
            <v>0</v>
          </cell>
          <cell r="DA85">
            <v>0</v>
          </cell>
          <cell r="DC85">
            <v>38353</v>
          </cell>
          <cell r="DD85">
            <v>9878.9306399283087</v>
          </cell>
          <cell r="DE85">
            <v>-164.65649445537804</v>
          </cell>
          <cell r="DF85">
            <v>0</v>
          </cell>
          <cell r="DG85">
            <v>0</v>
          </cell>
          <cell r="DH85">
            <v>0</v>
          </cell>
          <cell r="DI85">
            <v>0</v>
          </cell>
          <cell r="DJ85">
            <v>0</v>
          </cell>
          <cell r="DK85">
            <v>9714.2741454729312</v>
          </cell>
        </row>
        <row r="86">
          <cell r="A86">
            <v>38384</v>
          </cell>
          <cell r="B86">
            <v>-410.71814379999995</v>
          </cell>
          <cell r="C86">
            <v>-857.56863066487017</v>
          </cell>
          <cell r="D86">
            <v>-785.27926695442875</v>
          </cell>
          <cell r="E86">
            <v>-511.83937574548008</v>
          </cell>
          <cell r="F86">
            <v>-711.61610358354631</v>
          </cell>
          <cell r="G86">
            <v>-116.7944758178851</v>
          </cell>
          <cell r="H86">
            <v>-8.2557883464899806</v>
          </cell>
          <cell r="I86">
            <v>-0.96540215655000106</v>
          </cell>
          <cell r="J86">
            <v>0</v>
          </cell>
          <cell r="K86">
            <v>0</v>
          </cell>
          <cell r="L86">
            <v>0</v>
          </cell>
          <cell r="M86">
            <v>-21.24573299763011</v>
          </cell>
          <cell r="N86">
            <v>0</v>
          </cell>
          <cell r="O86">
            <v>0</v>
          </cell>
          <cell r="P86">
            <v>-5.5326361397925892</v>
          </cell>
          <cell r="Q86">
            <v>-3.7813176784206415</v>
          </cell>
          <cell r="R86">
            <v>-26.116083925695602</v>
          </cell>
          <cell r="S86">
            <v>-25.907273990853174</v>
          </cell>
          <cell r="T86">
            <v>-15.799780059931873</v>
          </cell>
          <cell r="U86">
            <v>-55.885370604974014</v>
          </cell>
          <cell r="V86">
            <v>-1.0211380229839357</v>
          </cell>
          <cell r="W86">
            <v>-78.908514910493182</v>
          </cell>
          <cell r="X86">
            <v>-1.9076181505503564</v>
          </cell>
          <cell r="Y86">
            <v>-0.60973384496495608</v>
          </cell>
          <cell r="Z86">
            <v>-10.539089478204323</v>
          </cell>
          <cell r="AA86">
            <v>-21.078843509532327</v>
          </cell>
          <cell r="AB86">
            <v>-128.01928785037046</v>
          </cell>
          <cell r="AC86">
            <v>-88.470977718153733</v>
          </cell>
          <cell r="AD86">
            <v>-3.0108736581269748</v>
          </cell>
          <cell r="AE86">
            <v>-5.6390999721799107</v>
          </cell>
          <cell r="AF86">
            <v>-3.507853086591417</v>
          </cell>
          <cell r="AG86">
            <v>-6.3132351906819073</v>
          </cell>
          <cell r="AH86">
            <v>-33.626459799145302</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C86">
            <v>38384</v>
          </cell>
          <cell r="BD86">
            <v>0</v>
          </cell>
          <cell r="BE86">
            <v>0</v>
          </cell>
          <cell r="BF86">
            <v>0</v>
          </cell>
          <cell r="BG86">
            <v>0</v>
          </cell>
          <cell r="BH86">
            <v>0</v>
          </cell>
          <cell r="BI86">
            <v>0</v>
          </cell>
          <cell r="BJ86">
            <v>0</v>
          </cell>
          <cell r="BK86">
            <v>0</v>
          </cell>
          <cell r="BL86">
            <v>0</v>
          </cell>
          <cell r="BM86">
            <v>0</v>
          </cell>
          <cell r="BN86">
            <v>0</v>
          </cell>
          <cell r="BP86">
            <v>0</v>
          </cell>
          <cell r="BQ86">
            <v>0</v>
          </cell>
          <cell r="BR86">
            <v>0</v>
          </cell>
          <cell r="BS86">
            <v>0</v>
          </cell>
          <cell r="BT86">
            <v>0</v>
          </cell>
          <cell r="BU86">
            <v>0</v>
          </cell>
          <cell r="CA86">
            <v>0</v>
          </cell>
          <cell r="CB86">
            <v>0</v>
          </cell>
          <cell r="CC86">
            <v>0</v>
          </cell>
          <cell r="CH86">
            <v>0</v>
          </cell>
          <cell r="CI86">
            <v>0</v>
          </cell>
          <cell r="CJ86">
            <v>0</v>
          </cell>
          <cell r="CK86">
            <v>0</v>
          </cell>
          <cell r="CL86">
            <v>0</v>
          </cell>
          <cell r="CR86">
            <v>0</v>
          </cell>
          <cell r="CS86">
            <v>0</v>
          </cell>
          <cell r="CT86">
            <v>0</v>
          </cell>
          <cell r="CU86">
            <v>0</v>
          </cell>
          <cell r="CV86">
            <v>0</v>
          </cell>
          <cell r="CW86">
            <v>0</v>
          </cell>
          <cell r="CX86">
            <v>0</v>
          </cell>
          <cell r="CY86">
            <v>0</v>
          </cell>
          <cell r="CZ86">
            <v>0</v>
          </cell>
          <cell r="DA86">
            <v>0</v>
          </cell>
          <cell r="DC86">
            <v>38384</v>
          </cell>
          <cell r="DD86">
            <v>-3424.2829200668807</v>
          </cell>
          <cell r="DE86">
            <v>-515.67518759164659</v>
          </cell>
          <cell r="DF86">
            <v>0</v>
          </cell>
          <cell r="DG86">
            <v>0</v>
          </cell>
          <cell r="DH86">
            <v>0</v>
          </cell>
          <cell r="DI86">
            <v>0</v>
          </cell>
          <cell r="DJ86">
            <v>0</v>
          </cell>
          <cell r="DK86">
            <v>-3939.9581076585273</v>
          </cell>
        </row>
        <row r="87">
          <cell r="A87">
            <v>38412</v>
          </cell>
          <cell r="B87">
            <v>-160.41448189999909</v>
          </cell>
          <cell r="C87">
            <v>-13695.425234957673</v>
          </cell>
          <cell r="D87">
            <v>-1350.4892577779269</v>
          </cell>
          <cell r="E87">
            <v>-186.50243919376982</v>
          </cell>
          <cell r="F87">
            <v>-662.63782737180941</v>
          </cell>
          <cell r="G87">
            <v>125.83225744050026</v>
          </cell>
          <cell r="H87">
            <v>-5.3752145208100135</v>
          </cell>
          <cell r="I87">
            <v>1.0451782835000016</v>
          </cell>
          <cell r="J87">
            <v>0</v>
          </cell>
          <cell r="K87">
            <v>0</v>
          </cell>
          <cell r="L87">
            <v>0</v>
          </cell>
          <cell r="M87">
            <v>23.001376779100063</v>
          </cell>
          <cell r="N87">
            <v>0</v>
          </cell>
          <cell r="O87">
            <v>0</v>
          </cell>
          <cell r="P87">
            <v>-4.9885139199297148</v>
          </cell>
          <cell r="Q87">
            <v>-3.799424969471338</v>
          </cell>
          <cell r="R87">
            <v>-8.3683814194488875</v>
          </cell>
          <cell r="S87">
            <v>-9.9430753853667557</v>
          </cell>
          <cell r="T87">
            <v>-18.843228981784286</v>
          </cell>
          <cell r="U87">
            <v>-57.485713013171193</v>
          </cell>
          <cell r="V87">
            <v>-0.99494928880352407</v>
          </cell>
          <cell r="W87">
            <v>-71.904888142073474</v>
          </cell>
          <cell r="X87">
            <v>-2.0425857264974523</v>
          </cell>
          <cell r="Y87">
            <v>-0.54658010460966233</v>
          </cell>
          <cell r="Z87">
            <v>-8.0374397641959519</v>
          </cell>
          <cell r="AA87">
            <v>-20.767441699881456</v>
          </cell>
          <cell r="AB87">
            <v>-127.87963966040566</v>
          </cell>
          <cell r="AC87">
            <v>-91.227201147735173</v>
          </cell>
          <cell r="AD87">
            <v>-1.1482788097160892</v>
          </cell>
          <cell r="AE87">
            <v>-1.5177637930556467</v>
          </cell>
          <cell r="AF87">
            <v>-3.5278274380373387</v>
          </cell>
          <cell r="AG87">
            <v>-6.5311855660820761</v>
          </cell>
          <cell r="AH87">
            <v>-29.755147604131491</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C87">
            <v>38412</v>
          </cell>
          <cell r="BD87">
            <v>0</v>
          </cell>
          <cell r="BE87">
            <v>0</v>
          </cell>
          <cell r="BF87">
            <v>0</v>
          </cell>
          <cell r="BG87">
            <v>0</v>
          </cell>
          <cell r="BH87">
            <v>0</v>
          </cell>
          <cell r="BI87">
            <v>0</v>
          </cell>
          <cell r="BJ87">
            <v>0</v>
          </cell>
          <cell r="BK87">
            <v>0</v>
          </cell>
          <cell r="BL87">
            <v>0</v>
          </cell>
          <cell r="BM87">
            <v>0</v>
          </cell>
          <cell r="BN87">
            <v>0</v>
          </cell>
          <cell r="BP87">
            <v>0</v>
          </cell>
          <cell r="BQ87">
            <v>0</v>
          </cell>
          <cell r="BR87">
            <v>0</v>
          </cell>
          <cell r="BS87">
            <v>0</v>
          </cell>
          <cell r="BT87">
            <v>0</v>
          </cell>
          <cell r="BU87">
            <v>0</v>
          </cell>
          <cell r="CA87">
            <v>0</v>
          </cell>
          <cell r="CB87">
            <v>0</v>
          </cell>
          <cell r="CC87">
            <v>0</v>
          </cell>
          <cell r="CH87">
            <v>0</v>
          </cell>
          <cell r="CI87">
            <v>0</v>
          </cell>
          <cell r="CJ87">
            <v>0</v>
          </cell>
          <cell r="CK87">
            <v>0</v>
          </cell>
          <cell r="CL87">
            <v>0</v>
          </cell>
          <cell r="CR87">
            <v>0</v>
          </cell>
          <cell r="CS87">
            <v>0</v>
          </cell>
          <cell r="CT87">
            <v>0</v>
          </cell>
          <cell r="CU87">
            <v>0</v>
          </cell>
          <cell r="CV87">
            <v>0</v>
          </cell>
          <cell r="CW87">
            <v>0</v>
          </cell>
          <cell r="CX87">
            <v>0</v>
          </cell>
          <cell r="CY87">
            <v>0</v>
          </cell>
          <cell r="CZ87">
            <v>0</v>
          </cell>
          <cell r="DA87">
            <v>0</v>
          </cell>
          <cell r="DC87">
            <v>38412</v>
          </cell>
          <cell r="DD87">
            <v>-15910.965643218886</v>
          </cell>
          <cell r="DE87">
            <v>-469.3092664343971</v>
          </cell>
          <cell r="DF87">
            <v>0</v>
          </cell>
          <cell r="DG87">
            <v>0</v>
          </cell>
          <cell r="DH87">
            <v>0</v>
          </cell>
          <cell r="DI87">
            <v>0</v>
          </cell>
          <cell r="DJ87">
            <v>0</v>
          </cell>
          <cell r="DK87">
            <v>-16380.274909653283</v>
          </cell>
        </row>
        <row r="88">
          <cell r="A88">
            <v>38443</v>
          </cell>
          <cell r="B88">
            <v>-713.10379895000074</v>
          </cell>
          <cell r="C88">
            <v>-12502.024250726896</v>
          </cell>
          <cell r="D88">
            <v>-2569.505626686921</v>
          </cell>
          <cell r="E88">
            <v>-839.16289141623008</v>
          </cell>
          <cell r="F88">
            <v>-1523.5590115515679</v>
          </cell>
          <cell r="G88">
            <v>-82.172927067569987</v>
          </cell>
          <cell r="H88">
            <v>-15.349774193629996</v>
          </cell>
          <cell r="I88">
            <v>-0.70349108959999962</v>
          </cell>
          <cell r="J88">
            <v>0</v>
          </cell>
          <cell r="K88">
            <v>0</v>
          </cell>
          <cell r="L88">
            <v>0</v>
          </cell>
          <cell r="M88">
            <v>-15.481821492160016</v>
          </cell>
          <cell r="N88">
            <v>0</v>
          </cell>
          <cell r="O88">
            <v>0</v>
          </cell>
          <cell r="P88">
            <v>-11.817273916934107</v>
          </cell>
          <cell r="Q88">
            <v>-8.3356573154278788</v>
          </cell>
          <cell r="R88">
            <v>-45.698705484735221</v>
          </cell>
          <cell r="S88">
            <v>-46.42379884676442</v>
          </cell>
          <cell r="T88">
            <v>-36.800966702271992</v>
          </cell>
          <cell r="U88">
            <v>-124.08079157085339</v>
          </cell>
          <cell r="V88">
            <v>-2.2303845226351888</v>
          </cell>
          <cell r="W88">
            <v>-169.04511105221655</v>
          </cell>
          <cell r="X88">
            <v>-4.2888017897162465</v>
          </cell>
          <cell r="Y88">
            <v>-1.3002257717898249</v>
          </cell>
          <cell r="Z88">
            <v>-21.537398154201547</v>
          </cell>
          <cell r="AA88">
            <v>-46.192967800436129</v>
          </cell>
          <cell r="AB88">
            <v>-286.47063478709924</v>
          </cell>
          <cell r="AC88">
            <v>-196.57771237899982</v>
          </cell>
          <cell r="AD88">
            <v>-5.3904139364529646</v>
          </cell>
          <cell r="AE88">
            <v>-9.6753749808643761</v>
          </cell>
          <cell r="AF88">
            <v>-7.7349333659927604</v>
          </cell>
          <cell r="AG88">
            <v>-14.041793818676757</v>
          </cell>
          <cell r="AH88">
            <v>-71.44866175388924</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C88">
            <v>38443</v>
          </cell>
          <cell r="BD88">
            <v>0</v>
          </cell>
          <cell r="BE88">
            <v>0</v>
          </cell>
          <cell r="BF88">
            <v>0</v>
          </cell>
          <cell r="BG88">
            <v>0</v>
          </cell>
          <cell r="BH88">
            <v>0</v>
          </cell>
          <cell r="BI88">
            <v>0</v>
          </cell>
          <cell r="BJ88">
            <v>0</v>
          </cell>
          <cell r="BK88">
            <v>0</v>
          </cell>
          <cell r="BL88">
            <v>0</v>
          </cell>
          <cell r="BM88">
            <v>0</v>
          </cell>
          <cell r="BN88">
            <v>0</v>
          </cell>
          <cell r="BP88">
            <v>0</v>
          </cell>
          <cell r="BQ88">
            <v>0</v>
          </cell>
          <cell r="BR88">
            <v>0</v>
          </cell>
          <cell r="BS88">
            <v>0</v>
          </cell>
          <cell r="BT88">
            <v>0</v>
          </cell>
          <cell r="BU88">
            <v>0</v>
          </cell>
          <cell r="CA88">
            <v>0</v>
          </cell>
          <cell r="CB88">
            <v>0</v>
          </cell>
          <cell r="CC88">
            <v>0</v>
          </cell>
          <cell r="CH88">
            <v>0</v>
          </cell>
          <cell r="CI88">
            <v>0</v>
          </cell>
          <cell r="CJ88">
            <v>0</v>
          </cell>
          <cell r="CK88">
            <v>0</v>
          </cell>
          <cell r="CL88">
            <v>0</v>
          </cell>
          <cell r="CR88">
            <v>0</v>
          </cell>
          <cell r="CS88">
            <v>0</v>
          </cell>
          <cell r="CT88">
            <v>0</v>
          </cell>
          <cell r="CU88">
            <v>0</v>
          </cell>
          <cell r="CV88">
            <v>0</v>
          </cell>
          <cell r="CW88">
            <v>0</v>
          </cell>
          <cell r="CX88">
            <v>0</v>
          </cell>
          <cell r="CY88">
            <v>0</v>
          </cell>
          <cell r="CZ88">
            <v>0</v>
          </cell>
          <cell r="DA88">
            <v>0</v>
          </cell>
          <cell r="DC88">
            <v>38443</v>
          </cell>
          <cell r="DD88">
            <v>-18261.063593174575</v>
          </cell>
          <cell r="DE88">
            <v>-1109.0916079499577</v>
          </cell>
          <cell r="DF88">
            <v>0</v>
          </cell>
          <cell r="DG88">
            <v>0</v>
          </cell>
          <cell r="DH88">
            <v>0</v>
          </cell>
          <cell r="DI88">
            <v>0</v>
          </cell>
          <cell r="DJ88">
            <v>0</v>
          </cell>
          <cell r="DK88">
            <v>-19370.155201124533</v>
          </cell>
        </row>
        <row r="89">
          <cell r="A89">
            <v>38473</v>
          </cell>
          <cell r="B89">
            <v>-605.95060372499927</v>
          </cell>
          <cell r="C89">
            <v>-10657.505435294896</v>
          </cell>
          <cell r="D89">
            <v>-2307.4479616268281</v>
          </cell>
          <cell r="E89">
            <v>-547.60422961663483</v>
          </cell>
          <cell r="F89">
            <v>-1151.5991111449794</v>
          </cell>
          <cell r="G89">
            <v>-10.576633043639886</v>
          </cell>
          <cell r="H89">
            <v>-10.651637177189995</v>
          </cell>
          <cell r="I89">
            <v>-0.11520546570000306</v>
          </cell>
          <cell r="J89">
            <v>0</v>
          </cell>
          <cell r="K89">
            <v>0</v>
          </cell>
          <cell r="L89">
            <v>0</v>
          </cell>
          <cell r="M89">
            <v>-2.5353419272200335</v>
          </cell>
          <cell r="N89">
            <v>0</v>
          </cell>
          <cell r="O89">
            <v>0</v>
          </cell>
          <cell r="P89">
            <v>-8.5952941414643433</v>
          </cell>
          <cell r="Q89">
            <v>-6.1376571309419203</v>
          </cell>
          <cell r="R89">
            <v>-30.330824921799195</v>
          </cell>
          <cell r="S89">
            <v>-31.195981262096595</v>
          </cell>
          <cell r="T89">
            <v>-27.647964686460831</v>
          </cell>
          <cell r="U89">
            <v>-91.609760234655965</v>
          </cell>
          <cell r="V89">
            <v>-1.6364931001289165</v>
          </cell>
          <cell r="W89">
            <v>-123.09996204341401</v>
          </cell>
          <cell r="X89">
            <v>-3.1812612463955734</v>
          </cell>
          <cell r="Y89">
            <v>-0.94510847330861114</v>
          </cell>
          <cell r="Z89">
            <v>-15.384523683188485</v>
          </cell>
          <cell r="AA89">
            <v>-33.935963049204588</v>
          </cell>
          <cell r="AB89">
            <v>-211.77650998021457</v>
          </cell>
          <cell r="AC89">
            <v>-145.17582483853749</v>
          </cell>
          <cell r="AD89">
            <v>-3.6206017425575805</v>
          </cell>
          <cell r="AE89">
            <v>-6.3540464183811034</v>
          </cell>
          <cell r="AF89">
            <v>-5.6959256419817903</v>
          </cell>
          <cell r="AG89">
            <v>-10.374009073879305</v>
          </cell>
          <cell r="AH89">
            <v>-51.860086139104681</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C89">
            <v>38473</v>
          </cell>
          <cell r="BD89">
            <v>0</v>
          </cell>
          <cell r="BE89">
            <v>0</v>
          </cell>
          <cell r="BF89">
            <v>0</v>
          </cell>
          <cell r="BG89">
            <v>0</v>
          </cell>
          <cell r="BH89">
            <v>0</v>
          </cell>
          <cell r="BI89">
            <v>0</v>
          </cell>
          <cell r="BJ89">
            <v>0</v>
          </cell>
          <cell r="BK89">
            <v>0</v>
          </cell>
          <cell r="BL89">
            <v>0</v>
          </cell>
          <cell r="BM89">
            <v>0</v>
          </cell>
          <cell r="BN89">
            <v>0</v>
          </cell>
          <cell r="BP89">
            <v>0</v>
          </cell>
          <cell r="BQ89">
            <v>0</v>
          </cell>
          <cell r="BR89">
            <v>0</v>
          </cell>
          <cell r="BS89">
            <v>0</v>
          </cell>
          <cell r="BT89">
            <v>0</v>
          </cell>
          <cell r="BU89">
            <v>0</v>
          </cell>
          <cell r="CA89">
            <v>0</v>
          </cell>
          <cell r="CB89">
            <v>0</v>
          </cell>
          <cell r="CC89">
            <v>0</v>
          </cell>
          <cell r="CH89">
            <v>0</v>
          </cell>
          <cell r="CI89">
            <v>0</v>
          </cell>
          <cell r="CJ89">
            <v>0</v>
          </cell>
          <cell r="CK89">
            <v>0</v>
          </cell>
          <cell r="CL89">
            <v>0</v>
          </cell>
          <cell r="CR89">
            <v>0</v>
          </cell>
          <cell r="CS89">
            <v>0</v>
          </cell>
          <cell r="CT89">
            <v>0</v>
          </cell>
          <cell r="CU89">
            <v>0</v>
          </cell>
          <cell r="CV89">
            <v>0</v>
          </cell>
          <cell r="CW89">
            <v>0</v>
          </cell>
          <cell r="CX89">
            <v>0</v>
          </cell>
          <cell r="CY89">
            <v>0</v>
          </cell>
          <cell r="CZ89">
            <v>0</v>
          </cell>
          <cell r="DA89">
            <v>0</v>
          </cell>
          <cell r="DC89">
            <v>38473</v>
          </cell>
          <cell r="DD89">
            <v>-15293.986159022086</v>
          </cell>
          <cell r="DE89">
            <v>-808.55779780771559</v>
          </cell>
          <cell r="DF89">
            <v>0</v>
          </cell>
          <cell r="DG89">
            <v>0</v>
          </cell>
          <cell r="DH89">
            <v>0</v>
          </cell>
          <cell r="DI89">
            <v>0</v>
          </cell>
          <cell r="DJ89">
            <v>0</v>
          </cell>
          <cell r="DK89">
            <v>-16102.543956829802</v>
          </cell>
        </row>
        <row r="90">
          <cell r="A90">
            <v>38504</v>
          </cell>
          <cell r="B90">
            <v>-396.43948747500019</v>
          </cell>
          <cell r="C90">
            <v>-5847.0594717091917</v>
          </cell>
          <cell r="D90">
            <v>-1321.4689002618793</v>
          </cell>
          <cell r="E90">
            <v>-338.05693041211487</v>
          </cell>
          <cell r="F90">
            <v>-596.58552168745086</v>
          </cell>
          <cell r="G90">
            <v>-53.116166450309684</v>
          </cell>
          <cell r="H90">
            <v>28.022865321540007</v>
          </cell>
          <cell r="I90">
            <v>-0.44700825779999831</v>
          </cell>
          <cell r="J90">
            <v>0</v>
          </cell>
          <cell r="K90">
            <v>0</v>
          </cell>
          <cell r="L90">
            <v>0</v>
          </cell>
          <cell r="M90">
            <v>-9.837369875879995</v>
          </cell>
          <cell r="N90">
            <v>0</v>
          </cell>
          <cell r="O90">
            <v>0</v>
          </cell>
          <cell r="P90">
            <v>-4.393951793264808</v>
          </cell>
          <cell r="Q90">
            <v>-3.0530748826850349</v>
          </cell>
          <cell r="R90">
            <v>-18.795022300934814</v>
          </cell>
          <cell r="S90">
            <v>-18.85520888122268</v>
          </cell>
          <cell r="T90">
            <v>-13.137390095724768</v>
          </cell>
          <cell r="U90">
            <v>-45.29328660929373</v>
          </cell>
          <cell r="V90">
            <v>-0.82049294753259572</v>
          </cell>
          <cell r="W90">
            <v>-62.765206493666845</v>
          </cell>
          <cell r="X90">
            <v>-1.5563629171112063</v>
          </cell>
          <cell r="Y90">
            <v>-0.48383445344675297</v>
          </cell>
          <cell r="Z90">
            <v>-8.1821759259046161</v>
          </cell>
          <cell r="AA90">
            <v>-16.966411597344386</v>
          </cell>
          <cell r="AB90">
            <v>-105.33509956661725</v>
          </cell>
          <cell r="AC90">
            <v>-71.731426147047785</v>
          </cell>
          <cell r="AD90">
            <v>-2.1903684728095825</v>
          </cell>
          <cell r="AE90">
            <v>-4.0212305879804306</v>
          </cell>
          <cell r="AF90">
            <v>-2.8326840039870591</v>
          </cell>
          <cell r="AG90">
            <v>-5.1214376180512931</v>
          </cell>
          <cell r="AH90">
            <v>-26.633385647810336</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C90">
            <v>38504</v>
          </cell>
          <cell r="BD90">
            <v>0</v>
          </cell>
          <cell r="BE90">
            <v>0</v>
          </cell>
          <cell r="BF90">
            <v>0</v>
          </cell>
          <cell r="BG90">
            <v>0</v>
          </cell>
          <cell r="BH90">
            <v>0</v>
          </cell>
          <cell r="BI90">
            <v>0</v>
          </cell>
          <cell r="BJ90">
            <v>0</v>
          </cell>
          <cell r="BK90">
            <v>0</v>
          </cell>
          <cell r="BL90">
            <v>0</v>
          </cell>
          <cell r="BM90">
            <v>0</v>
          </cell>
          <cell r="BN90">
            <v>0</v>
          </cell>
          <cell r="BP90">
            <v>0</v>
          </cell>
          <cell r="BQ90">
            <v>0</v>
          </cell>
          <cell r="BR90">
            <v>0</v>
          </cell>
          <cell r="BS90">
            <v>0</v>
          </cell>
          <cell r="BT90">
            <v>0</v>
          </cell>
          <cell r="BU90">
            <v>0</v>
          </cell>
          <cell r="CA90">
            <v>0</v>
          </cell>
          <cell r="CB90">
            <v>0</v>
          </cell>
          <cell r="CC90">
            <v>0</v>
          </cell>
          <cell r="CH90">
            <v>0</v>
          </cell>
          <cell r="CI90">
            <v>0</v>
          </cell>
          <cell r="CJ90">
            <v>0</v>
          </cell>
          <cell r="CK90">
            <v>0</v>
          </cell>
          <cell r="CL90">
            <v>0</v>
          </cell>
          <cell r="CR90">
            <v>0</v>
          </cell>
          <cell r="CS90">
            <v>0</v>
          </cell>
          <cell r="CT90">
            <v>0</v>
          </cell>
          <cell r="CU90">
            <v>0</v>
          </cell>
          <cell r="CV90">
            <v>0</v>
          </cell>
          <cell r="CW90">
            <v>0</v>
          </cell>
          <cell r="CX90">
            <v>0</v>
          </cell>
          <cell r="CY90">
            <v>0</v>
          </cell>
          <cell r="CZ90">
            <v>0</v>
          </cell>
          <cell r="DA90">
            <v>0</v>
          </cell>
          <cell r="DC90">
            <v>38504</v>
          </cell>
          <cell r="DD90">
            <v>-8534.9879908080857</v>
          </cell>
          <cell r="DE90">
            <v>-412.16805094243597</v>
          </cell>
          <cell r="DF90">
            <v>0</v>
          </cell>
          <cell r="DG90">
            <v>0</v>
          </cell>
          <cell r="DH90">
            <v>0</v>
          </cell>
          <cell r="DI90">
            <v>0</v>
          </cell>
          <cell r="DJ90">
            <v>0</v>
          </cell>
          <cell r="DK90">
            <v>-8947.1560417505225</v>
          </cell>
        </row>
        <row r="91">
          <cell r="A91">
            <v>38534</v>
          </cell>
          <cell r="B91">
            <v>-26.446553400000557</v>
          </cell>
          <cell r="C91">
            <v>-2679.8901299212139</v>
          </cell>
          <cell r="D91">
            <v>-240.79350270733704</v>
          </cell>
          <cell r="E91">
            <v>47.015097412050238</v>
          </cell>
          <cell r="F91">
            <v>27.051123031714596</v>
          </cell>
          <cell r="G91">
            <v>27.637887442620123</v>
          </cell>
          <cell r="H91">
            <v>1.27325909451999</v>
          </cell>
          <cell r="I91">
            <v>0.22211253609999859</v>
          </cell>
          <cell r="J91">
            <v>0</v>
          </cell>
          <cell r="K91">
            <v>0</v>
          </cell>
          <cell r="L91">
            <v>0</v>
          </cell>
          <cell r="M91">
            <v>4.8880599710599926</v>
          </cell>
          <cell r="N91">
            <v>0</v>
          </cell>
          <cell r="O91">
            <v>0</v>
          </cell>
          <cell r="P91">
            <v>0.18429739771963227</v>
          </cell>
          <cell r="Q91">
            <v>8.2726072769808076E-2</v>
          </cell>
          <cell r="R91">
            <v>2.5526759558978118</v>
          </cell>
          <cell r="S91">
            <v>2.3502831150056043</v>
          </cell>
          <cell r="T91">
            <v>1.6660905191242251E-2</v>
          </cell>
          <cell r="U91">
            <v>1.0748943751714615</v>
          </cell>
          <cell r="V91">
            <v>2.5785301795783654E-2</v>
          </cell>
          <cell r="W91">
            <v>2.5446163538118891</v>
          </cell>
          <cell r="X91">
            <v>2.7784638191151744E-2</v>
          </cell>
          <cell r="Y91">
            <v>2.0664206718359283E-2</v>
          </cell>
          <cell r="Z91">
            <v>0.51348961178372521</v>
          </cell>
          <cell r="AA91">
            <v>0.50686482540333599</v>
          </cell>
          <cell r="AB91">
            <v>3.5179342554499815</v>
          </cell>
          <cell r="AC91">
            <v>1.6769492569656268</v>
          </cell>
          <cell r="AD91">
            <v>0.27395046706856874</v>
          </cell>
          <cell r="AE91">
            <v>0.58324198448148312</v>
          </cell>
          <cell r="AF91">
            <v>7.6391184149400715E-2</v>
          </cell>
          <cell r="AG91">
            <v>0.11730838064542069</v>
          </cell>
          <cell r="AH91">
            <v>1.1826778809399912</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C91">
            <v>38534</v>
          </cell>
          <cell r="BD91">
            <v>0</v>
          </cell>
          <cell r="BE91">
            <v>0</v>
          </cell>
          <cell r="BF91">
            <v>0</v>
          </cell>
          <cell r="BG91">
            <v>0</v>
          </cell>
          <cell r="BH91">
            <v>0</v>
          </cell>
          <cell r="BI91">
            <v>0</v>
          </cell>
          <cell r="BJ91">
            <v>0</v>
          </cell>
          <cell r="BK91">
            <v>0</v>
          </cell>
          <cell r="BL91">
            <v>0</v>
          </cell>
          <cell r="BM91">
            <v>0</v>
          </cell>
          <cell r="BN91">
            <v>0</v>
          </cell>
          <cell r="BP91">
            <v>0</v>
          </cell>
          <cell r="BQ91">
            <v>0</v>
          </cell>
          <cell r="BR91">
            <v>0</v>
          </cell>
          <cell r="BS91">
            <v>0</v>
          </cell>
          <cell r="BT91">
            <v>0</v>
          </cell>
          <cell r="BU91">
            <v>0</v>
          </cell>
          <cell r="CA91">
            <v>0</v>
          </cell>
          <cell r="CB91">
            <v>0</v>
          </cell>
          <cell r="CC91">
            <v>0</v>
          </cell>
          <cell r="CH91">
            <v>0</v>
          </cell>
          <cell r="CI91">
            <v>0</v>
          </cell>
          <cell r="CJ91">
            <v>0</v>
          </cell>
          <cell r="CK91">
            <v>0</v>
          </cell>
          <cell r="CL91">
            <v>0</v>
          </cell>
          <cell r="CR91">
            <v>0</v>
          </cell>
          <cell r="CS91">
            <v>0</v>
          </cell>
          <cell r="CT91">
            <v>0</v>
          </cell>
          <cell r="CU91">
            <v>0</v>
          </cell>
          <cell r="CV91">
            <v>0</v>
          </cell>
          <cell r="CW91">
            <v>0</v>
          </cell>
          <cell r="CX91">
            <v>0</v>
          </cell>
          <cell r="CY91">
            <v>0</v>
          </cell>
          <cell r="CZ91">
            <v>0</v>
          </cell>
          <cell r="DA91">
            <v>0</v>
          </cell>
          <cell r="DC91">
            <v>38534</v>
          </cell>
          <cell r="DD91">
            <v>-2839.0426465404862</v>
          </cell>
          <cell r="DE91">
            <v>17.32919616916028</v>
          </cell>
          <cell r="DF91">
            <v>0</v>
          </cell>
          <cell r="DG91">
            <v>0</v>
          </cell>
          <cell r="DH91">
            <v>0</v>
          </cell>
          <cell r="DI91">
            <v>0</v>
          </cell>
          <cell r="DJ91">
            <v>0</v>
          </cell>
          <cell r="DK91">
            <v>-2821.713450371326</v>
          </cell>
        </row>
        <row r="92">
          <cell r="A92">
            <v>38596</v>
          </cell>
          <cell r="B92">
            <v>38.63341109999979</v>
          </cell>
          <cell r="C92">
            <v>3843.5986803667843</v>
          </cell>
          <cell r="D92">
            <v>16.542070094944211</v>
          </cell>
          <cell r="E92">
            <v>7.7659429403994</v>
          </cell>
          <cell r="F92">
            <v>11.809990630067624</v>
          </cell>
          <cell r="G92">
            <v>4.7255200134150801</v>
          </cell>
          <cell r="H92">
            <v>0.20449297528999522</v>
          </cell>
          <cell r="I92">
            <v>4.1711970950001384E-2</v>
          </cell>
          <cell r="J92">
            <v>0</v>
          </cell>
          <cell r="K92">
            <v>0</v>
          </cell>
          <cell r="L92">
            <v>0</v>
          </cell>
          <cell r="M92">
            <v>0.91796086387003017</v>
          </cell>
          <cell r="N92">
            <v>0</v>
          </cell>
          <cell r="O92">
            <v>0</v>
          </cell>
          <cell r="P92">
            <v>3.241786688207185E-2</v>
          </cell>
          <cell r="Q92">
            <v>1.4551495831796046E-2</v>
          </cell>
          <cell r="R92">
            <v>0.44901507213493458</v>
          </cell>
          <cell r="S92">
            <v>0.4134142212541701</v>
          </cell>
          <cell r="T92">
            <v>2.9306491209696618E-3</v>
          </cell>
          <cell r="U92">
            <v>0.18907365593737269</v>
          </cell>
          <cell r="V92">
            <v>4.5356282371464829E-3</v>
          </cell>
          <cell r="W92">
            <v>0.44759739011240529</v>
          </cell>
          <cell r="X92">
            <v>4.8873110168246112E-3</v>
          </cell>
          <cell r="Y92">
            <v>3.6348288739175417E-3</v>
          </cell>
          <cell r="Z92">
            <v>9.0322696283833465E-2</v>
          </cell>
          <cell r="AA92">
            <v>8.9157397990647952E-2</v>
          </cell>
          <cell r="AB92">
            <v>1.218825469227977</v>
          </cell>
          <cell r="AC92">
            <v>0.29497496140993462</v>
          </cell>
          <cell r="AD92">
            <v>4.8187819706586199E-2</v>
          </cell>
          <cell r="AE92">
            <v>0.1025921214672826</v>
          </cell>
          <cell r="AF92">
            <v>1.3437190483211908E-2</v>
          </cell>
          <cell r="AG92">
            <v>2.0634515272428756E-2</v>
          </cell>
          <cell r="AH92">
            <v>0.20803274806414265</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C92">
            <v>38565</v>
          </cell>
          <cell r="BD92">
            <v>0</v>
          </cell>
          <cell r="BE92">
            <v>0</v>
          </cell>
          <cell r="BF92">
            <v>0</v>
          </cell>
          <cell r="BG92">
            <v>0</v>
          </cell>
          <cell r="BH92">
            <v>0</v>
          </cell>
          <cell r="BI92">
            <v>0</v>
          </cell>
          <cell r="BJ92">
            <v>0</v>
          </cell>
          <cell r="BK92">
            <v>0</v>
          </cell>
          <cell r="BL92">
            <v>0</v>
          </cell>
          <cell r="BM92">
            <v>0</v>
          </cell>
          <cell r="BN92">
            <v>0</v>
          </cell>
          <cell r="BP92">
            <v>0</v>
          </cell>
          <cell r="BQ92">
            <v>0</v>
          </cell>
          <cell r="BR92">
            <v>0</v>
          </cell>
          <cell r="BS92">
            <v>0</v>
          </cell>
          <cell r="BT92">
            <v>0</v>
          </cell>
          <cell r="BU92">
            <v>0</v>
          </cell>
          <cell r="CA92">
            <v>0</v>
          </cell>
          <cell r="CB92">
            <v>0</v>
          </cell>
          <cell r="CC92">
            <v>0</v>
          </cell>
          <cell r="CH92">
            <v>0</v>
          </cell>
          <cell r="CI92">
            <v>0</v>
          </cell>
          <cell r="CJ92">
            <v>0</v>
          </cell>
          <cell r="CK92">
            <v>0</v>
          </cell>
          <cell r="CL92">
            <v>0</v>
          </cell>
          <cell r="CR92">
            <v>0</v>
          </cell>
          <cell r="CS92">
            <v>0</v>
          </cell>
          <cell r="CT92">
            <v>0</v>
          </cell>
          <cell r="CU92">
            <v>0</v>
          </cell>
          <cell r="CV92">
            <v>0</v>
          </cell>
          <cell r="CW92">
            <v>0</v>
          </cell>
          <cell r="CX92">
            <v>0</v>
          </cell>
          <cell r="CY92">
            <v>0</v>
          </cell>
          <cell r="CZ92">
            <v>0</v>
          </cell>
          <cell r="DA92">
            <v>0</v>
          </cell>
          <cell r="DC92">
            <v>38565</v>
          </cell>
          <cell r="DD92">
            <v>3924.2397809557206</v>
          </cell>
          <cell r="DE92">
            <v>3.6482230393076538</v>
          </cell>
          <cell r="DF92">
            <v>0</v>
          </cell>
          <cell r="DG92">
            <v>0</v>
          </cell>
          <cell r="DH92">
            <v>0</v>
          </cell>
          <cell r="DI92">
            <v>0</v>
          </cell>
          <cell r="DJ92">
            <v>0</v>
          </cell>
          <cell r="DK92">
            <v>3927.8880039950282</v>
          </cell>
        </row>
        <row r="93">
          <cell r="A93">
            <v>38596</v>
          </cell>
          <cell r="B93">
            <v>-5.9941243405651763</v>
          </cell>
          <cell r="C93">
            <v>-3073.7044220476296</v>
          </cell>
          <cell r="D93">
            <v>-4.1192823039938231</v>
          </cell>
          <cell r="E93">
            <v>-16.782436999130297</v>
          </cell>
          <cell r="F93">
            <v>4.399062594075076</v>
          </cell>
          <cell r="G93">
            <v>-21.774023101184721</v>
          </cell>
          <cell r="H93">
            <v>-1.0195052087099976</v>
          </cell>
          <cell r="I93">
            <v>-0.17035244654999929</v>
          </cell>
          <cell r="J93">
            <v>0</v>
          </cell>
          <cell r="K93">
            <v>0</v>
          </cell>
          <cell r="L93">
            <v>0</v>
          </cell>
          <cell r="M93">
            <v>-3.7489688316300089</v>
          </cell>
          <cell r="N93">
            <v>0</v>
          </cell>
          <cell r="O93">
            <v>0</v>
          </cell>
          <cell r="P93">
            <v>-0.14400539562451853</v>
          </cell>
          <cell r="Q93">
            <v>-6.4640092508535071E-2</v>
          </cell>
          <cell r="R93">
            <v>-1.9945974033202947</v>
          </cell>
          <cell r="S93">
            <v>-1.8364526791685603</v>
          </cell>
          <cell r="T93">
            <v>-1.301841628376252E-2</v>
          </cell>
          <cell r="U93">
            <v>-0.83989568852523921</v>
          </cell>
          <cell r="V93">
            <v>-2.0147992496609247E-2</v>
          </cell>
          <cell r="W93">
            <v>-1.9882998310196307</v>
          </cell>
          <cell r="X93">
            <v>-2.1710224151335639E-2</v>
          </cell>
          <cell r="Y93">
            <v>-1.6146496372517305E-2</v>
          </cell>
          <cell r="Z93">
            <v>-0.40122799132784165</v>
          </cell>
          <cell r="AA93">
            <v>-0.39605154827742806</v>
          </cell>
          <cell r="AB93">
            <v>-1.2586977968231623</v>
          </cell>
          <cell r="AC93">
            <v>-1.3103263756276919</v>
          </cell>
          <cell r="AD93">
            <v>-0.21405807070455693</v>
          </cell>
          <cell r="AE93">
            <v>-0.45573075778237127</v>
          </cell>
          <cell r="AF93">
            <v>-5.9690168346247671E-2</v>
          </cell>
          <cell r="AG93">
            <v>-9.1661846417466677E-2</v>
          </cell>
          <cell r="AH93">
            <v>-0.92411503498396996</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C93">
            <v>38596</v>
          </cell>
          <cell r="BD93">
            <v>0</v>
          </cell>
          <cell r="BE93">
            <v>0</v>
          </cell>
          <cell r="BF93">
            <v>0</v>
          </cell>
          <cell r="BG93">
            <v>0</v>
          </cell>
          <cell r="BH93">
            <v>0</v>
          </cell>
          <cell r="BI93">
            <v>0</v>
          </cell>
          <cell r="BJ93">
            <v>0</v>
          </cell>
          <cell r="BK93">
            <v>0</v>
          </cell>
          <cell r="BL93">
            <v>0</v>
          </cell>
          <cell r="BM93">
            <v>0</v>
          </cell>
          <cell r="BN93">
            <v>0</v>
          </cell>
          <cell r="BP93">
            <v>0</v>
          </cell>
          <cell r="BQ93">
            <v>0</v>
          </cell>
          <cell r="BR93">
            <v>0</v>
          </cell>
          <cell r="BS93">
            <v>0</v>
          </cell>
          <cell r="BT93">
            <v>0</v>
          </cell>
          <cell r="BU93">
            <v>0</v>
          </cell>
          <cell r="CA93">
            <v>0</v>
          </cell>
          <cell r="CB93">
            <v>0</v>
          </cell>
          <cell r="CC93">
            <v>0</v>
          </cell>
          <cell r="CH93">
            <v>0</v>
          </cell>
          <cell r="CI93">
            <v>0</v>
          </cell>
          <cell r="CJ93">
            <v>0</v>
          </cell>
          <cell r="CK93">
            <v>0</v>
          </cell>
          <cell r="CL93">
            <v>0</v>
          </cell>
          <cell r="CR93">
            <v>0</v>
          </cell>
          <cell r="CS93">
            <v>0</v>
          </cell>
          <cell r="CT93">
            <v>0</v>
          </cell>
          <cell r="CU93">
            <v>0</v>
          </cell>
          <cell r="CV93">
            <v>0</v>
          </cell>
          <cell r="CW93">
            <v>0</v>
          </cell>
          <cell r="CX93">
            <v>0</v>
          </cell>
          <cell r="CY93">
            <v>0</v>
          </cell>
          <cell r="CZ93">
            <v>0</v>
          </cell>
          <cell r="DA93">
            <v>0</v>
          </cell>
          <cell r="DC93">
            <v>38596</v>
          </cell>
          <cell r="DD93">
            <v>-3122.9140526853189</v>
          </cell>
          <cell r="DE93">
            <v>-12.050473809761737</v>
          </cell>
          <cell r="DF93">
            <v>0</v>
          </cell>
          <cell r="DG93">
            <v>0</v>
          </cell>
          <cell r="DH93">
            <v>0</v>
          </cell>
          <cell r="DI93">
            <v>0</v>
          </cell>
          <cell r="DJ93">
            <v>0</v>
          </cell>
          <cell r="DK93">
            <v>-3134.9645264950805</v>
          </cell>
        </row>
        <row r="94">
          <cell r="A94">
            <v>38626</v>
          </cell>
          <cell r="B94">
            <v>547.01257142700717</v>
          </cell>
          <cell r="C94">
            <v>7123.7347655050517</v>
          </cell>
          <cell r="D94">
            <v>1431.8293612696057</v>
          </cell>
          <cell r="E94">
            <v>663.06348529860907</v>
          </cell>
          <cell r="F94">
            <v>1172.7466040756381</v>
          </cell>
          <cell r="G94">
            <v>82.792524871365174</v>
          </cell>
          <cell r="H94">
            <v>-22.684039817880002</v>
          </cell>
          <cell r="I94">
            <v>0.70896025394999806</v>
          </cell>
          <cell r="J94">
            <v>0</v>
          </cell>
          <cell r="K94">
            <v>0</v>
          </cell>
          <cell r="L94">
            <v>0</v>
          </cell>
          <cell r="M94">
            <v>15.602182115670002</v>
          </cell>
          <cell r="N94">
            <v>0</v>
          </cell>
          <cell r="O94">
            <v>0</v>
          </cell>
          <cell r="P94">
            <v>8.8192133104005386</v>
          </cell>
          <cell r="Q94">
            <v>6.1702272022504632</v>
          </cell>
          <cell r="R94">
            <v>36.076701487040772</v>
          </cell>
          <cell r="S94">
            <v>36.388822889984347</v>
          </cell>
          <cell r="T94">
            <v>26.867299310840384</v>
          </cell>
          <cell r="U94">
            <v>91.679442090785031</v>
          </cell>
          <cell r="V94">
            <v>1.6548888158733639</v>
          </cell>
          <cell r="W94">
            <v>126.05978923792949</v>
          </cell>
          <cell r="X94">
            <v>3.1588224112884742</v>
          </cell>
          <cell r="Y94">
            <v>0.97077059384444553</v>
          </cell>
          <cell r="Z94">
            <v>16.263654830217646</v>
          </cell>
          <cell r="AA94">
            <v>34.244896613710914</v>
          </cell>
          <cell r="AB94">
            <v>217.4266001231409</v>
          </cell>
          <cell r="AC94">
            <v>145.21732753206427</v>
          </cell>
          <cell r="AD94">
            <v>4.2263482091370115</v>
          </cell>
          <cell r="AE94">
            <v>7.6840477789420492</v>
          </cell>
          <cell r="AF94">
            <v>5.7251589977298387</v>
          </cell>
          <cell r="AG94">
            <v>10.370400974609804</v>
          </cell>
          <cell r="AH94">
            <v>53.395320756288747</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C94">
            <v>38626</v>
          </cell>
          <cell r="BD94">
            <v>0</v>
          </cell>
          <cell r="BE94">
            <v>0</v>
          </cell>
          <cell r="BF94">
            <v>0</v>
          </cell>
          <cell r="BG94">
            <v>0</v>
          </cell>
          <cell r="BH94">
            <v>0</v>
          </cell>
          <cell r="BI94">
            <v>0</v>
          </cell>
          <cell r="BJ94">
            <v>0</v>
          </cell>
          <cell r="BK94">
            <v>0</v>
          </cell>
          <cell r="BL94">
            <v>0</v>
          </cell>
          <cell r="BM94">
            <v>0</v>
          </cell>
          <cell r="BN94">
            <v>0</v>
          </cell>
          <cell r="BP94">
            <v>0</v>
          </cell>
          <cell r="BQ94">
            <v>0</v>
          </cell>
          <cell r="BR94">
            <v>0</v>
          </cell>
          <cell r="BS94">
            <v>0</v>
          </cell>
          <cell r="BT94">
            <v>0</v>
          </cell>
          <cell r="BU94">
            <v>0</v>
          </cell>
          <cell r="CA94">
            <v>0</v>
          </cell>
          <cell r="CB94">
            <v>0</v>
          </cell>
          <cell r="CC94">
            <v>0</v>
          </cell>
          <cell r="CH94">
            <v>0</v>
          </cell>
          <cell r="CI94">
            <v>0</v>
          </cell>
          <cell r="CJ94">
            <v>0</v>
          </cell>
          <cell r="CK94">
            <v>0</v>
          </cell>
          <cell r="CL94">
            <v>0</v>
          </cell>
          <cell r="CR94">
            <v>0</v>
          </cell>
          <cell r="CS94">
            <v>0</v>
          </cell>
          <cell r="CT94">
            <v>0</v>
          </cell>
          <cell r="CU94">
            <v>0</v>
          </cell>
          <cell r="CV94">
            <v>0</v>
          </cell>
          <cell r="CW94">
            <v>0</v>
          </cell>
          <cell r="CX94">
            <v>0</v>
          </cell>
          <cell r="CY94">
            <v>0</v>
          </cell>
          <cell r="CZ94">
            <v>0</v>
          </cell>
          <cell r="DA94">
            <v>0</v>
          </cell>
          <cell r="DC94">
            <v>38626</v>
          </cell>
          <cell r="DD94">
            <v>11014.80641499902</v>
          </cell>
          <cell r="DE94">
            <v>832.39973316607848</v>
          </cell>
          <cell r="DF94">
            <v>0</v>
          </cell>
          <cell r="DG94">
            <v>0</v>
          </cell>
          <cell r="DH94">
            <v>0</v>
          </cell>
          <cell r="DI94">
            <v>0</v>
          </cell>
          <cell r="DJ94">
            <v>0</v>
          </cell>
          <cell r="DK94">
            <v>11847.2061481651</v>
          </cell>
        </row>
        <row r="95">
          <cell r="A95">
            <v>38657</v>
          </cell>
          <cell r="B95">
            <v>847.56533568834891</v>
          </cell>
          <cell r="C95">
            <v>13945.614348462199</v>
          </cell>
          <cell r="D95">
            <v>2659.9355680822705</v>
          </cell>
          <cell r="E95">
            <v>788.15815971059317</v>
          </cell>
          <cell r="F95">
            <v>1803.3061156660658</v>
          </cell>
          <cell r="G95">
            <v>86.185532863335254</v>
          </cell>
          <cell r="H95">
            <v>14.453486427099996</v>
          </cell>
          <cell r="I95">
            <v>0.78260211705000193</v>
          </cell>
          <cell r="J95">
            <v>0</v>
          </cell>
          <cell r="K95">
            <v>0</v>
          </cell>
          <cell r="L95">
            <v>0</v>
          </cell>
          <cell r="M95">
            <v>17.222828340930029</v>
          </cell>
          <cell r="N95">
            <v>0</v>
          </cell>
          <cell r="O95">
            <v>0</v>
          </cell>
          <cell r="P95">
            <v>11.403220837752908</v>
          </cell>
          <cell r="Q95">
            <v>8.0130359002251641</v>
          </cell>
          <cell r="R95">
            <v>45.286858251137694</v>
          </cell>
          <cell r="S95">
            <v>45.848411716366556</v>
          </cell>
          <cell r="T95">
            <v>35.151321516254328</v>
          </cell>
          <cell r="U95">
            <v>119.17721822683032</v>
          </cell>
          <cell r="V95">
            <v>2.1464196440124024</v>
          </cell>
          <cell r="W95">
            <v>163.0628151872734</v>
          </cell>
          <cell r="X95">
            <v>4.1132559907398862</v>
          </cell>
          <cell r="Y95">
            <v>1.2549182974339075</v>
          </cell>
          <cell r="Z95">
            <v>20.897571286900963</v>
          </cell>
          <cell r="AA95">
            <v>44.436429588477814</v>
          </cell>
          <cell r="AB95">
            <v>285.45523487364204</v>
          </cell>
          <cell r="AC95">
            <v>188.79232846380575</v>
          </cell>
          <cell r="AD95">
            <v>5.3242837073971394</v>
          </cell>
          <cell r="AE95">
            <v>9.6158352830159224</v>
          </cell>
          <cell r="AF95">
            <v>7.4353210764679538</v>
          </cell>
          <cell r="AG95">
            <v>13.484072136436923</v>
          </cell>
          <cell r="AH95">
            <v>68.989455855470254</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C95">
            <v>38657</v>
          </cell>
          <cell r="BD95">
            <v>0</v>
          </cell>
          <cell r="BE95">
            <v>0</v>
          </cell>
          <cell r="BF95">
            <v>0</v>
          </cell>
          <cell r="BG95">
            <v>0</v>
          </cell>
          <cell r="BH95">
            <v>0</v>
          </cell>
          <cell r="BI95">
            <v>0</v>
          </cell>
          <cell r="BJ95">
            <v>0</v>
          </cell>
          <cell r="BK95">
            <v>0</v>
          </cell>
          <cell r="BL95">
            <v>0</v>
          </cell>
          <cell r="BM95">
            <v>0</v>
          </cell>
          <cell r="BN95">
            <v>0</v>
          </cell>
          <cell r="BP95">
            <v>0</v>
          </cell>
          <cell r="BQ95">
            <v>0</v>
          </cell>
          <cell r="BR95">
            <v>0</v>
          </cell>
          <cell r="BS95">
            <v>0</v>
          </cell>
          <cell r="BT95">
            <v>0</v>
          </cell>
          <cell r="BU95">
            <v>0</v>
          </cell>
          <cell r="CA95">
            <v>0</v>
          </cell>
          <cell r="CB95">
            <v>0</v>
          </cell>
          <cell r="CC95">
            <v>0</v>
          </cell>
          <cell r="CH95">
            <v>0</v>
          </cell>
          <cell r="CI95">
            <v>0</v>
          </cell>
          <cell r="CJ95">
            <v>0</v>
          </cell>
          <cell r="CK95">
            <v>0</v>
          </cell>
          <cell r="CL95">
            <v>0</v>
          </cell>
          <cell r="CR95">
            <v>0</v>
          </cell>
          <cell r="CS95">
            <v>0</v>
          </cell>
          <cell r="CT95">
            <v>0</v>
          </cell>
          <cell r="CU95">
            <v>0</v>
          </cell>
          <cell r="CV95">
            <v>0</v>
          </cell>
          <cell r="CW95">
            <v>0</v>
          </cell>
          <cell r="CX95">
            <v>0</v>
          </cell>
          <cell r="CY95">
            <v>0</v>
          </cell>
          <cell r="CZ95">
            <v>0</v>
          </cell>
          <cell r="DA95">
            <v>0</v>
          </cell>
          <cell r="DC95">
            <v>38657</v>
          </cell>
          <cell r="DD95">
            <v>20163.223977357899</v>
          </cell>
          <cell r="DE95">
            <v>1079.8880078396412</v>
          </cell>
          <cell r="DF95">
            <v>0</v>
          </cell>
          <cell r="DG95">
            <v>0</v>
          </cell>
          <cell r="DH95">
            <v>0</v>
          </cell>
          <cell r="DI95">
            <v>0</v>
          </cell>
          <cell r="DJ95">
            <v>0</v>
          </cell>
          <cell r="DK95">
            <v>21243.111985197538</v>
          </cell>
        </row>
        <row r="96">
          <cell r="A96">
            <v>38687</v>
          </cell>
          <cell r="B96">
            <v>970.39899075311723</v>
          </cell>
          <cell r="C96">
            <v>22770.114304016479</v>
          </cell>
          <cell r="D96">
            <v>3575.4188932208331</v>
          </cell>
          <cell r="E96">
            <v>1052.6085672009399</v>
          </cell>
          <cell r="F96">
            <v>2564.1423533249458</v>
          </cell>
          <cell r="G96">
            <v>98.61284484759031</v>
          </cell>
          <cell r="H96">
            <v>18.934090364000003</v>
          </cell>
          <cell r="I96">
            <v>0.84860556819999833</v>
          </cell>
          <cell r="J96">
            <v>0</v>
          </cell>
          <cell r="K96">
            <v>0</v>
          </cell>
          <cell r="L96">
            <v>0</v>
          </cell>
          <cell r="M96">
            <v>18.675375023719972</v>
          </cell>
          <cell r="N96">
            <v>0</v>
          </cell>
          <cell r="O96">
            <v>0</v>
          </cell>
          <cell r="P96">
            <v>14.954300634649336</v>
          </cell>
          <cell r="Q96">
            <v>10.538362241680471</v>
          </cell>
          <cell r="R96">
            <v>58.222578648239903</v>
          </cell>
          <cell r="S96">
            <v>59.094553145356116</v>
          </cell>
          <cell r="T96">
            <v>46.45127276972282</v>
          </cell>
          <cell r="U96">
            <v>156.83584960728226</v>
          </cell>
          <cell r="V96">
            <v>2.8205445639593485</v>
          </cell>
          <cell r="W96">
            <v>213.90043735465602</v>
          </cell>
          <cell r="X96">
            <v>5.418967736669047</v>
          </cell>
          <cell r="Y96">
            <v>1.6454676150260503</v>
          </cell>
          <cell r="Z96">
            <v>27.292639260253846</v>
          </cell>
          <cell r="AA96">
            <v>58.409835579666357</v>
          </cell>
          <cell r="AB96">
            <v>377.84810915469842</v>
          </cell>
          <cell r="AC96">
            <v>248.46508755202501</v>
          </cell>
          <cell r="AD96">
            <v>6.8618796670307667</v>
          </cell>
          <cell r="AE96">
            <v>12.336072310524296</v>
          </cell>
          <cell r="AF96">
            <v>9.7788168341772614</v>
          </cell>
          <cell r="AG96">
            <v>17.747645599183464</v>
          </cell>
          <cell r="AH96">
            <v>90.430098135773804</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C96">
            <v>38687</v>
          </cell>
          <cell r="BD96">
            <v>0</v>
          </cell>
          <cell r="BE96">
            <v>0</v>
          </cell>
          <cell r="BF96">
            <v>0</v>
          </cell>
          <cell r="BG96">
            <v>0</v>
          </cell>
          <cell r="BH96">
            <v>0</v>
          </cell>
          <cell r="BI96">
            <v>0</v>
          </cell>
          <cell r="BJ96">
            <v>0</v>
          </cell>
          <cell r="BK96">
            <v>0</v>
          </cell>
          <cell r="BL96">
            <v>0</v>
          </cell>
          <cell r="BM96">
            <v>0</v>
          </cell>
          <cell r="BN96">
            <v>0</v>
          </cell>
          <cell r="BP96">
            <v>0</v>
          </cell>
          <cell r="BQ96">
            <v>0</v>
          </cell>
          <cell r="BR96">
            <v>0</v>
          </cell>
          <cell r="BS96">
            <v>0</v>
          </cell>
          <cell r="BT96">
            <v>0</v>
          </cell>
          <cell r="BU96">
            <v>0</v>
          </cell>
          <cell r="CA96">
            <v>0</v>
          </cell>
          <cell r="CB96">
            <v>0</v>
          </cell>
          <cell r="CC96">
            <v>0</v>
          </cell>
          <cell r="CH96">
            <v>0</v>
          </cell>
          <cell r="CI96">
            <v>0</v>
          </cell>
          <cell r="CJ96">
            <v>0</v>
          </cell>
          <cell r="CK96">
            <v>0</v>
          </cell>
          <cell r="CL96">
            <v>0</v>
          </cell>
          <cell r="CR96">
            <v>0</v>
          </cell>
          <cell r="CS96">
            <v>0</v>
          </cell>
          <cell r="CT96">
            <v>0</v>
          </cell>
          <cell r="CU96">
            <v>0</v>
          </cell>
          <cell r="CV96">
            <v>0</v>
          </cell>
          <cell r="CW96">
            <v>0</v>
          </cell>
          <cell r="CX96">
            <v>0</v>
          </cell>
          <cell r="CY96">
            <v>0</v>
          </cell>
          <cell r="CZ96">
            <v>0</v>
          </cell>
          <cell r="DA96">
            <v>0</v>
          </cell>
          <cell r="DC96">
            <v>38687</v>
          </cell>
          <cell r="DD96">
            <v>31069.754024319827</v>
          </cell>
          <cell r="DE96">
            <v>1419.0525184105743</v>
          </cell>
          <cell r="DF96">
            <v>0</v>
          </cell>
          <cell r="DG96">
            <v>0</v>
          </cell>
          <cell r="DH96">
            <v>0</v>
          </cell>
          <cell r="DI96">
            <v>0</v>
          </cell>
          <cell r="DJ96">
            <v>0</v>
          </cell>
          <cell r="DK96">
            <v>32488.806542730403</v>
          </cell>
        </row>
        <row r="97">
          <cell r="A97">
            <v>38718</v>
          </cell>
          <cell r="B97">
            <v>387.61020838748198</v>
          </cell>
          <cell r="C97">
            <v>5565.4046154011694</v>
          </cell>
          <cell r="D97">
            <v>1661.5638562429451</v>
          </cell>
          <cell r="E97">
            <v>303.05762420760061</v>
          </cell>
          <cell r="F97">
            <v>746.38184258235731</v>
          </cell>
          <cell r="G97">
            <v>16.817820275880223</v>
          </cell>
          <cell r="H97">
            <v>7.9754478871999979</v>
          </cell>
          <cell r="I97">
            <v>0.14845020840000189</v>
          </cell>
          <cell r="J97">
            <v>0</v>
          </cell>
          <cell r="K97">
            <v>0</v>
          </cell>
          <cell r="L97">
            <v>0</v>
          </cell>
          <cell r="M97">
            <v>3.2669633786399936</v>
          </cell>
          <cell r="N97">
            <v>0</v>
          </cell>
          <cell r="O97">
            <v>0</v>
          </cell>
          <cell r="P97">
            <v>6.4323726241272379</v>
          </cell>
          <cell r="Q97">
            <v>4.5793799914375493</v>
          </cell>
          <cell r="R97">
            <v>23.235333702740935</v>
          </cell>
          <cell r="S97">
            <v>23.820417198900795</v>
          </cell>
          <cell r="T97">
            <v>20.527995812960288</v>
          </cell>
          <cell r="U97">
            <v>68.306022925787403</v>
          </cell>
          <cell r="V97">
            <v>1.2220594988755988</v>
          </cell>
          <cell r="W97">
            <v>92.096289910670237</v>
          </cell>
          <cell r="X97">
            <v>2.3693169056904866</v>
          </cell>
          <cell r="Y97">
            <v>0.70739395813444783</v>
          </cell>
          <cell r="Z97">
            <v>11.564988715103482</v>
          </cell>
          <cell r="AA97">
            <v>25.333992322040231</v>
          </cell>
          <cell r="AB97">
            <v>162.78460546402073</v>
          </cell>
          <cell r="AC97">
            <v>108.23845679873949</v>
          </cell>
          <cell r="AD97">
            <v>2.7649268841036472</v>
          </cell>
          <cell r="AE97">
            <v>4.8812859490219216</v>
          </cell>
          <cell r="AF97">
            <v>4.2496912480468563</v>
          </cell>
          <cell r="AG97">
            <v>7.7338174402238744</v>
          </cell>
          <cell r="AH97">
            <v>38.829963224745512</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C97">
            <v>38718</v>
          </cell>
          <cell r="BD97">
            <v>0</v>
          </cell>
          <cell r="BE97">
            <v>0</v>
          </cell>
          <cell r="BF97">
            <v>0</v>
          </cell>
          <cell r="BG97">
            <v>0</v>
          </cell>
          <cell r="BH97">
            <v>0</v>
          </cell>
          <cell r="BI97">
            <v>0</v>
          </cell>
          <cell r="BJ97">
            <v>0</v>
          </cell>
          <cell r="BK97">
            <v>0</v>
          </cell>
          <cell r="BL97">
            <v>0</v>
          </cell>
          <cell r="BM97">
            <v>0</v>
          </cell>
          <cell r="BN97">
            <v>0</v>
          </cell>
          <cell r="BP97">
            <v>0</v>
          </cell>
          <cell r="BQ97">
            <v>0</v>
          </cell>
          <cell r="BR97">
            <v>0</v>
          </cell>
          <cell r="BS97">
            <v>0</v>
          </cell>
          <cell r="BT97">
            <v>0</v>
          </cell>
          <cell r="BU97">
            <v>0</v>
          </cell>
          <cell r="CA97">
            <v>0</v>
          </cell>
          <cell r="CB97">
            <v>0</v>
          </cell>
          <cell r="CC97">
            <v>0</v>
          </cell>
          <cell r="CH97">
            <v>0</v>
          </cell>
          <cell r="CI97">
            <v>0</v>
          </cell>
          <cell r="CJ97">
            <v>0</v>
          </cell>
          <cell r="CK97">
            <v>0</v>
          </cell>
          <cell r="CL97">
            <v>0</v>
          </cell>
          <cell r="CR97">
            <v>0</v>
          </cell>
          <cell r="CS97">
            <v>0</v>
          </cell>
          <cell r="CT97">
            <v>0</v>
          </cell>
          <cell r="CU97">
            <v>0</v>
          </cell>
          <cell r="CV97">
            <v>0</v>
          </cell>
          <cell r="CW97">
            <v>0</v>
          </cell>
          <cell r="CX97">
            <v>0</v>
          </cell>
          <cell r="CY97">
            <v>0</v>
          </cell>
          <cell r="CZ97">
            <v>0</v>
          </cell>
          <cell r="DA97">
            <v>0</v>
          </cell>
          <cell r="DC97">
            <v>38718</v>
          </cell>
          <cell r="DD97">
            <v>8692.2268285716764</v>
          </cell>
          <cell r="DE97">
            <v>609.67831057537069</v>
          </cell>
          <cell r="DF97">
            <v>0</v>
          </cell>
          <cell r="DG97">
            <v>0</v>
          </cell>
          <cell r="DH97">
            <v>0</v>
          </cell>
          <cell r="DI97">
            <v>0</v>
          </cell>
          <cell r="DJ97">
            <v>0</v>
          </cell>
          <cell r="DK97">
            <v>9301.9051391470475</v>
          </cell>
        </row>
        <row r="98">
          <cell r="A98">
            <v>38749</v>
          </cell>
          <cell r="B98">
            <v>-445.99814354046595</v>
          </cell>
          <cell r="C98">
            <v>-916.94216433800761</v>
          </cell>
          <cell r="D98">
            <v>-873.48269743960122</v>
          </cell>
          <cell r="E98">
            <v>-565.03413011928785</v>
          </cell>
          <cell r="F98">
            <v>-950.38644419930415</v>
          </cell>
          <cell r="G98">
            <v>-132.03634994922015</v>
          </cell>
          <cell r="H98">
            <v>-9.2776994750199897</v>
          </cell>
          <cell r="I98">
            <v>-1.0999415530999999</v>
          </cell>
          <cell r="J98">
            <v>0</v>
          </cell>
          <cell r="K98">
            <v>0</v>
          </cell>
          <cell r="L98">
            <v>0</v>
          </cell>
          <cell r="M98">
            <v>-24.206559299260043</v>
          </cell>
          <cell r="N98">
            <v>0</v>
          </cell>
          <cell r="O98">
            <v>0</v>
          </cell>
          <cell r="P98">
            <v>-6.8511707507738899</v>
          </cell>
          <cell r="Q98">
            <v>-4.6720439010217429</v>
          </cell>
          <cell r="R98">
            <v>-32.746212574838097</v>
          </cell>
          <cell r="S98">
            <v>-32.440466547092768</v>
          </cell>
          <cell r="T98">
            <v>-19.442161534655497</v>
          </cell>
          <cell r="U98">
            <v>-69.014053673120429</v>
          </cell>
          <cell r="V98">
            <v>-1.2625086190923822</v>
          </cell>
          <cell r="W98">
            <v>-97.693694726979444</v>
          </cell>
          <cell r="X98">
            <v>-2.3536092226788812</v>
          </cell>
          <cell r="Y98">
            <v>-0.7551305560724586</v>
          </cell>
          <cell r="Z98">
            <v>-13.089962999255203</v>
          </cell>
          <cell r="AA98">
            <v>-26.055203682343709</v>
          </cell>
          <cell r="AB98">
            <v>-158.43536844093396</v>
          </cell>
          <cell r="AC98">
            <v>-109.24876478717029</v>
          </cell>
          <cell r="AD98">
            <v>-3.7703384726066225</v>
          </cell>
          <cell r="AE98">
            <v>-7.0784441550844894</v>
          </cell>
          <cell r="AF98">
            <v>-4.3340770627486833</v>
          </cell>
          <cell r="AG98">
            <v>-7.7953563683347058</v>
          </cell>
          <cell r="AH98">
            <v>-41.65539532948609</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C98">
            <v>38749</v>
          </cell>
          <cell r="BD98">
            <v>0</v>
          </cell>
          <cell r="BE98">
            <v>0</v>
          </cell>
          <cell r="BF98">
            <v>0</v>
          </cell>
          <cell r="BG98">
            <v>0</v>
          </cell>
          <cell r="BH98">
            <v>0</v>
          </cell>
          <cell r="BI98">
            <v>0</v>
          </cell>
          <cell r="BJ98">
            <v>0</v>
          </cell>
          <cell r="BK98">
            <v>0</v>
          </cell>
          <cell r="BL98">
            <v>0</v>
          </cell>
          <cell r="BM98">
            <v>0</v>
          </cell>
          <cell r="BN98">
            <v>0</v>
          </cell>
          <cell r="BP98">
            <v>0</v>
          </cell>
          <cell r="BQ98">
            <v>0</v>
          </cell>
          <cell r="BR98">
            <v>0</v>
          </cell>
          <cell r="BS98">
            <v>0</v>
          </cell>
          <cell r="BT98">
            <v>0</v>
          </cell>
          <cell r="BU98">
            <v>0</v>
          </cell>
          <cell r="CA98">
            <v>0</v>
          </cell>
          <cell r="CB98">
            <v>0</v>
          </cell>
          <cell r="CC98">
            <v>0</v>
          </cell>
          <cell r="CH98">
            <v>0</v>
          </cell>
          <cell r="CI98">
            <v>0</v>
          </cell>
          <cell r="CJ98">
            <v>0</v>
          </cell>
          <cell r="CK98">
            <v>0</v>
          </cell>
          <cell r="CL98">
            <v>0</v>
          </cell>
          <cell r="CR98">
            <v>0</v>
          </cell>
          <cell r="CS98">
            <v>0</v>
          </cell>
          <cell r="CT98">
            <v>0</v>
          </cell>
          <cell r="CU98">
            <v>0</v>
          </cell>
          <cell r="CV98">
            <v>0</v>
          </cell>
          <cell r="CW98">
            <v>0</v>
          </cell>
          <cell r="CX98">
            <v>0</v>
          </cell>
          <cell r="CY98">
            <v>0</v>
          </cell>
          <cell r="CZ98">
            <v>0</v>
          </cell>
          <cell r="DA98">
            <v>0</v>
          </cell>
          <cell r="DC98">
            <v>38749</v>
          </cell>
          <cell r="DD98">
            <v>-3918.4641299132668</v>
          </cell>
          <cell r="DE98">
            <v>-638.69396340428932</v>
          </cell>
          <cell r="DF98">
            <v>0</v>
          </cell>
          <cell r="DG98">
            <v>0</v>
          </cell>
          <cell r="DH98">
            <v>0</v>
          </cell>
          <cell r="DI98">
            <v>0</v>
          </cell>
          <cell r="DJ98">
            <v>0</v>
          </cell>
          <cell r="DK98">
            <v>-4557.1580933175564</v>
          </cell>
        </row>
        <row r="99">
          <cell r="A99">
            <v>38777</v>
          </cell>
          <cell r="B99">
            <v>-272.155735063419</v>
          </cell>
          <cell r="C99">
            <v>-15403.78633074163</v>
          </cell>
          <cell r="D99">
            <v>-1605.3466863870913</v>
          </cell>
          <cell r="E99">
            <v>-274.89539978361921</v>
          </cell>
          <cell r="F99">
            <v>-978.10269900259675</v>
          </cell>
          <cell r="G99">
            <v>110.88830030743513</v>
          </cell>
          <cell r="H99">
            <v>-7.1652523411600031</v>
          </cell>
          <cell r="I99">
            <v>0.91326858805000033</v>
          </cell>
          <cell r="J99">
            <v>0</v>
          </cell>
          <cell r="K99">
            <v>0</v>
          </cell>
          <cell r="L99">
            <v>0</v>
          </cell>
          <cell r="M99">
            <v>20.098422657530026</v>
          </cell>
          <cell r="N99">
            <v>0</v>
          </cell>
          <cell r="O99">
            <v>0</v>
          </cell>
          <cell r="P99">
            <v>-6.4487899782178735</v>
          </cell>
          <cell r="Q99">
            <v>-4.821637766692497</v>
          </cell>
          <cell r="R99">
            <v>-14.320397055918365</v>
          </cell>
          <cell r="S99">
            <v>-15.949271929252792</v>
          </cell>
          <cell r="T99">
            <v>-23.298407871927992</v>
          </cell>
          <cell r="U99">
            <v>-72.675962593551446</v>
          </cell>
          <cell r="V99">
            <v>-1.2690693186021667</v>
          </cell>
          <cell r="W99">
            <v>-92.778808705636322</v>
          </cell>
          <cell r="X99">
            <v>-2.566077684031427</v>
          </cell>
          <cell r="Y99">
            <v>-0.70731475705007485</v>
          </cell>
          <cell r="Z99">
            <v>-10.728280788677139</v>
          </cell>
          <cell r="AA99">
            <v>-26.440173952242947</v>
          </cell>
          <cell r="AB99">
            <v>-163.83081226716371</v>
          </cell>
          <cell r="AC99">
            <v>-115.28838149357195</v>
          </cell>
          <cell r="AD99">
            <v>-1.8458515727179656</v>
          </cell>
          <cell r="AE99">
            <v>-2.7850221174694978</v>
          </cell>
          <cell r="AF99">
            <v>-4.4763108172231298</v>
          </cell>
          <cell r="AG99">
            <v>-8.2494952601378149</v>
          </cell>
          <cell r="AH99">
            <v>-38.595488455852426</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C99">
            <v>38777</v>
          </cell>
          <cell r="BD99">
            <v>0</v>
          </cell>
          <cell r="BE99">
            <v>0</v>
          </cell>
          <cell r="BF99">
            <v>0</v>
          </cell>
          <cell r="BG99">
            <v>0</v>
          </cell>
          <cell r="BH99">
            <v>0</v>
          </cell>
          <cell r="BI99">
            <v>0</v>
          </cell>
          <cell r="BJ99">
            <v>0</v>
          </cell>
          <cell r="BK99">
            <v>0</v>
          </cell>
          <cell r="BL99">
            <v>0</v>
          </cell>
          <cell r="BM99">
            <v>0</v>
          </cell>
          <cell r="BN99">
            <v>0</v>
          </cell>
          <cell r="BP99">
            <v>0</v>
          </cell>
          <cell r="BQ99">
            <v>0</v>
          </cell>
          <cell r="BR99">
            <v>0</v>
          </cell>
          <cell r="BS99">
            <v>0</v>
          </cell>
          <cell r="BT99">
            <v>0</v>
          </cell>
          <cell r="BU99">
            <v>0</v>
          </cell>
          <cell r="CA99">
            <v>0</v>
          </cell>
          <cell r="CB99">
            <v>0</v>
          </cell>
          <cell r="CC99">
            <v>0</v>
          </cell>
          <cell r="CH99">
            <v>0</v>
          </cell>
          <cell r="CI99">
            <v>0</v>
          </cell>
          <cell r="CJ99">
            <v>0</v>
          </cell>
          <cell r="CK99">
            <v>0</v>
          </cell>
          <cell r="CL99">
            <v>0</v>
          </cell>
          <cell r="CR99">
            <v>0</v>
          </cell>
          <cell r="CS99">
            <v>0</v>
          </cell>
          <cell r="CT99">
            <v>0</v>
          </cell>
          <cell r="CU99">
            <v>0</v>
          </cell>
          <cell r="CV99">
            <v>0</v>
          </cell>
          <cell r="CW99">
            <v>0</v>
          </cell>
          <cell r="CX99">
            <v>0</v>
          </cell>
          <cell r="CY99">
            <v>0</v>
          </cell>
          <cell r="CZ99">
            <v>0</v>
          </cell>
          <cell r="DA99">
            <v>0</v>
          </cell>
          <cell r="DC99">
            <v>38777</v>
          </cell>
          <cell r="DD99">
            <v>-18409.552111766501</v>
          </cell>
          <cell r="DE99">
            <v>-607.07555438593749</v>
          </cell>
          <cell r="DF99">
            <v>0</v>
          </cell>
          <cell r="DG99">
            <v>0</v>
          </cell>
          <cell r="DH99">
            <v>0</v>
          </cell>
          <cell r="DI99">
            <v>0</v>
          </cell>
          <cell r="DJ99">
            <v>0</v>
          </cell>
          <cell r="DK99">
            <v>-19016.627666152439</v>
          </cell>
        </row>
        <row r="100">
          <cell r="A100">
            <v>38808</v>
          </cell>
          <cell r="B100">
            <v>-1144.4832557014643</v>
          </cell>
          <cell r="C100">
            <v>-15187.1806053644</v>
          </cell>
          <cell r="D100">
            <v>-3187.0121988044698</v>
          </cell>
          <cell r="E100">
            <v>-1146.7658100865565</v>
          </cell>
          <cell r="F100">
            <v>-2238.2251706820325</v>
          </cell>
          <cell r="G100">
            <v>-220.92052394863538</v>
          </cell>
          <cell r="H100">
            <v>-20.354364121140001</v>
          </cell>
          <cell r="I100">
            <v>-1.9282104250500027</v>
          </cell>
          <cell r="J100">
            <v>0</v>
          </cell>
          <cell r="K100">
            <v>0</v>
          </cell>
          <cell r="L100">
            <v>0</v>
          </cell>
          <cell r="M100">
            <v>-42.434381957730039</v>
          </cell>
          <cell r="N100">
            <v>0</v>
          </cell>
          <cell r="O100">
            <v>0</v>
          </cell>
          <cell r="P100">
            <v>-15.603221694500801</v>
          </cell>
          <cell r="Q100">
            <v>-10.778412090422002</v>
          </cell>
          <cell r="R100">
            <v>-69.204783531878803</v>
          </cell>
          <cell r="S100">
            <v>-69.132521075340506</v>
          </cell>
          <cell r="T100">
            <v>-45.905987195523785</v>
          </cell>
          <cell r="U100">
            <v>-159.68833879568604</v>
          </cell>
          <cell r="V100">
            <v>-2.9015833799322235</v>
          </cell>
          <cell r="W100">
            <v>-222.76074167781877</v>
          </cell>
          <cell r="X100">
            <v>-5.474421980319427</v>
          </cell>
          <cell r="Y100">
            <v>-1.7186461801937167</v>
          </cell>
          <cell r="Z100">
            <v>-29.293140939252361</v>
          </cell>
          <cell r="AA100">
            <v>-59.963105578040611</v>
          </cell>
          <cell r="AB100">
            <v>-377.97838005132422</v>
          </cell>
          <cell r="AC100">
            <v>-252.86459273336806</v>
          </cell>
          <cell r="AD100">
            <v>-8.0322625788646835</v>
          </cell>
          <cell r="AE100">
            <v>-14.858261363062592</v>
          </cell>
          <cell r="AF100">
            <v>-9.9998490665799267</v>
          </cell>
          <cell r="AG100">
            <v>-18.0504960622164</v>
          </cell>
          <cell r="AH100">
            <v>-94.668492940387935</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C100">
            <v>38808</v>
          </cell>
          <cell r="BD100">
            <v>0</v>
          </cell>
          <cell r="BE100">
            <v>0</v>
          </cell>
          <cell r="BF100">
            <v>0</v>
          </cell>
          <cell r="BG100">
            <v>0</v>
          </cell>
          <cell r="BH100">
            <v>0</v>
          </cell>
          <cell r="BI100">
            <v>0</v>
          </cell>
          <cell r="BJ100">
            <v>0</v>
          </cell>
          <cell r="BK100">
            <v>0</v>
          </cell>
          <cell r="BL100">
            <v>0</v>
          </cell>
          <cell r="BM100">
            <v>0</v>
          </cell>
          <cell r="BN100">
            <v>0</v>
          </cell>
          <cell r="BP100">
            <v>0</v>
          </cell>
          <cell r="BQ100">
            <v>0</v>
          </cell>
          <cell r="BR100">
            <v>0</v>
          </cell>
          <cell r="BS100">
            <v>0</v>
          </cell>
          <cell r="BT100">
            <v>0</v>
          </cell>
          <cell r="BU100">
            <v>0</v>
          </cell>
          <cell r="CA100">
            <v>0</v>
          </cell>
          <cell r="CB100">
            <v>0</v>
          </cell>
          <cell r="CC100">
            <v>0</v>
          </cell>
          <cell r="CH100">
            <v>0</v>
          </cell>
          <cell r="CI100">
            <v>0</v>
          </cell>
          <cell r="CJ100">
            <v>0</v>
          </cell>
          <cell r="CK100">
            <v>0</v>
          </cell>
          <cell r="CL100">
            <v>0</v>
          </cell>
          <cell r="CR100">
            <v>0</v>
          </cell>
          <cell r="CS100">
            <v>0</v>
          </cell>
          <cell r="CT100">
            <v>0</v>
          </cell>
          <cell r="CU100">
            <v>0</v>
          </cell>
          <cell r="CV100">
            <v>0</v>
          </cell>
          <cell r="CW100">
            <v>0</v>
          </cell>
          <cell r="CX100">
            <v>0</v>
          </cell>
          <cell r="CY100">
            <v>0</v>
          </cell>
          <cell r="CZ100">
            <v>0</v>
          </cell>
          <cell r="DA100">
            <v>0</v>
          </cell>
          <cell r="DC100">
            <v>38808</v>
          </cell>
          <cell r="DD100">
            <v>-23189.304521091475</v>
          </cell>
          <cell r="DE100">
            <v>-1468.8772389147127</v>
          </cell>
          <cell r="DF100">
            <v>0</v>
          </cell>
          <cell r="DG100">
            <v>0</v>
          </cell>
          <cell r="DH100">
            <v>0</v>
          </cell>
          <cell r="DI100">
            <v>0</v>
          </cell>
          <cell r="DJ100">
            <v>0</v>
          </cell>
          <cell r="DK100">
            <v>-24658.181760006188</v>
          </cell>
        </row>
        <row r="101">
          <cell r="A101">
            <v>38838</v>
          </cell>
          <cell r="B101">
            <v>-688.38980808867893</v>
          </cell>
          <cell r="C101">
            <v>-10596.739019274453</v>
          </cell>
          <cell r="D101">
            <v>-2304.8198750358711</v>
          </cell>
          <cell r="E101">
            <v>-598.51102784751424</v>
          </cell>
          <cell r="F101">
            <v>-1397.2408616320618</v>
          </cell>
          <cell r="G101">
            <v>-49.386407921384816</v>
          </cell>
          <cell r="H101">
            <v>-11.268470669209997</v>
          </cell>
          <cell r="I101">
            <v>-0.45777775355000017</v>
          </cell>
          <cell r="J101">
            <v>0</v>
          </cell>
          <cell r="K101">
            <v>0</v>
          </cell>
          <cell r="L101">
            <v>0</v>
          </cell>
          <cell r="M101">
            <v>-10.074375593830009</v>
          </cell>
          <cell r="N101">
            <v>0</v>
          </cell>
          <cell r="O101">
            <v>0</v>
          </cell>
          <cell r="P101">
            <v>-8.9013781869174053</v>
          </cell>
          <cell r="Q101">
            <v>-6.2876016335089835</v>
          </cell>
          <cell r="R101">
            <v>-34.08181128183098</v>
          </cell>
          <cell r="S101">
            <v>-34.66757085125888</v>
          </cell>
          <cell r="T101">
            <v>-27.823598483045949</v>
          </cell>
          <cell r="U101">
            <v>-93.623361477130331</v>
          </cell>
          <cell r="V101">
            <v>-1.6817070576233004</v>
          </cell>
          <cell r="W101">
            <v>-127.3504601362702</v>
          </cell>
          <cell r="X101">
            <v>-3.237788452889991</v>
          </cell>
          <cell r="Y101">
            <v>-0.97932531790552568</v>
          </cell>
          <cell r="Z101">
            <v>-16.190179938765741</v>
          </cell>
          <cell r="AA101">
            <v>-34.834470409317213</v>
          </cell>
          <cell r="AB101">
            <v>-220.0792758835415</v>
          </cell>
          <cell r="AC101">
            <v>-148.32967275021494</v>
          </cell>
          <cell r="AD101">
            <v>-4.0251663744833603</v>
          </cell>
          <cell r="AE101">
            <v>-7.2079096430226404</v>
          </cell>
          <cell r="AF101">
            <v>-5.8345435580230376</v>
          </cell>
          <cell r="AG101">
            <v>-10.595834540885278</v>
          </cell>
          <cell r="AH101">
            <v>-53.806136938975499</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C101">
            <v>38838</v>
          </cell>
          <cell r="BD101">
            <v>0</v>
          </cell>
          <cell r="BE101">
            <v>0</v>
          </cell>
          <cell r="BF101">
            <v>0</v>
          </cell>
          <cell r="BG101">
            <v>0</v>
          </cell>
          <cell r="BH101">
            <v>0</v>
          </cell>
          <cell r="BI101">
            <v>0</v>
          </cell>
          <cell r="BJ101">
            <v>0</v>
          </cell>
          <cell r="BK101">
            <v>0</v>
          </cell>
          <cell r="BL101">
            <v>0</v>
          </cell>
          <cell r="BM101">
            <v>0</v>
          </cell>
          <cell r="BN101">
            <v>0</v>
          </cell>
          <cell r="BP101">
            <v>0</v>
          </cell>
          <cell r="BQ101">
            <v>0</v>
          </cell>
          <cell r="BR101">
            <v>0</v>
          </cell>
          <cell r="BS101">
            <v>0</v>
          </cell>
          <cell r="BT101">
            <v>0</v>
          </cell>
          <cell r="BU101">
            <v>0</v>
          </cell>
          <cell r="CA101">
            <v>0</v>
          </cell>
          <cell r="CB101">
            <v>0</v>
          </cell>
          <cell r="CC101">
            <v>0</v>
          </cell>
          <cell r="CH101">
            <v>0</v>
          </cell>
          <cell r="CI101">
            <v>0</v>
          </cell>
          <cell r="CJ101">
            <v>0</v>
          </cell>
          <cell r="CK101">
            <v>0</v>
          </cell>
          <cell r="CL101">
            <v>0</v>
          </cell>
          <cell r="CR101">
            <v>0</v>
          </cell>
          <cell r="CS101">
            <v>0</v>
          </cell>
          <cell r="CT101">
            <v>0</v>
          </cell>
          <cell r="CU101">
            <v>0</v>
          </cell>
          <cell r="CV101">
            <v>0</v>
          </cell>
          <cell r="CW101">
            <v>0</v>
          </cell>
          <cell r="CX101">
            <v>0</v>
          </cell>
          <cell r="CY101">
            <v>0</v>
          </cell>
          <cell r="CZ101">
            <v>0</v>
          </cell>
          <cell r="DA101">
            <v>0</v>
          </cell>
          <cell r="DC101">
            <v>38838</v>
          </cell>
          <cell r="DD101">
            <v>-15656.887623816556</v>
          </cell>
          <cell r="DE101">
            <v>-839.53779291561068</v>
          </cell>
          <cell r="DF101">
            <v>0</v>
          </cell>
          <cell r="DG101">
            <v>0</v>
          </cell>
          <cell r="DH101">
            <v>0</v>
          </cell>
          <cell r="DI101">
            <v>0</v>
          </cell>
          <cell r="DJ101">
            <v>0</v>
          </cell>
          <cell r="DK101">
            <v>-16496.425416732167</v>
          </cell>
        </row>
        <row r="102">
          <cell r="A102">
            <v>38869</v>
          </cell>
          <cell r="B102">
            <v>-498.55185380039853</v>
          </cell>
          <cell r="C102">
            <v>-5696.5330834161841</v>
          </cell>
          <cell r="D102">
            <v>-1301.0310885550525</v>
          </cell>
          <cell r="E102">
            <v>-390.95767169227065</v>
          </cell>
          <cell r="F102">
            <v>-708.86313155712139</v>
          </cell>
          <cell r="G102">
            <v>-103.80320811511497</v>
          </cell>
          <cell r="H102">
            <v>24.589882633610003</v>
          </cell>
          <cell r="I102">
            <v>-0.89442069144999659</v>
          </cell>
          <cell r="J102">
            <v>0</v>
          </cell>
          <cell r="K102">
            <v>0</v>
          </cell>
          <cell r="L102">
            <v>0</v>
          </cell>
          <cell r="M102">
            <v>-19.683634503169923</v>
          </cell>
          <cell r="N102">
            <v>0</v>
          </cell>
          <cell r="O102">
            <v>0</v>
          </cell>
          <cell r="P102">
            <v>-4.5659411900031817</v>
          </cell>
          <cell r="Q102">
            <v>-3.0830791104215796</v>
          </cell>
          <cell r="R102">
            <v>-23.014228603709579</v>
          </cell>
          <cell r="S102">
            <v>-22.672182765278411</v>
          </cell>
          <cell r="T102">
            <v>-12.596566114763766</v>
          </cell>
          <cell r="U102">
            <v>-45.437565670485853</v>
          </cell>
          <cell r="V102">
            <v>-0.83557188179842545</v>
          </cell>
          <cell r="W102">
            <v>-65.048290482114822</v>
          </cell>
          <cell r="X102">
            <v>-1.5432533683498011</v>
          </cell>
          <cell r="Y102">
            <v>-0.50350442532678186</v>
          </cell>
          <cell r="Z102">
            <v>-8.8386873212405952</v>
          </cell>
          <cell r="AA102">
            <v>-17.226229161091574</v>
          </cell>
          <cell r="AB102">
            <v>-109.24057725918978</v>
          </cell>
          <cell r="AC102">
            <v>-71.909828686009263</v>
          </cell>
          <cell r="AD102">
            <v>-2.635600776268693</v>
          </cell>
          <cell r="AE102">
            <v>-4.9971723955538119</v>
          </cell>
          <cell r="AF102">
            <v>-2.859805267671117</v>
          </cell>
          <cell r="AG102">
            <v>-5.1293942037518514</v>
          </cell>
          <cell r="AH102">
            <v>-27.805363497419101</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C102">
            <v>38869</v>
          </cell>
          <cell r="BD102">
            <v>0</v>
          </cell>
          <cell r="BE102">
            <v>0</v>
          </cell>
          <cell r="BF102">
            <v>0</v>
          </cell>
          <cell r="BG102">
            <v>0</v>
          </cell>
          <cell r="BH102">
            <v>0</v>
          </cell>
          <cell r="BI102">
            <v>0</v>
          </cell>
          <cell r="BJ102">
            <v>0</v>
          </cell>
          <cell r="BK102">
            <v>0</v>
          </cell>
          <cell r="BL102">
            <v>0</v>
          </cell>
          <cell r="BM102">
            <v>0</v>
          </cell>
          <cell r="BN102">
            <v>0</v>
          </cell>
          <cell r="BP102">
            <v>0</v>
          </cell>
          <cell r="BQ102">
            <v>0</v>
          </cell>
          <cell r="BR102">
            <v>0</v>
          </cell>
          <cell r="BS102">
            <v>0</v>
          </cell>
          <cell r="BT102">
            <v>0</v>
          </cell>
          <cell r="BU102">
            <v>0</v>
          </cell>
          <cell r="CA102">
            <v>0</v>
          </cell>
          <cell r="CB102">
            <v>0</v>
          </cell>
          <cell r="CC102">
            <v>0</v>
          </cell>
          <cell r="CH102">
            <v>0</v>
          </cell>
          <cell r="CI102">
            <v>0</v>
          </cell>
          <cell r="CJ102">
            <v>0</v>
          </cell>
          <cell r="CK102">
            <v>0</v>
          </cell>
          <cell r="CL102">
            <v>0</v>
          </cell>
          <cell r="CR102">
            <v>0</v>
          </cell>
          <cell r="CS102">
            <v>0</v>
          </cell>
          <cell r="CT102">
            <v>0</v>
          </cell>
          <cell r="CU102">
            <v>0</v>
          </cell>
          <cell r="CV102">
            <v>0</v>
          </cell>
          <cell r="CW102">
            <v>0</v>
          </cell>
          <cell r="CX102">
            <v>0</v>
          </cell>
          <cell r="CY102">
            <v>0</v>
          </cell>
          <cell r="CZ102">
            <v>0</v>
          </cell>
          <cell r="DA102">
            <v>0</v>
          </cell>
          <cell r="DC102">
            <v>38869</v>
          </cell>
          <cell r="DD102">
            <v>-8695.7282096971503</v>
          </cell>
          <cell r="DE102">
            <v>-429.942842180448</v>
          </cell>
          <cell r="DF102">
            <v>0</v>
          </cell>
          <cell r="DG102">
            <v>0</v>
          </cell>
          <cell r="DH102">
            <v>0</v>
          </cell>
          <cell r="DI102">
            <v>0</v>
          </cell>
          <cell r="DJ102">
            <v>0</v>
          </cell>
          <cell r="DK102">
            <v>-9125.6710518775981</v>
          </cell>
        </row>
        <row r="103">
          <cell r="A103">
            <v>38899</v>
          </cell>
          <cell r="B103">
            <v>-48.980879729628796</v>
          </cell>
          <cell r="C103">
            <v>-2433.780377566407</v>
          </cell>
          <cell r="D103">
            <v>-227.27831499009088</v>
          </cell>
          <cell r="E103">
            <v>29.68930243245908</v>
          </cell>
          <cell r="F103">
            <v>21.452352503239965</v>
          </cell>
          <cell r="G103">
            <v>14.180037670575256</v>
          </cell>
          <cell r="H103">
            <v>0.69088176185000516</v>
          </cell>
          <cell r="I103">
            <v>0.10332064924999827</v>
          </cell>
          <cell r="J103">
            <v>0</v>
          </cell>
          <cell r="K103">
            <v>0</v>
          </cell>
          <cell r="L103">
            <v>0</v>
          </cell>
          <cell r="M103">
            <v>2.2737911990499562</v>
          </cell>
          <cell r="N103">
            <v>0</v>
          </cell>
          <cell r="O103">
            <v>0</v>
          </cell>
          <cell r="P103">
            <v>9.1739108699687225E-2</v>
          </cell>
          <cell r="Q103">
            <v>4.1179182538830898E-2</v>
          </cell>
          <cell r="R103">
            <v>1.2706648053134268</v>
          </cell>
          <cell r="S103">
            <v>1.1699181910888909</v>
          </cell>
          <cell r="T103">
            <v>8.2934247107620245E-3</v>
          </cell>
          <cell r="U103">
            <v>0.53505829786352932</v>
          </cell>
          <cell r="V103">
            <v>1.2835344576575522E-2</v>
          </cell>
          <cell r="W103">
            <v>1.2666529162635016</v>
          </cell>
          <cell r="X103">
            <v>1.3830569366353131E-2</v>
          </cell>
          <cell r="Y103">
            <v>1.0286178371396061E-2</v>
          </cell>
          <cell r="Z103">
            <v>0.25560360533820359</v>
          </cell>
          <cell r="AA103">
            <v>0.25230593534730134</v>
          </cell>
          <cell r="AB103">
            <v>1.2842961438701606</v>
          </cell>
          <cell r="AC103">
            <v>0.8347477070873629</v>
          </cell>
          <cell r="AD103">
            <v>0.13636639468434397</v>
          </cell>
          <cell r="AE103">
            <v>0.29032477112870764</v>
          </cell>
          <cell r="AF103">
            <v>3.8025817147137105E-2</v>
          </cell>
          <cell r="AG103">
            <v>5.8393479325120554E-2</v>
          </cell>
          <cell r="AH103">
            <v>0.58871050822606774</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C103">
            <v>38899</v>
          </cell>
          <cell r="BD103">
            <v>0</v>
          </cell>
          <cell r="BE103">
            <v>0</v>
          </cell>
          <cell r="BF103">
            <v>0</v>
          </cell>
          <cell r="BG103">
            <v>0</v>
          </cell>
          <cell r="BH103">
            <v>0</v>
          </cell>
          <cell r="BI103">
            <v>0</v>
          </cell>
          <cell r="BJ103">
            <v>0</v>
          </cell>
          <cell r="BK103">
            <v>0</v>
          </cell>
          <cell r="BL103">
            <v>0</v>
          </cell>
          <cell r="BM103">
            <v>0</v>
          </cell>
          <cell r="BN103">
            <v>0</v>
          </cell>
          <cell r="BP103">
            <v>0</v>
          </cell>
          <cell r="BQ103">
            <v>0</v>
          </cell>
          <cell r="BR103">
            <v>0</v>
          </cell>
          <cell r="BS103">
            <v>0</v>
          </cell>
          <cell r="BT103">
            <v>0</v>
          </cell>
          <cell r="BU103">
            <v>0</v>
          </cell>
          <cell r="CA103">
            <v>0</v>
          </cell>
          <cell r="CB103">
            <v>0</v>
          </cell>
          <cell r="CC103">
            <v>0</v>
          </cell>
          <cell r="CH103">
            <v>0</v>
          </cell>
          <cell r="CI103">
            <v>0</v>
          </cell>
          <cell r="CJ103">
            <v>0</v>
          </cell>
          <cell r="CK103">
            <v>0</v>
          </cell>
          <cell r="CL103">
            <v>0</v>
          </cell>
          <cell r="CR103">
            <v>0</v>
          </cell>
          <cell r="CS103">
            <v>0</v>
          </cell>
          <cell r="CT103">
            <v>0</v>
          </cell>
          <cell r="CU103">
            <v>0</v>
          </cell>
          <cell r="CV103">
            <v>0</v>
          </cell>
          <cell r="CW103">
            <v>0</v>
          </cell>
          <cell r="CX103">
            <v>0</v>
          </cell>
          <cell r="CY103">
            <v>0</v>
          </cell>
          <cell r="CZ103">
            <v>0</v>
          </cell>
          <cell r="DA103">
            <v>0</v>
          </cell>
          <cell r="DC103">
            <v>38899</v>
          </cell>
          <cell r="DD103">
            <v>-2641.6498860697029</v>
          </cell>
          <cell r="DE103">
            <v>8.1592323809473584</v>
          </cell>
          <cell r="DF103">
            <v>0</v>
          </cell>
          <cell r="DG103">
            <v>0</v>
          </cell>
          <cell r="DH103">
            <v>0</v>
          </cell>
          <cell r="DI103">
            <v>0</v>
          </cell>
          <cell r="DJ103">
            <v>0</v>
          </cell>
          <cell r="DK103">
            <v>-2633.4906536887556</v>
          </cell>
        </row>
        <row r="104">
          <cell r="A104">
            <v>38930</v>
          </cell>
          <cell r="B104">
            <v>31.230123845124034</v>
          </cell>
          <cell r="C104">
            <v>3421.9899121156627</v>
          </cell>
          <cell r="D104">
            <v>13.209412005306513</v>
          </cell>
          <cell r="E104">
            <v>5.2038211289996976</v>
          </cell>
          <cell r="F104">
            <v>10.160365360097057</v>
          </cell>
          <cell r="G104">
            <v>2.7490667758650669</v>
          </cell>
          <cell r="H104">
            <v>0.11896359398999266</v>
          </cell>
          <cell r="I104">
            <v>2.4265899450000461E-2</v>
          </cell>
          <cell r="J104">
            <v>0</v>
          </cell>
          <cell r="K104">
            <v>0</v>
          </cell>
          <cell r="L104">
            <v>0</v>
          </cell>
          <cell r="M104">
            <v>0.53402285997002763</v>
          </cell>
          <cell r="N104">
            <v>0</v>
          </cell>
          <cell r="O104">
            <v>0</v>
          </cell>
          <cell r="P104">
            <v>1.8894752311615547E-2</v>
          </cell>
          <cell r="Q104">
            <v>8.4813387168708228E-3</v>
          </cell>
          <cell r="R104">
            <v>0.26170841539435058</v>
          </cell>
          <cell r="S104">
            <v>0.24095846099662593</v>
          </cell>
          <cell r="T104">
            <v>1.7081287135385992E-3</v>
          </cell>
          <cell r="U104">
            <v>0.11020157219424619</v>
          </cell>
          <cell r="V104">
            <v>2.6435907220609066E-3</v>
          </cell>
          <cell r="W104">
            <v>0.26088211948877871</v>
          </cell>
          <cell r="X104">
            <v>2.8485690150019138E-3</v>
          </cell>
          <cell r="Y104">
            <v>2.1185598521212511E-3</v>
          </cell>
          <cell r="Z104">
            <v>5.2644579626680753E-2</v>
          </cell>
          <cell r="AA104">
            <v>5.1965385566841181E-2</v>
          </cell>
          <cell r="AB104">
            <v>0.99208783993475658</v>
          </cell>
          <cell r="AC104">
            <v>0.1719261435135104</v>
          </cell>
          <cell r="AD104">
            <v>2.8086268634042427E-2</v>
          </cell>
          <cell r="AE104">
            <v>5.9795813564755919E-2</v>
          </cell>
          <cell r="AF104">
            <v>7.8318658925923042E-3</v>
          </cell>
          <cell r="AG104">
            <v>1.2026826335029455E-2</v>
          </cell>
          <cell r="AH104">
            <v>0.12125187822121916</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C104">
            <v>38930</v>
          </cell>
          <cell r="BD104">
            <v>0</v>
          </cell>
          <cell r="BE104">
            <v>0</v>
          </cell>
          <cell r="BF104">
            <v>0</v>
          </cell>
          <cell r="BG104">
            <v>0</v>
          </cell>
          <cell r="BH104">
            <v>0</v>
          </cell>
          <cell r="BI104">
            <v>0</v>
          </cell>
          <cell r="BJ104">
            <v>0</v>
          </cell>
          <cell r="BK104">
            <v>0</v>
          </cell>
          <cell r="BL104">
            <v>0</v>
          </cell>
          <cell r="BM104">
            <v>0</v>
          </cell>
          <cell r="BN104">
            <v>0</v>
          </cell>
          <cell r="BP104">
            <v>0</v>
          </cell>
          <cell r="BQ104">
            <v>0</v>
          </cell>
          <cell r="BR104">
            <v>0</v>
          </cell>
          <cell r="BS104">
            <v>0</v>
          </cell>
          <cell r="BT104">
            <v>0</v>
          </cell>
          <cell r="BU104">
            <v>0</v>
          </cell>
          <cell r="CA104">
            <v>0</v>
          </cell>
          <cell r="CB104">
            <v>0</v>
          </cell>
          <cell r="CC104">
            <v>0</v>
          </cell>
          <cell r="CH104">
            <v>0</v>
          </cell>
          <cell r="CI104">
            <v>0</v>
          </cell>
          <cell r="CJ104">
            <v>0</v>
          </cell>
          <cell r="CK104">
            <v>0</v>
          </cell>
          <cell r="CL104">
            <v>0</v>
          </cell>
          <cell r="CR104">
            <v>0</v>
          </cell>
          <cell r="CS104">
            <v>0</v>
          </cell>
          <cell r="CT104">
            <v>0</v>
          </cell>
          <cell r="CU104">
            <v>0</v>
          </cell>
          <cell r="CV104">
            <v>0</v>
          </cell>
          <cell r="CW104">
            <v>0</v>
          </cell>
          <cell r="CX104">
            <v>0</v>
          </cell>
          <cell r="CY104">
            <v>0</v>
          </cell>
          <cell r="CZ104">
            <v>0</v>
          </cell>
          <cell r="DA104">
            <v>0</v>
          </cell>
          <cell r="DC104">
            <v>38930</v>
          </cell>
          <cell r="DD104">
            <v>3485.2199535844647</v>
          </cell>
          <cell r="DE104">
            <v>2.4080621086946388</v>
          </cell>
          <cell r="DF104">
            <v>0</v>
          </cell>
          <cell r="DG104">
            <v>0</v>
          </cell>
          <cell r="DH104">
            <v>0</v>
          </cell>
          <cell r="DI104">
            <v>0</v>
          </cell>
          <cell r="DJ104">
            <v>0</v>
          </cell>
          <cell r="DK104">
            <v>3487.6280156931593</v>
          </cell>
        </row>
        <row r="105">
          <cell r="A105">
            <v>38961</v>
          </cell>
          <cell r="B105">
            <v>50.715727996206844</v>
          </cell>
          <cell r="C105">
            <v>-2663.4138597082333</v>
          </cell>
          <cell r="D105">
            <v>20.839828353705379</v>
          </cell>
          <cell r="E105">
            <v>14.528149075651017</v>
          </cell>
          <cell r="F105">
            <v>16.537652323750809</v>
          </cell>
          <cell r="G105">
            <v>-12.981994021889987</v>
          </cell>
          <cell r="H105">
            <v>-0.63903741254001034</v>
          </cell>
          <cell r="I105">
            <v>-9.2745567200000781E-2</v>
          </cell>
          <cell r="J105">
            <v>0</v>
          </cell>
          <cell r="K105">
            <v>0</v>
          </cell>
          <cell r="L105">
            <v>0</v>
          </cell>
          <cell r="M105">
            <v>-2.0410639691200414</v>
          </cell>
          <cell r="N105">
            <v>0</v>
          </cell>
          <cell r="O105">
            <v>0</v>
          </cell>
          <cell r="P105">
            <v>-8.354462239572058E-2</v>
          </cell>
          <cell r="Q105">
            <v>-3.7500901246306742E-2</v>
          </cell>
          <cell r="R105">
            <v>-1.1571641893639388</v>
          </cell>
          <cell r="S105">
            <v>-1.0654166461150816</v>
          </cell>
          <cell r="T105">
            <v>-7.5526244548161968E-3</v>
          </cell>
          <cell r="U105">
            <v>-0.48726485452390988</v>
          </cell>
          <cell r="V105">
            <v>-1.1688842753850964E-2</v>
          </cell>
          <cell r="W105">
            <v>-1.1535106575112695</v>
          </cell>
          <cell r="X105">
            <v>-1.259517027805785E-2</v>
          </cell>
          <cell r="Y105">
            <v>-9.3673777750183269E-3</v>
          </cell>
          <cell r="Z105">
            <v>-0.23277211860504848</v>
          </cell>
          <cell r="AA105">
            <v>-0.22976900904708145</v>
          </cell>
          <cell r="AB105">
            <v>0.29747731832849239</v>
          </cell>
          <cell r="AC105">
            <v>-0.76018486524215401</v>
          </cell>
          <cell r="AD105">
            <v>-0.12418562936626927</v>
          </cell>
          <cell r="AE105">
            <v>-0.26439185773509505</v>
          </cell>
          <cell r="AF105">
            <v>-3.4629206451589879E-2</v>
          </cell>
          <cell r="AG105">
            <v>-5.3177551534312785E-2</v>
          </cell>
          <cell r="AH105">
            <v>-0.53612464528236159</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C105">
            <v>38961</v>
          </cell>
          <cell r="BD105">
            <v>0</v>
          </cell>
          <cell r="BE105">
            <v>0</v>
          </cell>
          <cell r="BF105">
            <v>0</v>
          </cell>
          <cell r="BG105">
            <v>0</v>
          </cell>
          <cell r="BH105">
            <v>0</v>
          </cell>
          <cell r="BI105">
            <v>0</v>
          </cell>
          <cell r="BJ105">
            <v>0</v>
          </cell>
          <cell r="BK105">
            <v>0</v>
          </cell>
          <cell r="BL105">
            <v>0</v>
          </cell>
          <cell r="BM105">
            <v>0</v>
          </cell>
          <cell r="BN105">
            <v>0</v>
          </cell>
          <cell r="BP105">
            <v>0</v>
          </cell>
          <cell r="BQ105">
            <v>0</v>
          </cell>
          <cell r="BR105">
            <v>0</v>
          </cell>
          <cell r="BS105">
            <v>0</v>
          </cell>
          <cell r="BT105">
            <v>0</v>
          </cell>
          <cell r="BU105">
            <v>0</v>
          </cell>
          <cell r="CA105">
            <v>0</v>
          </cell>
          <cell r="CB105">
            <v>0</v>
          </cell>
          <cell r="CC105">
            <v>0</v>
          </cell>
          <cell r="CH105">
            <v>0</v>
          </cell>
          <cell r="CI105">
            <v>0</v>
          </cell>
          <cell r="CJ105">
            <v>0</v>
          </cell>
          <cell r="CK105">
            <v>0</v>
          </cell>
          <cell r="CL105">
            <v>0</v>
          </cell>
          <cell r="CR105">
            <v>0</v>
          </cell>
          <cell r="CS105">
            <v>0</v>
          </cell>
          <cell r="CT105">
            <v>0</v>
          </cell>
          <cell r="CU105">
            <v>0</v>
          </cell>
          <cell r="CV105">
            <v>0</v>
          </cell>
          <cell r="CW105">
            <v>0</v>
          </cell>
          <cell r="CX105">
            <v>0</v>
          </cell>
          <cell r="CY105">
            <v>0</v>
          </cell>
          <cell r="CZ105">
            <v>0</v>
          </cell>
          <cell r="DA105">
            <v>0</v>
          </cell>
          <cell r="DC105">
            <v>38961</v>
          </cell>
          <cell r="DD105">
            <v>-2576.547342929669</v>
          </cell>
          <cell r="DE105">
            <v>-5.9633634513533913</v>
          </cell>
          <cell r="DF105">
            <v>0</v>
          </cell>
          <cell r="DG105">
            <v>0</v>
          </cell>
          <cell r="DH105">
            <v>0</v>
          </cell>
          <cell r="DI105">
            <v>0</v>
          </cell>
          <cell r="DJ105">
            <v>0</v>
          </cell>
          <cell r="DK105">
            <v>-2582.5107063810224</v>
          </cell>
        </row>
        <row r="106">
          <cell r="A106">
            <v>38991</v>
          </cell>
          <cell r="B106">
            <v>538.79687058481215</v>
          </cell>
          <cell r="C106">
            <v>6608.9003191228994</v>
          </cell>
          <cell r="D106">
            <v>1327.2174368345463</v>
          </cell>
          <cell r="E106">
            <v>642.13438021404761</v>
          </cell>
          <cell r="F106">
            <v>1347.1601603211216</v>
          </cell>
          <cell r="G106">
            <v>90.944090364885341</v>
          </cell>
          <cell r="H106">
            <v>-20.260031523719999</v>
          </cell>
          <cell r="I106">
            <v>0.78091378754999941</v>
          </cell>
          <cell r="J106">
            <v>0</v>
          </cell>
          <cell r="K106">
            <v>0</v>
          </cell>
          <cell r="L106">
            <v>0</v>
          </cell>
          <cell r="M106">
            <v>17.185673050229997</v>
          </cell>
          <cell r="N106">
            <v>0</v>
          </cell>
          <cell r="O106">
            <v>0</v>
          </cell>
          <cell r="P106">
            <v>8.181564835012038</v>
          </cell>
          <cell r="Q106">
            <v>5.6981999291884362</v>
          </cell>
          <cell r="R106">
            <v>34.476602258055934</v>
          </cell>
          <cell r="S106">
            <v>34.649046331009956</v>
          </cell>
          <cell r="T106">
            <v>24.619344172864864</v>
          </cell>
          <cell r="U106">
            <v>84.579408824399081</v>
          </cell>
          <cell r="V106">
            <v>1.5303052563553143</v>
          </cell>
          <cell r="W106">
            <v>116.8951141024753</v>
          </cell>
          <cell r="X106">
            <v>2.9090044715039771</v>
          </cell>
          <cell r="Y106">
            <v>0.90079350845829353</v>
          </cell>
          <cell r="Z106">
            <v>15.185084019983377</v>
          </cell>
          <cell r="AA106">
            <v>31.651892410442805</v>
          </cell>
          <cell r="AB106">
            <v>202.69348696648842</v>
          </cell>
          <cell r="AC106">
            <v>133.95672202934097</v>
          </cell>
          <cell r="AD106">
            <v>4.0248320954414032</v>
          </cell>
          <cell r="AE106">
            <v>7.3654055644215486</v>
          </cell>
          <cell r="AF106">
            <v>5.2869736610756011</v>
          </cell>
          <cell r="AG106">
            <v>9.5648756600653702</v>
          </cell>
          <cell r="AH106">
            <v>49.572202253565784</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C106">
            <v>38991</v>
          </cell>
          <cell r="BD106">
            <v>0</v>
          </cell>
          <cell r="BE106">
            <v>0</v>
          </cell>
          <cell r="BF106">
            <v>0</v>
          </cell>
          <cell r="BG106">
            <v>0</v>
          </cell>
          <cell r="BH106">
            <v>0</v>
          </cell>
          <cell r="BI106">
            <v>0</v>
          </cell>
          <cell r="BJ106">
            <v>0</v>
          </cell>
          <cell r="BK106">
            <v>0</v>
          </cell>
          <cell r="BL106">
            <v>0</v>
          </cell>
          <cell r="BM106">
            <v>0</v>
          </cell>
          <cell r="BN106">
            <v>0</v>
          </cell>
          <cell r="BP106">
            <v>0</v>
          </cell>
          <cell r="BQ106">
            <v>0</v>
          </cell>
          <cell r="BR106">
            <v>0</v>
          </cell>
          <cell r="BS106">
            <v>0</v>
          </cell>
          <cell r="BT106">
            <v>0</v>
          </cell>
          <cell r="BU106">
            <v>0</v>
          </cell>
          <cell r="CA106">
            <v>0</v>
          </cell>
          <cell r="CB106">
            <v>0</v>
          </cell>
          <cell r="CC106">
            <v>0</v>
          </cell>
          <cell r="CH106">
            <v>0</v>
          </cell>
          <cell r="CI106">
            <v>0</v>
          </cell>
          <cell r="CJ106">
            <v>0</v>
          </cell>
          <cell r="CK106">
            <v>0</v>
          </cell>
          <cell r="CL106">
            <v>0</v>
          </cell>
          <cell r="CR106">
            <v>0</v>
          </cell>
          <cell r="CS106">
            <v>0</v>
          </cell>
          <cell r="CT106">
            <v>0</v>
          </cell>
          <cell r="CU106">
            <v>0</v>
          </cell>
          <cell r="CV106">
            <v>0</v>
          </cell>
          <cell r="CW106">
            <v>0</v>
          </cell>
          <cell r="CX106">
            <v>0</v>
          </cell>
          <cell r="CY106">
            <v>0</v>
          </cell>
          <cell r="CZ106">
            <v>0</v>
          </cell>
          <cell r="DA106">
            <v>0</v>
          </cell>
          <cell r="DC106">
            <v>38991</v>
          </cell>
          <cell r="DD106">
            <v>10552.859812756373</v>
          </cell>
          <cell r="DE106">
            <v>773.74085835014864</v>
          </cell>
          <cell r="DF106">
            <v>0</v>
          </cell>
          <cell r="DG106">
            <v>0</v>
          </cell>
          <cell r="DH106">
            <v>0</v>
          </cell>
          <cell r="DI106">
            <v>0</v>
          </cell>
          <cell r="DJ106">
            <v>0</v>
          </cell>
          <cell r="DK106">
            <v>11326.600671106522</v>
          </cell>
        </row>
        <row r="107">
          <cell r="A107">
            <v>39022</v>
          </cell>
          <cell r="B107">
            <v>821.91805749035154</v>
          </cell>
          <cell r="C107">
            <v>13003.516478200983</v>
          </cell>
          <cell r="D107">
            <v>2483.4015806716502</v>
          </cell>
          <cell r="E107">
            <v>768.39260373103343</v>
          </cell>
          <cell r="F107">
            <v>1982.3385763905992</v>
          </cell>
          <cell r="G107">
            <v>93.179047456965492</v>
          </cell>
          <cell r="H107">
            <v>13.748862769419993</v>
          </cell>
          <cell r="I107">
            <v>0.84433358295000172</v>
          </cell>
          <cell r="J107">
            <v>0</v>
          </cell>
          <cell r="K107">
            <v>0</v>
          </cell>
          <cell r="L107">
            <v>0</v>
          </cell>
          <cell r="M107">
            <v>18.581360879070015</v>
          </cell>
          <cell r="N107">
            <v>0</v>
          </cell>
          <cell r="O107">
            <v>0</v>
          </cell>
          <cell r="P107">
            <v>10.759577387188791</v>
          </cell>
          <cell r="Q107">
            <v>7.5388290160485392</v>
          </cell>
          <cell r="R107">
            <v>43.583819975419885</v>
          </cell>
          <cell r="S107">
            <v>44.014591371585027</v>
          </cell>
          <cell r="T107">
            <v>32.908852580532695</v>
          </cell>
          <cell r="U107">
            <v>112.05152514782711</v>
          </cell>
          <cell r="V107">
            <v>2.0210946624766679</v>
          </cell>
          <cell r="W107">
            <v>153.81635911075327</v>
          </cell>
          <cell r="X107">
            <v>3.8629572241199681</v>
          </cell>
          <cell r="Y107">
            <v>1.1842648500287958</v>
          </cell>
          <cell r="Z107">
            <v>19.800376111110101</v>
          </cell>
          <cell r="AA107">
            <v>41.829247615730573</v>
          </cell>
          <cell r="AB107">
            <v>272.59304536853102</v>
          </cell>
          <cell r="AC107">
            <v>177.49219678581824</v>
          </cell>
          <cell r="AD107">
            <v>5.1118022868726207</v>
          </cell>
          <cell r="AE107">
            <v>9.2735440669889666</v>
          </cell>
          <cell r="AF107">
            <v>6.9951293781156236</v>
          </cell>
          <cell r="AG107">
            <v>12.675830838439182</v>
          </cell>
          <cell r="AH107">
            <v>65.127126415599818</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C107">
            <v>39022</v>
          </cell>
          <cell r="BD107">
            <v>0</v>
          </cell>
          <cell r="BE107">
            <v>0</v>
          </cell>
          <cell r="BF107">
            <v>0</v>
          </cell>
          <cell r="BG107">
            <v>0</v>
          </cell>
          <cell r="BH107">
            <v>0</v>
          </cell>
          <cell r="BI107">
            <v>0</v>
          </cell>
          <cell r="BJ107">
            <v>0</v>
          </cell>
          <cell r="BK107">
            <v>0</v>
          </cell>
          <cell r="BL107">
            <v>0</v>
          </cell>
          <cell r="BM107">
            <v>0</v>
          </cell>
          <cell r="BN107">
            <v>0</v>
          </cell>
          <cell r="BP107">
            <v>0</v>
          </cell>
          <cell r="BQ107">
            <v>0</v>
          </cell>
          <cell r="BR107">
            <v>0</v>
          </cell>
          <cell r="BS107">
            <v>0</v>
          </cell>
          <cell r="BT107">
            <v>0</v>
          </cell>
          <cell r="BU107">
            <v>0</v>
          </cell>
          <cell r="CA107">
            <v>0</v>
          </cell>
          <cell r="CB107">
            <v>0</v>
          </cell>
          <cell r="CC107">
            <v>0</v>
          </cell>
          <cell r="CH107">
            <v>0</v>
          </cell>
          <cell r="CI107">
            <v>0</v>
          </cell>
          <cell r="CJ107">
            <v>0</v>
          </cell>
          <cell r="CK107">
            <v>0</v>
          </cell>
          <cell r="CL107">
            <v>0</v>
          </cell>
          <cell r="CR107">
            <v>0</v>
          </cell>
          <cell r="CS107">
            <v>0</v>
          </cell>
          <cell r="CT107">
            <v>0</v>
          </cell>
          <cell r="CU107">
            <v>0</v>
          </cell>
          <cell r="CV107">
            <v>0</v>
          </cell>
          <cell r="CW107">
            <v>0</v>
          </cell>
          <cell r="CX107">
            <v>0</v>
          </cell>
          <cell r="CY107">
            <v>0</v>
          </cell>
          <cell r="CZ107">
            <v>0</v>
          </cell>
          <cell r="DA107">
            <v>0</v>
          </cell>
          <cell r="DC107">
            <v>39022</v>
          </cell>
          <cell r="DD107">
            <v>19185.920901173024</v>
          </cell>
          <cell r="DE107">
            <v>1022.6401701931869</v>
          </cell>
          <cell r="DF107">
            <v>0</v>
          </cell>
          <cell r="DG107">
            <v>0</v>
          </cell>
          <cell r="DH107">
            <v>0</v>
          </cell>
          <cell r="DI107">
            <v>0</v>
          </cell>
          <cell r="DJ107">
            <v>0</v>
          </cell>
          <cell r="DK107">
            <v>20208.56107136621</v>
          </cell>
        </row>
        <row r="108">
          <cell r="A108">
            <v>39052</v>
          </cell>
          <cell r="B108">
            <v>927.38662255400209</v>
          </cell>
          <cell r="C108">
            <v>21253.623792883685</v>
          </cell>
          <cell r="D108">
            <v>3344.9326380667712</v>
          </cell>
          <cell r="E108">
            <v>1017.6529435314815</v>
          </cell>
          <cell r="F108">
            <v>2777.9397901124785</v>
          </cell>
          <cell r="G108">
            <v>99.093917043240509</v>
          </cell>
          <cell r="H108">
            <v>17.951319265520013</v>
          </cell>
          <cell r="I108">
            <v>0.85285197269999802</v>
          </cell>
          <cell r="J108">
            <v>0</v>
          </cell>
          <cell r="K108">
            <v>0</v>
          </cell>
          <cell r="L108">
            <v>0</v>
          </cell>
          <cell r="M108">
            <v>18.768826209420002</v>
          </cell>
          <cell r="N108">
            <v>0</v>
          </cell>
          <cell r="O108">
            <v>0</v>
          </cell>
          <cell r="P108">
            <v>14.105016272527591</v>
          </cell>
          <cell r="Q108">
            <v>9.928797864869825</v>
          </cell>
          <cell r="R108">
            <v>55.346865993126301</v>
          </cell>
          <cell r="S108">
            <v>56.119277477554462</v>
          </cell>
          <cell r="T108">
            <v>43.682717961479412</v>
          </cell>
          <cell r="U108">
            <v>147.72739558992274</v>
          </cell>
          <cell r="V108">
            <v>2.6582530073394794</v>
          </cell>
          <cell r="W108">
            <v>201.73112461544915</v>
          </cell>
          <cell r="X108">
            <v>5.1020574583894565</v>
          </cell>
          <cell r="Y108">
            <v>1.5521087346863902</v>
          </cell>
          <cell r="Z108">
            <v>25.784224609851417</v>
          </cell>
          <cell r="AA108">
            <v>55.042620712777499</v>
          </cell>
          <cell r="AB108">
            <v>357.7718639313498</v>
          </cell>
          <cell r="AC108">
            <v>234.02905186735691</v>
          </cell>
          <cell r="AD108">
            <v>6.5166445319459259</v>
          </cell>
          <cell r="AE108">
            <v>11.736724354451775</v>
          </cell>
          <cell r="AF108">
            <v>9.2130989534325316</v>
          </cell>
          <cell r="AG108">
            <v>16.715911086524638</v>
          </cell>
          <cell r="AH108">
            <v>85.310409253959534</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C108">
            <v>39052</v>
          </cell>
          <cell r="BD108">
            <v>0</v>
          </cell>
          <cell r="BE108">
            <v>0</v>
          </cell>
          <cell r="BF108">
            <v>0</v>
          </cell>
          <cell r="BG108">
            <v>0</v>
          </cell>
          <cell r="BH108">
            <v>0</v>
          </cell>
          <cell r="BI108">
            <v>0</v>
          </cell>
          <cell r="BJ108">
            <v>0</v>
          </cell>
          <cell r="BK108">
            <v>0</v>
          </cell>
          <cell r="BL108">
            <v>0</v>
          </cell>
          <cell r="BM108">
            <v>0</v>
          </cell>
          <cell r="BN108">
            <v>0</v>
          </cell>
          <cell r="BP108">
            <v>0</v>
          </cell>
          <cell r="BQ108">
            <v>0</v>
          </cell>
          <cell r="BR108">
            <v>0</v>
          </cell>
          <cell r="BS108">
            <v>0</v>
          </cell>
          <cell r="BT108">
            <v>0</v>
          </cell>
          <cell r="BU108">
            <v>0</v>
          </cell>
          <cell r="CA108">
            <v>0</v>
          </cell>
          <cell r="CB108">
            <v>0</v>
          </cell>
          <cell r="CC108">
            <v>0</v>
          </cell>
          <cell r="CH108">
            <v>0</v>
          </cell>
          <cell r="CI108">
            <v>0</v>
          </cell>
          <cell r="CJ108">
            <v>0</v>
          </cell>
          <cell r="CK108">
            <v>0</v>
          </cell>
          <cell r="CL108">
            <v>0</v>
          </cell>
          <cell r="CR108">
            <v>0</v>
          </cell>
          <cell r="CS108">
            <v>0</v>
          </cell>
          <cell r="CT108">
            <v>0</v>
          </cell>
          <cell r="CU108">
            <v>0</v>
          </cell>
          <cell r="CV108">
            <v>0</v>
          </cell>
          <cell r="CW108">
            <v>0</v>
          </cell>
          <cell r="CX108">
            <v>0</v>
          </cell>
          <cell r="CY108">
            <v>0</v>
          </cell>
          <cell r="CZ108">
            <v>0</v>
          </cell>
          <cell r="DA108">
            <v>0</v>
          </cell>
          <cell r="DC108">
            <v>39052</v>
          </cell>
          <cell r="DD108">
            <v>29458.202701639297</v>
          </cell>
          <cell r="DE108">
            <v>1340.0741642769949</v>
          </cell>
          <cell r="DF108">
            <v>0</v>
          </cell>
          <cell r="DG108">
            <v>0</v>
          </cell>
          <cell r="DH108">
            <v>0</v>
          </cell>
          <cell r="DI108">
            <v>0</v>
          </cell>
          <cell r="DJ108">
            <v>0</v>
          </cell>
          <cell r="DK108">
            <v>30798.27686591629</v>
          </cell>
        </row>
        <row r="109">
          <cell r="A109">
            <v>39083</v>
          </cell>
          <cell r="B109">
            <v>531.18442276610642</v>
          </cell>
          <cell r="C109">
            <v>6657.9040630398786</v>
          </cell>
          <cell r="D109">
            <v>1844.9233941015916</v>
          </cell>
          <cell r="E109">
            <v>419.09229272417957</v>
          </cell>
          <cell r="F109">
            <v>1080.8801958005083</v>
          </cell>
          <cell r="G109">
            <v>20.609016940635193</v>
          </cell>
          <cell r="H109">
            <v>7.7013322527799843</v>
          </cell>
          <cell r="I109">
            <v>0.1819149455500019</v>
          </cell>
          <cell r="J109">
            <v>0</v>
          </cell>
          <cell r="K109">
            <v>0</v>
          </cell>
          <cell r="L109">
            <v>0</v>
          </cell>
          <cell r="M109">
            <v>4.003426277029976</v>
          </cell>
          <cell r="N109">
            <v>0</v>
          </cell>
          <cell r="O109">
            <v>0</v>
          </cell>
          <cell r="P109">
            <v>6.1764904128099394</v>
          </cell>
          <cell r="Q109">
            <v>4.3889877102789203</v>
          </cell>
          <cell r="R109">
            <v>22.631071876997741</v>
          </cell>
          <cell r="S109">
            <v>23.155709032558988</v>
          </cell>
          <cell r="T109">
            <v>19.614451640728422</v>
          </cell>
          <cell r="U109">
            <v>65.439155699664042</v>
          </cell>
          <cell r="V109">
            <v>1.1718802337126295</v>
          </cell>
          <cell r="W109">
            <v>88.416706908254568</v>
          </cell>
          <cell r="X109">
            <v>2.2682631627015373</v>
          </cell>
          <cell r="Y109">
            <v>0.67932077294248872</v>
          </cell>
          <cell r="Z109">
            <v>11.13582130812576</v>
          </cell>
          <cell r="AA109">
            <v>24.289052734816849</v>
          </cell>
          <cell r="AB109">
            <v>156.68145890848783</v>
          </cell>
          <cell r="AC109">
            <v>103.69112067595371</v>
          </cell>
          <cell r="AD109">
            <v>2.6879657226363998</v>
          </cell>
          <cell r="AE109">
            <v>4.7623099612085475</v>
          </cell>
          <cell r="AF109">
            <v>4.072941806054132</v>
          </cell>
          <cell r="AG109">
            <v>7.4084765872800658</v>
          </cell>
          <cell r="AH109">
            <v>37.297189118653804</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C109">
            <v>39083</v>
          </cell>
          <cell r="BD109">
            <v>0</v>
          </cell>
          <cell r="BE109">
            <v>0</v>
          </cell>
          <cell r="BF109">
            <v>0</v>
          </cell>
          <cell r="BG109">
            <v>0</v>
          </cell>
          <cell r="BH109">
            <v>0</v>
          </cell>
          <cell r="BI109">
            <v>0</v>
          </cell>
          <cell r="BJ109">
            <v>0</v>
          </cell>
          <cell r="BK109">
            <v>0</v>
          </cell>
          <cell r="BL109">
            <v>0</v>
          </cell>
          <cell r="BM109">
            <v>0</v>
          </cell>
          <cell r="BN109">
            <v>0</v>
          </cell>
          <cell r="BP109">
            <v>0</v>
          </cell>
          <cell r="BQ109">
            <v>0</v>
          </cell>
          <cell r="BR109">
            <v>0</v>
          </cell>
          <cell r="BS109">
            <v>0</v>
          </cell>
          <cell r="BT109">
            <v>0</v>
          </cell>
          <cell r="BU109">
            <v>0</v>
          </cell>
          <cell r="CA109">
            <v>0</v>
          </cell>
          <cell r="CB109">
            <v>0</v>
          </cell>
          <cell r="CC109">
            <v>0</v>
          </cell>
          <cell r="CH109">
            <v>0</v>
          </cell>
          <cell r="CI109">
            <v>0</v>
          </cell>
          <cell r="CJ109">
            <v>0</v>
          </cell>
          <cell r="CK109">
            <v>0</v>
          </cell>
          <cell r="CL109">
            <v>0</v>
          </cell>
          <cell r="CR109">
            <v>0</v>
          </cell>
          <cell r="CS109">
            <v>0</v>
          </cell>
          <cell r="CT109">
            <v>0</v>
          </cell>
          <cell r="CU109">
            <v>0</v>
          </cell>
          <cell r="CV109">
            <v>0</v>
          </cell>
          <cell r="CW109">
            <v>0</v>
          </cell>
          <cell r="CX109">
            <v>0</v>
          </cell>
          <cell r="CY109">
            <v>0</v>
          </cell>
          <cell r="CZ109">
            <v>0</v>
          </cell>
          <cell r="DA109">
            <v>0</v>
          </cell>
          <cell r="DC109">
            <v>39083</v>
          </cell>
          <cell r="DD109">
            <v>10566.480058848258</v>
          </cell>
          <cell r="DE109">
            <v>585.9683742738664</v>
          </cell>
          <cell r="DF109">
            <v>0</v>
          </cell>
          <cell r="DG109">
            <v>0</v>
          </cell>
          <cell r="DH109">
            <v>0</v>
          </cell>
          <cell r="DI109">
            <v>0</v>
          </cell>
          <cell r="DJ109">
            <v>0</v>
          </cell>
          <cell r="DK109">
            <v>11152.448433122125</v>
          </cell>
        </row>
        <row r="110">
          <cell r="A110">
            <v>39114</v>
          </cell>
          <cell r="B110">
            <v>-436.57500205605641</v>
          </cell>
          <cell r="C110">
            <v>-947.00842855643486</v>
          </cell>
          <cell r="D110">
            <v>-848.94633021592631</v>
          </cell>
          <cell r="E110">
            <v>-560.56195977118387</v>
          </cell>
          <cell r="F110">
            <v>-1100.0131726971058</v>
          </cell>
          <cell r="G110">
            <v>-125.69605025257522</v>
          </cell>
          <cell r="H110">
            <v>-8.8076093593999847</v>
          </cell>
          <cell r="I110">
            <v>-1.0439759882500015</v>
          </cell>
          <cell r="J110">
            <v>0</v>
          </cell>
          <cell r="K110">
            <v>0</v>
          </cell>
          <cell r="L110">
            <v>0</v>
          </cell>
          <cell r="M110">
            <v>-22.974917708450047</v>
          </cell>
          <cell r="N110">
            <v>0</v>
          </cell>
          <cell r="O110">
            <v>0</v>
          </cell>
          <cell r="P110">
            <v>-6.4797181664685191</v>
          </cell>
          <cell r="Q110">
            <v>-4.4174935063351404</v>
          </cell>
          <cell r="R110">
            <v>-31.019232097128661</v>
          </cell>
          <cell r="S110">
            <v>-30.724437576413948</v>
          </cell>
          <cell r="T110">
            <v>-18.373389270312671</v>
          </cell>
          <cell r="U110">
            <v>-65.249648423903565</v>
          </cell>
          <cell r="V110">
            <v>-1.193821822388361</v>
          </cell>
          <cell r="W110">
            <v>-92.394582821994987</v>
          </cell>
          <cell r="X110">
            <v>-2.224973403696056</v>
          </cell>
          <cell r="Y110">
            <v>-0.71419952113091023</v>
          </cell>
          <cell r="Z110">
            <v>-12.384934379289462</v>
          </cell>
          <cell r="AA110">
            <v>-24.636937535617999</v>
          </cell>
          <cell r="AB110">
            <v>-149.86047977457392</v>
          </cell>
          <cell r="AC110">
            <v>-103.28902486233171</v>
          </cell>
          <cell r="AD110">
            <v>-3.5709188693177838</v>
          </cell>
          <cell r="AE110">
            <v>-6.706050096745594</v>
          </cell>
          <cell r="AF110">
            <v>-4.0979302047986899</v>
          </cell>
          <cell r="AG110">
            <v>-7.3700359426041446</v>
          </cell>
          <cell r="AH110">
            <v>-39.398748911578295</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C110">
            <v>39114</v>
          </cell>
          <cell r="BD110">
            <v>0</v>
          </cell>
          <cell r="BE110">
            <v>0</v>
          </cell>
          <cell r="BF110">
            <v>0</v>
          </cell>
          <cell r="BG110">
            <v>0</v>
          </cell>
          <cell r="BH110">
            <v>0</v>
          </cell>
          <cell r="BI110">
            <v>0</v>
          </cell>
          <cell r="BJ110">
            <v>0</v>
          </cell>
          <cell r="BK110">
            <v>0</v>
          </cell>
          <cell r="BL110">
            <v>0</v>
          </cell>
          <cell r="BM110">
            <v>0</v>
          </cell>
          <cell r="BN110">
            <v>0</v>
          </cell>
          <cell r="BP110">
            <v>0</v>
          </cell>
          <cell r="BQ110">
            <v>0</v>
          </cell>
          <cell r="BR110">
            <v>0</v>
          </cell>
          <cell r="BS110">
            <v>0</v>
          </cell>
          <cell r="BT110">
            <v>0</v>
          </cell>
          <cell r="BU110">
            <v>0</v>
          </cell>
          <cell r="CA110">
            <v>0</v>
          </cell>
          <cell r="CB110">
            <v>0</v>
          </cell>
          <cell r="CC110">
            <v>0</v>
          </cell>
          <cell r="CH110">
            <v>0</v>
          </cell>
          <cell r="CI110">
            <v>0</v>
          </cell>
          <cell r="CJ110">
            <v>0</v>
          </cell>
          <cell r="CK110">
            <v>0</v>
          </cell>
          <cell r="CL110">
            <v>0</v>
          </cell>
          <cell r="CR110">
            <v>0</v>
          </cell>
          <cell r="CS110">
            <v>0</v>
          </cell>
          <cell r="CT110">
            <v>0</v>
          </cell>
          <cell r="CU110">
            <v>0</v>
          </cell>
          <cell r="CV110">
            <v>0</v>
          </cell>
          <cell r="CW110">
            <v>0</v>
          </cell>
          <cell r="CX110">
            <v>0</v>
          </cell>
          <cell r="CY110">
            <v>0</v>
          </cell>
          <cell r="CZ110">
            <v>0</v>
          </cell>
          <cell r="DA110">
            <v>0</v>
          </cell>
          <cell r="DC110">
            <v>39114</v>
          </cell>
          <cell r="DD110">
            <v>-4051.6274466053824</v>
          </cell>
          <cell r="DE110">
            <v>-604.10655718663043</v>
          </cell>
          <cell r="DF110">
            <v>0</v>
          </cell>
          <cell r="DG110">
            <v>0</v>
          </cell>
          <cell r="DH110">
            <v>0</v>
          </cell>
          <cell r="DI110">
            <v>0</v>
          </cell>
          <cell r="DJ110">
            <v>0</v>
          </cell>
          <cell r="DK110">
            <v>-4655.734003792013</v>
          </cell>
        </row>
        <row r="111">
          <cell r="A111">
            <v>39142</v>
          </cell>
          <cell r="B111">
            <v>-277.05413710620371</v>
          </cell>
          <cell r="C111">
            <v>-14828.164302214975</v>
          </cell>
          <cell r="D111">
            <v>-1557.5086766110419</v>
          </cell>
          <cell r="E111">
            <v>-280.46257502817548</v>
          </cell>
          <cell r="F111">
            <v>-1136.2787198863202</v>
          </cell>
          <cell r="G111">
            <v>98.403027817680126</v>
          </cell>
          <cell r="H111">
            <v>-6.9216364105800041</v>
          </cell>
          <cell r="I111">
            <v>0.80306160090000278</v>
          </cell>
          <cell r="J111">
            <v>0</v>
          </cell>
          <cell r="K111">
            <v>0</v>
          </cell>
          <cell r="L111">
            <v>0</v>
          </cell>
          <cell r="M111">
            <v>17.673082909140032</v>
          </cell>
          <cell r="N111">
            <v>0</v>
          </cell>
          <cell r="O111">
            <v>0</v>
          </cell>
          <cell r="P111">
            <v>-6.1731656237875905</v>
          </cell>
          <cell r="Q111">
            <v>-4.601090712966311</v>
          </cell>
          <cell r="R111">
            <v>-14.271458504713518</v>
          </cell>
          <cell r="S111">
            <v>-15.765311626410913</v>
          </cell>
          <cell r="T111">
            <v>-22.13207066305128</v>
          </cell>
          <cell r="U111">
            <v>-69.30648870689572</v>
          </cell>
          <cell r="V111">
            <v>-1.2120746031380327</v>
          </cell>
          <cell r="W111">
            <v>-88.785320621160935</v>
          </cell>
          <cell r="X111">
            <v>-2.444435270714953</v>
          </cell>
          <cell r="Y111">
            <v>-0.67720204900807912</v>
          </cell>
          <cell r="Z111">
            <v>-10.324103481042229</v>
          </cell>
          <cell r="AA111">
            <v>-25.244754182983414</v>
          </cell>
          <cell r="AB111">
            <v>-157.4613934759314</v>
          </cell>
          <cell r="AC111">
            <v>-109.93586224114959</v>
          </cell>
          <cell r="AD111">
            <v>-1.8250726050009507</v>
          </cell>
          <cell r="AE111">
            <v>-2.7983085624737396</v>
          </cell>
          <cell r="AF111">
            <v>-4.2714516782319016</v>
          </cell>
          <cell r="AG111">
            <v>-7.8657883831722577</v>
          </cell>
          <cell r="AH111">
            <v>-36.966830651136696</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C111">
            <v>39142</v>
          </cell>
          <cell r="BD111">
            <v>0</v>
          </cell>
          <cell r="BE111">
            <v>0</v>
          </cell>
          <cell r="BF111">
            <v>0</v>
          </cell>
          <cell r="BG111">
            <v>0</v>
          </cell>
          <cell r="BH111">
            <v>0</v>
          </cell>
          <cell r="BI111">
            <v>0</v>
          </cell>
          <cell r="BJ111">
            <v>0</v>
          </cell>
          <cell r="BK111">
            <v>0</v>
          </cell>
          <cell r="BL111">
            <v>0</v>
          </cell>
          <cell r="BM111">
            <v>0</v>
          </cell>
          <cell r="BN111">
            <v>0</v>
          </cell>
          <cell r="BP111">
            <v>0</v>
          </cell>
          <cell r="BQ111">
            <v>0</v>
          </cell>
          <cell r="BR111">
            <v>0</v>
          </cell>
          <cell r="BS111">
            <v>0</v>
          </cell>
          <cell r="BT111">
            <v>0</v>
          </cell>
          <cell r="BU111">
            <v>0</v>
          </cell>
          <cell r="CA111">
            <v>0</v>
          </cell>
          <cell r="CB111">
            <v>0</v>
          </cell>
          <cell r="CC111">
            <v>0</v>
          </cell>
          <cell r="CH111">
            <v>0</v>
          </cell>
          <cell r="CI111">
            <v>0</v>
          </cell>
          <cell r="CJ111">
            <v>0</v>
          </cell>
          <cell r="CK111">
            <v>0</v>
          </cell>
          <cell r="CL111">
            <v>0</v>
          </cell>
          <cell r="CR111">
            <v>0</v>
          </cell>
          <cell r="CS111">
            <v>0</v>
          </cell>
          <cell r="CT111">
            <v>0</v>
          </cell>
          <cell r="CU111">
            <v>0</v>
          </cell>
          <cell r="CV111">
            <v>0</v>
          </cell>
          <cell r="CW111">
            <v>0</v>
          </cell>
          <cell r="CX111">
            <v>0</v>
          </cell>
          <cell r="CY111">
            <v>0</v>
          </cell>
          <cell r="CZ111">
            <v>0</v>
          </cell>
          <cell r="DA111">
            <v>0</v>
          </cell>
          <cell r="DC111">
            <v>39142</v>
          </cell>
          <cell r="DD111">
            <v>-17969.51087492958</v>
          </cell>
          <cell r="DE111">
            <v>-582.06218364296944</v>
          </cell>
          <cell r="DF111">
            <v>0</v>
          </cell>
          <cell r="DG111">
            <v>0</v>
          </cell>
          <cell r="DH111">
            <v>0</v>
          </cell>
          <cell r="DI111">
            <v>0</v>
          </cell>
          <cell r="DJ111">
            <v>0</v>
          </cell>
          <cell r="DK111">
            <v>-18551.573058572551</v>
          </cell>
        </row>
        <row r="112">
          <cell r="A112">
            <v>39173</v>
          </cell>
          <cell r="B112">
            <v>-1112.5252068054419</v>
          </cell>
          <cell r="C112">
            <v>-14572.698261914094</v>
          </cell>
          <cell r="D112">
            <v>-3052.1130118905253</v>
          </cell>
          <cell r="E112">
            <v>-1129.7719944801386</v>
          </cell>
          <cell r="F112">
            <v>-2547.6427127376792</v>
          </cell>
          <cell r="G112">
            <v>-215.60496598923055</v>
          </cell>
          <cell r="H112">
            <v>-19.274569966170002</v>
          </cell>
          <cell r="I112">
            <v>-1.8812902134000011</v>
          </cell>
          <cell r="J112">
            <v>0</v>
          </cell>
          <cell r="K112">
            <v>0</v>
          </cell>
          <cell r="L112">
            <v>0</v>
          </cell>
          <cell r="M112">
            <v>-41.40180265163999</v>
          </cell>
          <cell r="N112">
            <v>0</v>
          </cell>
          <cell r="O112">
            <v>0</v>
          </cell>
          <cell r="P112">
            <v>-14.701515533877775</v>
          </cell>
          <cell r="Q112">
            <v>-10.141918178099873</v>
          </cell>
          <cell r="R112">
            <v>-65.735273234478427</v>
          </cell>
          <cell r="S112">
            <v>-65.605652180851067</v>
          </cell>
          <cell r="T112">
            <v>-43.092627133989993</v>
          </cell>
          <cell r="U112">
            <v>-150.21229317718357</v>
          </cell>
          <cell r="V112">
            <v>-2.7313104256474272</v>
          </cell>
          <cell r="W112">
            <v>-209.86103884732319</v>
          </cell>
          <cell r="X112">
            <v>-5.1467973011372115</v>
          </cell>
          <cell r="Y112">
            <v>-1.6194373272836251</v>
          </cell>
          <cell r="Z112">
            <v>-27.651437609015826</v>
          </cell>
          <cell r="AA112">
            <v>-56.436364371988127</v>
          </cell>
          <cell r="AB112">
            <v>-361.29137676900064</v>
          </cell>
          <cell r="AC112">
            <v>-237.85171298977696</v>
          </cell>
          <cell r="AD112">
            <v>-7.622756685267043</v>
          </cell>
          <cell r="AE112">
            <v>-14.124099869685496</v>
          </cell>
          <cell r="AF112">
            <v>-9.409221672702154</v>
          </cell>
          <cell r="AG112">
            <v>-16.978083582523276</v>
          </cell>
          <cell r="AH112">
            <v>-89.21731887671487</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C112">
            <v>39173</v>
          </cell>
          <cell r="BD112">
            <v>0</v>
          </cell>
          <cell r="BE112">
            <v>0</v>
          </cell>
          <cell r="BF112">
            <v>0</v>
          </cell>
          <cell r="BG112">
            <v>0</v>
          </cell>
          <cell r="BH112">
            <v>0</v>
          </cell>
          <cell r="BI112">
            <v>0</v>
          </cell>
          <cell r="BJ112">
            <v>0</v>
          </cell>
          <cell r="BK112">
            <v>0</v>
          </cell>
          <cell r="BL112">
            <v>0</v>
          </cell>
          <cell r="BM112">
            <v>0</v>
          </cell>
          <cell r="BN112">
            <v>0</v>
          </cell>
          <cell r="BP112">
            <v>0</v>
          </cell>
          <cell r="BQ112">
            <v>0</v>
          </cell>
          <cell r="BR112">
            <v>0</v>
          </cell>
          <cell r="BS112">
            <v>0</v>
          </cell>
          <cell r="BT112">
            <v>0</v>
          </cell>
          <cell r="BU112">
            <v>0</v>
          </cell>
          <cell r="CA112">
            <v>0</v>
          </cell>
          <cell r="CB112">
            <v>0</v>
          </cell>
          <cell r="CC112">
            <v>0</v>
          </cell>
          <cell r="CH112">
            <v>0</v>
          </cell>
          <cell r="CI112">
            <v>0</v>
          </cell>
          <cell r="CJ112">
            <v>0</v>
          </cell>
          <cell r="CK112">
            <v>0</v>
          </cell>
          <cell r="CL112">
            <v>0</v>
          </cell>
          <cell r="CR112">
            <v>0</v>
          </cell>
          <cell r="CS112">
            <v>0</v>
          </cell>
          <cell r="CT112">
            <v>0</v>
          </cell>
          <cell r="CU112">
            <v>0</v>
          </cell>
          <cell r="CV112">
            <v>0</v>
          </cell>
          <cell r="CW112">
            <v>0</v>
          </cell>
          <cell r="CX112">
            <v>0</v>
          </cell>
          <cell r="CY112">
            <v>0</v>
          </cell>
          <cell r="CZ112">
            <v>0</v>
          </cell>
          <cell r="DA112">
            <v>0</v>
          </cell>
          <cell r="DC112">
            <v>39173</v>
          </cell>
          <cell r="DD112">
            <v>-22692.913816648321</v>
          </cell>
          <cell r="DE112">
            <v>-1389.4302357665467</v>
          </cell>
          <cell r="DF112">
            <v>0</v>
          </cell>
          <cell r="DG112">
            <v>0</v>
          </cell>
          <cell r="DH112">
            <v>0</v>
          </cell>
          <cell r="DI112">
            <v>0</v>
          </cell>
          <cell r="DJ112">
            <v>0</v>
          </cell>
          <cell r="DK112">
            <v>-24082.344052414868</v>
          </cell>
        </row>
        <row r="113">
          <cell r="A113">
            <v>39203</v>
          </cell>
          <cell r="B113">
            <v>-710.99047258007283</v>
          </cell>
          <cell r="C113">
            <v>-10246.287603443267</v>
          </cell>
          <cell r="D113">
            <v>-2230.7877280312769</v>
          </cell>
          <cell r="E113">
            <v>-613.36946217936577</v>
          </cell>
          <cell r="F113">
            <v>-1598.0559515223545</v>
          </cell>
          <cell r="G113">
            <v>-69.291784325250049</v>
          </cell>
          <cell r="H113">
            <v>-10.875511733349997</v>
          </cell>
          <cell r="I113">
            <v>-0.6334816929999999</v>
          </cell>
          <cell r="J113">
            <v>0</v>
          </cell>
          <cell r="K113">
            <v>0</v>
          </cell>
          <cell r="L113">
            <v>0</v>
          </cell>
          <cell r="M113">
            <v>-13.941115437799999</v>
          </cell>
          <cell r="N113">
            <v>0</v>
          </cell>
          <cell r="O113">
            <v>0</v>
          </cell>
          <cell r="P113">
            <v>-8.4574856091694954</v>
          </cell>
          <cell r="Q113">
            <v>-5.9328048715877957</v>
          </cell>
          <cell r="R113">
            <v>-33.987663979029968</v>
          </cell>
          <cell r="S113">
            <v>-34.35775192688763</v>
          </cell>
          <cell r="T113">
            <v>-25.949857830820097</v>
          </cell>
          <cell r="U113">
            <v>-88.203997108470503</v>
          </cell>
          <cell r="V113">
            <v>-1.589992144604597</v>
          </cell>
          <cell r="W113">
            <v>-120.91971848017688</v>
          </cell>
          <cell r="X113">
            <v>-3.0422093631021996</v>
          </cell>
          <cell r="Y113">
            <v>-0.93082563038130173</v>
          </cell>
          <cell r="Z113">
            <v>-15.53777315378918</v>
          </cell>
          <cell r="AA113">
            <v>-32.911028166171178</v>
          </cell>
          <cell r="AB113">
            <v>-211.70682416570085</v>
          </cell>
          <cell r="AC113">
            <v>-139.72102146176525</v>
          </cell>
          <cell r="AD113">
            <v>-3.9901196500909442</v>
          </cell>
          <cell r="AE113">
            <v>-7.2257048405189517</v>
          </cell>
          <cell r="AF113">
            <v>-5.5049868782809037</v>
          </cell>
          <cell r="AG113">
            <v>-9.9787225109297335</v>
          </cell>
          <cell r="AH113">
            <v>-51.182616275937406</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C113">
            <v>39203</v>
          </cell>
          <cell r="BD113">
            <v>0</v>
          </cell>
          <cell r="BE113">
            <v>0</v>
          </cell>
          <cell r="BF113">
            <v>0</v>
          </cell>
          <cell r="BG113">
            <v>0</v>
          </cell>
          <cell r="BH113">
            <v>0</v>
          </cell>
          <cell r="BI113">
            <v>0</v>
          </cell>
          <cell r="BJ113">
            <v>0</v>
          </cell>
          <cell r="BK113">
            <v>0</v>
          </cell>
          <cell r="BL113">
            <v>0</v>
          </cell>
          <cell r="BM113">
            <v>0</v>
          </cell>
          <cell r="BN113">
            <v>0</v>
          </cell>
          <cell r="BP113">
            <v>0</v>
          </cell>
          <cell r="BQ113">
            <v>0</v>
          </cell>
          <cell r="BR113">
            <v>0</v>
          </cell>
          <cell r="BS113">
            <v>0</v>
          </cell>
          <cell r="BT113">
            <v>0</v>
          </cell>
          <cell r="BU113">
            <v>0</v>
          </cell>
          <cell r="CA113">
            <v>0</v>
          </cell>
          <cell r="CB113">
            <v>0</v>
          </cell>
          <cell r="CC113">
            <v>0</v>
          </cell>
          <cell r="CH113">
            <v>0</v>
          </cell>
          <cell r="CI113">
            <v>0</v>
          </cell>
          <cell r="CJ113">
            <v>0</v>
          </cell>
          <cell r="CK113">
            <v>0</v>
          </cell>
          <cell r="CL113">
            <v>0</v>
          </cell>
          <cell r="CR113">
            <v>0</v>
          </cell>
          <cell r="CS113">
            <v>0</v>
          </cell>
          <cell r="CT113">
            <v>0</v>
          </cell>
          <cell r="CU113">
            <v>0</v>
          </cell>
          <cell r="CV113">
            <v>0</v>
          </cell>
          <cell r="CW113">
            <v>0</v>
          </cell>
          <cell r="CX113">
            <v>0</v>
          </cell>
          <cell r="CY113">
            <v>0</v>
          </cell>
          <cell r="CZ113">
            <v>0</v>
          </cell>
          <cell r="DA113">
            <v>0</v>
          </cell>
          <cell r="DC113">
            <v>39203</v>
          </cell>
          <cell r="DD113">
            <v>-15494.233110945735</v>
          </cell>
          <cell r="DE113">
            <v>-801.13110404741474</v>
          </cell>
          <cell r="DF113">
            <v>0</v>
          </cell>
          <cell r="DG113">
            <v>0</v>
          </cell>
          <cell r="DH113">
            <v>0</v>
          </cell>
          <cell r="DI113">
            <v>0</v>
          </cell>
          <cell r="DJ113">
            <v>0</v>
          </cell>
          <cell r="DK113">
            <v>-16295.364214993151</v>
          </cell>
        </row>
        <row r="114">
          <cell r="A114">
            <v>39234</v>
          </cell>
          <cell r="B114">
            <v>-379.28566314692029</v>
          </cell>
          <cell r="C114">
            <v>-5174.9389157559872</v>
          </cell>
          <cell r="D114">
            <v>-1170.5457530583246</v>
          </cell>
          <cell r="E114">
            <v>-326.86143884534772</v>
          </cell>
          <cell r="F114">
            <v>-758.3191602369684</v>
          </cell>
          <cell r="G114">
            <v>-58.16336726925001</v>
          </cell>
          <cell r="H114">
            <v>23.858940780100003</v>
          </cell>
          <cell r="I114">
            <v>-0.49155969200000071</v>
          </cell>
          <cell r="J114">
            <v>0</v>
          </cell>
          <cell r="K114">
            <v>0</v>
          </cell>
          <cell r="L114">
            <v>0</v>
          </cell>
          <cell r="M114">
            <v>-10.817819183200008</v>
          </cell>
          <cell r="N114">
            <v>0</v>
          </cell>
          <cell r="O114">
            <v>0</v>
          </cell>
          <cell r="P114">
            <v>-3.8678046478396526</v>
          </cell>
          <cell r="Q114">
            <v>-2.6666603381531662</v>
          </cell>
          <cell r="R114">
            <v>-17.355134957052378</v>
          </cell>
          <cell r="S114">
            <v>-17.31395785494442</v>
          </cell>
          <cell r="T114">
            <v>-11.318738976971769</v>
          </cell>
          <cell r="U114">
            <v>-39.490697487377858</v>
          </cell>
          <cell r="V114">
            <v>-0.71827935187100489</v>
          </cell>
          <cell r="W114">
            <v>-55.209059559776648</v>
          </cell>
          <cell r="X114">
            <v>-1.3527703370477286</v>
          </cell>
          <cell r="Y114">
            <v>-0.42606867913033114</v>
          </cell>
          <cell r="Z114">
            <v>-7.2806646523105902</v>
          </cell>
          <cell r="AA114">
            <v>-14.840707579671047</v>
          </cell>
          <cell r="AB114">
            <v>-93.753009565869249</v>
          </cell>
          <cell r="AC114">
            <v>-62.530150433165474</v>
          </cell>
          <cell r="AD114">
            <v>-2.0117489049187669</v>
          </cell>
          <cell r="AE114">
            <v>-3.7302073023659275</v>
          </cell>
          <cell r="AF114">
            <v>-2.4739965076119574</v>
          </cell>
          <cell r="AG114">
            <v>-4.4633777972988469</v>
          </cell>
          <cell r="AH114">
            <v>-23.474345194972294</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C114">
            <v>39234</v>
          </cell>
          <cell r="BD114">
            <v>0</v>
          </cell>
          <cell r="BE114">
            <v>0</v>
          </cell>
          <cell r="BF114">
            <v>0</v>
          </cell>
          <cell r="BG114">
            <v>0</v>
          </cell>
          <cell r="BH114">
            <v>0</v>
          </cell>
          <cell r="BI114">
            <v>0</v>
          </cell>
          <cell r="BJ114">
            <v>0</v>
          </cell>
          <cell r="BK114">
            <v>0</v>
          </cell>
          <cell r="BL114">
            <v>0</v>
          </cell>
          <cell r="BM114">
            <v>0</v>
          </cell>
          <cell r="BN114">
            <v>0</v>
          </cell>
          <cell r="BP114">
            <v>0</v>
          </cell>
          <cell r="BQ114">
            <v>0</v>
          </cell>
          <cell r="BR114">
            <v>0</v>
          </cell>
          <cell r="BS114">
            <v>0</v>
          </cell>
          <cell r="BT114">
            <v>0</v>
          </cell>
          <cell r="BU114">
            <v>0</v>
          </cell>
          <cell r="CA114">
            <v>0</v>
          </cell>
          <cell r="CB114">
            <v>0</v>
          </cell>
          <cell r="CC114">
            <v>0</v>
          </cell>
          <cell r="CH114">
            <v>0</v>
          </cell>
          <cell r="CI114">
            <v>0</v>
          </cell>
          <cell r="CJ114">
            <v>0</v>
          </cell>
          <cell r="CK114">
            <v>0</v>
          </cell>
          <cell r="CL114">
            <v>0</v>
          </cell>
          <cell r="CR114">
            <v>0</v>
          </cell>
          <cell r="CS114">
            <v>0</v>
          </cell>
          <cell r="CT114">
            <v>0</v>
          </cell>
          <cell r="CU114">
            <v>0</v>
          </cell>
          <cell r="CV114">
            <v>0</v>
          </cell>
          <cell r="CW114">
            <v>0</v>
          </cell>
          <cell r="CX114">
            <v>0</v>
          </cell>
          <cell r="CY114">
            <v>0</v>
          </cell>
          <cell r="CZ114">
            <v>0</v>
          </cell>
          <cell r="DA114">
            <v>0</v>
          </cell>
          <cell r="DC114">
            <v>39234</v>
          </cell>
          <cell r="DD114">
            <v>-7855.5647364078977</v>
          </cell>
          <cell r="DE114">
            <v>-364.27738012834914</v>
          </cell>
          <cell r="DF114">
            <v>0</v>
          </cell>
          <cell r="DG114">
            <v>0</v>
          </cell>
          <cell r="DH114">
            <v>0</v>
          </cell>
          <cell r="DI114">
            <v>0</v>
          </cell>
          <cell r="DJ114">
            <v>0</v>
          </cell>
          <cell r="DK114">
            <v>-8219.842116536247</v>
          </cell>
        </row>
        <row r="115">
          <cell r="A115">
            <v>39264</v>
          </cell>
          <cell r="B115">
            <v>-48.691431006679778</v>
          </cell>
          <cell r="C115">
            <v>-2353.4408506128502</v>
          </cell>
          <cell r="D115">
            <v>-219.71034786641613</v>
          </cell>
          <cell r="E115">
            <v>28.929790675028926</v>
          </cell>
          <cell r="F115">
            <v>22.708579516577739</v>
          </cell>
          <cell r="G115">
            <v>12.219813374564984</v>
          </cell>
          <cell r="H115">
            <v>0.60605467459000462</v>
          </cell>
          <cell r="I115">
            <v>8.6017829950000083E-2</v>
          </cell>
          <cell r="J115">
            <v>0</v>
          </cell>
          <cell r="K115">
            <v>0</v>
          </cell>
          <cell r="L115">
            <v>0</v>
          </cell>
          <cell r="M115">
            <v>1.8930057652699908</v>
          </cell>
          <cell r="N115">
            <v>0</v>
          </cell>
          <cell r="O115">
            <v>0</v>
          </cell>
          <cell r="P115">
            <v>7.8379929152664549E-2</v>
          </cell>
          <cell r="Q115">
            <v>3.5182611382502955E-2</v>
          </cell>
          <cell r="R115">
            <v>1.0856287882987636</v>
          </cell>
          <cell r="S115">
            <v>0.99955303939282203</v>
          </cell>
          <cell r="T115">
            <v>7.0857244034423419E-3</v>
          </cell>
          <cell r="U115">
            <v>0.45714234717906038</v>
          </cell>
          <cell r="V115">
            <v>1.0966243435559448E-2</v>
          </cell>
          <cell r="W115">
            <v>1.0822011162409217</v>
          </cell>
          <cell r="X115">
            <v>1.1816542175316726E-2</v>
          </cell>
          <cell r="Y115">
            <v>8.7882904404590085E-3</v>
          </cell>
          <cell r="Z115">
            <v>0.2183822446232466</v>
          </cell>
          <cell r="AA115">
            <v>0.21556478602877632</v>
          </cell>
          <cell r="AB115">
            <v>0.47481366086652999</v>
          </cell>
          <cell r="AC115">
            <v>0.71319055819515598</v>
          </cell>
          <cell r="AD115">
            <v>0.11650852625080688</v>
          </cell>
          <cell r="AE115">
            <v>0.24804726484560888</v>
          </cell>
          <cell r="AF115">
            <v>3.2488443546159831E-2</v>
          </cell>
          <cell r="AG115">
            <v>4.9890137776062035E-2</v>
          </cell>
          <cell r="AH115">
            <v>0.50298164632533371</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C115">
            <v>39264</v>
          </cell>
          <cell r="BD115">
            <v>0</v>
          </cell>
          <cell r="BE115">
            <v>0</v>
          </cell>
          <cell r="BF115">
            <v>0</v>
          </cell>
          <cell r="BG115">
            <v>0</v>
          </cell>
          <cell r="BH115">
            <v>0</v>
          </cell>
          <cell r="BI115">
            <v>0</v>
          </cell>
          <cell r="BJ115">
            <v>0</v>
          </cell>
          <cell r="BK115">
            <v>0</v>
          </cell>
          <cell r="BL115">
            <v>0</v>
          </cell>
          <cell r="BM115">
            <v>0</v>
          </cell>
          <cell r="BN115">
            <v>0</v>
          </cell>
          <cell r="BP115">
            <v>0</v>
          </cell>
          <cell r="BQ115">
            <v>0</v>
          </cell>
          <cell r="BR115">
            <v>0</v>
          </cell>
          <cell r="BS115">
            <v>0</v>
          </cell>
          <cell r="BT115">
            <v>0</v>
          </cell>
          <cell r="BU115">
            <v>0</v>
          </cell>
          <cell r="CA115">
            <v>0</v>
          </cell>
          <cell r="CB115">
            <v>0</v>
          </cell>
          <cell r="CC115">
            <v>0</v>
          </cell>
          <cell r="CH115">
            <v>0</v>
          </cell>
          <cell r="CI115">
            <v>0</v>
          </cell>
          <cell r="CJ115">
            <v>0</v>
          </cell>
          <cell r="CK115">
            <v>0</v>
          </cell>
          <cell r="CL115">
            <v>0</v>
          </cell>
          <cell r="CR115">
            <v>0</v>
          </cell>
          <cell r="CS115">
            <v>0</v>
          </cell>
          <cell r="CT115">
            <v>0</v>
          </cell>
          <cell r="CU115">
            <v>0</v>
          </cell>
          <cell r="CV115">
            <v>0</v>
          </cell>
          <cell r="CW115">
            <v>0</v>
          </cell>
          <cell r="CX115">
            <v>0</v>
          </cell>
          <cell r="CY115">
            <v>0</v>
          </cell>
          <cell r="CZ115">
            <v>0</v>
          </cell>
          <cell r="DA115">
            <v>0</v>
          </cell>
          <cell r="DC115">
            <v>39264</v>
          </cell>
          <cell r="DD115">
            <v>-2555.3993676499649</v>
          </cell>
          <cell r="DE115">
            <v>6.3486119005591926</v>
          </cell>
          <cell r="DF115">
            <v>0</v>
          </cell>
          <cell r="DG115">
            <v>0</v>
          </cell>
          <cell r="DH115">
            <v>0</v>
          </cell>
          <cell r="DI115">
            <v>0</v>
          </cell>
          <cell r="DJ115">
            <v>0</v>
          </cell>
          <cell r="DK115">
            <v>-2549.0507557494057</v>
          </cell>
        </row>
        <row r="116">
          <cell r="A116">
            <v>39295</v>
          </cell>
          <cell r="B116">
            <v>32.667948389669185</v>
          </cell>
          <cell r="C116">
            <v>3307.2740976631158</v>
          </cell>
          <cell r="D116">
            <v>13.751660958918801</v>
          </cell>
          <cell r="E116">
            <v>6.395251329515304</v>
          </cell>
          <cell r="F116">
            <v>10.817940568093473</v>
          </cell>
          <cell r="G116">
            <v>3.6833901245253218</v>
          </cell>
          <cell r="H116">
            <v>0.1593956651499957</v>
          </cell>
          <cell r="I116">
            <v>3.2513133250000693E-2</v>
          </cell>
          <cell r="J116">
            <v>0</v>
          </cell>
          <cell r="K116">
            <v>0</v>
          </cell>
          <cell r="L116">
            <v>0</v>
          </cell>
          <cell r="M116">
            <v>0.71552082545003937</v>
          </cell>
          <cell r="N116">
            <v>0</v>
          </cell>
          <cell r="O116">
            <v>0</v>
          </cell>
          <cell r="P116">
            <v>2.522388257075818E-2</v>
          </cell>
          <cell r="Q116">
            <v>1.1322312582296377E-2</v>
          </cell>
          <cell r="R116">
            <v>0.34937226108160757</v>
          </cell>
          <cell r="S116">
            <v>0.32167174379273095</v>
          </cell>
          <cell r="T116">
            <v>2.2802965275984378E-3</v>
          </cell>
          <cell r="U116">
            <v>0.14711553082554929</v>
          </cell>
          <cell r="V116">
            <v>3.5291080210359382E-3</v>
          </cell>
          <cell r="W116">
            <v>0.34826918280106839</v>
          </cell>
          <cell r="X116">
            <v>3.802747405423048E-3</v>
          </cell>
          <cell r="Y116">
            <v>2.8282088088651845E-3</v>
          </cell>
          <cell r="Z116">
            <v>7.0278809300609743E-2</v>
          </cell>
          <cell r="AA116">
            <v>6.9372107221345236E-2</v>
          </cell>
          <cell r="AB116">
            <v>1.2019924490269114</v>
          </cell>
          <cell r="AC116">
            <v>0.22951583504813244</v>
          </cell>
          <cell r="AD116">
            <v>3.7494259262688276E-2</v>
          </cell>
          <cell r="AE116">
            <v>7.9825475068712418E-2</v>
          </cell>
          <cell r="AF116">
            <v>1.0455287390204262E-2</v>
          </cell>
          <cell r="AG116">
            <v>1.6055423758436403E-2</v>
          </cell>
          <cell r="AH116">
            <v>0.1618673315900378</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C116">
            <v>39295</v>
          </cell>
          <cell r="BD116">
            <v>0</v>
          </cell>
          <cell r="BE116">
            <v>0</v>
          </cell>
          <cell r="BF116">
            <v>0</v>
          </cell>
          <cell r="BG116">
            <v>0</v>
          </cell>
          <cell r="BH116">
            <v>0</v>
          </cell>
          <cell r="BI116">
            <v>0</v>
          </cell>
          <cell r="BJ116">
            <v>0</v>
          </cell>
          <cell r="BK116">
            <v>0</v>
          </cell>
          <cell r="BL116">
            <v>0</v>
          </cell>
          <cell r="BM116">
            <v>0</v>
          </cell>
          <cell r="BN116">
            <v>0</v>
          </cell>
          <cell r="BP116">
            <v>0</v>
          </cell>
          <cell r="BQ116">
            <v>0</v>
          </cell>
          <cell r="BR116">
            <v>0</v>
          </cell>
          <cell r="BS116">
            <v>0</v>
          </cell>
          <cell r="BT116">
            <v>0</v>
          </cell>
          <cell r="BU116">
            <v>0</v>
          </cell>
          <cell r="CA116">
            <v>0</v>
          </cell>
          <cell r="CB116">
            <v>0</v>
          </cell>
          <cell r="CC116">
            <v>0</v>
          </cell>
          <cell r="CH116">
            <v>0</v>
          </cell>
          <cell r="CI116">
            <v>0</v>
          </cell>
          <cell r="CJ116">
            <v>0</v>
          </cell>
          <cell r="CK116">
            <v>0</v>
          </cell>
          <cell r="CL116">
            <v>0</v>
          </cell>
          <cell r="CR116">
            <v>0</v>
          </cell>
          <cell r="CS116">
            <v>0</v>
          </cell>
          <cell r="CT116">
            <v>0</v>
          </cell>
          <cell r="CU116">
            <v>0</v>
          </cell>
          <cell r="CV116">
            <v>0</v>
          </cell>
          <cell r="CW116">
            <v>0</v>
          </cell>
          <cell r="CX116">
            <v>0</v>
          </cell>
          <cell r="CY116">
            <v>0</v>
          </cell>
          <cell r="CZ116">
            <v>0</v>
          </cell>
          <cell r="DA116">
            <v>0</v>
          </cell>
          <cell r="DC116">
            <v>39295</v>
          </cell>
          <cell r="DD116">
            <v>3375.497718657688</v>
          </cell>
          <cell r="DE116">
            <v>3.0922722520840114</v>
          </cell>
          <cell r="DF116">
            <v>0</v>
          </cell>
          <cell r="DG116">
            <v>0</v>
          </cell>
          <cell r="DH116">
            <v>0</v>
          </cell>
          <cell r="DI116">
            <v>0</v>
          </cell>
          <cell r="DJ116">
            <v>0</v>
          </cell>
          <cell r="DK116">
            <v>3378.589990909772</v>
          </cell>
        </row>
        <row r="117">
          <cell r="A117">
            <v>39326</v>
          </cell>
          <cell r="B117">
            <v>-7.2555957985017452</v>
          </cell>
          <cell r="C117">
            <v>-2632.246089196884</v>
          </cell>
          <cell r="D117">
            <v>-4.8663187141664093</v>
          </cell>
          <cell r="E117">
            <v>-16.929246733946492</v>
          </cell>
          <cell r="F117">
            <v>0.40221953604559529</v>
          </cell>
          <cell r="G117">
            <v>-11.017132885440079</v>
          </cell>
          <cell r="H117">
            <v>-0.55400966984001565</v>
          </cell>
          <cell r="I117">
            <v>-7.5401818700000831E-2</v>
          </cell>
          <cell r="J117">
            <v>0</v>
          </cell>
          <cell r="K117">
            <v>0</v>
          </cell>
          <cell r="L117">
            <v>0</v>
          </cell>
          <cell r="M117">
            <v>-1.6593778010200184</v>
          </cell>
          <cell r="N117">
            <v>0</v>
          </cell>
          <cell r="O117">
            <v>0</v>
          </cell>
          <cell r="P117">
            <v>-7.0021037607235714E-2</v>
          </cell>
          <cell r="Q117">
            <v>-3.1430533063340246E-2</v>
          </cell>
          <cell r="R117">
            <v>-0.96985101970307364</v>
          </cell>
          <cell r="S117">
            <v>-0.89295488932414624</v>
          </cell>
          <cell r="T117">
            <v>-6.3300615386114598E-3</v>
          </cell>
          <cell r="U117">
            <v>-0.40839002828567117</v>
          </cell>
          <cell r="V117">
            <v>-9.7967394499157475E-3</v>
          </cell>
          <cell r="W117">
            <v>-0.96678889453067318</v>
          </cell>
          <cell r="X117">
            <v>-1.0556357386261227E-2</v>
          </cell>
          <cell r="Y117">
            <v>-7.8510560303800495E-3</v>
          </cell>
          <cell r="Z117">
            <v>-0.19509269182590289</v>
          </cell>
          <cell r="AA117">
            <v>-0.19257570340383154</v>
          </cell>
          <cell r="AB117">
            <v>1.0648870463531421</v>
          </cell>
          <cell r="AC117">
            <v>-0.6371317687623923</v>
          </cell>
          <cell r="AD117">
            <v>-0.1040833793340505</v>
          </cell>
          <cell r="AE117">
            <v>-0.22159406174375135</v>
          </cell>
          <cell r="AF117">
            <v>-2.9023686955819129E-2</v>
          </cell>
          <cell r="AG117">
            <v>-4.4569563295262356E-2</v>
          </cell>
          <cell r="AH117">
            <v>-0.44934075794451017</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C117">
            <v>39326</v>
          </cell>
          <cell r="BD117">
            <v>0</v>
          </cell>
          <cell r="BE117">
            <v>0</v>
          </cell>
          <cell r="BF117">
            <v>0</v>
          </cell>
          <cell r="BG117">
            <v>0</v>
          </cell>
          <cell r="BH117">
            <v>0</v>
          </cell>
          <cell r="BI117">
            <v>0</v>
          </cell>
          <cell r="BJ117">
            <v>0</v>
          </cell>
          <cell r="BK117">
            <v>0</v>
          </cell>
          <cell r="BL117">
            <v>0</v>
          </cell>
          <cell r="BM117">
            <v>0</v>
          </cell>
          <cell r="BN117">
            <v>0</v>
          </cell>
          <cell r="BP117">
            <v>0</v>
          </cell>
          <cell r="BQ117">
            <v>0</v>
          </cell>
          <cell r="BR117">
            <v>0</v>
          </cell>
          <cell r="BS117">
            <v>0</v>
          </cell>
          <cell r="BT117">
            <v>0</v>
          </cell>
          <cell r="BU117">
            <v>0</v>
          </cell>
          <cell r="CA117">
            <v>0</v>
          </cell>
          <cell r="CB117">
            <v>0</v>
          </cell>
          <cell r="CC117">
            <v>0</v>
          </cell>
          <cell r="CH117">
            <v>0</v>
          </cell>
          <cell r="CI117">
            <v>0</v>
          </cell>
          <cell r="CJ117">
            <v>0</v>
          </cell>
          <cell r="CK117">
            <v>0</v>
          </cell>
          <cell r="CL117">
            <v>0</v>
          </cell>
          <cell r="CR117">
            <v>0</v>
          </cell>
          <cell r="CS117">
            <v>0</v>
          </cell>
          <cell r="CT117">
            <v>0</v>
          </cell>
          <cell r="CU117">
            <v>0</v>
          </cell>
          <cell r="CV117">
            <v>0</v>
          </cell>
          <cell r="CW117">
            <v>0</v>
          </cell>
          <cell r="CX117">
            <v>0</v>
          </cell>
          <cell r="CY117">
            <v>0</v>
          </cell>
          <cell r="CZ117">
            <v>0</v>
          </cell>
          <cell r="DA117">
            <v>0</v>
          </cell>
          <cell r="DC117">
            <v>39326</v>
          </cell>
          <cell r="DD117">
            <v>-2674.200953082453</v>
          </cell>
          <cell r="DE117">
            <v>-4.1824951838316871</v>
          </cell>
          <cell r="DF117">
            <v>0</v>
          </cell>
          <cell r="DG117">
            <v>0</v>
          </cell>
          <cell r="DH117">
            <v>0</v>
          </cell>
          <cell r="DI117">
            <v>0</v>
          </cell>
          <cell r="DJ117">
            <v>0</v>
          </cell>
          <cell r="DK117">
            <v>-2678.3834482662846</v>
          </cell>
        </row>
        <row r="118">
          <cell r="A118">
            <v>39356</v>
          </cell>
          <cell r="B118">
            <v>512.63893961807128</v>
          </cell>
          <cell r="C118">
            <v>6264.5838321923811</v>
          </cell>
          <cell r="D118">
            <v>1255.426450952657</v>
          </cell>
          <cell r="E118">
            <v>623.09619506829245</v>
          </cell>
          <cell r="F118">
            <v>1509.2827975837281</v>
          </cell>
          <cell r="G118">
            <v>85.870807318470469</v>
          </cell>
          <cell r="H118">
            <v>-19.080269864839988</v>
          </cell>
          <cell r="I118">
            <v>0.73613212659999927</v>
          </cell>
          <cell r="J118">
            <v>0</v>
          </cell>
          <cell r="K118">
            <v>0</v>
          </cell>
          <cell r="L118">
            <v>0</v>
          </cell>
          <cell r="M118">
            <v>16.200157112359992</v>
          </cell>
          <cell r="N118">
            <v>0</v>
          </cell>
          <cell r="O118">
            <v>0</v>
          </cell>
          <cell r="P118">
            <v>7.6779678585696312</v>
          </cell>
          <cell r="Q118">
            <v>5.3465975464137721</v>
          </cell>
          <cell r="R118">
            <v>32.388069347884773</v>
          </cell>
          <cell r="S118">
            <v>32.545997401558495</v>
          </cell>
          <cell r="T118">
            <v>23.093784011730072</v>
          </cell>
          <cell r="U118">
            <v>79.357616905687451</v>
          </cell>
          <cell r="V118">
            <v>1.4359466202313507</v>
          </cell>
          <cell r="W118">
            <v>109.69823536741785</v>
          </cell>
          <cell r="X118">
            <v>2.7292336473317493</v>
          </cell>
          <cell r="Y118">
            <v>0.84535433807363303</v>
          </cell>
          <cell r="Z118">
            <v>14.253644433201032</v>
          </cell>
          <cell r="AA118">
            <v>29.699735909938209</v>
          </cell>
          <cell r="AB118">
            <v>191.79231534041025</v>
          </cell>
          <cell r="AC118">
            <v>125.68597529389372</v>
          </cell>
          <cell r="AD118">
            <v>3.7805598111209169</v>
          </cell>
          <cell r="AE118">
            <v>6.9199389235029756</v>
          </cell>
          <cell r="AF118">
            <v>4.9607387324119712</v>
          </cell>
          <cell r="AG118">
            <v>8.9742757943941349</v>
          </cell>
          <cell r="AH118">
            <v>46.522150652175156</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C118">
            <v>39356</v>
          </cell>
          <cell r="BD118">
            <v>0</v>
          </cell>
          <cell r="BE118">
            <v>0</v>
          </cell>
          <cell r="BF118">
            <v>0</v>
          </cell>
          <cell r="BG118">
            <v>0</v>
          </cell>
          <cell r="BH118">
            <v>0</v>
          </cell>
          <cell r="BI118">
            <v>0</v>
          </cell>
          <cell r="BJ118">
            <v>0</v>
          </cell>
          <cell r="BK118">
            <v>0</v>
          </cell>
          <cell r="BL118">
            <v>0</v>
          </cell>
          <cell r="BM118">
            <v>0</v>
          </cell>
          <cell r="BN118">
            <v>0</v>
          </cell>
          <cell r="BP118">
            <v>0</v>
          </cell>
          <cell r="BQ118">
            <v>0</v>
          </cell>
          <cell r="BR118">
            <v>0</v>
          </cell>
          <cell r="BS118">
            <v>0</v>
          </cell>
          <cell r="BT118">
            <v>0</v>
          </cell>
          <cell r="BU118">
            <v>0</v>
          </cell>
          <cell r="CA118">
            <v>0</v>
          </cell>
          <cell r="CB118">
            <v>0</v>
          </cell>
          <cell r="CC118">
            <v>0</v>
          </cell>
          <cell r="CH118">
            <v>0</v>
          </cell>
          <cell r="CI118">
            <v>0</v>
          </cell>
          <cell r="CJ118">
            <v>0</v>
          </cell>
          <cell r="CK118">
            <v>0</v>
          </cell>
          <cell r="CL118">
            <v>0</v>
          </cell>
          <cell r="CR118">
            <v>0</v>
          </cell>
          <cell r="CS118">
            <v>0</v>
          </cell>
          <cell r="CT118">
            <v>0</v>
          </cell>
          <cell r="CU118">
            <v>0</v>
          </cell>
          <cell r="CV118">
            <v>0</v>
          </cell>
          <cell r="CW118">
            <v>0</v>
          </cell>
          <cell r="CX118">
            <v>0</v>
          </cell>
          <cell r="CY118">
            <v>0</v>
          </cell>
          <cell r="CZ118">
            <v>0</v>
          </cell>
          <cell r="DA118">
            <v>0</v>
          </cell>
          <cell r="DC118">
            <v>39356</v>
          </cell>
          <cell r="DD118">
            <v>10248.755042107719</v>
          </cell>
          <cell r="DE118">
            <v>727.70813793594721</v>
          </cell>
          <cell r="DF118">
            <v>0</v>
          </cell>
          <cell r="DG118">
            <v>0</v>
          </cell>
          <cell r="DH118">
            <v>0</v>
          </cell>
          <cell r="DI118">
            <v>0</v>
          </cell>
          <cell r="DJ118">
            <v>0</v>
          </cell>
          <cell r="DK118">
            <v>10976.463180043667</v>
          </cell>
        </row>
        <row r="119">
          <cell r="A119">
            <v>39387</v>
          </cell>
          <cell r="B119">
            <v>815.25849577048155</v>
          </cell>
          <cell r="C119">
            <v>12495.422932686666</v>
          </cell>
          <cell r="D119">
            <v>2385.9091557583602</v>
          </cell>
          <cell r="E119">
            <v>767.99847896681831</v>
          </cell>
          <cell r="F119">
            <v>2206.0734524691898</v>
          </cell>
          <cell r="G119">
            <v>100.07808642663076</v>
          </cell>
          <cell r="H119">
            <v>13.341711367639991</v>
          </cell>
          <cell r="I119">
            <v>0.90523111640000142</v>
          </cell>
          <cell r="J119">
            <v>0</v>
          </cell>
          <cell r="K119">
            <v>0</v>
          </cell>
          <cell r="L119">
            <v>0</v>
          </cell>
          <cell r="M119">
            <v>19.921540955439994</v>
          </cell>
          <cell r="N119">
            <v>0</v>
          </cell>
          <cell r="O119">
            <v>0</v>
          </cell>
          <cell r="P119">
            <v>10.37228156549287</v>
          </cell>
          <cell r="Q119">
            <v>7.2485451757066519</v>
          </cell>
          <cell r="R119">
            <v>42.751416983511518</v>
          </cell>
          <cell r="S119">
            <v>43.081152747679077</v>
          </cell>
          <cell r="T119">
            <v>31.501246074000036</v>
          </cell>
          <cell r="U119">
            <v>107.67389371201303</v>
          </cell>
          <cell r="V119">
            <v>1.9447428254840431</v>
          </cell>
          <cell r="W119">
            <v>148.24295198659613</v>
          </cell>
          <cell r="X119">
            <v>3.7082585998716873</v>
          </cell>
          <cell r="Y119">
            <v>1.1417913597850911</v>
          </cell>
          <cell r="Z119">
            <v>19.158734161167395</v>
          </cell>
          <cell r="AA119">
            <v>40.238118946747612</v>
          </cell>
          <cell r="AB119">
            <v>266.54398414557704</v>
          </cell>
          <cell r="AC119">
            <v>170.54744579027312</v>
          </cell>
          <cell r="AD119">
            <v>5.0037980502288155</v>
          </cell>
          <cell r="AE119">
            <v>9.1127780963416303</v>
          </cell>
          <cell r="AF119">
            <v>6.7256304546307959</v>
          </cell>
          <cell r="AG119">
            <v>12.178862426789776</v>
          </cell>
          <cell r="AH119">
            <v>62.810219491280733</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C119">
            <v>39387</v>
          </cell>
          <cell r="BD119">
            <v>0</v>
          </cell>
          <cell r="BE119">
            <v>0</v>
          </cell>
          <cell r="BF119">
            <v>0</v>
          </cell>
          <cell r="BG119">
            <v>0</v>
          </cell>
          <cell r="BH119">
            <v>0</v>
          </cell>
          <cell r="BI119">
            <v>0</v>
          </cell>
          <cell r="BJ119">
            <v>0</v>
          </cell>
          <cell r="BK119">
            <v>0</v>
          </cell>
          <cell r="BL119">
            <v>0</v>
          </cell>
          <cell r="BM119">
            <v>0</v>
          </cell>
          <cell r="BN119">
            <v>0</v>
          </cell>
          <cell r="BP119">
            <v>0</v>
          </cell>
          <cell r="BQ119">
            <v>0</v>
          </cell>
          <cell r="BR119">
            <v>0</v>
          </cell>
          <cell r="BS119">
            <v>0</v>
          </cell>
          <cell r="BT119">
            <v>0</v>
          </cell>
          <cell r="BU119">
            <v>0</v>
          </cell>
          <cell r="CA119">
            <v>0</v>
          </cell>
          <cell r="CB119">
            <v>0</v>
          </cell>
          <cell r="CC119">
            <v>0</v>
          </cell>
          <cell r="CH119">
            <v>0</v>
          </cell>
          <cell r="CI119">
            <v>0</v>
          </cell>
          <cell r="CJ119">
            <v>0</v>
          </cell>
          <cell r="CK119">
            <v>0</v>
          </cell>
          <cell r="CL119">
            <v>0</v>
          </cell>
          <cell r="CR119">
            <v>0</v>
          </cell>
          <cell r="CS119">
            <v>0</v>
          </cell>
          <cell r="CT119">
            <v>0</v>
          </cell>
          <cell r="CU119">
            <v>0</v>
          </cell>
          <cell r="CV119">
            <v>0</v>
          </cell>
          <cell r="CW119">
            <v>0</v>
          </cell>
          <cell r="CX119">
            <v>0</v>
          </cell>
          <cell r="CY119">
            <v>0</v>
          </cell>
          <cell r="CZ119">
            <v>0</v>
          </cell>
          <cell r="DA119">
            <v>0</v>
          </cell>
          <cell r="DC119">
            <v>39387</v>
          </cell>
          <cell r="DD119">
            <v>18804.909085517633</v>
          </cell>
          <cell r="DE119">
            <v>989.98585259317713</v>
          </cell>
          <cell r="DF119">
            <v>0</v>
          </cell>
          <cell r="DG119">
            <v>0</v>
          </cell>
          <cell r="DH119">
            <v>0</v>
          </cell>
          <cell r="DI119">
            <v>0</v>
          </cell>
          <cell r="DJ119">
            <v>0</v>
          </cell>
          <cell r="DK119">
            <v>19794.89493811081</v>
          </cell>
        </row>
        <row r="120">
          <cell r="A120">
            <v>39417</v>
          </cell>
          <cell r="B120">
            <v>950.80302834185306</v>
          </cell>
          <cell r="C120">
            <v>20782.043469158838</v>
          </cell>
          <cell r="D120">
            <v>3285.2008973756597</v>
          </cell>
          <cell r="E120">
            <v>1042.8304429598002</v>
          </cell>
          <cell r="F120">
            <v>3135.3843050004825</v>
          </cell>
          <cell r="G120">
            <v>113.1093468781955</v>
          </cell>
          <cell r="H120">
            <v>17.894532606060007</v>
          </cell>
          <cell r="I120">
            <v>0.97656559584999858</v>
          </cell>
          <cell r="J120">
            <v>0</v>
          </cell>
          <cell r="K120">
            <v>0</v>
          </cell>
          <cell r="L120">
            <v>0</v>
          </cell>
          <cell r="M120">
            <v>21.491408283409982</v>
          </cell>
          <cell r="N120">
            <v>0</v>
          </cell>
          <cell r="O120">
            <v>0</v>
          </cell>
          <cell r="P120">
            <v>13.982140403684543</v>
          </cell>
          <cell r="Q120">
            <v>9.8149091295388686</v>
          </cell>
          <cell r="R120">
            <v>55.930941134755756</v>
          </cell>
          <cell r="S120">
            <v>56.57278832660861</v>
          </cell>
          <cell r="T120">
            <v>42.979248146128292</v>
          </cell>
          <cell r="U120">
            <v>145.94198871039239</v>
          </cell>
          <cell r="V120">
            <v>2.6298809721095688</v>
          </cell>
          <cell r="W120">
            <v>199.92058076827888</v>
          </cell>
          <cell r="X120">
            <v>5.0349521996584841</v>
          </cell>
          <cell r="Y120">
            <v>1.5388114565538167</v>
          </cell>
          <cell r="Z120">
            <v>25.662521521192293</v>
          </cell>
          <cell r="AA120">
            <v>54.439373664003398</v>
          </cell>
          <cell r="AB120">
            <v>356.47620998251909</v>
          </cell>
          <cell r="AC120">
            <v>231.18552804838407</v>
          </cell>
          <cell r="AD120">
            <v>6.5699085412343861</v>
          </cell>
          <cell r="AE120">
            <v>11.885017156490221</v>
          </cell>
          <cell r="AF120">
            <v>9.1072030308974643</v>
          </cell>
          <cell r="AG120">
            <v>16.511367918856489</v>
          </cell>
          <cell r="AH120">
            <v>84.606860207907246</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C120">
            <v>39417</v>
          </cell>
          <cell r="BD120">
            <v>0</v>
          </cell>
          <cell r="BE120">
            <v>0</v>
          </cell>
          <cell r="BF120">
            <v>0</v>
          </cell>
          <cell r="BG120">
            <v>0</v>
          </cell>
          <cell r="BH120">
            <v>0</v>
          </cell>
          <cell r="BI120">
            <v>0</v>
          </cell>
          <cell r="BJ120">
            <v>0</v>
          </cell>
          <cell r="BK120">
            <v>0</v>
          </cell>
          <cell r="BL120">
            <v>0</v>
          </cell>
          <cell r="BM120">
            <v>0</v>
          </cell>
          <cell r="BN120">
            <v>0</v>
          </cell>
          <cell r="BP120">
            <v>0</v>
          </cell>
          <cell r="BQ120">
            <v>0</v>
          </cell>
          <cell r="BR120">
            <v>0</v>
          </cell>
          <cell r="BS120">
            <v>0</v>
          </cell>
          <cell r="BT120">
            <v>0</v>
          </cell>
          <cell r="BU120">
            <v>0</v>
          </cell>
          <cell r="CA120">
            <v>0</v>
          </cell>
          <cell r="CB120">
            <v>0</v>
          </cell>
          <cell r="CC120">
            <v>0</v>
          </cell>
          <cell r="CH120">
            <v>0</v>
          </cell>
          <cell r="CI120">
            <v>0</v>
          </cell>
          <cell r="CJ120">
            <v>0</v>
          </cell>
          <cell r="CK120">
            <v>0</v>
          </cell>
          <cell r="CL120">
            <v>0</v>
          </cell>
          <cell r="CR120">
            <v>0</v>
          </cell>
          <cell r="CS120">
            <v>0</v>
          </cell>
          <cell r="CT120">
            <v>0</v>
          </cell>
          <cell r="CU120">
            <v>0</v>
          </cell>
          <cell r="CV120">
            <v>0</v>
          </cell>
          <cell r="CW120">
            <v>0</v>
          </cell>
          <cell r="CX120">
            <v>0</v>
          </cell>
          <cell r="CY120">
            <v>0</v>
          </cell>
          <cell r="CZ120">
            <v>0</v>
          </cell>
          <cell r="DA120">
            <v>0</v>
          </cell>
          <cell r="DC120">
            <v>39417</v>
          </cell>
          <cell r="DD120">
            <v>29349.73399620015</v>
          </cell>
          <cell r="DE120">
            <v>1330.7902313191935</v>
          </cell>
          <cell r="DF120">
            <v>0</v>
          </cell>
          <cell r="DG120">
            <v>0</v>
          </cell>
          <cell r="DH120">
            <v>0</v>
          </cell>
          <cell r="DI120">
            <v>0</v>
          </cell>
          <cell r="DJ120">
            <v>0</v>
          </cell>
          <cell r="DK120">
            <v>30680.524227519345</v>
          </cell>
        </row>
        <row r="121">
          <cell r="A121">
            <v>39448</v>
          </cell>
          <cell r="B121">
            <v>544.78586508121577</v>
          </cell>
          <cell r="C121">
            <v>6682.2098568499177</v>
          </cell>
          <cell r="D121">
            <v>1830.9863137435668</v>
          </cell>
          <cell r="E121">
            <v>437.62950314347921</v>
          </cell>
          <cell r="F121">
            <v>1264.9769905920164</v>
          </cell>
          <cell r="G121">
            <v>28.119539243325125</v>
          </cell>
          <cell r="H121">
            <v>7.8306963162599912</v>
          </cell>
          <cell r="I121">
            <v>0.24821001725000089</v>
          </cell>
          <cell r="J121">
            <v>0</v>
          </cell>
          <cell r="K121">
            <v>0</v>
          </cell>
          <cell r="L121">
            <v>0</v>
          </cell>
          <cell r="M121">
            <v>5.4623906918500147</v>
          </cell>
          <cell r="N121">
            <v>0</v>
          </cell>
          <cell r="O121">
            <v>0</v>
          </cell>
          <cell r="P121">
            <v>6.2474474881960438</v>
          </cell>
          <cell r="Q121">
            <v>4.426056522813087</v>
          </cell>
          <cell r="R121">
            <v>23.410788201094547</v>
          </cell>
          <cell r="S121">
            <v>23.881089946626417</v>
          </cell>
          <cell r="T121">
            <v>19.682378883204638</v>
          </cell>
          <cell r="U121">
            <v>65.947957413347254</v>
          </cell>
          <cell r="V121">
            <v>1.182801244716619</v>
          </cell>
          <cell r="W121">
            <v>89.406546464512715</v>
          </cell>
          <cell r="X121">
            <v>2.2832767518963397</v>
          </cell>
          <cell r="Y121">
            <v>0.68723412847248877</v>
          </cell>
          <cell r="Z121">
            <v>11.313918099378652</v>
          </cell>
          <cell r="AA121">
            <v>24.507773873214045</v>
          </cell>
          <cell r="AB121">
            <v>159.14140109822563</v>
          </cell>
          <cell r="AC121">
            <v>104.49006716697563</v>
          </cell>
          <cell r="AD121">
            <v>2.7724808147243949</v>
          </cell>
          <cell r="AE121">
            <v>4.9391429435009284</v>
          </cell>
          <cell r="AF121">
            <v>4.1072367269225829</v>
          </cell>
          <cell r="AG121">
            <v>7.4648657431299394</v>
          </cell>
          <cell r="AH121">
            <v>37.74498724719011</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C121">
            <v>39448</v>
          </cell>
          <cell r="BD121">
            <v>0</v>
          </cell>
          <cell r="BE121">
            <v>0</v>
          </cell>
          <cell r="BF121">
            <v>0</v>
          </cell>
          <cell r="BG121">
            <v>0</v>
          </cell>
          <cell r="BH121">
            <v>0</v>
          </cell>
          <cell r="BI121">
            <v>0</v>
          </cell>
          <cell r="BJ121">
            <v>0</v>
          </cell>
          <cell r="BK121">
            <v>0</v>
          </cell>
          <cell r="BL121">
            <v>0</v>
          </cell>
          <cell r="BM121">
            <v>0</v>
          </cell>
          <cell r="BN121">
            <v>0</v>
          </cell>
          <cell r="BP121">
            <v>0</v>
          </cell>
          <cell r="BQ121">
            <v>0</v>
          </cell>
          <cell r="BR121">
            <v>0</v>
          </cell>
          <cell r="BS121">
            <v>0</v>
          </cell>
          <cell r="BT121">
            <v>0</v>
          </cell>
          <cell r="BU121">
            <v>0</v>
          </cell>
          <cell r="CA121">
            <v>0</v>
          </cell>
          <cell r="CB121">
            <v>0</v>
          </cell>
          <cell r="CC121">
            <v>0</v>
          </cell>
          <cell r="CH121">
            <v>0</v>
          </cell>
          <cell r="CI121">
            <v>0</v>
          </cell>
          <cell r="CJ121">
            <v>0</v>
          </cell>
          <cell r="CK121">
            <v>0</v>
          </cell>
          <cell r="CL121">
            <v>0</v>
          </cell>
          <cell r="CR121">
            <v>0</v>
          </cell>
          <cell r="CS121">
            <v>0</v>
          </cell>
          <cell r="CT121">
            <v>0</v>
          </cell>
          <cell r="CU121">
            <v>0</v>
          </cell>
          <cell r="CV121">
            <v>0</v>
          </cell>
          <cell r="CW121">
            <v>0</v>
          </cell>
          <cell r="CX121">
            <v>0</v>
          </cell>
          <cell r="CY121">
            <v>0</v>
          </cell>
          <cell r="CZ121">
            <v>0</v>
          </cell>
          <cell r="DA121">
            <v>0</v>
          </cell>
          <cell r="DC121">
            <v>39448</v>
          </cell>
          <cell r="DD121">
            <v>10802.249365678879</v>
          </cell>
          <cell r="DE121">
            <v>593.63745075814211</v>
          </cell>
          <cell r="DF121">
            <v>0</v>
          </cell>
          <cell r="DG121">
            <v>0</v>
          </cell>
          <cell r="DH121">
            <v>0</v>
          </cell>
          <cell r="DI121">
            <v>0</v>
          </cell>
          <cell r="DJ121">
            <v>0</v>
          </cell>
          <cell r="DK121">
            <v>11395.886816437021</v>
          </cell>
        </row>
        <row r="122">
          <cell r="A122">
            <v>39479</v>
          </cell>
          <cell r="B122">
            <v>-315.67985842663796</v>
          </cell>
          <cell r="C122">
            <v>620.0435143060796</v>
          </cell>
          <cell r="D122">
            <v>-618.9164470611571</v>
          </cell>
          <cell r="E122">
            <v>-442.35058413712773</v>
          </cell>
          <cell r="F122">
            <v>-1011.778577106644</v>
          </cell>
          <cell r="G122">
            <v>-85.733440920435243</v>
          </cell>
          <cell r="H122">
            <v>-6.9973130859299912</v>
          </cell>
          <cell r="I122">
            <v>-0.7130736385499995</v>
          </cell>
          <cell r="J122">
            <v>0</v>
          </cell>
          <cell r="K122">
            <v>0</v>
          </cell>
          <cell r="L122">
            <v>0</v>
          </cell>
          <cell r="M122">
            <v>-15.692705914830039</v>
          </cell>
          <cell r="N122">
            <v>0</v>
          </cell>
          <cell r="O122">
            <v>0</v>
          </cell>
          <cell r="P122">
            <v>-5.2219867156704547</v>
          </cell>
          <cell r="Q122">
            <v>-3.5880479884321539</v>
          </cell>
          <cell r="R122">
            <v>-23.908404611265869</v>
          </cell>
          <cell r="S122">
            <v>-23.797416024930861</v>
          </cell>
          <cell r="T122">
            <v>-15.137162078495075</v>
          </cell>
          <cell r="U122">
            <v>-53.094058251726892</v>
          </cell>
          <cell r="V122">
            <v>-0.96742812637224807</v>
          </cell>
          <cell r="W122">
            <v>-74.514878912077407</v>
          </cell>
          <cell r="X122">
            <v>-1.8162617006357504</v>
          </cell>
          <cell r="Y122">
            <v>-0.57534250112608443</v>
          </cell>
          <cell r="Z122">
            <v>-9.8757821948595037</v>
          </cell>
          <cell r="AA122">
            <v>-19.981330129447869</v>
          </cell>
          <cell r="AB122">
            <v>-121.47435073076849</v>
          </cell>
          <cell r="AC122">
            <v>-84.062987212595615</v>
          </cell>
          <cell r="AD122">
            <v>-2.7653161806479649</v>
          </cell>
          <cell r="AE122">
            <v>-5.1482859093209754</v>
          </cell>
          <cell r="AF122">
            <v>-3.3287157777036374</v>
          </cell>
          <cell r="AG122">
            <v>-5.9997223173099066</v>
          </cell>
          <cell r="AH122">
            <v>-31.710828519606221</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C122">
            <v>39479</v>
          </cell>
          <cell r="BD122">
            <v>0</v>
          </cell>
          <cell r="BE122">
            <v>0</v>
          </cell>
          <cell r="BF122">
            <v>0</v>
          </cell>
          <cell r="BG122">
            <v>0</v>
          </cell>
          <cell r="BH122">
            <v>0</v>
          </cell>
          <cell r="BI122">
            <v>0</v>
          </cell>
          <cell r="BJ122">
            <v>0</v>
          </cell>
          <cell r="BK122">
            <v>0</v>
          </cell>
          <cell r="BL122">
            <v>0</v>
          </cell>
          <cell r="BM122">
            <v>0</v>
          </cell>
          <cell r="BN122">
            <v>0</v>
          </cell>
          <cell r="BP122">
            <v>0</v>
          </cell>
          <cell r="BQ122">
            <v>0</v>
          </cell>
          <cell r="BR122">
            <v>0</v>
          </cell>
          <cell r="BS122">
            <v>0</v>
          </cell>
          <cell r="BT122">
            <v>0</v>
          </cell>
          <cell r="BU122">
            <v>0</v>
          </cell>
          <cell r="CA122">
            <v>0</v>
          </cell>
          <cell r="CB122">
            <v>0</v>
          </cell>
          <cell r="CC122">
            <v>0</v>
          </cell>
          <cell r="CH122">
            <v>0</v>
          </cell>
          <cell r="CI122">
            <v>0</v>
          </cell>
          <cell r="CJ122">
            <v>0</v>
          </cell>
          <cell r="CK122">
            <v>0</v>
          </cell>
          <cell r="CL122">
            <v>0</v>
          </cell>
          <cell r="CR122">
            <v>0</v>
          </cell>
          <cell r="CS122">
            <v>0</v>
          </cell>
          <cell r="CT122">
            <v>0</v>
          </cell>
          <cell r="CU122">
            <v>0</v>
          </cell>
          <cell r="CV122">
            <v>0</v>
          </cell>
          <cell r="CW122">
            <v>0</v>
          </cell>
          <cell r="CX122">
            <v>0</v>
          </cell>
          <cell r="CY122">
            <v>0</v>
          </cell>
          <cell r="CZ122">
            <v>0</v>
          </cell>
          <cell r="DA122">
            <v>0</v>
          </cell>
          <cell r="DC122">
            <v>39479</v>
          </cell>
          <cell r="DD122">
            <v>-1877.8184859852324</v>
          </cell>
          <cell r="DE122">
            <v>-486.96830588299298</v>
          </cell>
          <cell r="DF122">
            <v>0</v>
          </cell>
          <cell r="DG122">
            <v>0</v>
          </cell>
          <cell r="DH122">
            <v>0</v>
          </cell>
          <cell r="DI122">
            <v>0</v>
          </cell>
          <cell r="DJ122">
            <v>0</v>
          </cell>
          <cell r="DK122">
            <v>-2364.7867918682255</v>
          </cell>
        </row>
        <row r="123">
          <cell r="A123">
            <v>39508</v>
          </cell>
          <cell r="B123">
            <v>-373.94055092666821</v>
          </cell>
          <cell r="C123">
            <v>-16162.124908306072</v>
          </cell>
          <cell r="D123">
            <v>-1691.5163287962869</v>
          </cell>
          <cell r="E123">
            <v>-419.97169797532086</v>
          </cell>
          <cell r="F123">
            <v>-1567.4773915477481</v>
          </cell>
          <cell r="G123">
            <v>48.19879716368974</v>
          </cell>
          <cell r="H123">
            <v>-8.697835826889996</v>
          </cell>
          <cell r="I123">
            <v>0.3817568806999998</v>
          </cell>
          <cell r="J123">
            <v>0</v>
          </cell>
          <cell r="K123">
            <v>0</v>
          </cell>
          <cell r="L123">
            <v>0</v>
          </cell>
          <cell r="M123">
            <v>8.4013741862200906</v>
          </cell>
          <cell r="N123">
            <v>0</v>
          </cell>
          <cell r="O123">
            <v>0</v>
          </cell>
          <cell r="P123">
            <v>-7.3467846255463432</v>
          </cell>
          <cell r="Q123">
            <v>-5.3514249688538253</v>
          </cell>
          <cell r="R123">
            <v>-21.826895191626281</v>
          </cell>
          <cell r="S123">
            <v>-23.042364766020363</v>
          </cell>
          <cell r="T123">
            <v>-24.87318449563535</v>
          </cell>
          <cell r="U123">
            <v>-80.218970373401248</v>
          </cell>
          <cell r="V123">
            <v>-1.418827674386357</v>
          </cell>
          <cell r="W123">
            <v>-105.42341623940497</v>
          </cell>
          <cell r="X123">
            <v>-2.8062594184921297</v>
          </cell>
          <cell r="Y123">
            <v>-0.80696606487114653</v>
          </cell>
          <cell r="Z123">
            <v>-12.754269421213548</v>
          </cell>
          <cell r="AA123">
            <v>-29.482221437469889</v>
          </cell>
          <cell r="AB123">
            <v>-185.01324151406516</v>
          </cell>
          <cell r="AC123">
            <v>-127.18160928135687</v>
          </cell>
          <cell r="AD123">
            <v>-2.6717586057289826</v>
          </cell>
          <cell r="AE123">
            <v>-4.4681087012654466</v>
          </cell>
          <cell r="AF123">
            <v>-4.9671000301650796</v>
          </cell>
          <cell r="AG123">
            <v>-9.093610420112304</v>
          </cell>
          <cell r="AH123">
            <v>-44.174814221691555</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C123">
            <v>39508</v>
          </cell>
          <cell r="BD123">
            <v>0</v>
          </cell>
          <cell r="BE123">
            <v>0</v>
          </cell>
          <cell r="BF123">
            <v>0</v>
          </cell>
          <cell r="BG123">
            <v>0</v>
          </cell>
          <cell r="BH123">
            <v>0</v>
          </cell>
          <cell r="BI123">
            <v>0</v>
          </cell>
          <cell r="BJ123">
            <v>0</v>
          </cell>
          <cell r="BK123">
            <v>0</v>
          </cell>
          <cell r="BL123">
            <v>0</v>
          </cell>
          <cell r="BM123">
            <v>0</v>
          </cell>
          <cell r="BN123">
            <v>0</v>
          </cell>
          <cell r="BP123">
            <v>0</v>
          </cell>
          <cell r="BQ123">
            <v>0</v>
          </cell>
          <cell r="BR123">
            <v>0</v>
          </cell>
          <cell r="BS123">
            <v>0</v>
          </cell>
          <cell r="BT123">
            <v>0</v>
          </cell>
          <cell r="BU123">
            <v>0</v>
          </cell>
          <cell r="CA123">
            <v>0</v>
          </cell>
          <cell r="CB123">
            <v>0</v>
          </cell>
          <cell r="CC123">
            <v>0</v>
          </cell>
          <cell r="CH123">
            <v>0</v>
          </cell>
          <cell r="CI123">
            <v>0</v>
          </cell>
          <cell r="CJ123">
            <v>0</v>
          </cell>
          <cell r="CK123">
            <v>0</v>
          </cell>
          <cell r="CL123">
            <v>0</v>
          </cell>
          <cell r="CR123">
            <v>0</v>
          </cell>
          <cell r="CS123">
            <v>0</v>
          </cell>
          <cell r="CT123">
            <v>0</v>
          </cell>
          <cell r="CU123">
            <v>0</v>
          </cell>
          <cell r="CV123">
            <v>0</v>
          </cell>
          <cell r="CW123">
            <v>0</v>
          </cell>
          <cell r="CX123">
            <v>0</v>
          </cell>
          <cell r="CY123">
            <v>0</v>
          </cell>
          <cell r="CZ123">
            <v>0</v>
          </cell>
          <cell r="DA123">
            <v>0</v>
          </cell>
          <cell r="DC123">
            <v>39508</v>
          </cell>
          <cell r="DD123">
            <v>-20166.746785148378</v>
          </cell>
          <cell r="DE123">
            <v>-692.92182745130685</v>
          </cell>
          <cell r="DF123">
            <v>0</v>
          </cell>
          <cell r="DG123">
            <v>0</v>
          </cell>
          <cell r="DH123">
            <v>0</v>
          </cell>
          <cell r="DI123">
            <v>0</v>
          </cell>
          <cell r="DJ123">
            <v>0</v>
          </cell>
          <cell r="DK123">
            <v>-20859.668612599686</v>
          </cell>
        </row>
        <row r="124">
          <cell r="A124">
            <v>39539</v>
          </cell>
          <cell r="B124">
            <v>-1163.0654275038082</v>
          </cell>
          <cell r="C124">
            <v>-14281.569981576309</v>
          </cell>
          <cell r="D124">
            <v>-3064.9342707264677</v>
          </cell>
          <cell r="E124">
            <v>-1142.5413933138709</v>
          </cell>
          <cell r="F124">
            <v>-2889.5161429796694</v>
          </cell>
          <cell r="G124">
            <v>-223.1682323519257</v>
          </cell>
          <cell r="H124">
            <v>-18.991802677250007</v>
          </cell>
          <cell r="I124">
            <v>-1.9480508547500006</v>
          </cell>
          <cell r="J124">
            <v>0</v>
          </cell>
          <cell r="K124">
            <v>0</v>
          </cell>
          <cell r="L124">
            <v>0</v>
          </cell>
          <cell r="M124">
            <v>-42.871012919349994</v>
          </cell>
          <cell r="N124">
            <v>0</v>
          </cell>
          <cell r="O124">
            <v>0</v>
          </cell>
          <cell r="P124">
            <v>-14.417906754125431</v>
          </cell>
          <cell r="Q124">
            <v>-9.9247262345670499</v>
          </cell>
          <cell r="R124">
            <v>-65.305659853478488</v>
          </cell>
          <cell r="S124">
            <v>-65.081153855489774</v>
          </cell>
          <cell r="T124">
            <v>-42.007368084127812</v>
          </cell>
          <cell r="U124">
            <v>-146.92251950992065</v>
          </cell>
          <cell r="V124">
            <v>-2.674519510021542</v>
          </cell>
          <cell r="W124">
            <v>-205.77077538749134</v>
          </cell>
          <cell r="X124">
            <v>-5.0296907668266666</v>
          </cell>
          <cell r="Y124">
            <v>-1.5883726511824023</v>
          </cell>
          <cell r="Z124">
            <v>-27.198944653504558</v>
          </cell>
          <cell r="AA124">
            <v>-55.250330453225963</v>
          </cell>
          <cell r="AB124">
            <v>-360.08991678463718</v>
          </cell>
          <cell r="AC124">
            <v>-232.630398797981</v>
          </cell>
          <cell r="AD124">
            <v>-7.5622368389773422</v>
          </cell>
          <cell r="AE124">
            <v>-14.04865524306841</v>
          </cell>
          <cell r="AF124">
            <v>-9.2075467795566173</v>
          </cell>
          <cell r="AG124">
            <v>-16.604219982701604</v>
          </cell>
          <cell r="AH124">
            <v>-87.527383963411268</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C124">
            <v>39539</v>
          </cell>
          <cell r="BD124">
            <v>0</v>
          </cell>
          <cell r="BE124">
            <v>0</v>
          </cell>
          <cell r="BF124">
            <v>0</v>
          </cell>
          <cell r="BG124">
            <v>0</v>
          </cell>
          <cell r="BH124">
            <v>0</v>
          </cell>
          <cell r="BI124">
            <v>0</v>
          </cell>
          <cell r="BJ124">
            <v>0</v>
          </cell>
          <cell r="BK124">
            <v>0</v>
          </cell>
          <cell r="BL124">
            <v>0</v>
          </cell>
          <cell r="BM124">
            <v>0</v>
          </cell>
          <cell r="BN124">
            <v>0</v>
          </cell>
          <cell r="BP124">
            <v>0</v>
          </cell>
          <cell r="BQ124">
            <v>0</v>
          </cell>
          <cell r="BR124">
            <v>0</v>
          </cell>
          <cell r="BS124">
            <v>0</v>
          </cell>
          <cell r="BT124">
            <v>0</v>
          </cell>
          <cell r="BU124">
            <v>0</v>
          </cell>
          <cell r="CA124">
            <v>0</v>
          </cell>
          <cell r="CB124">
            <v>0</v>
          </cell>
          <cell r="CC124">
            <v>0</v>
          </cell>
          <cell r="CH124">
            <v>0</v>
          </cell>
          <cell r="CI124">
            <v>0</v>
          </cell>
          <cell r="CJ124">
            <v>0</v>
          </cell>
          <cell r="CK124">
            <v>0</v>
          </cell>
          <cell r="CL124">
            <v>0</v>
          </cell>
          <cell r="CR124">
            <v>0</v>
          </cell>
          <cell r="CS124">
            <v>0</v>
          </cell>
          <cell r="CT124">
            <v>0</v>
          </cell>
          <cell r="CU124">
            <v>0</v>
          </cell>
          <cell r="CV124">
            <v>0</v>
          </cell>
          <cell r="CW124">
            <v>0</v>
          </cell>
          <cell r="CX124">
            <v>0</v>
          </cell>
          <cell r="CY124">
            <v>0</v>
          </cell>
          <cell r="CZ124">
            <v>0</v>
          </cell>
          <cell r="DA124">
            <v>0</v>
          </cell>
          <cell r="DC124">
            <v>39539</v>
          </cell>
          <cell r="DD124">
            <v>-22828.606314903398</v>
          </cell>
          <cell r="DE124">
            <v>-1368.8423261042951</v>
          </cell>
          <cell r="DF124">
            <v>0</v>
          </cell>
          <cell r="DG124">
            <v>0</v>
          </cell>
          <cell r="DH124">
            <v>0</v>
          </cell>
          <cell r="DI124">
            <v>0</v>
          </cell>
          <cell r="DJ124">
            <v>0</v>
          </cell>
          <cell r="DK124">
            <v>-24197.448641007693</v>
          </cell>
        </row>
        <row r="125">
          <cell r="A125">
            <v>39569</v>
          </cell>
          <cell r="B125">
            <v>-689.6803111526591</v>
          </cell>
          <cell r="C125">
            <v>-9803.296179275836</v>
          </cell>
          <cell r="D125">
            <v>-2130.5198689498634</v>
          </cell>
          <cell r="E125">
            <v>-603.68357597901752</v>
          </cell>
          <cell r="F125">
            <v>-1769.1024079278211</v>
          </cell>
          <cell r="G125">
            <v>-69.849943993215277</v>
          </cell>
          <cell r="H125">
            <v>-10.405127176539994</v>
          </cell>
          <cell r="I125">
            <v>-0.63840854544999959</v>
          </cell>
          <cell r="J125">
            <v>0</v>
          </cell>
          <cell r="K125">
            <v>0</v>
          </cell>
          <cell r="L125">
            <v>0</v>
          </cell>
          <cell r="M125">
            <v>-14.049541331569962</v>
          </cell>
          <cell r="N125">
            <v>0</v>
          </cell>
          <cell r="O125">
            <v>0</v>
          </cell>
          <cell r="P125">
            <v>-8.049668850194541</v>
          </cell>
          <cell r="Q125">
            <v>-5.6394464025182751</v>
          </cell>
          <cell r="R125">
            <v>-32.632177394230951</v>
          </cell>
          <cell r="S125">
            <v>-32.951506481855269</v>
          </cell>
          <cell r="T125">
            <v>-24.612736768139879</v>
          </cell>
          <cell r="U125">
            <v>-83.818346312216633</v>
          </cell>
          <cell r="V125">
            <v>-1.5119373560223457</v>
          </cell>
          <cell r="W125">
            <v>-115.07488557352153</v>
          </cell>
          <cell r="X125">
            <v>-2.8894928848162498</v>
          </cell>
          <cell r="Y125">
            <v>-0.88600108430258251</v>
          </cell>
          <cell r="Z125">
            <v>-14.815900993792271</v>
          </cell>
          <cell r="AA125">
            <v>-31.291181987388651</v>
          </cell>
          <cell r="AB125">
            <v>-204.56394295629019</v>
          </cell>
          <cell r="AC125">
            <v>-132.76982988990608</v>
          </cell>
          <cell r="AD125">
            <v>-3.826962700314998</v>
          </cell>
          <cell r="AE125">
            <v>-6.9438726529707084</v>
          </cell>
          <cell r="AF125">
            <v>-5.2327248779407292</v>
          </cell>
          <cell r="AG125">
            <v>-9.481891685202978</v>
          </cell>
          <cell r="AH125">
            <v>-48.725143568167631</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C125">
            <v>39569</v>
          </cell>
          <cell r="BD125">
            <v>0</v>
          </cell>
          <cell r="BE125">
            <v>0</v>
          </cell>
          <cell r="BF125">
            <v>0</v>
          </cell>
          <cell r="BG125">
            <v>0</v>
          </cell>
          <cell r="BH125">
            <v>0</v>
          </cell>
          <cell r="BI125">
            <v>0</v>
          </cell>
          <cell r="BJ125">
            <v>0</v>
          </cell>
          <cell r="BK125">
            <v>0</v>
          </cell>
          <cell r="BL125">
            <v>0</v>
          </cell>
          <cell r="BM125">
            <v>0</v>
          </cell>
          <cell r="BN125">
            <v>0</v>
          </cell>
          <cell r="BP125">
            <v>0</v>
          </cell>
          <cell r="BQ125">
            <v>0</v>
          </cell>
          <cell r="BR125">
            <v>0</v>
          </cell>
          <cell r="BS125">
            <v>0</v>
          </cell>
          <cell r="BT125">
            <v>0</v>
          </cell>
          <cell r="BU125">
            <v>0</v>
          </cell>
          <cell r="CA125">
            <v>0</v>
          </cell>
          <cell r="CB125">
            <v>0</v>
          </cell>
          <cell r="CC125">
            <v>0</v>
          </cell>
          <cell r="CH125">
            <v>0</v>
          </cell>
          <cell r="CI125">
            <v>0</v>
          </cell>
          <cell r="CJ125">
            <v>0</v>
          </cell>
          <cell r="CK125">
            <v>0</v>
          </cell>
          <cell r="CL125">
            <v>0</v>
          </cell>
          <cell r="CR125">
            <v>0</v>
          </cell>
          <cell r="CS125">
            <v>0</v>
          </cell>
          <cell r="CT125">
            <v>0</v>
          </cell>
          <cell r="CU125">
            <v>0</v>
          </cell>
          <cell r="CV125">
            <v>0</v>
          </cell>
          <cell r="CW125">
            <v>0</v>
          </cell>
          <cell r="CX125">
            <v>0</v>
          </cell>
          <cell r="CY125">
            <v>0</v>
          </cell>
          <cell r="CZ125">
            <v>0</v>
          </cell>
          <cell r="DA125">
            <v>0</v>
          </cell>
          <cell r="DC125">
            <v>39569</v>
          </cell>
          <cell r="DD125">
            <v>-15091.225364331971</v>
          </cell>
          <cell r="DE125">
            <v>-765.71765041979256</v>
          </cell>
          <cell r="DF125">
            <v>0</v>
          </cell>
          <cell r="DG125">
            <v>0</v>
          </cell>
          <cell r="DH125">
            <v>0</v>
          </cell>
          <cell r="DI125">
            <v>0</v>
          </cell>
          <cell r="DJ125">
            <v>0</v>
          </cell>
          <cell r="DK125">
            <v>-15856.943014751763</v>
          </cell>
        </row>
        <row r="126">
          <cell r="A126">
            <v>39600</v>
          </cell>
          <cell r="B126">
            <v>-363.0862168299011</v>
          </cell>
          <cell r="C126">
            <v>-4924.741308726585</v>
          </cell>
          <cell r="D126">
            <v>-1112.7714830268305</v>
          </cell>
          <cell r="E126">
            <v>-318.96633118216005</v>
          </cell>
          <cell r="F126">
            <v>-834.15492915382072</v>
          </cell>
          <cell r="G126">
            <v>-55.327359735134962</v>
          </cell>
          <cell r="H126">
            <v>22.565110471090001</v>
          </cell>
          <cell r="I126">
            <v>-0.46652637005000086</v>
          </cell>
          <cell r="J126">
            <v>0</v>
          </cell>
          <cell r="K126">
            <v>0</v>
          </cell>
          <cell r="L126">
            <v>0</v>
          </cell>
          <cell r="M126">
            <v>-10.266907554730023</v>
          </cell>
          <cell r="N126">
            <v>0</v>
          </cell>
          <cell r="O126">
            <v>0</v>
          </cell>
          <cell r="P126">
            <v>-3.6466764693643721</v>
          </cell>
          <cell r="Q126">
            <v>-2.5134420178704096</v>
          </cell>
          <cell r="R126">
            <v>-16.392549549479682</v>
          </cell>
          <cell r="S126">
            <v>-16.350284856437838</v>
          </cell>
          <cell r="T126">
            <v>-10.662654631798821</v>
          </cell>
          <cell r="U126">
            <v>-37.219101031453484</v>
          </cell>
          <cell r="V126">
            <v>-0.67706931606990339</v>
          </cell>
          <cell r="W126">
            <v>-52.051197473301563</v>
          </cell>
          <cell r="X126">
            <v>-1.2748006822518405</v>
          </cell>
          <cell r="Y126">
            <v>-0.40171591865709205</v>
          </cell>
          <cell r="Z126">
            <v>-6.8672785029631838</v>
          </cell>
          <cell r="AA126">
            <v>-13.988802939978669</v>
          </cell>
          <cell r="AB126">
            <v>-89.150585990856058</v>
          </cell>
          <cell r="AC126">
            <v>-58.932841014171615</v>
          </cell>
          <cell r="AD126">
            <v>-1.8997923692432994</v>
          </cell>
          <cell r="AE126">
            <v>-3.5239089315091858</v>
          </cell>
          <cell r="AF126">
            <v>-2.3318419267362223</v>
          </cell>
          <cell r="AG126">
            <v>-4.2065621832313562</v>
          </cell>
          <cell r="AH126">
            <v>-22.133383267693329</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C126">
            <v>39600</v>
          </cell>
          <cell r="BD126">
            <v>0</v>
          </cell>
          <cell r="BE126">
            <v>0</v>
          </cell>
          <cell r="BF126">
            <v>0</v>
          </cell>
          <cell r="BG126">
            <v>0</v>
          </cell>
          <cell r="BH126">
            <v>0</v>
          </cell>
          <cell r="BI126">
            <v>0</v>
          </cell>
          <cell r="BJ126">
            <v>0</v>
          </cell>
          <cell r="BK126">
            <v>0</v>
          </cell>
          <cell r="BL126">
            <v>0</v>
          </cell>
          <cell r="BM126">
            <v>0</v>
          </cell>
          <cell r="BN126">
            <v>0</v>
          </cell>
          <cell r="BP126">
            <v>0</v>
          </cell>
          <cell r="BQ126">
            <v>0</v>
          </cell>
          <cell r="BR126">
            <v>0</v>
          </cell>
          <cell r="BS126">
            <v>0</v>
          </cell>
          <cell r="BT126">
            <v>0</v>
          </cell>
          <cell r="BU126">
            <v>0</v>
          </cell>
          <cell r="CA126">
            <v>0</v>
          </cell>
          <cell r="CB126">
            <v>0</v>
          </cell>
          <cell r="CC126">
            <v>0</v>
          </cell>
          <cell r="CH126">
            <v>0</v>
          </cell>
          <cell r="CI126">
            <v>0</v>
          </cell>
          <cell r="CJ126">
            <v>0</v>
          </cell>
          <cell r="CK126">
            <v>0</v>
          </cell>
          <cell r="CL126">
            <v>0</v>
          </cell>
          <cell r="CR126">
            <v>0</v>
          </cell>
          <cell r="CS126">
            <v>0</v>
          </cell>
          <cell r="CT126">
            <v>0</v>
          </cell>
          <cell r="CU126">
            <v>0</v>
          </cell>
          <cell r="CV126">
            <v>0</v>
          </cell>
          <cell r="CW126">
            <v>0</v>
          </cell>
          <cell r="CX126">
            <v>0</v>
          </cell>
          <cell r="CY126">
            <v>0</v>
          </cell>
          <cell r="CZ126">
            <v>0</v>
          </cell>
          <cell r="DA126">
            <v>0</v>
          </cell>
          <cell r="DC126">
            <v>39600</v>
          </cell>
          <cell r="DD126">
            <v>-7597.215952108123</v>
          </cell>
          <cell r="DE126">
            <v>-344.22448907306796</v>
          </cell>
          <cell r="DF126">
            <v>0</v>
          </cell>
          <cell r="DG126">
            <v>0</v>
          </cell>
          <cell r="DH126">
            <v>0</v>
          </cell>
          <cell r="DI126">
            <v>0</v>
          </cell>
          <cell r="DJ126">
            <v>0</v>
          </cell>
          <cell r="DK126">
            <v>-7941.4404411811911</v>
          </cell>
        </row>
        <row r="127">
          <cell r="A127">
            <v>39630</v>
          </cell>
          <cell r="B127">
            <v>-46.40613655393885</v>
          </cell>
          <cell r="C127">
            <v>-2240.3868130336796</v>
          </cell>
          <cell r="D127">
            <v>-208.65807650522126</v>
          </cell>
          <cell r="E127">
            <v>28.458639372674806</v>
          </cell>
          <cell r="F127">
            <v>23.878548419357394</v>
          </cell>
          <cell r="G127">
            <v>11.396194591410167</v>
          </cell>
          <cell r="H127">
            <v>0.57041325206000237</v>
          </cell>
          <cell r="I127">
            <v>7.8747780800000555E-2</v>
          </cell>
          <cell r="J127">
            <v>0</v>
          </cell>
          <cell r="K127">
            <v>0</v>
          </cell>
          <cell r="L127">
            <v>0</v>
          </cell>
          <cell r="M127">
            <v>1.7330128316800073</v>
          </cell>
          <cell r="N127">
            <v>0</v>
          </cell>
          <cell r="O127">
            <v>0</v>
          </cell>
          <cell r="P127">
            <v>7.2561982669975572E-2</v>
          </cell>
          <cell r="Q127">
            <v>3.2571093965257203E-2</v>
          </cell>
          <cell r="R127">
            <v>1.0050452733776729</v>
          </cell>
          <cell r="S127">
            <v>0.92535871244378542</v>
          </cell>
          <cell r="T127">
            <v>6.5597687689395202E-3</v>
          </cell>
          <cell r="U127">
            <v>0.4232098119036391</v>
          </cell>
          <cell r="V127">
            <v>1.0152246560161303E-2</v>
          </cell>
          <cell r="W127">
            <v>1.0018720288602345</v>
          </cell>
          <cell r="X127">
            <v>1.0939429747050866E-2</v>
          </cell>
          <cell r="Y127">
            <v>8.1359575791044841E-3</v>
          </cell>
          <cell r="Z127">
            <v>0.20217227574826893</v>
          </cell>
          <cell r="AA127">
            <v>0.19956395007210403</v>
          </cell>
          <cell r="AB127">
            <v>-0.12142097538304369</v>
          </cell>
          <cell r="AC127">
            <v>0.66025220338423418</v>
          </cell>
          <cell r="AD127">
            <v>0.10786038918520945</v>
          </cell>
          <cell r="AE127">
            <v>0.22963533557174515</v>
          </cell>
          <cell r="AF127">
            <v>3.0076907482005595E-2</v>
          </cell>
          <cell r="AG127">
            <v>4.6186917388739632E-2</v>
          </cell>
          <cell r="AH127">
            <v>0.46564657430203626</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C127">
            <v>39630</v>
          </cell>
          <cell r="BD127">
            <v>0</v>
          </cell>
          <cell r="BE127">
            <v>0</v>
          </cell>
          <cell r="BF127">
            <v>0</v>
          </cell>
          <cell r="BG127">
            <v>0</v>
          </cell>
          <cell r="BH127">
            <v>0</v>
          </cell>
          <cell r="BI127">
            <v>0</v>
          </cell>
          <cell r="BJ127">
            <v>0</v>
          </cell>
          <cell r="BK127">
            <v>0</v>
          </cell>
          <cell r="BL127">
            <v>0</v>
          </cell>
          <cell r="BM127">
            <v>0</v>
          </cell>
          <cell r="BN127">
            <v>0</v>
          </cell>
          <cell r="BP127">
            <v>0</v>
          </cell>
          <cell r="BQ127">
            <v>0</v>
          </cell>
          <cell r="BR127">
            <v>0</v>
          </cell>
          <cell r="BS127">
            <v>0</v>
          </cell>
          <cell r="BT127">
            <v>0</v>
          </cell>
          <cell r="BU127">
            <v>0</v>
          </cell>
          <cell r="CA127">
            <v>0</v>
          </cell>
          <cell r="CB127">
            <v>0</v>
          </cell>
          <cell r="CC127">
            <v>0</v>
          </cell>
          <cell r="CH127">
            <v>0</v>
          </cell>
          <cell r="CI127">
            <v>0</v>
          </cell>
          <cell r="CJ127">
            <v>0</v>
          </cell>
          <cell r="CK127">
            <v>0</v>
          </cell>
          <cell r="CL127">
            <v>0</v>
          </cell>
          <cell r="CR127">
            <v>0</v>
          </cell>
          <cell r="CS127">
            <v>0</v>
          </cell>
          <cell r="CT127">
            <v>0</v>
          </cell>
          <cell r="CU127">
            <v>0</v>
          </cell>
          <cell r="CV127">
            <v>0</v>
          </cell>
          <cell r="CW127">
            <v>0</v>
          </cell>
          <cell r="CX127">
            <v>0</v>
          </cell>
          <cell r="CY127">
            <v>0</v>
          </cell>
          <cell r="CZ127">
            <v>0</v>
          </cell>
          <cell r="DA127">
            <v>0</v>
          </cell>
          <cell r="DC127">
            <v>39630</v>
          </cell>
          <cell r="DD127">
            <v>-2429.3354698448575</v>
          </cell>
          <cell r="DE127">
            <v>5.3163798836271203</v>
          </cell>
          <cell r="DF127">
            <v>0</v>
          </cell>
          <cell r="DG127">
            <v>0</v>
          </cell>
          <cell r="DH127">
            <v>0</v>
          </cell>
          <cell r="DI127">
            <v>0</v>
          </cell>
          <cell r="DJ127">
            <v>0</v>
          </cell>
          <cell r="DK127">
            <v>-2424.0190899612303</v>
          </cell>
        </row>
        <row r="128">
          <cell r="A128">
            <v>39661</v>
          </cell>
          <cell r="B128">
            <v>33.719847684038108</v>
          </cell>
          <cell r="C128">
            <v>3150.6119202346999</v>
          </cell>
          <cell r="D128">
            <v>14.111166377139453</v>
          </cell>
          <cell r="E128">
            <v>7.554839648758934</v>
          </cell>
          <cell r="F128">
            <v>11.508872721594816</v>
          </cell>
          <cell r="G128">
            <v>4.581777959774918</v>
          </cell>
          <cell r="H128">
            <v>0.19827265664999685</v>
          </cell>
          <cell r="I128">
            <v>4.0443165750000391E-2</v>
          </cell>
          <cell r="J128">
            <v>0</v>
          </cell>
          <cell r="K128">
            <v>0</v>
          </cell>
          <cell r="L128">
            <v>0</v>
          </cell>
          <cell r="M128">
            <v>0.89003809994999761</v>
          </cell>
          <cell r="N128">
            <v>0</v>
          </cell>
          <cell r="O128">
            <v>0</v>
          </cell>
          <cell r="P128">
            <v>3.1567726961899328E-2</v>
          </cell>
          <cell r="Q128">
            <v>1.4169891220059867E-2</v>
          </cell>
          <cell r="R128">
            <v>0.43723991003156698</v>
          </cell>
          <cell r="S128">
            <v>0.40257267099627825</v>
          </cell>
          <cell r="T128">
            <v>2.8537945327577318E-3</v>
          </cell>
          <cell r="U128">
            <v>0.18411530801921799</v>
          </cell>
          <cell r="V128">
            <v>4.4166839944085722E-3</v>
          </cell>
          <cell r="W128">
            <v>0.43585940590499378</v>
          </cell>
          <cell r="X128">
            <v>4.7591440953910083E-3</v>
          </cell>
          <cell r="Y128">
            <v>3.5395075765616468E-3</v>
          </cell>
          <cell r="Z128">
            <v>8.7954035505263164E-2</v>
          </cell>
          <cell r="AA128">
            <v>8.6819296489816219E-2</v>
          </cell>
          <cell r="AB128">
            <v>1.4722361565180109</v>
          </cell>
          <cell r="AC128">
            <v>0.28723941264423958</v>
          </cell>
          <cell r="AD128">
            <v>4.6924121840603447E-2</v>
          </cell>
          <cell r="AE128">
            <v>9.9901702067636503E-2</v>
          </cell>
          <cell r="AF128">
            <v>1.3084807888567411E-2</v>
          </cell>
          <cell r="AG128">
            <v>2.0093386973322823E-2</v>
          </cell>
          <cell r="AH128">
            <v>0.20257720885559138</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C128">
            <v>39661</v>
          </cell>
          <cell r="BD128">
            <v>0</v>
          </cell>
          <cell r="BE128">
            <v>0</v>
          </cell>
          <cell r="BF128">
            <v>0</v>
          </cell>
          <cell r="BG128">
            <v>0</v>
          </cell>
          <cell r="BH128">
            <v>0</v>
          </cell>
          <cell r="BI128">
            <v>0</v>
          </cell>
          <cell r="BJ128">
            <v>0</v>
          </cell>
          <cell r="BK128">
            <v>0</v>
          </cell>
          <cell r="BL128">
            <v>0</v>
          </cell>
          <cell r="BM128">
            <v>0</v>
          </cell>
          <cell r="BN128">
            <v>0</v>
          </cell>
          <cell r="BP128">
            <v>0</v>
          </cell>
          <cell r="BQ128">
            <v>0</v>
          </cell>
          <cell r="BR128">
            <v>0</v>
          </cell>
          <cell r="BS128">
            <v>0</v>
          </cell>
          <cell r="BT128">
            <v>0</v>
          </cell>
          <cell r="BU128">
            <v>0</v>
          </cell>
          <cell r="CA128">
            <v>0</v>
          </cell>
          <cell r="CB128">
            <v>0</v>
          </cell>
          <cell r="CC128">
            <v>0</v>
          </cell>
          <cell r="CH128">
            <v>0</v>
          </cell>
          <cell r="CI128">
            <v>0</v>
          </cell>
          <cell r="CJ128">
            <v>0</v>
          </cell>
          <cell r="CK128">
            <v>0</v>
          </cell>
          <cell r="CL128">
            <v>0</v>
          </cell>
          <cell r="CR128">
            <v>0</v>
          </cell>
          <cell r="CS128">
            <v>0</v>
          </cell>
          <cell r="CT128">
            <v>0</v>
          </cell>
          <cell r="CU128">
            <v>0</v>
          </cell>
          <cell r="CV128">
            <v>0</v>
          </cell>
          <cell r="CW128">
            <v>0</v>
          </cell>
          <cell r="CX128">
            <v>0</v>
          </cell>
          <cell r="CY128">
            <v>0</v>
          </cell>
          <cell r="CZ128">
            <v>0</v>
          </cell>
          <cell r="DA128">
            <v>0</v>
          </cell>
          <cell r="DC128">
            <v>39661</v>
          </cell>
          <cell r="DD128">
            <v>3223.2171785483556</v>
          </cell>
          <cell r="DE128">
            <v>3.8379241721161867</v>
          </cell>
          <cell r="DF128">
            <v>0</v>
          </cell>
          <cell r="DG128">
            <v>0</v>
          </cell>
          <cell r="DH128">
            <v>0</v>
          </cell>
          <cell r="DI128">
            <v>0</v>
          </cell>
          <cell r="DJ128">
            <v>0</v>
          </cell>
          <cell r="DK128">
            <v>3227.055102720472</v>
          </cell>
        </row>
        <row r="129">
          <cell r="A129">
            <v>39692</v>
          </cell>
          <cell r="B129">
            <v>-18.240206350084044</v>
          </cell>
          <cell r="C129">
            <v>-2514.9763996066736</v>
          </cell>
          <cell r="D129">
            <v>-9.6780356920564365</v>
          </cell>
          <cell r="E129">
            <v>-23.053942618281582</v>
          </cell>
          <cell r="F129">
            <v>-4.8264076492794263</v>
          </cell>
          <cell r="G129">
            <v>-10.135553596784739</v>
          </cell>
          <cell r="H129">
            <v>-0.51586005431000559</v>
          </cell>
          <cell r="I129">
            <v>-6.7620154549999825E-2</v>
          </cell>
          <cell r="J129">
            <v>0</v>
          </cell>
          <cell r="K129">
            <v>0</v>
          </cell>
          <cell r="L129">
            <v>0</v>
          </cell>
          <cell r="M129">
            <v>-1.4881256884299909</v>
          </cell>
          <cell r="N129">
            <v>0</v>
          </cell>
          <cell r="O129">
            <v>0</v>
          </cell>
          <cell r="P129">
            <v>-6.4068087146531519E-2</v>
          </cell>
          <cell r="Q129">
            <v>-2.8758416044321961E-2</v>
          </cell>
          <cell r="R129">
            <v>-0.88739758468054786</v>
          </cell>
          <cell r="S129">
            <v>-0.81703890176613636</v>
          </cell>
          <cell r="T129">
            <v>-5.7919012365120889E-3</v>
          </cell>
          <cell r="U129">
            <v>-0.37367009710347249</v>
          </cell>
          <cell r="V129">
            <v>-8.9638539827096506E-3</v>
          </cell>
          <cell r="W129">
            <v>-0.88459579097538155</v>
          </cell>
          <cell r="X129">
            <v>-9.6588917857314983E-3</v>
          </cell>
          <cell r="Y129">
            <v>-7.1835859498131068E-3</v>
          </cell>
          <cell r="Z129">
            <v>-0.17850657471921522</v>
          </cell>
          <cell r="AA129">
            <v>-0.17620357209197665</v>
          </cell>
          <cell r="AB129">
            <v>1.6333799946670116</v>
          </cell>
          <cell r="AC129">
            <v>-0.58296499280487302</v>
          </cell>
          <cell r="AD129">
            <v>-9.5234564433110333E-2</v>
          </cell>
          <cell r="AE129">
            <v>-0.20275488830352742</v>
          </cell>
          <cell r="AF129">
            <v>-2.6556191806658091E-2</v>
          </cell>
          <cell r="AG129">
            <v>-4.0780410614604537E-2</v>
          </cell>
          <cell r="AH129">
            <v>-0.41113933500896566</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C129">
            <v>39692</v>
          </cell>
          <cell r="BD129">
            <v>0</v>
          </cell>
          <cell r="BE129">
            <v>0</v>
          </cell>
          <cell r="BF129">
            <v>0</v>
          </cell>
          <cell r="BG129">
            <v>0</v>
          </cell>
          <cell r="BH129">
            <v>0</v>
          </cell>
          <cell r="BI129">
            <v>0</v>
          </cell>
          <cell r="BJ129">
            <v>0</v>
          </cell>
          <cell r="BK129">
            <v>0</v>
          </cell>
          <cell r="BL129">
            <v>0</v>
          </cell>
          <cell r="BM129">
            <v>0</v>
          </cell>
          <cell r="BN129">
            <v>0</v>
          </cell>
          <cell r="BP129">
            <v>0</v>
          </cell>
          <cell r="BQ129">
            <v>0</v>
          </cell>
          <cell r="BR129">
            <v>0</v>
          </cell>
          <cell r="BS129">
            <v>0</v>
          </cell>
          <cell r="BT129">
            <v>0</v>
          </cell>
          <cell r="BU129">
            <v>0</v>
          </cell>
          <cell r="CA129">
            <v>0</v>
          </cell>
          <cell r="CB129">
            <v>0</v>
          </cell>
          <cell r="CC129">
            <v>0</v>
          </cell>
          <cell r="CH129">
            <v>0</v>
          </cell>
          <cell r="CI129">
            <v>0</v>
          </cell>
          <cell r="CJ129">
            <v>0</v>
          </cell>
          <cell r="CK129">
            <v>0</v>
          </cell>
          <cell r="CL129">
            <v>0</v>
          </cell>
          <cell r="CR129">
            <v>0</v>
          </cell>
          <cell r="CS129">
            <v>0</v>
          </cell>
          <cell r="CT129">
            <v>0</v>
          </cell>
          <cell r="CU129">
            <v>0</v>
          </cell>
          <cell r="CV129">
            <v>0</v>
          </cell>
          <cell r="CW129">
            <v>0</v>
          </cell>
          <cell r="CX129">
            <v>0</v>
          </cell>
          <cell r="CY129">
            <v>0</v>
          </cell>
          <cell r="CZ129">
            <v>0</v>
          </cell>
          <cell r="DA129">
            <v>0</v>
          </cell>
          <cell r="DC129">
            <v>39692</v>
          </cell>
          <cell r="DD129">
            <v>-2582.9821514104497</v>
          </cell>
          <cell r="DE129">
            <v>-3.167887645787077</v>
          </cell>
          <cell r="DF129">
            <v>0</v>
          </cell>
          <cell r="DG129">
            <v>0</v>
          </cell>
          <cell r="DH129">
            <v>0</v>
          </cell>
          <cell r="DI129">
            <v>0</v>
          </cell>
          <cell r="DJ129">
            <v>0</v>
          </cell>
          <cell r="DK129">
            <v>-2586.1500390562369</v>
          </cell>
        </row>
        <row r="130">
          <cell r="A130">
            <v>39722</v>
          </cell>
          <cell r="B130">
            <v>490.62254682004453</v>
          </cell>
          <cell r="C130">
            <v>5951.1157191224975</v>
          </cell>
          <cell r="D130">
            <v>1190.4308460992586</v>
          </cell>
          <cell r="E130">
            <v>606.6328094531342</v>
          </cell>
          <cell r="F130">
            <v>1657.958964919759</v>
          </cell>
          <cell r="G130">
            <v>82.240161253950362</v>
          </cell>
          <cell r="H130">
            <v>-18.052516087399994</v>
          </cell>
          <cell r="I130">
            <v>0.70408456300000011</v>
          </cell>
          <cell r="J130">
            <v>0</v>
          </cell>
          <cell r="K130">
            <v>0</v>
          </cell>
          <cell r="L130">
            <v>0</v>
          </cell>
          <cell r="M130">
            <v>15.49488213980003</v>
          </cell>
          <cell r="N130">
            <v>0</v>
          </cell>
          <cell r="O130">
            <v>0</v>
          </cell>
          <cell r="P130">
            <v>7.2563572160543792</v>
          </cell>
          <cell r="Q130">
            <v>5.0510710178417568</v>
          </cell>
          <cell r="R130">
            <v>30.68491763956423</v>
          </cell>
          <cell r="S130">
            <v>30.825424067480608</v>
          </cell>
          <cell r="T130">
            <v>21.802847672013218</v>
          </cell>
          <cell r="U130">
            <v>74.964731602397862</v>
          </cell>
          <cell r="V130">
            <v>1.3567278412992516</v>
          </cell>
          <cell r="W130">
            <v>103.67075722869002</v>
          </cell>
          <cell r="X130">
            <v>2.5777657191006456</v>
          </cell>
          <cell r="Y130">
            <v>0.79895027388082507</v>
          </cell>
          <cell r="Z130">
            <v>13.478223375888367</v>
          </cell>
          <cell r="AA130">
            <v>28.060128469069287</v>
          </cell>
          <cell r="AB130">
            <v>182.80850501253798</v>
          </cell>
          <cell r="AC130">
            <v>118.72747736741029</v>
          </cell>
          <cell r="AD130">
            <v>3.5807370321349437</v>
          </cell>
          <cell r="AE130">
            <v>6.5576545420388719</v>
          </cell>
          <cell r="AF130">
            <v>4.6865245966339009</v>
          </cell>
          <cell r="AG130">
            <v>8.4773194822293654</v>
          </cell>
          <cell r="AH130">
            <v>43.970338226424516</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C130">
            <v>39722</v>
          </cell>
          <cell r="BD130">
            <v>0</v>
          </cell>
          <cell r="BE130">
            <v>0</v>
          </cell>
          <cell r="BF130">
            <v>0</v>
          </cell>
          <cell r="BG130">
            <v>0</v>
          </cell>
          <cell r="BH130">
            <v>0</v>
          </cell>
          <cell r="BI130">
            <v>0</v>
          </cell>
          <cell r="BJ130">
            <v>0</v>
          </cell>
          <cell r="BK130">
            <v>0</v>
          </cell>
          <cell r="BL130">
            <v>0</v>
          </cell>
          <cell r="BM130">
            <v>0</v>
          </cell>
          <cell r="BN130">
            <v>0</v>
          </cell>
          <cell r="BP130">
            <v>0</v>
          </cell>
          <cell r="BQ130">
            <v>0</v>
          </cell>
          <cell r="BR130">
            <v>0</v>
          </cell>
          <cell r="BS130">
            <v>0</v>
          </cell>
          <cell r="BT130">
            <v>0</v>
          </cell>
          <cell r="BU130">
            <v>0</v>
          </cell>
          <cell r="CA130">
            <v>0</v>
          </cell>
          <cell r="CB130">
            <v>0</v>
          </cell>
          <cell r="CC130">
            <v>0</v>
          </cell>
          <cell r="CH130">
            <v>0</v>
          </cell>
          <cell r="CI130">
            <v>0</v>
          </cell>
          <cell r="CJ130">
            <v>0</v>
          </cell>
          <cell r="CK130">
            <v>0</v>
          </cell>
          <cell r="CL130">
            <v>0</v>
          </cell>
          <cell r="CR130">
            <v>0</v>
          </cell>
          <cell r="CS130">
            <v>0</v>
          </cell>
          <cell r="CT130">
            <v>0</v>
          </cell>
          <cell r="CU130">
            <v>0</v>
          </cell>
          <cell r="CV130">
            <v>0</v>
          </cell>
          <cell r="CW130">
            <v>0</v>
          </cell>
          <cell r="CX130">
            <v>0</v>
          </cell>
          <cell r="CY130">
            <v>0</v>
          </cell>
          <cell r="CZ130">
            <v>0</v>
          </cell>
          <cell r="DA130">
            <v>0</v>
          </cell>
          <cell r="DC130">
            <v>39722</v>
          </cell>
          <cell r="DD130">
            <v>9977.1474982840427</v>
          </cell>
          <cell r="DE130">
            <v>689.33645838269035</v>
          </cell>
          <cell r="DF130">
            <v>0</v>
          </cell>
          <cell r="DG130">
            <v>0</v>
          </cell>
          <cell r="DH130">
            <v>0</v>
          </cell>
          <cell r="DI130">
            <v>0</v>
          </cell>
          <cell r="DJ130">
            <v>0</v>
          </cell>
          <cell r="DK130">
            <v>10666.483956666732</v>
          </cell>
        </row>
        <row r="131">
          <cell r="A131">
            <v>39753</v>
          </cell>
          <cell r="B131">
            <v>958.16137891323888</v>
          </cell>
          <cell r="C131">
            <v>12824.562360446653</v>
          </cell>
          <cell r="D131">
            <v>2467.3903963778589</v>
          </cell>
          <cell r="E131">
            <v>874.55155331399033</v>
          </cell>
          <cell r="F131">
            <v>2602.4127053403504</v>
          </cell>
          <cell r="G131">
            <v>156.56871350715127</v>
          </cell>
          <cell r="H131">
            <v>14.601429606199991</v>
          </cell>
          <cell r="I131">
            <v>1.40387156</v>
          </cell>
          <cell r="J131">
            <v>0</v>
          </cell>
          <cell r="K131">
            <v>0</v>
          </cell>
          <cell r="L131">
            <v>0</v>
          </cell>
          <cell r="M131">
            <v>30.895187175999965</v>
          </cell>
          <cell r="N131">
            <v>0</v>
          </cell>
          <cell r="O131">
            <v>0</v>
          </cell>
          <cell r="P131">
            <v>11.157016684480773</v>
          </cell>
          <cell r="Q131">
            <v>7.7070683729070133</v>
          </cell>
          <cell r="R131">
            <v>49.484152025937853</v>
          </cell>
          <cell r="S131">
            <v>49.432531162343075</v>
          </cell>
          <cell r="T131">
            <v>32.825009694785209</v>
          </cell>
          <cell r="U131">
            <v>114.1846627297611</v>
          </cell>
          <cell r="V131">
            <v>2.0747668481750732</v>
          </cell>
          <cell r="W131">
            <v>159.28413348052484</v>
          </cell>
          <cell r="X131">
            <v>3.9144711003104287</v>
          </cell>
          <cell r="Y131">
            <v>1.2289104820263168</v>
          </cell>
          <cell r="Z131">
            <v>20.945893033339345</v>
          </cell>
          <cell r="AA131">
            <v>42.876411266753948</v>
          </cell>
          <cell r="AB131">
            <v>292.49107592972848</v>
          </cell>
          <cell r="AC131">
            <v>180.81006699001745</v>
          </cell>
          <cell r="AD131">
            <v>5.7433903602259964</v>
          </cell>
          <cell r="AE131">
            <v>10.624234646768755</v>
          </cell>
          <cell r="AF131">
            <v>7.1503595140844372</v>
          </cell>
          <cell r="AG131">
            <v>12.906953550594819</v>
          </cell>
          <cell r="AH131">
            <v>67.692283410899293</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C131">
            <v>39753</v>
          </cell>
          <cell r="BD131">
            <v>0</v>
          </cell>
          <cell r="BE131">
            <v>0</v>
          </cell>
          <cell r="BF131">
            <v>0</v>
          </cell>
          <cell r="BG131">
            <v>0</v>
          </cell>
          <cell r="BH131">
            <v>0</v>
          </cell>
          <cell r="BI131">
            <v>0</v>
          </cell>
          <cell r="BJ131">
            <v>0</v>
          </cell>
          <cell r="BK131">
            <v>0</v>
          </cell>
          <cell r="BL131">
            <v>0</v>
          </cell>
          <cell r="BM131">
            <v>0</v>
          </cell>
          <cell r="BN131">
            <v>0</v>
          </cell>
          <cell r="BP131">
            <v>0</v>
          </cell>
          <cell r="BQ131">
            <v>0</v>
          </cell>
          <cell r="BR131">
            <v>0</v>
          </cell>
          <cell r="BS131">
            <v>0</v>
          </cell>
          <cell r="BT131">
            <v>0</v>
          </cell>
          <cell r="BU131">
            <v>0</v>
          </cell>
          <cell r="CA131">
            <v>0</v>
          </cell>
          <cell r="CB131">
            <v>0</v>
          </cell>
          <cell r="CC131">
            <v>0</v>
          </cell>
          <cell r="CH131">
            <v>0</v>
          </cell>
          <cell r="CI131">
            <v>0</v>
          </cell>
          <cell r="CJ131">
            <v>0</v>
          </cell>
          <cell r="CK131">
            <v>0</v>
          </cell>
          <cell r="CL131">
            <v>0</v>
          </cell>
          <cell r="CR131">
            <v>0</v>
          </cell>
          <cell r="CS131">
            <v>0</v>
          </cell>
          <cell r="CT131">
            <v>0</v>
          </cell>
          <cell r="CU131">
            <v>0</v>
          </cell>
          <cell r="CV131">
            <v>0</v>
          </cell>
          <cell r="CW131">
            <v>0</v>
          </cell>
          <cell r="CX131">
            <v>0</v>
          </cell>
          <cell r="CY131">
            <v>0</v>
          </cell>
          <cell r="CZ131">
            <v>0</v>
          </cell>
          <cell r="DA131">
            <v>0</v>
          </cell>
          <cell r="DC131">
            <v>39753</v>
          </cell>
          <cell r="DD131">
            <v>19930.547596241442</v>
          </cell>
          <cell r="DE131">
            <v>1072.5333912836643</v>
          </cell>
          <cell r="DF131">
            <v>0</v>
          </cell>
          <cell r="DG131">
            <v>0</v>
          </cell>
          <cell r="DH131">
            <v>0</v>
          </cell>
          <cell r="DI131">
            <v>0</v>
          </cell>
          <cell r="DJ131">
            <v>0</v>
          </cell>
          <cell r="DK131">
            <v>21003.080987525107</v>
          </cell>
        </row>
        <row r="132">
          <cell r="A132">
            <v>39783</v>
          </cell>
          <cell r="B132">
            <v>947.91946192026717</v>
          </cell>
          <cell r="C132">
            <v>20590.588152353746</v>
          </cell>
          <cell r="D132">
            <v>3252.3488884019039</v>
          </cell>
          <cell r="E132">
            <v>1059.3183019039134</v>
          </cell>
          <cell r="F132">
            <v>3517.1526091904998</v>
          </cell>
          <cell r="G132">
            <v>113.10934687819565</v>
          </cell>
          <cell r="H132">
            <v>17.894532606060007</v>
          </cell>
          <cell r="I132">
            <v>0.97656559584999858</v>
          </cell>
          <cell r="J132">
            <v>0</v>
          </cell>
          <cell r="K132">
            <v>0</v>
          </cell>
          <cell r="L132">
            <v>0</v>
          </cell>
          <cell r="M132">
            <v>21.491408283409982</v>
          </cell>
          <cell r="N132">
            <v>0</v>
          </cell>
          <cell r="O132">
            <v>0</v>
          </cell>
          <cell r="P132">
            <v>13.982140403684543</v>
          </cell>
          <cell r="Q132">
            <v>9.8149091295388704</v>
          </cell>
          <cell r="R132">
            <v>55.93094113475572</v>
          </cell>
          <cell r="S132">
            <v>56.572788326608517</v>
          </cell>
          <cell r="T132">
            <v>42.979248146128263</v>
          </cell>
          <cell r="U132">
            <v>145.94198871039237</v>
          </cell>
          <cell r="V132">
            <v>2.6298809721095684</v>
          </cell>
          <cell r="W132">
            <v>199.92058076827882</v>
          </cell>
          <cell r="X132">
            <v>5.0349521996584841</v>
          </cell>
          <cell r="Y132">
            <v>1.5388114565538167</v>
          </cell>
          <cell r="Z132">
            <v>25.662521521192286</v>
          </cell>
          <cell r="AA132">
            <v>54.439373664003362</v>
          </cell>
          <cell r="AB132">
            <v>358.68035970445084</v>
          </cell>
          <cell r="AC132">
            <v>231.18552804838407</v>
          </cell>
          <cell r="AD132">
            <v>6.5699085412343763</v>
          </cell>
          <cell r="AE132">
            <v>11.885017156490216</v>
          </cell>
          <cell r="AF132">
            <v>9.1072030308974679</v>
          </cell>
          <cell r="AG132">
            <v>16.511367918856486</v>
          </cell>
          <cell r="AH132">
            <v>84.606860207907246</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C132">
            <v>39783</v>
          </cell>
          <cell r="BD132">
            <v>0</v>
          </cell>
          <cell r="BE132">
            <v>0</v>
          </cell>
          <cell r="BF132">
            <v>0</v>
          </cell>
          <cell r="BG132">
            <v>0</v>
          </cell>
          <cell r="BH132">
            <v>0</v>
          </cell>
          <cell r="BI132">
            <v>0</v>
          </cell>
          <cell r="BJ132">
            <v>0</v>
          </cell>
          <cell r="BK132">
            <v>0</v>
          </cell>
          <cell r="BL132">
            <v>0</v>
          </cell>
          <cell r="BM132">
            <v>0</v>
          </cell>
          <cell r="BN132">
            <v>0</v>
          </cell>
          <cell r="BP132">
            <v>0</v>
          </cell>
          <cell r="BQ132">
            <v>0</v>
          </cell>
          <cell r="BR132">
            <v>0</v>
          </cell>
          <cell r="BS132">
            <v>0</v>
          </cell>
          <cell r="BT132">
            <v>0</v>
          </cell>
          <cell r="BU132">
            <v>0</v>
          </cell>
          <cell r="CA132">
            <v>0</v>
          </cell>
          <cell r="CB132">
            <v>0</v>
          </cell>
          <cell r="CC132">
            <v>0</v>
          </cell>
          <cell r="CH132">
            <v>0</v>
          </cell>
          <cell r="CI132">
            <v>0</v>
          </cell>
          <cell r="CJ132">
            <v>0</v>
          </cell>
          <cell r="CK132">
            <v>0</v>
          </cell>
          <cell r="CL132">
            <v>0</v>
          </cell>
          <cell r="CR132">
            <v>0</v>
          </cell>
          <cell r="CS132">
            <v>0</v>
          </cell>
          <cell r="CT132">
            <v>0</v>
          </cell>
          <cell r="CU132">
            <v>0</v>
          </cell>
          <cell r="CV132">
            <v>0</v>
          </cell>
          <cell r="CW132">
            <v>0</v>
          </cell>
          <cell r="CX132">
            <v>0</v>
          </cell>
          <cell r="CY132">
            <v>0</v>
          </cell>
          <cell r="CZ132">
            <v>0</v>
          </cell>
          <cell r="DA132">
            <v>0</v>
          </cell>
          <cell r="DC132">
            <v>39783</v>
          </cell>
          <cell r="DD132">
            <v>29520.799267133847</v>
          </cell>
          <cell r="DE132">
            <v>1332.9943810411251</v>
          </cell>
          <cell r="DF132">
            <v>0</v>
          </cell>
          <cell r="DG132">
            <v>0</v>
          </cell>
          <cell r="DH132">
            <v>0</v>
          </cell>
          <cell r="DI132">
            <v>0</v>
          </cell>
          <cell r="DJ132">
            <v>0</v>
          </cell>
          <cell r="DK132">
            <v>30853.793648174971</v>
          </cell>
        </row>
        <row r="133">
          <cell r="A133">
            <v>39814</v>
          </cell>
          <cell r="B133">
            <v>542.86141138873825</v>
          </cell>
          <cell r="C133">
            <v>6621.7237991723978</v>
          </cell>
          <cell r="D133">
            <v>1812.6764506061329</v>
          </cell>
          <cell r="E133">
            <v>444.54933839262344</v>
          </cell>
          <cell r="F133">
            <v>1436.98704694964</v>
          </cell>
          <cell r="G133">
            <v>28.119539243324979</v>
          </cell>
          <cell r="H133">
            <v>7.8306963162599912</v>
          </cell>
          <cell r="I133">
            <v>0.24821001725000089</v>
          </cell>
          <cell r="J133">
            <v>0</v>
          </cell>
          <cell r="K133">
            <v>0</v>
          </cell>
          <cell r="L133">
            <v>0</v>
          </cell>
          <cell r="M133">
            <v>5.4623906918500502</v>
          </cell>
          <cell r="N133">
            <v>0</v>
          </cell>
          <cell r="O133">
            <v>0</v>
          </cell>
          <cell r="P133">
            <v>6.2474474881960393</v>
          </cell>
          <cell r="Q133">
            <v>4.426056522813087</v>
          </cell>
          <cell r="R133">
            <v>23.410788201094583</v>
          </cell>
          <cell r="S133">
            <v>23.881089946626343</v>
          </cell>
          <cell r="T133">
            <v>19.682378883204638</v>
          </cell>
          <cell r="U133">
            <v>65.947957413347183</v>
          </cell>
          <cell r="V133">
            <v>1.1828012447166179</v>
          </cell>
          <cell r="W133">
            <v>89.406546464512715</v>
          </cell>
          <cell r="X133">
            <v>2.2832767518963375</v>
          </cell>
          <cell r="Y133">
            <v>0.68723412847248821</v>
          </cell>
          <cell r="Z133">
            <v>11.313918099378661</v>
          </cell>
          <cell r="AA133">
            <v>24.507773873214063</v>
          </cell>
          <cell r="AB133">
            <v>159.96464001555825</v>
          </cell>
          <cell r="AC133">
            <v>104.49006716697563</v>
          </cell>
          <cell r="AD133">
            <v>2.7724808147243905</v>
          </cell>
          <cell r="AE133">
            <v>4.9391429435009284</v>
          </cell>
          <cell r="AF133">
            <v>4.1072367269225882</v>
          </cell>
          <cell r="AG133">
            <v>7.4648657431299394</v>
          </cell>
          <cell r="AH133">
            <v>37.74498724719011</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C133">
            <v>39814</v>
          </cell>
          <cell r="BD133">
            <v>0</v>
          </cell>
          <cell r="BE133">
            <v>0</v>
          </cell>
          <cell r="BF133">
            <v>0</v>
          </cell>
          <cell r="BG133">
            <v>0</v>
          </cell>
          <cell r="BH133">
            <v>0</v>
          </cell>
          <cell r="BI133">
            <v>0</v>
          </cell>
          <cell r="BJ133">
            <v>0</v>
          </cell>
          <cell r="BK133">
            <v>0</v>
          </cell>
          <cell r="BL133">
            <v>0</v>
          </cell>
          <cell r="BM133">
            <v>0</v>
          </cell>
          <cell r="BN133">
            <v>0</v>
          </cell>
          <cell r="BP133">
            <v>0</v>
          </cell>
          <cell r="BQ133">
            <v>0</v>
          </cell>
          <cell r="BR133">
            <v>0</v>
          </cell>
          <cell r="BS133">
            <v>0</v>
          </cell>
          <cell r="BT133">
            <v>0</v>
          </cell>
          <cell r="BU133">
            <v>0</v>
          </cell>
          <cell r="CA133">
            <v>0</v>
          </cell>
          <cell r="CB133">
            <v>0</v>
          </cell>
          <cell r="CC133">
            <v>0</v>
          </cell>
          <cell r="CH133">
            <v>0</v>
          </cell>
          <cell r="CI133">
            <v>0</v>
          </cell>
          <cell r="CJ133">
            <v>0</v>
          </cell>
          <cell r="CK133">
            <v>0</v>
          </cell>
          <cell r="CL133">
            <v>0</v>
          </cell>
          <cell r="CR133">
            <v>0</v>
          </cell>
          <cell r="CS133">
            <v>0</v>
          </cell>
          <cell r="CT133">
            <v>0</v>
          </cell>
          <cell r="CU133">
            <v>0</v>
          </cell>
          <cell r="CV133">
            <v>0</v>
          </cell>
          <cell r="CW133">
            <v>0</v>
          </cell>
          <cell r="CX133">
            <v>0</v>
          </cell>
          <cell r="CY133">
            <v>0</v>
          </cell>
          <cell r="CZ133">
            <v>0</v>
          </cell>
          <cell r="DA133">
            <v>0</v>
          </cell>
          <cell r="DC133">
            <v>39814</v>
          </cell>
          <cell r="DD133">
            <v>10900.458882778217</v>
          </cell>
          <cell r="DE133">
            <v>594.46068967547455</v>
          </cell>
          <cell r="DF133">
            <v>0</v>
          </cell>
          <cell r="DG133">
            <v>0</v>
          </cell>
          <cell r="DH133">
            <v>0</v>
          </cell>
          <cell r="DI133">
            <v>0</v>
          </cell>
          <cell r="DJ133">
            <v>0</v>
          </cell>
          <cell r="DK133">
            <v>11494.919572453691</v>
          </cell>
        </row>
        <row r="134">
          <cell r="A134">
            <v>39845</v>
          </cell>
          <cell r="B134">
            <v>-441.71385782065221</v>
          </cell>
          <cell r="C134">
            <v>-1079.2196588783711</v>
          </cell>
          <cell r="D134">
            <v>-845.50616184017383</v>
          </cell>
          <cell r="E134">
            <v>-580.11817596052651</v>
          </cell>
          <cell r="F134">
            <v>-1446.4439476028713</v>
          </cell>
          <cell r="G134">
            <v>-126.79440183180006</v>
          </cell>
          <cell r="H134">
            <v>-8.778169902029985</v>
          </cell>
          <cell r="I134">
            <v>-1.053671092500001</v>
          </cell>
          <cell r="J134">
            <v>0</v>
          </cell>
          <cell r="K134">
            <v>0</v>
          </cell>
          <cell r="L134">
            <v>0</v>
          </cell>
          <cell r="M134">
            <v>-23.188279150500094</v>
          </cell>
          <cell r="N134">
            <v>0</v>
          </cell>
          <cell r="O134">
            <v>0</v>
          </cell>
          <cell r="P134">
            <v>-6.448684651339927</v>
          </cell>
          <cell r="Q134">
            <v>-4.3932206078319949</v>
          </cell>
          <cell r="R134">
            <v>-30.991954034183546</v>
          </cell>
          <cell r="S134">
            <v>-30.684485135870492</v>
          </cell>
          <cell r="T134">
            <v>-18.248660083395315</v>
          </cell>
          <cell r="U134">
            <v>-64.880444356524819</v>
          </cell>
          <cell r="V134">
            <v>-1.1875110483174387</v>
          </cell>
          <cell r="W134">
            <v>-91.946027319167982</v>
          </cell>
          <cell r="X134">
            <v>-2.2117398511532564</v>
          </cell>
          <cell r="Y134">
            <v>-0.71080445397454806</v>
          </cell>
          <cell r="Z134">
            <v>-12.33732552088849</v>
          </cell>
          <cell r="AA134">
            <v>-24.504867333688235</v>
          </cell>
          <cell r="AB134">
            <v>-149.67214431763074</v>
          </cell>
          <cell r="AC134">
            <v>-102.70279609546058</v>
          </cell>
          <cell r="AD134">
            <v>-3.5663328677536081</v>
          </cell>
          <cell r="AE134">
            <v>-6.7024311515375299</v>
          </cell>
          <cell r="AF134">
            <v>-4.075387772826593</v>
          </cell>
          <cell r="AG134">
            <v>-7.3280359844005849</v>
          </cell>
          <cell r="AH134">
            <v>-39.21456347087031</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C134">
            <v>39845</v>
          </cell>
          <cell r="BD134">
            <v>0</v>
          </cell>
          <cell r="BE134">
            <v>0</v>
          </cell>
          <cell r="BF134">
            <v>0</v>
          </cell>
          <cell r="BG134">
            <v>0</v>
          </cell>
          <cell r="BH134">
            <v>0</v>
          </cell>
          <cell r="BI134">
            <v>0</v>
          </cell>
          <cell r="BJ134">
            <v>0</v>
          </cell>
          <cell r="BK134">
            <v>0</v>
          </cell>
          <cell r="BL134">
            <v>0</v>
          </cell>
          <cell r="BM134">
            <v>0</v>
          </cell>
          <cell r="BN134">
            <v>0</v>
          </cell>
          <cell r="BP134">
            <v>0</v>
          </cell>
          <cell r="BQ134">
            <v>0</v>
          </cell>
          <cell r="BR134">
            <v>0</v>
          </cell>
          <cell r="BS134">
            <v>0</v>
          </cell>
          <cell r="BT134">
            <v>0</v>
          </cell>
          <cell r="BU134">
            <v>0</v>
          </cell>
          <cell r="CA134">
            <v>0</v>
          </cell>
          <cell r="CB134">
            <v>0</v>
          </cell>
          <cell r="CC134">
            <v>0</v>
          </cell>
          <cell r="CH134">
            <v>0</v>
          </cell>
          <cell r="CI134">
            <v>0</v>
          </cell>
          <cell r="CJ134">
            <v>0</v>
          </cell>
          <cell r="CK134">
            <v>0</v>
          </cell>
          <cell r="CL134">
            <v>0</v>
          </cell>
          <cell r="CR134">
            <v>0</v>
          </cell>
          <cell r="CS134">
            <v>0</v>
          </cell>
          <cell r="CT134">
            <v>0</v>
          </cell>
          <cell r="CU134">
            <v>0</v>
          </cell>
          <cell r="CV134">
            <v>0</v>
          </cell>
          <cell r="CW134">
            <v>0</v>
          </cell>
          <cell r="CX134">
            <v>0</v>
          </cell>
          <cell r="CY134">
            <v>0</v>
          </cell>
          <cell r="CZ134">
            <v>0</v>
          </cell>
          <cell r="DA134">
            <v>0</v>
          </cell>
          <cell r="DC134">
            <v>39845</v>
          </cell>
          <cell r="DD134">
            <v>-4552.8163240794256</v>
          </cell>
          <cell r="DE134">
            <v>-601.80741605681612</v>
          </cell>
          <cell r="DF134">
            <v>0</v>
          </cell>
          <cell r="DG134">
            <v>0</v>
          </cell>
          <cell r="DH134">
            <v>0</v>
          </cell>
          <cell r="DI134">
            <v>0</v>
          </cell>
          <cell r="DJ134">
            <v>0</v>
          </cell>
          <cell r="DK134">
            <v>-5154.6237401362414</v>
          </cell>
        </row>
        <row r="135">
          <cell r="A135">
            <v>39873</v>
          </cell>
          <cell r="B135">
            <v>-287.10071073645724</v>
          </cell>
          <cell r="C135">
            <v>-14316.644176847534</v>
          </cell>
          <cell r="D135">
            <v>-1517.7341879849719</v>
          </cell>
          <cell r="E135">
            <v>-296.02217068039346</v>
          </cell>
          <cell r="F135">
            <v>-1482.8342294371093</v>
          </cell>
          <cell r="G135">
            <v>89.259758075055004</v>
          </cell>
          <cell r="H135">
            <v>-6.9169790107900004</v>
          </cell>
          <cell r="I135">
            <v>0.72235433465000143</v>
          </cell>
          <cell r="J135">
            <v>0</v>
          </cell>
          <cell r="K135">
            <v>0</v>
          </cell>
          <cell r="L135">
            <v>0</v>
          </cell>
          <cell r="M135">
            <v>15.896947421889999</v>
          </cell>
          <cell r="N135">
            <v>0</v>
          </cell>
          <cell r="O135">
            <v>0</v>
          </cell>
          <cell r="P135">
            <v>-6.1200866898769162</v>
          </cell>
          <cell r="Q135">
            <v>-4.5462523494540843</v>
          </cell>
          <cell r="R135">
            <v>-14.743345768709005</v>
          </cell>
          <cell r="S135">
            <v>-16.155295655080298</v>
          </cell>
          <cell r="T135">
            <v>-21.761686490735212</v>
          </cell>
          <cell r="U135">
            <v>-68.432584268603279</v>
          </cell>
          <cell r="V135">
            <v>-1.1987447524411539</v>
          </cell>
          <cell r="W135">
            <v>-87.992267832314397</v>
          </cell>
          <cell r="X135">
            <v>-2.4107812679746221</v>
          </cell>
          <cell r="Y135">
            <v>-0.67150411202268234</v>
          </cell>
          <cell r="Z135">
            <v>-10.29272609518447</v>
          </cell>
          <cell r="AA135">
            <v>-24.95868423322954</v>
          </cell>
          <cell r="AB135">
            <v>-158.01506561780769</v>
          </cell>
          <cell r="AC135">
            <v>-108.5418003984919</v>
          </cell>
          <cell r="AD135">
            <v>-1.8707419186233347</v>
          </cell>
          <cell r="AE135">
            <v>-2.9139634590489369</v>
          </cell>
          <cell r="AF135">
            <v>-4.2204280350421506</v>
          </cell>
          <cell r="AG135">
            <v>-7.7652967530216213</v>
          </cell>
          <cell r="AH135">
            <v>-36.67107927042747</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C135">
            <v>39873</v>
          </cell>
          <cell r="BD135">
            <v>0</v>
          </cell>
          <cell r="BE135">
            <v>0</v>
          </cell>
          <cell r="BF135">
            <v>0</v>
          </cell>
          <cell r="BG135">
            <v>0</v>
          </cell>
          <cell r="BH135">
            <v>0</v>
          </cell>
          <cell r="BI135">
            <v>0</v>
          </cell>
          <cell r="BJ135">
            <v>0</v>
          </cell>
          <cell r="BK135">
            <v>0</v>
          </cell>
          <cell r="BL135">
            <v>0</v>
          </cell>
          <cell r="BM135">
            <v>0</v>
          </cell>
          <cell r="BN135">
            <v>0</v>
          </cell>
          <cell r="BP135">
            <v>0</v>
          </cell>
          <cell r="BQ135">
            <v>0</v>
          </cell>
          <cell r="BR135">
            <v>0</v>
          </cell>
          <cell r="BS135">
            <v>0</v>
          </cell>
          <cell r="BT135">
            <v>0</v>
          </cell>
          <cell r="BU135">
            <v>0</v>
          </cell>
          <cell r="CA135">
            <v>0</v>
          </cell>
          <cell r="CB135">
            <v>0</v>
          </cell>
          <cell r="CC135">
            <v>0</v>
          </cell>
          <cell r="CH135">
            <v>0</v>
          </cell>
          <cell r="CI135">
            <v>0</v>
          </cell>
          <cell r="CJ135">
            <v>0</v>
          </cell>
          <cell r="CK135">
            <v>0</v>
          </cell>
          <cell r="CL135">
            <v>0</v>
          </cell>
          <cell r="CR135">
            <v>0</v>
          </cell>
          <cell r="CS135">
            <v>0</v>
          </cell>
          <cell r="CT135">
            <v>0</v>
          </cell>
          <cell r="CU135">
            <v>0</v>
          </cell>
          <cell r="CV135">
            <v>0</v>
          </cell>
          <cell r="CW135">
            <v>0</v>
          </cell>
          <cell r="CX135">
            <v>0</v>
          </cell>
          <cell r="CY135">
            <v>0</v>
          </cell>
          <cell r="CZ135">
            <v>0</v>
          </cell>
          <cell r="DA135">
            <v>0</v>
          </cell>
          <cell r="DC135">
            <v>39873</v>
          </cell>
          <cell r="DD135">
            <v>-17801.373394865663</v>
          </cell>
          <cell r="DE135">
            <v>-579.28233496808866</v>
          </cell>
          <cell r="DF135">
            <v>0</v>
          </cell>
          <cell r="DG135">
            <v>0</v>
          </cell>
          <cell r="DH135">
            <v>0</v>
          </cell>
          <cell r="DI135">
            <v>0</v>
          </cell>
          <cell r="DJ135">
            <v>0</v>
          </cell>
          <cell r="DK135">
            <v>-18380.65572983375</v>
          </cell>
        </row>
        <row r="136">
          <cell r="A136">
            <v>39904</v>
          </cell>
          <cell r="B136">
            <v>-1119.8148912776448</v>
          </cell>
          <cell r="C136">
            <v>-14178.756976341574</v>
          </cell>
          <cell r="D136">
            <v>-2958.3730262929316</v>
          </cell>
          <cell r="E136">
            <v>-1160.7321962003982</v>
          </cell>
          <cell r="F136">
            <v>-3268.9750026997103</v>
          </cell>
          <cell r="G136">
            <v>-223.16823235192598</v>
          </cell>
          <cell r="H136">
            <v>-18.991802677250007</v>
          </cell>
          <cell r="I136">
            <v>-1.9480508547500006</v>
          </cell>
          <cell r="J136">
            <v>0</v>
          </cell>
          <cell r="K136">
            <v>0</v>
          </cell>
          <cell r="L136">
            <v>0</v>
          </cell>
          <cell r="M136">
            <v>-42.871012919349994</v>
          </cell>
          <cell r="N136">
            <v>0</v>
          </cell>
          <cell r="O136">
            <v>0</v>
          </cell>
          <cell r="P136">
            <v>-14.417906754125415</v>
          </cell>
          <cell r="Q136">
            <v>-9.9247262345670357</v>
          </cell>
          <cell r="R136">
            <v>-65.305659853478389</v>
          </cell>
          <cell r="S136">
            <v>-65.081153855489575</v>
          </cell>
          <cell r="T136">
            <v>-42.007368084127719</v>
          </cell>
          <cell r="U136">
            <v>-146.92251950992051</v>
          </cell>
          <cell r="V136">
            <v>-2.6745195100215398</v>
          </cell>
          <cell r="W136">
            <v>-205.77077538749126</v>
          </cell>
          <cell r="X136">
            <v>-5.0296907668266622</v>
          </cell>
          <cell r="Y136">
            <v>-1.5883726511824015</v>
          </cell>
          <cell r="Z136">
            <v>-27.198944653504558</v>
          </cell>
          <cell r="AA136">
            <v>-55.250330453225878</v>
          </cell>
          <cell r="AB136">
            <v>-365.61775376517807</v>
          </cell>
          <cell r="AC136">
            <v>-232.630398797981</v>
          </cell>
          <cell r="AD136">
            <v>-7.5622368389773147</v>
          </cell>
          <cell r="AE136">
            <v>-14.048655243068392</v>
          </cell>
          <cell r="AF136">
            <v>-9.2075467795566173</v>
          </cell>
          <cell r="AG136">
            <v>-16.604219982701593</v>
          </cell>
          <cell r="AH136">
            <v>-87.527383963411253</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C136">
            <v>39904</v>
          </cell>
          <cell r="BD136">
            <v>0</v>
          </cell>
          <cell r="BE136">
            <v>0</v>
          </cell>
          <cell r="BF136">
            <v>0</v>
          </cell>
          <cell r="BG136">
            <v>0</v>
          </cell>
          <cell r="BH136">
            <v>0</v>
          </cell>
          <cell r="BI136">
            <v>0</v>
          </cell>
          <cell r="BJ136">
            <v>0</v>
          </cell>
          <cell r="BK136">
            <v>0</v>
          </cell>
          <cell r="BL136">
            <v>0</v>
          </cell>
          <cell r="BM136">
            <v>0</v>
          </cell>
          <cell r="BN136">
            <v>0</v>
          </cell>
          <cell r="BP136">
            <v>0</v>
          </cell>
          <cell r="BQ136">
            <v>0</v>
          </cell>
          <cell r="BR136">
            <v>0</v>
          </cell>
          <cell r="BS136">
            <v>0</v>
          </cell>
          <cell r="BT136">
            <v>0</v>
          </cell>
          <cell r="BU136">
            <v>0</v>
          </cell>
          <cell r="CA136">
            <v>0</v>
          </cell>
          <cell r="CB136">
            <v>0</v>
          </cell>
          <cell r="CC136">
            <v>0</v>
          </cell>
          <cell r="CH136">
            <v>0</v>
          </cell>
          <cell r="CI136">
            <v>0</v>
          </cell>
          <cell r="CJ136">
            <v>0</v>
          </cell>
          <cell r="CK136">
            <v>0</v>
          </cell>
          <cell r="CL136">
            <v>0</v>
          </cell>
          <cell r="CR136">
            <v>0</v>
          </cell>
          <cell r="CS136">
            <v>0</v>
          </cell>
          <cell r="CT136">
            <v>0</v>
          </cell>
          <cell r="CU136">
            <v>0</v>
          </cell>
          <cell r="CV136">
            <v>0</v>
          </cell>
          <cell r="CW136">
            <v>0</v>
          </cell>
          <cell r="CX136">
            <v>0</v>
          </cell>
          <cell r="CY136">
            <v>0</v>
          </cell>
          <cell r="CZ136">
            <v>0</v>
          </cell>
          <cell r="DA136">
            <v>0</v>
          </cell>
          <cell r="DC136">
            <v>39904</v>
          </cell>
          <cell r="DD136">
            <v>-22973.631191615535</v>
          </cell>
          <cell r="DE136">
            <v>-1374.3701630848352</v>
          </cell>
          <cell r="DF136">
            <v>0</v>
          </cell>
          <cell r="DG136">
            <v>0</v>
          </cell>
          <cell r="DH136">
            <v>0</v>
          </cell>
          <cell r="DI136">
            <v>0</v>
          </cell>
          <cell r="DJ136">
            <v>0</v>
          </cell>
          <cell r="DK136">
            <v>-24348.001354700369</v>
          </cell>
        </row>
        <row r="137">
          <cell r="A137">
            <v>39934</v>
          </cell>
          <cell r="B137">
            <v>-688.47122488033028</v>
          </cell>
          <cell r="C137">
            <v>-9726.3362871851441</v>
          </cell>
          <cell r="D137">
            <v>-2109.214670260365</v>
          </cell>
          <cell r="E137">
            <v>-613.29508641154598</v>
          </cell>
          <cell r="F137">
            <v>-1997.3392295451088</v>
          </cell>
          <cell r="G137">
            <v>-69.849943993215277</v>
          </cell>
          <cell r="H137">
            <v>-10.405127176539994</v>
          </cell>
          <cell r="I137">
            <v>-0.63840854544999959</v>
          </cell>
          <cell r="J137">
            <v>0</v>
          </cell>
          <cell r="K137">
            <v>0</v>
          </cell>
          <cell r="L137">
            <v>0</v>
          </cell>
          <cell r="M137">
            <v>-14.049541331569962</v>
          </cell>
          <cell r="N137">
            <v>0</v>
          </cell>
          <cell r="O137">
            <v>0</v>
          </cell>
          <cell r="P137">
            <v>-8.0496688501945304</v>
          </cell>
          <cell r="Q137">
            <v>-5.6394464025182671</v>
          </cell>
          <cell r="R137">
            <v>-32.632177394230915</v>
          </cell>
          <cell r="S137">
            <v>-32.951506481855155</v>
          </cell>
          <cell r="T137">
            <v>-24.612736768139836</v>
          </cell>
          <cell r="U137">
            <v>-83.818346312216548</v>
          </cell>
          <cell r="V137">
            <v>-1.5119373560223448</v>
          </cell>
          <cell r="W137">
            <v>-115.07488557352148</v>
          </cell>
          <cell r="X137">
            <v>-2.8894928848162476</v>
          </cell>
          <cell r="Y137">
            <v>-0.88600108430258173</v>
          </cell>
          <cell r="Z137">
            <v>-14.815900993792271</v>
          </cell>
          <cell r="AA137">
            <v>-31.291181987388608</v>
          </cell>
          <cell r="AB137">
            <v>-207.59269866575556</v>
          </cell>
          <cell r="AC137">
            <v>-132.76982988990608</v>
          </cell>
          <cell r="AD137">
            <v>-3.826962700314982</v>
          </cell>
          <cell r="AE137">
            <v>-6.9438726529706898</v>
          </cell>
          <cell r="AF137">
            <v>-5.2327248779407283</v>
          </cell>
          <cell r="AG137">
            <v>-9.4818916852029709</v>
          </cell>
          <cell r="AH137">
            <v>-48.725143568167617</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C137">
            <v>39934</v>
          </cell>
          <cell r="BD137">
            <v>0</v>
          </cell>
          <cell r="BE137">
            <v>0</v>
          </cell>
          <cell r="BF137">
            <v>0</v>
          </cell>
          <cell r="BG137">
            <v>0</v>
          </cell>
          <cell r="BH137">
            <v>0</v>
          </cell>
          <cell r="BI137">
            <v>0</v>
          </cell>
          <cell r="BJ137">
            <v>0</v>
          </cell>
          <cell r="BK137">
            <v>0</v>
          </cell>
          <cell r="BL137">
            <v>0</v>
          </cell>
          <cell r="BM137">
            <v>0</v>
          </cell>
          <cell r="BN137">
            <v>0</v>
          </cell>
          <cell r="BP137">
            <v>0</v>
          </cell>
          <cell r="BQ137">
            <v>0</v>
          </cell>
          <cell r="BR137">
            <v>0</v>
          </cell>
          <cell r="BS137">
            <v>0</v>
          </cell>
          <cell r="BT137">
            <v>0</v>
          </cell>
          <cell r="BU137">
            <v>0</v>
          </cell>
          <cell r="CA137">
            <v>0</v>
          </cell>
          <cell r="CB137">
            <v>0</v>
          </cell>
          <cell r="CC137">
            <v>0</v>
          </cell>
          <cell r="CH137">
            <v>0</v>
          </cell>
          <cell r="CI137">
            <v>0</v>
          </cell>
          <cell r="CJ137">
            <v>0</v>
          </cell>
          <cell r="CK137">
            <v>0</v>
          </cell>
          <cell r="CL137">
            <v>0</v>
          </cell>
          <cell r="CR137">
            <v>0</v>
          </cell>
          <cell r="CS137">
            <v>0</v>
          </cell>
          <cell r="CT137">
            <v>0</v>
          </cell>
          <cell r="CU137">
            <v>0</v>
          </cell>
          <cell r="CV137">
            <v>0</v>
          </cell>
          <cell r="CW137">
            <v>0</v>
          </cell>
          <cell r="CX137">
            <v>0</v>
          </cell>
          <cell r="CY137">
            <v>0</v>
          </cell>
          <cell r="CZ137">
            <v>0</v>
          </cell>
          <cell r="DA137">
            <v>0</v>
          </cell>
          <cell r="DC137">
            <v>39934</v>
          </cell>
          <cell r="DD137">
            <v>-15229.599519329269</v>
          </cell>
          <cell r="DE137">
            <v>-768.74640612925737</v>
          </cell>
          <cell r="DF137">
            <v>0</v>
          </cell>
          <cell r="DG137">
            <v>0</v>
          </cell>
          <cell r="DH137">
            <v>0</v>
          </cell>
          <cell r="DI137">
            <v>0</v>
          </cell>
          <cell r="DJ137">
            <v>0</v>
          </cell>
          <cell r="DK137">
            <v>-15998.345925458527</v>
          </cell>
        </row>
        <row r="138">
          <cell r="A138">
            <v>39965</v>
          </cell>
          <cell r="B138">
            <v>-361.93095139389277</v>
          </cell>
          <cell r="C138">
            <v>-4880.7640922915352</v>
          </cell>
          <cell r="D138">
            <v>-1101.643768196562</v>
          </cell>
          <cell r="E138">
            <v>-324.048189223902</v>
          </cell>
          <cell r="F138">
            <v>-940.18740806306948</v>
          </cell>
          <cell r="G138">
            <v>-55.327359735135104</v>
          </cell>
          <cell r="H138">
            <v>22.565110471090001</v>
          </cell>
          <cell r="I138">
            <v>-0.46652637005000086</v>
          </cell>
          <cell r="J138">
            <v>0</v>
          </cell>
          <cell r="K138">
            <v>0</v>
          </cell>
          <cell r="L138">
            <v>0</v>
          </cell>
          <cell r="M138">
            <v>-10.266907554730023</v>
          </cell>
          <cell r="N138">
            <v>0</v>
          </cell>
          <cell r="O138">
            <v>0</v>
          </cell>
          <cell r="P138">
            <v>-3.6466764693643698</v>
          </cell>
          <cell r="Q138">
            <v>-2.5134420178704087</v>
          </cell>
          <cell r="R138">
            <v>-16.392549549479664</v>
          </cell>
          <cell r="S138">
            <v>-16.35028485643781</v>
          </cell>
          <cell r="T138">
            <v>-10.662654631798809</v>
          </cell>
          <cell r="U138">
            <v>-37.219101031453462</v>
          </cell>
          <cell r="V138">
            <v>-0.67706931606990295</v>
          </cell>
          <cell r="W138">
            <v>-52.051197473301542</v>
          </cell>
          <cell r="X138">
            <v>-1.2748006822518396</v>
          </cell>
          <cell r="Y138">
            <v>-0.40171591865709189</v>
          </cell>
          <cell r="Z138">
            <v>-6.8672785029631838</v>
          </cell>
          <cell r="AA138">
            <v>-13.988802939978664</v>
          </cell>
          <cell r="AB138">
            <v>-89.898807837181053</v>
          </cell>
          <cell r="AC138">
            <v>-58.932841014171615</v>
          </cell>
          <cell r="AD138">
            <v>-1.8997923692432961</v>
          </cell>
          <cell r="AE138">
            <v>-3.5239089315091858</v>
          </cell>
          <cell r="AF138">
            <v>-2.3318419267362223</v>
          </cell>
          <cell r="AG138">
            <v>-4.2065621832313553</v>
          </cell>
          <cell r="AH138">
            <v>-22.133383267693329</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C138">
            <v>39965</v>
          </cell>
          <cell r="BD138">
            <v>0</v>
          </cell>
          <cell r="BE138">
            <v>0</v>
          </cell>
          <cell r="BF138">
            <v>0</v>
          </cell>
          <cell r="BG138">
            <v>0</v>
          </cell>
          <cell r="BH138">
            <v>0</v>
          </cell>
          <cell r="BI138">
            <v>0</v>
          </cell>
          <cell r="BJ138">
            <v>0</v>
          </cell>
          <cell r="BK138">
            <v>0</v>
          </cell>
          <cell r="BL138">
            <v>0</v>
          </cell>
          <cell r="BM138">
            <v>0</v>
          </cell>
          <cell r="BN138">
            <v>0</v>
          </cell>
          <cell r="BP138">
            <v>0</v>
          </cell>
          <cell r="BQ138">
            <v>0</v>
          </cell>
          <cell r="BR138">
            <v>0</v>
          </cell>
          <cell r="BS138">
            <v>0</v>
          </cell>
          <cell r="BT138">
            <v>0</v>
          </cell>
          <cell r="BU138">
            <v>0</v>
          </cell>
          <cell r="CA138">
            <v>0</v>
          </cell>
          <cell r="CB138">
            <v>0</v>
          </cell>
          <cell r="CC138">
            <v>0</v>
          </cell>
          <cell r="CH138">
            <v>0</v>
          </cell>
          <cell r="CI138">
            <v>0</v>
          </cell>
          <cell r="CJ138">
            <v>0</v>
          </cell>
          <cell r="CK138">
            <v>0</v>
          </cell>
          <cell r="CL138">
            <v>0</v>
          </cell>
          <cell r="CR138">
            <v>0</v>
          </cell>
          <cell r="CS138">
            <v>0</v>
          </cell>
          <cell r="CT138">
            <v>0</v>
          </cell>
          <cell r="CU138">
            <v>0</v>
          </cell>
          <cell r="CV138">
            <v>0</v>
          </cell>
          <cell r="CW138">
            <v>0</v>
          </cell>
          <cell r="CX138">
            <v>0</v>
          </cell>
          <cell r="CY138">
            <v>0</v>
          </cell>
          <cell r="CZ138">
            <v>0</v>
          </cell>
          <cell r="DA138">
            <v>0</v>
          </cell>
          <cell r="DC138">
            <v>39965</v>
          </cell>
          <cell r="DD138">
            <v>-7652.070092357787</v>
          </cell>
          <cell r="DE138">
            <v>-344.97271091939285</v>
          </cell>
          <cell r="DF138">
            <v>0</v>
          </cell>
          <cell r="DG138">
            <v>0</v>
          </cell>
          <cell r="DH138">
            <v>0</v>
          </cell>
          <cell r="DI138">
            <v>0</v>
          </cell>
          <cell r="DJ138">
            <v>0</v>
          </cell>
          <cell r="DK138">
            <v>-7997.0428032771797</v>
          </cell>
        </row>
        <row r="139">
          <cell r="A139">
            <v>39995</v>
          </cell>
          <cell r="B139">
            <v>-46.519383186858612</v>
          </cell>
          <cell r="C139">
            <v>-2221.6544288261525</v>
          </cell>
          <cell r="D139">
            <v>-206.57149574016918</v>
          </cell>
          <cell r="E139">
            <v>28.881112723693079</v>
          </cell>
          <cell r="F139">
            <v>25.818946790128685</v>
          </cell>
          <cell r="G139">
            <v>11.396194591410167</v>
          </cell>
          <cell r="H139">
            <v>0.57041325206000237</v>
          </cell>
          <cell r="I139">
            <v>7.8747780800000555E-2</v>
          </cell>
          <cell r="J139">
            <v>0</v>
          </cell>
          <cell r="K139">
            <v>0</v>
          </cell>
          <cell r="L139">
            <v>0</v>
          </cell>
          <cell r="M139">
            <v>1.7330128316800073</v>
          </cell>
          <cell r="N139">
            <v>0</v>
          </cell>
          <cell r="O139">
            <v>0</v>
          </cell>
          <cell r="P139">
            <v>7.2561982669977848E-2</v>
          </cell>
          <cell r="Q139">
            <v>3.257109396525891E-2</v>
          </cell>
          <cell r="R139">
            <v>1.0050452733776729</v>
          </cell>
          <cell r="S139">
            <v>0.92535871244379453</v>
          </cell>
          <cell r="T139">
            <v>6.559768768947336E-3</v>
          </cell>
          <cell r="U139">
            <v>0.42320981190365276</v>
          </cell>
          <cell r="V139">
            <v>1.0152246560161443E-2</v>
          </cell>
          <cell r="W139">
            <v>1.0018720288602525</v>
          </cell>
          <cell r="X139">
            <v>1.0939429747051293E-2</v>
          </cell>
          <cell r="Y139">
            <v>8.1359575791046263E-3</v>
          </cell>
          <cell r="Z139">
            <v>0.20217227574826893</v>
          </cell>
          <cell r="AA139">
            <v>0.19956395007211086</v>
          </cell>
          <cell r="AB139">
            <v>-0.65595802023741268</v>
          </cell>
          <cell r="AC139">
            <v>0.66025220338423418</v>
          </cell>
          <cell r="AD139">
            <v>0.10786038918521172</v>
          </cell>
          <cell r="AE139">
            <v>0.2296353355717497</v>
          </cell>
          <cell r="AF139">
            <v>3.0076907482005595E-2</v>
          </cell>
          <cell r="AG139">
            <v>4.618691738874077E-2</v>
          </cell>
          <cell r="AH139">
            <v>0.46564657430204082</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C139">
            <v>39995</v>
          </cell>
          <cell r="BD139">
            <v>0</v>
          </cell>
          <cell r="BE139">
            <v>0</v>
          </cell>
          <cell r="BF139">
            <v>0</v>
          </cell>
          <cell r="BG139">
            <v>0</v>
          </cell>
          <cell r="BH139">
            <v>0</v>
          </cell>
          <cell r="BI139">
            <v>0</v>
          </cell>
          <cell r="BJ139">
            <v>0</v>
          </cell>
          <cell r="BK139">
            <v>0</v>
          </cell>
          <cell r="BL139">
            <v>0</v>
          </cell>
          <cell r="BM139">
            <v>0</v>
          </cell>
          <cell r="BN139">
            <v>0</v>
          </cell>
          <cell r="BP139">
            <v>0</v>
          </cell>
          <cell r="BQ139">
            <v>0</v>
          </cell>
          <cell r="BR139">
            <v>0</v>
          </cell>
          <cell r="BS139">
            <v>0</v>
          </cell>
          <cell r="BT139">
            <v>0</v>
          </cell>
          <cell r="BU139">
            <v>0</v>
          </cell>
          <cell r="CA139">
            <v>0</v>
          </cell>
          <cell r="CB139">
            <v>0</v>
          </cell>
          <cell r="CC139">
            <v>0</v>
          </cell>
          <cell r="CH139">
            <v>0</v>
          </cell>
          <cell r="CI139">
            <v>0</v>
          </cell>
          <cell r="CJ139">
            <v>0</v>
          </cell>
          <cell r="CK139">
            <v>0</v>
          </cell>
          <cell r="CL139">
            <v>0</v>
          </cell>
          <cell r="CR139">
            <v>0</v>
          </cell>
          <cell r="CS139">
            <v>0</v>
          </cell>
          <cell r="CT139">
            <v>0</v>
          </cell>
          <cell r="CU139">
            <v>0</v>
          </cell>
          <cell r="CV139">
            <v>0</v>
          </cell>
          <cell r="CW139">
            <v>0</v>
          </cell>
          <cell r="CX139">
            <v>0</v>
          </cell>
          <cell r="CY139">
            <v>0</v>
          </cell>
          <cell r="CZ139">
            <v>0</v>
          </cell>
          <cell r="DA139">
            <v>0</v>
          </cell>
          <cell r="DC139">
            <v>39995</v>
          </cell>
          <cell r="DD139">
            <v>-2406.2668797834085</v>
          </cell>
          <cell r="DE139">
            <v>4.7818428387728247</v>
          </cell>
          <cell r="DF139">
            <v>0</v>
          </cell>
          <cell r="DG139">
            <v>0</v>
          </cell>
          <cell r="DH139">
            <v>0</v>
          </cell>
          <cell r="DI139">
            <v>0</v>
          </cell>
          <cell r="DJ139">
            <v>0</v>
          </cell>
          <cell r="DK139">
            <v>-2401.4850369446358</v>
          </cell>
        </row>
        <row r="140">
          <cell r="A140">
            <v>40026</v>
          </cell>
          <cell r="B140">
            <v>33.659448637161987</v>
          </cell>
          <cell r="C140">
            <v>3120.141110492571</v>
          </cell>
          <cell r="D140">
            <v>13.970054713368008</v>
          </cell>
          <cell r="E140">
            <v>7.6477010671337489</v>
          </cell>
          <cell r="F140">
            <v>11.935380439745641</v>
          </cell>
          <cell r="G140">
            <v>4.581777959774918</v>
          </cell>
          <cell r="H140">
            <v>0.19827265664999685</v>
          </cell>
          <cell r="I140">
            <v>4.0443165750000391E-2</v>
          </cell>
          <cell r="J140">
            <v>0</v>
          </cell>
          <cell r="K140">
            <v>0</v>
          </cell>
          <cell r="L140">
            <v>0</v>
          </cell>
          <cell r="M140">
            <v>0.8900380999500157</v>
          </cell>
          <cell r="N140">
            <v>0</v>
          </cell>
          <cell r="O140">
            <v>0</v>
          </cell>
          <cell r="P140">
            <v>3.156772696189819E-2</v>
          </cell>
          <cell r="Q140">
            <v>1.4169891220059299E-2</v>
          </cell>
          <cell r="R140">
            <v>0.43723991003156698</v>
          </cell>
          <cell r="S140">
            <v>0.40257267099627825</v>
          </cell>
          <cell r="T140">
            <v>2.8537945327557425E-3</v>
          </cell>
          <cell r="U140">
            <v>0.18411530801921799</v>
          </cell>
          <cell r="V140">
            <v>4.41668399440843E-3</v>
          </cell>
          <cell r="W140">
            <v>0.43585940590499378</v>
          </cell>
          <cell r="X140">
            <v>4.7591440953908661E-3</v>
          </cell>
          <cell r="Y140">
            <v>3.5395075765616468E-3</v>
          </cell>
          <cell r="Z140">
            <v>8.7954035505263164E-2</v>
          </cell>
          <cell r="AA140">
            <v>8.6819296489813957E-2</v>
          </cell>
          <cell r="AB140">
            <v>1.6064216749630942</v>
          </cell>
          <cell r="AC140">
            <v>0.28723941264423958</v>
          </cell>
          <cell r="AD140">
            <v>4.6924121840602309E-2</v>
          </cell>
          <cell r="AE140">
            <v>9.9901702067634227E-2</v>
          </cell>
          <cell r="AF140">
            <v>1.3084807888567695E-2</v>
          </cell>
          <cell r="AG140">
            <v>2.0093386973322823E-2</v>
          </cell>
          <cell r="AH140">
            <v>0.20257720885559138</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C140">
            <v>40026</v>
          </cell>
          <cell r="BD140">
            <v>0</v>
          </cell>
          <cell r="BE140">
            <v>0</v>
          </cell>
          <cell r="BF140">
            <v>0</v>
          </cell>
          <cell r="BG140">
            <v>0</v>
          </cell>
          <cell r="BH140">
            <v>0</v>
          </cell>
          <cell r="BI140">
            <v>0</v>
          </cell>
          <cell r="BJ140">
            <v>0</v>
          </cell>
          <cell r="BK140">
            <v>0</v>
          </cell>
          <cell r="BL140">
            <v>0</v>
          </cell>
          <cell r="BM140">
            <v>0</v>
          </cell>
          <cell r="BN140">
            <v>0</v>
          </cell>
          <cell r="BP140">
            <v>0</v>
          </cell>
          <cell r="BQ140">
            <v>0</v>
          </cell>
          <cell r="BR140">
            <v>0</v>
          </cell>
          <cell r="BS140">
            <v>0</v>
          </cell>
          <cell r="BT140">
            <v>0</v>
          </cell>
          <cell r="BU140">
            <v>0</v>
          </cell>
          <cell r="CA140">
            <v>0</v>
          </cell>
          <cell r="CB140">
            <v>0</v>
          </cell>
          <cell r="CC140">
            <v>0</v>
          </cell>
          <cell r="CH140">
            <v>0</v>
          </cell>
          <cell r="CI140">
            <v>0</v>
          </cell>
          <cell r="CJ140">
            <v>0</v>
          </cell>
          <cell r="CK140">
            <v>0</v>
          </cell>
          <cell r="CL140">
            <v>0</v>
          </cell>
          <cell r="CR140">
            <v>0</v>
          </cell>
          <cell r="CS140">
            <v>0</v>
          </cell>
          <cell r="CT140">
            <v>0</v>
          </cell>
          <cell r="CU140">
            <v>0</v>
          </cell>
          <cell r="CV140">
            <v>0</v>
          </cell>
          <cell r="CW140">
            <v>0</v>
          </cell>
          <cell r="CX140">
            <v>0</v>
          </cell>
          <cell r="CY140">
            <v>0</v>
          </cell>
          <cell r="CZ140">
            <v>0</v>
          </cell>
          <cell r="DA140">
            <v>0</v>
          </cell>
          <cell r="DC140">
            <v>40026</v>
          </cell>
          <cell r="DD140">
            <v>3193.0642272321047</v>
          </cell>
          <cell r="DE140">
            <v>3.9721096905612607</v>
          </cell>
          <cell r="DF140">
            <v>0</v>
          </cell>
          <cell r="DG140">
            <v>0</v>
          </cell>
          <cell r="DH140">
            <v>0</v>
          </cell>
          <cell r="DI140">
            <v>0</v>
          </cell>
          <cell r="DJ140">
            <v>0</v>
          </cell>
          <cell r="DK140">
            <v>3197.0363369226661</v>
          </cell>
        </row>
        <row r="141">
          <cell r="A141">
            <v>40057</v>
          </cell>
          <cell r="B141">
            <v>-17.784646772547859</v>
          </cell>
          <cell r="C141">
            <v>-2485.5689329131606</v>
          </cell>
          <cell r="D141">
            <v>-9.5812553351359391</v>
          </cell>
          <cell r="E141">
            <v>-23.450865863674554</v>
          </cell>
          <cell r="F141">
            <v>-6.6494556991175342</v>
          </cell>
          <cell r="G141">
            <v>-10.135553596784739</v>
          </cell>
          <cell r="H141">
            <v>-0.51586005431000559</v>
          </cell>
          <cell r="I141">
            <v>-6.7620154549999825E-2</v>
          </cell>
          <cell r="J141">
            <v>0</v>
          </cell>
          <cell r="K141">
            <v>0</v>
          </cell>
          <cell r="L141">
            <v>0</v>
          </cell>
          <cell r="M141">
            <v>-1.4881256884300091</v>
          </cell>
          <cell r="N141">
            <v>0</v>
          </cell>
          <cell r="O141">
            <v>0</v>
          </cell>
          <cell r="P141">
            <v>-6.4068087146532657E-2</v>
          </cell>
          <cell r="Q141">
            <v>-2.8758416044323099E-2</v>
          </cell>
          <cell r="R141">
            <v>-0.88739758468054786</v>
          </cell>
          <cell r="S141">
            <v>-0.81703890176616367</v>
          </cell>
          <cell r="T141">
            <v>-5.7919012365204737E-3</v>
          </cell>
          <cell r="U141">
            <v>-0.37367009710348609</v>
          </cell>
          <cell r="V141">
            <v>-8.9638539827097928E-3</v>
          </cell>
          <cell r="W141">
            <v>-0.88459579097539975</v>
          </cell>
          <cell r="X141">
            <v>-9.6588917857320673E-3</v>
          </cell>
          <cell r="Y141">
            <v>-7.183585949813249E-3</v>
          </cell>
          <cell r="Z141">
            <v>-0.17850657471921522</v>
          </cell>
          <cell r="AA141">
            <v>-0.17620357209198118</v>
          </cell>
          <cell r="AB141">
            <v>2.2096985535590647</v>
          </cell>
          <cell r="AC141">
            <v>-0.58296499280487302</v>
          </cell>
          <cell r="AD141">
            <v>-9.5234564433112609E-2</v>
          </cell>
          <cell r="AE141">
            <v>-0.2027548883035297</v>
          </cell>
          <cell r="AF141">
            <v>-2.655619180665866E-2</v>
          </cell>
          <cell r="AG141">
            <v>-4.0780410614605668E-2</v>
          </cell>
          <cell r="AH141">
            <v>-0.41113933500897021</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C141">
            <v>40057</v>
          </cell>
          <cell r="BD141">
            <v>0</v>
          </cell>
          <cell r="BE141">
            <v>0</v>
          </cell>
          <cell r="BF141">
            <v>0</v>
          </cell>
          <cell r="BG141">
            <v>0</v>
          </cell>
          <cell r="BH141">
            <v>0</v>
          </cell>
          <cell r="BI141">
            <v>0</v>
          </cell>
          <cell r="BJ141">
            <v>0</v>
          </cell>
          <cell r="BK141">
            <v>0</v>
          </cell>
          <cell r="BL141">
            <v>0</v>
          </cell>
          <cell r="BM141">
            <v>0</v>
          </cell>
          <cell r="BN141">
            <v>0</v>
          </cell>
          <cell r="BP141">
            <v>0</v>
          </cell>
          <cell r="BQ141">
            <v>0</v>
          </cell>
          <cell r="BR141">
            <v>0</v>
          </cell>
          <cell r="BS141">
            <v>0</v>
          </cell>
          <cell r="BT141">
            <v>0</v>
          </cell>
          <cell r="BU141">
            <v>0</v>
          </cell>
          <cell r="CA141">
            <v>0</v>
          </cell>
          <cell r="CB141">
            <v>0</v>
          </cell>
          <cell r="CC141">
            <v>0</v>
          </cell>
          <cell r="CH141">
            <v>0</v>
          </cell>
          <cell r="CI141">
            <v>0</v>
          </cell>
          <cell r="CJ141">
            <v>0</v>
          </cell>
          <cell r="CK141">
            <v>0</v>
          </cell>
          <cell r="CL141">
            <v>0</v>
          </cell>
          <cell r="CR141">
            <v>0</v>
          </cell>
          <cell r="CS141">
            <v>0</v>
          </cell>
          <cell r="CT141">
            <v>0</v>
          </cell>
          <cell r="CU141">
            <v>0</v>
          </cell>
          <cell r="CV141">
            <v>0</v>
          </cell>
          <cell r="CW141">
            <v>0</v>
          </cell>
          <cell r="CX141">
            <v>0</v>
          </cell>
          <cell r="CY141">
            <v>0</v>
          </cell>
          <cell r="CZ141">
            <v>0</v>
          </cell>
          <cell r="DA141">
            <v>0</v>
          </cell>
          <cell r="DC141">
            <v>40057</v>
          </cell>
          <cell r="DD141">
            <v>-2555.2423160777112</v>
          </cell>
          <cell r="DE141">
            <v>-2.59156908689511</v>
          </cell>
          <cell r="DF141">
            <v>0</v>
          </cell>
          <cell r="DG141">
            <v>0</v>
          </cell>
          <cell r="DH141">
            <v>0</v>
          </cell>
          <cell r="DI141">
            <v>0</v>
          </cell>
          <cell r="DJ141">
            <v>0</v>
          </cell>
          <cell r="DK141">
            <v>-2557.8338851646063</v>
          </cell>
        </row>
        <row r="142">
          <cell r="A142">
            <v>40087</v>
          </cell>
          <cell r="B142">
            <v>489.42120678074599</v>
          </cell>
          <cell r="C142">
            <v>5903.4388904205107</v>
          </cell>
          <cell r="D142">
            <v>1178.5265376382658</v>
          </cell>
          <cell r="E142">
            <v>616.13632504765383</v>
          </cell>
          <cell r="F142">
            <v>1870.6302174963657</v>
          </cell>
          <cell r="G142">
            <v>82.240161253950504</v>
          </cell>
          <cell r="H142">
            <v>-18.052516087399994</v>
          </cell>
          <cell r="I142">
            <v>0.70408456300000011</v>
          </cell>
          <cell r="J142">
            <v>0</v>
          </cell>
          <cell r="K142">
            <v>0</v>
          </cell>
          <cell r="L142">
            <v>0</v>
          </cell>
          <cell r="M142">
            <v>15.49488213980003</v>
          </cell>
          <cell r="N142">
            <v>0</v>
          </cell>
          <cell r="O142">
            <v>0</v>
          </cell>
          <cell r="P142">
            <v>7.2563572160543739</v>
          </cell>
          <cell r="Q142">
            <v>5.0510710178417524</v>
          </cell>
          <cell r="R142">
            <v>30.684917639564208</v>
          </cell>
          <cell r="S142">
            <v>30.825424067480562</v>
          </cell>
          <cell r="T142">
            <v>21.802847672013193</v>
          </cell>
          <cell r="U142">
            <v>74.964731602397819</v>
          </cell>
          <cell r="V142">
            <v>1.3567278412992509</v>
          </cell>
          <cell r="W142">
            <v>103.67075722868998</v>
          </cell>
          <cell r="X142">
            <v>2.5777657191006442</v>
          </cell>
          <cell r="Y142">
            <v>0.79895027388082485</v>
          </cell>
          <cell r="Z142">
            <v>13.478223375888367</v>
          </cell>
          <cell r="AA142">
            <v>28.060128469069269</v>
          </cell>
          <cell r="AB142">
            <v>184.3376489200553</v>
          </cell>
          <cell r="AC142">
            <v>118.72747736741024</v>
          </cell>
          <cell r="AD142">
            <v>3.5807370321349343</v>
          </cell>
          <cell r="AE142">
            <v>6.557654542038863</v>
          </cell>
          <cell r="AF142">
            <v>4.6865245966339009</v>
          </cell>
          <cell r="AG142">
            <v>8.4773194822293636</v>
          </cell>
          <cell r="AH142">
            <v>43.970338226424502</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C142">
            <v>40087</v>
          </cell>
          <cell r="BD142">
            <v>0</v>
          </cell>
          <cell r="BE142">
            <v>0</v>
          </cell>
          <cell r="BF142">
            <v>0</v>
          </cell>
          <cell r="BG142">
            <v>0</v>
          </cell>
          <cell r="BH142">
            <v>0</v>
          </cell>
          <cell r="BI142">
            <v>0</v>
          </cell>
          <cell r="BJ142">
            <v>0</v>
          </cell>
          <cell r="BK142">
            <v>0</v>
          </cell>
          <cell r="BL142">
            <v>0</v>
          </cell>
          <cell r="BM142">
            <v>0</v>
          </cell>
          <cell r="BN142">
            <v>0</v>
          </cell>
          <cell r="BP142">
            <v>0</v>
          </cell>
          <cell r="BQ142">
            <v>0</v>
          </cell>
          <cell r="BR142">
            <v>0</v>
          </cell>
          <cell r="BS142">
            <v>0</v>
          </cell>
          <cell r="BT142">
            <v>0</v>
          </cell>
          <cell r="BU142">
            <v>0</v>
          </cell>
          <cell r="CA142">
            <v>0</v>
          </cell>
          <cell r="CB142">
            <v>0</v>
          </cell>
          <cell r="CC142">
            <v>0</v>
          </cell>
          <cell r="CH142">
            <v>0</v>
          </cell>
          <cell r="CI142">
            <v>0</v>
          </cell>
          <cell r="CJ142">
            <v>0</v>
          </cell>
          <cell r="CK142">
            <v>0</v>
          </cell>
          <cell r="CL142">
            <v>0</v>
          </cell>
          <cell r="CR142">
            <v>0</v>
          </cell>
          <cell r="CS142">
            <v>0</v>
          </cell>
          <cell r="CT142">
            <v>0</v>
          </cell>
          <cell r="CU142">
            <v>0</v>
          </cell>
          <cell r="CV142">
            <v>0</v>
          </cell>
          <cell r="CW142">
            <v>0</v>
          </cell>
          <cell r="CX142">
            <v>0</v>
          </cell>
          <cell r="CY142">
            <v>0</v>
          </cell>
          <cell r="CZ142">
            <v>0</v>
          </cell>
          <cell r="DA142">
            <v>0</v>
          </cell>
          <cell r="DC142">
            <v>40087</v>
          </cell>
          <cell r="DD142">
            <v>10138.539789252891</v>
          </cell>
          <cell r="DE142">
            <v>690.86560229020745</v>
          </cell>
          <cell r="DF142">
            <v>0</v>
          </cell>
          <cell r="DG142">
            <v>0</v>
          </cell>
          <cell r="DH142">
            <v>0</v>
          </cell>
          <cell r="DI142">
            <v>0</v>
          </cell>
          <cell r="DJ142">
            <v>0</v>
          </cell>
          <cell r="DK142">
            <v>10829.405391543098</v>
          </cell>
        </row>
        <row r="143">
          <cell r="A143">
            <v>40118</v>
          </cell>
          <cell r="B143">
            <v>957.41710154726866</v>
          </cell>
          <cell r="C143">
            <v>12737.522240177701</v>
          </cell>
          <cell r="D143">
            <v>2442.7164924140807</v>
          </cell>
          <cell r="E143">
            <v>888.22416789148008</v>
          </cell>
          <cell r="F143">
            <v>2899.4396803313207</v>
          </cell>
          <cell r="G143">
            <v>156.56871350715141</v>
          </cell>
          <cell r="H143">
            <v>14.601429606199991</v>
          </cell>
          <cell r="I143">
            <v>1.40387156</v>
          </cell>
          <cell r="J143">
            <v>0</v>
          </cell>
          <cell r="K143">
            <v>0</v>
          </cell>
          <cell r="L143">
            <v>0</v>
          </cell>
          <cell r="M143">
            <v>30.895187175999965</v>
          </cell>
          <cell r="N143">
            <v>0</v>
          </cell>
          <cell r="O143">
            <v>0</v>
          </cell>
          <cell r="P143">
            <v>11.157016684480755</v>
          </cell>
          <cell r="Q143">
            <v>7.7070683729069991</v>
          </cell>
          <cell r="R143">
            <v>49.484152025937746</v>
          </cell>
          <cell r="S143">
            <v>49.432531162342876</v>
          </cell>
          <cell r="T143">
            <v>32.825009694785123</v>
          </cell>
          <cell r="U143">
            <v>114.18466272976092</v>
          </cell>
          <cell r="V143">
            <v>2.074766848175071</v>
          </cell>
          <cell r="W143">
            <v>159.28413348052473</v>
          </cell>
          <cell r="X143">
            <v>3.9144711003104242</v>
          </cell>
          <cell r="Y143">
            <v>1.2289104820263159</v>
          </cell>
          <cell r="Z143">
            <v>20.945893033339345</v>
          </cell>
          <cell r="AA143">
            <v>42.876411266753877</v>
          </cell>
          <cell r="AB143">
            <v>298.16773891493472</v>
          </cell>
          <cell r="AC143">
            <v>180.81006699001739</v>
          </cell>
          <cell r="AD143">
            <v>5.7433903602259697</v>
          </cell>
          <cell r="AE143">
            <v>10.624234646768736</v>
          </cell>
          <cell r="AF143">
            <v>7.1503595140844372</v>
          </cell>
          <cell r="AG143">
            <v>12.906953550594809</v>
          </cell>
          <cell r="AH143">
            <v>67.692283410899279</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C143">
            <v>40118</v>
          </cell>
          <cell r="BD143">
            <v>0</v>
          </cell>
          <cell r="BE143">
            <v>0</v>
          </cell>
          <cell r="BF143">
            <v>0</v>
          </cell>
          <cell r="BG143">
            <v>0</v>
          </cell>
          <cell r="BH143">
            <v>0</v>
          </cell>
          <cell r="BI143">
            <v>0</v>
          </cell>
          <cell r="BJ143">
            <v>0</v>
          </cell>
          <cell r="BK143">
            <v>0</v>
          </cell>
          <cell r="BL143">
            <v>0</v>
          </cell>
          <cell r="BM143">
            <v>0</v>
          </cell>
          <cell r="BN143">
            <v>0</v>
          </cell>
          <cell r="BP143">
            <v>0</v>
          </cell>
          <cell r="BQ143">
            <v>0</v>
          </cell>
          <cell r="BR143">
            <v>0</v>
          </cell>
          <cell r="BS143">
            <v>0</v>
          </cell>
          <cell r="BT143">
            <v>0</v>
          </cell>
          <cell r="BU143">
            <v>0</v>
          </cell>
          <cell r="CA143">
            <v>0</v>
          </cell>
          <cell r="CB143">
            <v>0</v>
          </cell>
          <cell r="CC143">
            <v>0</v>
          </cell>
          <cell r="CH143">
            <v>0</v>
          </cell>
          <cell r="CI143">
            <v>0</v>
          </cell>
          <cell r="CJ143">
            <v>0</v>
          </cell>
          <cell r="CK143">
            <v>0</v>
          </cell>
          <cell r="CL143">
            <v>0</v>
          </cell>
          <cell r="CR143">
            <v>0</v>
          </cell>
          <cell r="CS143">
            <v>0</v>
          </cell>
          <cell r="CT143">
            <v>0</v>
          </cell>
          <cell r="CU143">
            <v>0</v>
          </cell>
          <cell r="CV143">
            <v>0</v>
          </cell>
          <cell r="CW143">
            <v>0</v>
          </cell>
          <cell r="CX143">
            <v>0</v>
          </cell>
          <cell r="CY143">
            <v>0</v>
          </cell>
          <cell r="CZ143">
            <v>0</v>
          </cell>
          <cell r="DA143">
            <v>0</v>
          </cell>
          <cell r="DC143">
            <v>40118</v>
          </cell>
          <cell r="DD143">
            <v>20128.788884211204</v>
          </cell>
          <cell r="DE143">
            <v>1078.2100542688695</v>
          </cell>
          <cell r="DF143">
            <v>0</v>
          </cell>
          <cell r="DG143">
            <v>0</v>
          </cell>
          <cell r="DH143">
            <v>0</v>
          </cell>
          <cell r="DI143">
            <v>0</v>
          </cell>
          <cell r="DJ143">
            <v>0</v>
          </cell>
          <cell r="DK143">
            <v>21206.998938480072</v>
          </cell>
        </row>
        <row r="144">
          <cell r="A144">
            <v>40148</v>
          </cell>
          <cell r="B144">
            <v>945.03542189431664</v>
          </cell>
          <cell r="C144">
            <v>20401.14048533544</v>
          </cell>
          <cell r="D144">
            <v>3219.8253995178848</v>
          </cell>
          <cell r="E144">
            <v>1075.8061608480284</v>
          </cell>
          <cell r="F144">
            <v>3899.1048601027614</v>
          </cell>
          <cell r="G144">
            <v>113.10934687819579</v>
          </cell>
          <cell r="H144">
            <v>17.894532606060007</v>
          </cell>
          <cell r="I144">
            <v>0.97656559584999858</v>
          </cell>
          <cell r="J144">
            <v>0</v>
          </cell>
          <cell r="K144">
            <v>0</v>
          </cell>
          <cell r="L144">
            <v>0</v>
          </cell>
          <cell r="M144">
            <v>21.491408283409982</v>
          </cell>
          <cell r="N144">
            <v>0</v>
          </cell>
          <cell r="O144">
            <v>0</v>
          </cell>
          <cell r="P144">
            <v>13.982140403684534</v>
          </cell>
          <cell r="Q144">
            <v>9.8149091295388615</v>
          </cell>
          <cell r="R144">
            <v>55.930941134755706</v>
          </cell>
          <cell r="S144">
            <v>56.572788326608446</v>
          </cell>
          <cell r="T144">
            <v>42.979248146128249</v>
          </cell>
          <cell r="U144">
            <v>145.94198871039228</v>
          </cell>
          <cell r="V144">
            <v>2.6298809721095675</v>
          </cell>
          <cell r="W144">
            <v>199.92058076827874</v>
          </cell>
          <cell r="X144">
            <v>5.0349521996584805</v>
          </cell>
          <cell r="Y144">
            <v>1.5388114565538153</v>
          </cell>
          <cell r="Z144">
            <v>25.662521521192286</v>
          </cell>
          <cell r="AA144">
            <v>54.439373664003341</v>
          </cell>
          <cell r="AB144">
            <v>360.87826150415566</v>
          </cell>
          <cell r="AC144">
            <v>231.18552804838407</v>
          </cell>
          <cell r="AD144">
            <v>6.5699085412343674</v>
          </cell>
          <cell r="AE144">
            <v>11.885017156490207</v>
          </cell>
          <cell r="AF144">
            <v>9.1072030308974625</v>
          </cell>
          <cell r="AG144">
            <v>16.511367918856475</v>
          </cell>
          <cell r="AH144">
            <v>84.606860207907218</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C144">
            <v>40148</v>
          </cell>
          <cell r="BD144">
            <v>0</v>
          </cell>
          <cell r="BE144">
            <v>0</v>
          </cell>
          <cell r="BF144">
            <v>0</v>
          </cell>
          <cell r="BG144">
            <v>0</v>
          </cell>
          <cell r="BH144">
            <v>0</v>
          </cell>
          <cell r="BI144">
            <v>0</v>
          </cell>
          <cell r="BJ144">
            <v>0</v>
          </cell>
          <cell r="BK144">
            <v>0</v>
          </cell>
          <cell r="BL144">
            <v>0</v>
          </cell>
          <cell r="BM144">
            <v>0</v>
          </cell>
          <cell r="BN144">
            <v>0</v>
          </cell>
          <cell r="BP144">
            <v>0</v>
          </cell>
          <cell r="BQ144">
            <v>0</v>
          </cell>
          <cell r="BR144">
            <v>0</v>
          </cell>
          <cell r="BS144">
            <v>0</v>
          </cell>
          <cell r="BT144">
            <v>0</v>
          </cell>
          <cell r="BU144">
            <v>0</v>
          </cell>
          <cell r="CA144">
            <v>0</v>
          </cell>
          <cell r="CB144">
            <v>0</v>
          </cell>
          <cell r="CC144">
            <v>0</v>
          </cell>
          <cell r="CH144">
            <v>0</v>
          </cell>
          <cell r="CI144">
            <v>0</v>
          </cell>
          <cell r="CJ144">
            <v>0</v>
          </cell>
          <cell r="CK144">
            <v>0</v>
          </cell>
          <cell r="CL144">
            <v>0</v>
          </cell>
          <cell r="CR144">
            <v>0</v>
          </cell>
          <cell r="CS144">
            <v>0</v>
          </cell>
          <cell r="CT144">
            <v>0</v>
          </cell>
          <cell r="CU144">
            <v>0</v>
          </cell>
          <cell r="CV144">
            <v>0</v>
          </cell>
          <cell r="CW144">
            <v>0</v>
          </cell>
          <cell r="CX144">
            <v>0</v>
          </cell>
          <cell r="CY144">
            <v>0</v>
          </cell>
          <cell r="CZ144">
            <v>0</v>
          </cell>
          <cell r="DA144">
            <v>0</v>
          </cell>
          <cell r="DC144">
            <v>40148</v>
          </cell>
          <cell r="DD144">
            <v>29694.384181061949</v>
          </cell>
          <cell r="DE144">
            <v>1335.1922828408296</v>
          </cell>
          <cell r="DF144">
            <v>0</v>
          </cell>
          <cell r="DG144">
            <v>0</v>
          </cell>
          <cell r="DH144">
            <v>0</v>
          </cell>
          <cell r="DI144">
            <v>0</v>
          </cell>
          <cell r="DJ144">
            <v>0</v>
          </cell>
          <cell r="DK144">
            <v>31029.576463902777</v>
          </cell>
        </row>
      </sheetData>
      <sheetData sheetId="1" refreshError="1">
        <row r="19">
          <cell r="A19" t="str">
            <v>A-1-1.)  Billed Net Margin Rev Summary</v>
          </cell>
          <cell r="DC19" t="str">
            <v>B-1-1.)  Billed Net Margin Rev Summary</v>
          </cell>
        </row>
        <row r="20">
          <cell r="B20" t="str">
            <v>P1</v>
          </cell>
          <cell r="C20" t="str">
            <v>P2</v>
          </cell>
          <cell r="D20" t="str">
            <v>P3</v>
          </cell>
          <cell r="E20" t="str">
            <v>P4</v>
          </cell>
          <cell r="F20" t="str">
            <v>P5</v>
          </cell>
          <cell r="G20" t="str">
            <v>P7</v>
          </cell>
          <cell r="H20" t="str">
            <v>P8</v>
          </cell>
          <cell r="I20" t="str">
            <v>P9</v>
          </cell>
          <cell r="J20" t="str">
            <v>P9a</v>
          </cell>
          <cell r="K20" t="str">
            <v>P9b</v>
          </cell>
          <cell r="L20" t="str">
            <v>P9c</v>
          </cell>
          <cell r="M20" t="str">
            <v>P10</v>
          </cell>
          <cell r="N20" t="str">
            <v>P10a</v>
          </cell>
          <cell r="O20" t="str">
            <v>P10b</v>
          </cell>
          <cell r="P20" t="str">
            <v>P20</v>
          </cell>
          <cell r="Q20" t="str">
            <v>P21</v>
          </cell>
          <cell r="R20" t="str">
            <v>P22</v>
          </cell>
          <cell r="S20" t="str">
            <v>P23</v>
          </cell>
          <cell r="T20" t="str">
            <v>P24</v>
          </cell>
          <cell r="U20" t="str">
            <v>P25</v>
          </cell>
          <cell r="V20" t="str">
            <v>P26</v>
          </cell>
          <cell r="W20" t="str">
            <v>P27</v>
          </cell>
          <cell r="X20" t="str">
            <v>P28</v>
          </cell>
          <cell r="Y20" t="str">
            <v>P29</v>
          </cell>
          <cell r="Z20" t="str">
            <v>P30</v>
          </cell>
          <cell r="AA20" t="str">
            <v>P31</v>
          </cell>
          <cell r="AB20" t="str">
            <v>P32</v>
          </cell>
          <cell r="AC20" t="str">
            <v>P33</v>
          </cell>
          <cell r="AD20" t="str">
            <v>P34</v>
          </cell>
          <cell r="AE20" t="str">
            <v>P35</v>
          </cell>
          <cell r="AF20" t="str">
            <v>P36</v>
          </cell>
          <cell r="AG20" t="str">
            <v>P37</v>
          </cell>
          <cell r="AH20" t="str">
            <v>P38</v>
          </cell>
          <cell r="AI20" t="str">
            <v>P49</v>
          </cell>
          <cell r="AJ20" t="str">
            <v>P50</v>
          </cell>
          <cell r="AK20" t="str">
            <v>P51</v>
          </cell>
          <cell r="AL20" t="str">
            <v>P52</v>
          </cell>
          <cell r="AM20" t="str">
            <v>P62</v>
          </cell>
          <cell r="AN20" t="str">
            <v>P63</v>
          </cell>
          <cell r="AO20" t="str">
            <v>P64</v>
          </cell>
          <cell r="AP20" t="str">
            <v>P65</v>
          </cell>
          <cell r="AQ20" t="str">
            <v>P66</v>
          </cell>
          <cell r="AR20" t="str">
            <v>Spare 1a</v>
          </cell>
          <cell r="AS20" t="str">
            <v>Spare 2a</v>
          </cell>
          <cell r="AT20" t="str">
            <v>Spare 3a</v>
          </cell>
          <cell r="AU20" t="str">
            <v>Spare 4a</v>
          </cell>
          <cell r="AV20" t="str">
            <v>Spare 5a</v>
          </cell>
          <cell r="AW20" t="str">
            <v>Spare 6a</v>
          </cell>
          <cell r="AX20" t="str">
            <v>Spare 7a</v>
          </cell>
          <cell r="AY20" t="str">
            <v>Spare 8a</v>
          </cell>
          <cell r="AZ20" t="str">
            <v>P58</v>
          </cell>
          <cell r="BA20" t="str">
            <v>P61</v>
          </cell>
          <cell r="BD20" t="str">
            <v>P11</v>
          </cell>
          <cell r="BE20" t="str">
            <v>P12</v>
          </cell>
          <cell r="BF20" t="str">
            <v>P13</v>
          </cell>
          <cell r="BG20" t="str">
            <v>P14</v>
          </cell>
          <cell r="BH20" t="str">
            <v>P15</v>
          </cell>
          <cell r="BI20" t="str">
            <v>P17</v>
          </cell>
          <cell r="BJ20" t="str">
            <v>P18</v>
          </cell>
          <cell r="BK20" t="str">
            <v>P19</v>
          </cell>
          <cell r="BL20" t="str">
            <v>P19a</v>
          </cell>
          <cell r="BM20" t="str">
            <v>P19b</v>
          </cell>
          <cell r="BN20" t="str">
            <v>P19c</v>
          </cell>
          <cell r="BP20" t="str">
            <v>P39</v>
          </cell>
          <cell r="BQ20" t="str">
            <v>P40</v>
          </cell>
          <cell r="BR20" t="str">
            <v>P41</v>
          </cell>
          <cell r="BS20" t="str">
            <v>P42</v>
          </cell>
          <cell r="BT20" t="str">
            <v>P43</v>
          </cell>
          <cell r="BU20" t="str">
            <v>P44</v>
          </cell>
          <cell r="CA20" t="str">
            <v>P45</v>
          </cell>
          <cell r="CB20" t="str">
            <v>P46</v>
          </cell>
          <cell r="CC20" t="str">
            <v>P47</v>
          </cell>
          <cell r="CH20" t="str">
            <v>P48</v>
          </cell>
          <cell r="CI20" t="str">
            <v>P53</v>
          </cell>
          <cell r="CJ20" t="str">
            <v>P54</v>
          </cell>
          <cell r="CK20" t="str">
            <v>P55</v>
          </cell>
          <cell r="CL20" t="str">
            <v>P56</v>
          </cell>
          <cell r="CR20" t="str">
            <v>Spare 1b</v>
          </cell>
          <cell r="CS20" t="str">
            <v>Spare 2b</v>
          </cell>
          <cell r="CT20" t="str">
            <v>Spare 3b</v>
          </cell>
          <cell r="CU20" t="str">
            <v>Spare 4b</v>
          </cell>
          <cell r="CV20" t="str">
            <v>Spare 5b</v>
          </cell>
          <cell r="CW20" t="str">
            <v>Spare 6b</v>
          </cell>
          <cell r="CX20" t="str">
            <v>Spare 7b</v>
          </cell>
          <cell r="CY20" t="str">
            <v>Spare 8b</v>
          </cell>
          <cell r="CZ20" t="str">
            <v>p57</v>
          </cell>
          <cell r="DA20" t="str">
            <v>p60</v>
          </cell>
          <cell r="DD20" t="str">
            <v>Total Firm</v>
          </cell>
          <cell r="DE20" t="str">
            <v>Total TC</v>
          </cell>
          <cell r="DF20" t="str">
            <v>Total Interruptible</v>
          </cell>
          <cell r="DG20" t="str">
            <v>Total Firm</v>
          </cell>
          <cell r="DH20" t="str">
            <v>Total TC</v>
          </cell>
          <cell r="DI20" t="str">
            <v>Total Interruptible</v>
          </cell>
          <cell r="DJ20" t="str">
            <v>Others</v>
          </cell>
          <cell r="DK20" t="str">
            <v>Grand</v>
          </cell>
        </row>
        <row r="21">
          <cell r="B21" t="str">
            <v>Resid - Firm</v>
          </cell>
          <cell r="D21" t="str">
            <v>Comm - Firm</v>
          </cell>
          <cell r="P21" t="str">
            <v>TC</v>
          </cell>
          <cell r="AI21" t="str">
            <v>Interruptible</v>
          </cell>
          <cell r="AR21" t="str">
            <v>Resid</v>
          </cell>
          <cell r="AS21" t="str">
            <v>Comm</v>
          </cell>
          <cell r="AT21" t="str">
            <v>Comm</v>
          </cell>
          <cell r="AU21" t="str">
            <v>TC</v>
          </cell>
          <cell r="AV21" t="str">
            <v>TC</v>
          </cell>
          <cell r="AW21" t="str">
            <v>TC</v>
          </cell>
          <cell r="AX21" t="str">
            <v>Interrupt</v>
          </cell>
          <cell r="AY21" t="str">
            <v>Interrupt</v>
          </cell>
          <cell r="AZ21" t="str">
            <v>Edgar</v>
          </cell>
          <cell r="BA21" t="str">
            <v>S. Allowance</v>
          </cell>
          <cell r="BD21" t="str">
            <v>Resid - Firm</v>
          </cell>
          <cell r="BF21" t="str">
            <v>Comm - Firm</v>
          </cell>
          <cell r="BP21" t="str">
            <v>TC</v>
          </cell>
          <cell r="CI21" t="str">
            <v>Interruptible</v>
          </cell>
          <cell r="CR21" t="str">
            <v>Resid</v>
          </cell>
          <cell r="CS21" t="str">
            <v>Comm</v>
          </cell>
          <cell r="CT21" t="str">
            <v>Comm</v>
          </cell>
          <cell r="CU21" t="str">
            <v>TC</v>
          </cell>
          <cell r="CV21" t="str">
            <v>TC</v>
          </cell>
          <cell r="CW21" t="str">
            <v>TC</v>
          </cell>
          <cell r="CX21" t="str">
            <v>Interrupt</v>
          </cell>
          <cell r="CY21" t="str">
            <v>Interrupt</v>
          </cell>
          <cell r="CZ21" t="str">
            <v>Offsys</v>
          </cell>
          <cell r="DA21" t="str">
            <v>Rev Char</v>
          </cell>
          <cell r="DD21" t="str">
            <v>Sales</v>
          </cell>
          <cell r="DE21" t="str">
            <v>Sales</v>
          </cell>
          <cell r="DF21" t="str">
            <v>Sales</v>
          </cell>
          <cell r="DG21" t="str">
            <v>Trans</v>
          </cell>
          <cell r="DH21" t="str">
            <v>Trans</v>
          </cell>
          <cell r="DI21" t="str">
            <v>Trans</v>
          </cell>
          <cell r="DJ21" t="str">
            <v>(Edgar, S.Allow, Choff, Offsys)</v>
          </cell>
          <cell r="DK21" t="str">
            <v>Total</v>
          </cell>
        </row>
        <row r="22">
          <cell r="B22" t="str">
            <v>1A</v>
          </cell>
          <cell r="C22" t="str">
            <v>1B</v>
          </cell>
          <cell r="D22">
            <v>3</v>
          </cell>
          <cell r="E22" t="str">
            <v>2-1</v>
          </cell>
          <cell r="F22" t="str">
            <v>2-2</v>
          </cell>
          <cell r="G22" t="str">
            <v>4A</v>
          </cell>
          <cell r="H22" t="str">
            <v>4B</v>
          </cell>
          <cell r="I22">
            <v>7</v>
          </cell>
          <cell r="J22" t="str">
            <v>SC 21 - R1</v>
          </cell>
          <cell r="K22" t="str">
            <v>SC 21 - R2</v>
          </cell>
          <cell r="L22" t="str">
            <v>SC 21 - R3</v>
          </cell>
          <cell r="M22" t="str">
            <v>NGV</v>
          </cell>
          <cell r="N22" t="str">
            <v>WC Adj</v>
          </cell>
          <cell r="O22" t="str">
            <v>1 Time Adj</v>
          </cell>
          <cell r="P22" t="str">
            <v>6C-1</v>
          </cell>
          <cell r="Q22" t="str">
            <v>6CT-1</v>
          </cell>
          <cell r="R22" t="str">
            <v>6C-2</v>
          </cell>
          <cell r="S22" t="str">
            <v>6CT-2</v>
          </cell>
          <cell r="T22" t="str">
            <v>6G-1</v>
          </cell>
          <cell r="U22" t="str">
            <v>6G-2</v>
          </cell>
          <cell r="V22" t="str">
            <v>NYH1</v>
          </cell>
          <cell r="W22" t="str">
            <v>NYH2</v>
          </cell>
          <cell r="X22" t="str">
            <v>NYSGS</v>
          </cell>
          <cell r="Y22" t="str">
            <v>Kingsboro</v>
          </cell>
          <cell r="Z22" t="str">
            <v>NYCDGS</v>
          </cell>
          <cell r="AA22" t="str">
            <v>6M-1</v>
          </cell>
          <cell r="AB22" t="str">
            <v>6M-2</v>
          </cell>
          <cell r="AC22" t="str">
            <v>6M-3</v>
          </cell>
          <cell r="AD22" t="str">
            <v>LFK-A</v>
          </cell>
          <cell r="AE22" t="str">
            <v>LFK-B</v>
          </cell>
          <cell r="AF22" t="str">
            <v>TRP-A</v>
          </cell>
          <cell r="AG22" t="str">
            <v>TRP-B</v>
          </cell>
          <cell r="AH22" t="str">
            <v>6M-4</v>
          </cell>
          <cell r="AI22" t="str">
            <v>5A1</v>
          </cell>
          <cell r="AJ22" t="str">
            <v>5A2</v>
          </cell>
          <cell r="AK22" t="str">
            <v>5B1</v>
          </cell>
          <cell r="AL22" t="str">
            <v>5B2</v>
          </cell>
          <cell r="AM22" t="str">
            <v>Power Gen</v>
          </cell>
          <cell r="AN22" t="str">
            <v>SC20-Spare 1</v>
          </cell>
          <cell r="AO22" t="str">
            <v>SC20-Spare 2</v>
          </cell>
          <cell r="AP22" t="str">
            <v>SC20-Spare 3</v>
          </cell>
          <cell r="AQ22" t="str">
            <v>PG &lt; 50MW</v>
          </cell>
          <cell r="AR22" t="str">
            <v>Spare 1a</v>
          </cell>
          <cell r="AS22" t="str">
            <v>Spare 2a</v>
          </cell>
          <cell r="AT22" t="str">
            <v>Spare 3a</v>
          </cell>
          <cell r="AU22" t="str">
            <v>Spare 4a</v>
          </cell>
          <cell r="AV22" t="str">
            <v>Spare 5a</v>
          </cell>
          <cell r="AW22" t="str">
            <v>Spare 6a</v>
          </cell>
          <cell r="AX22" t="str">
            <v>Spare 7a</v>
          </cell>
          <cell r="AY22" t="str">
            <v>Spare 8a</v>
          </cell>
          <cell r="BD22" t="str">
            <v>T1A</v>
          </cell>
          <cell r="BE22" t="str">
            <v>T1B</v>
          </cell>
          <cell r="BF22" t="str">
            <v>T3</v>
          </cell>
          <cell r="BG22" t="str">
            <v>T2-1</v>
          </cell>
          <cell r="BH22" t="str">
            <v>T2-2</v>
          </cell>
          <cell r="BI22" t="str">
            <v>T4A</v>
          </cell>
          <cell r="BJ22" t="str">
            <v>T4B</v>
          </cell>
          <cell r="BK22" t="str">
            <v>T7</v>
          </cell>
          <cell r="BL22" t="str">
            <v>T7</v>
          </cell>
          <cell r="BM22" t="str">
            <v>T7</v>
          </cell>
          <cell r="BN22" t="str">
            <v>T7</v>
          </cell>
          <cell r="BP22" t="str">
            <v>T6C-1</v>
          </cell>
          <cell r="BQ22" t="str">
            <v>T6CT-1</v>
          </cell>
          <cell r="BR22" t="str">
            <v>T6C-2</v>
          </cell>
          <cell r="BS22" t="str">
            <v>T6CT-2</v>
          </cell>
          <cell r="BT22" t="str">
            <v>T6G-1</v>
          </cell>
          <cell r="BU22" t="str">
            <v>T6G-2</v>
          </cell>
          <cell r="CA22" t="str">
            <v>T6M-1</v>
          </cell>
          <cell r="CB22" t="str">
            <v>T6M-2</v>
          </cell>
          <cell r="CC22" t="str">
            <v>T6M-3</v>
          </cell>
          <cell r="CH22" t="str">
            <v>T6M-4</v>
          </cell>
          <cell r="CI22" t="str">
            <v>T5A1</v>
          </cell>
          <cell r="CJ22" t="str">
            <v>T5A2</v>
          </cell>
          <cell r="CK22" t="str">
            <v>T5B1</v>
          </cell>
          <cell r="CL22" t="str">
            <v>T5B2</v>
          </cell>
          <cell r="CR22" t="str">
            <v>Spare 1b</v>
          </cell>
          <cell r="CS22" t="str">
            <v>Spare 2b</v>
          </cell>
          <cell r="CT22" t="str">
            <v>Spare 3b</v>
          </cell>
          <cell r="CU22" t="str">
            <v>Spare 4b</v>
          </cell>
          <cell r="CV22" t="str">
            <v>Spare 5b</v>
          </cell>
          <cell r="CW22" t="str">
            <v>Spare 6b</v>
          </cell>
          <cell r="CX22" t="str">
            <v>Spare 7b</v>
          </cell>
          <cell r="CY22" t="str">
            <v>Spare 8b</v>
          </cell>
          <cell r="CZ22" t="str">
            <v>Sales</v>
          </cell>
          <cell r="DA22" t="str">
            <v>Off</v>
          </cell>
        </row>
        <row r="23">
          <cell r="A23">
            <v>38353</v>
          </cell>
          <cell r="B23">
            <v>2706.0381568795297</v>
          </cell>
          <cell r="C23">
            <v>40614.990679848161</v>
          </cell>
          <cell r="D23">
            <v>2223.4898966268315</v>
          </cell>
          <cell r="E23">
            <v>3853.7209250594788</v>
          </cell>
          <cell r="F23">
            <v>3743.69363019611</v>
          </cell>
          <cell r="G23">
            <v>558.25683612033799</v>
          </cell>
          <cell r="H23">
            <v>51.519061276863788</v>
          </cell>
          <cell r="I23">
            <v>6.9784286</v>
          </cell>
          <cell r="J23">
            <v>0</v>
          </cell>
          <cell r="K23">
            <v>0</v>
          </cell>
          <cell r="L23">
            <v>0</v>
          </cell>
          <cell r="M23">
            <v>188.47865646000002</v>
          </cell>
          <cell r="N23">
            <v>0</v>
          </cell>
          <cell r="O23">
            <v>5000</v>
          </cell>
          <cell r="P23">
            <v>112.09045911</v>
          </cell>
          <cell r="Q23">
            <v>74.487500401200009</v>
          </cell>
          <cell r="R23">
            <v>611.68073341019999</v>
          </cell>
          <cell r="S23">
            <v>597.86003855160004</v>
          </cell>
          <cell r="T23">
            <v>295.09278866279999</v>
          </cell>
          <cell r="U23">
            <v>1093.6261084122002</v>
          </cell>
          <cell r="V23">
            <v>20.284277171999999</v>
          </cell>
          <cell r="W23">
            <v>1594.5587158079998</v>
          </cell>
          <cell r="X23">
            <v>36.893320892399998</v>
          </cell>
          <cell r="Y23">
            <v>12.370466209199998</v>
          </cell>
          <cell r="Z23">
            <v>221.49070555680001</v>
          </cell>
          <cell r="AA23">
            <v>417.47142562500005</v>
          </cell>
          <cell r="AB23">
            <v>2595.4701229824</v>
          </cell>
          <cell r="AC23">
            <v>1730.0851947311999</v>
          </cell>
          <cell r="AD23">
            <v>69.521279217600011</v>
          </cell>
          <cell r="AE23">
            <v>133.6498560348</v>
          </cell>
          <cell r="AF23">
            <v>39.030107520000008</v>
          </cell>
          <cell r="AG23">
            <v>69.684821440000007</v>
          </cell>
          <cell r="AH23">
            <v>684.33681307680001</v>
          </cell>
          <cell r="AI23">
            <v>0</v>
          </cell>
          <cell r="AJ23">
            <v>0</v>
          </cell>
          <cell r="AK23">
            <v>0</v>
          </cell>
          <cell r="AL23">
            <v>0</v>
          </cell>
          <cell r="AM23">
            <v>0</v>
          </cell>
          <cell r="AN23">
            <v>0</v>
          </cell>
          <cell r="AO23">
            <v>101.50980000000001</v>
          </cell>
          <cell r="AP23">
            <v>0</v>
          </cell>
          <cell r="AQ23">
            <v>26.22</v>
          </cell>
          <cell r="AR23">
            <v>0</v>
          </cell>
          <cell r="AS23">
            <v>0</v>
          </cell>
          <cell r="AT23">
            <v>0</v>
          </cell>
          <cell r="AU23">
            <v>0</v>
          </cell>
          <cell r="AV23">
            <v>0</v>
          </cell>
          <cell r="AW23">
            <v>0</v>
          </cell>
          <cell r="AX23">
            <v>0</v>
          </cell>
          <cell r="AY23">
            <v>0</v>
          </cell>
          <cell r="AZ23">
            <v>-35.833333333333336</v>
          </cell>
          <cell r="BA23">
            <v>-48.671769999999995</v>
          </cell>
          <cell r="BC23">
            <v>38353</v>
          </cell>
          <cell r="BD23">
            <v>301.33880289796417</v>
          </cell>
          <cell r="BE23">
            <v>5814.5410759330889</v>
          </cell>
          <cell r="BF23">
            <v>1046.905803649134</v>
          </cell>
          <cell r="BG23">
            <v>1766.7285342620135</v>
          </cell>
          <cell r="BH23">
            <v>1036.1606613637107</v>
          </cell>
          <cell r="BI23">
            <v>14.420660209795784</v>
          </cell>
          <cell r="BJ23">
            <v>23.921933725991575</v>
          </cell>
          <cell r="BK23">
            <v>0</v>
          </cell>
          <cell r="BL23">
            <v>0</v>
          </cell>
          <cell r="BM23">
            <v>0</v>
          </cell>
          <cell r="BN23">
            <v>0</v>
          </cell>
          <cell r="BP23">
            <v>0</v>
          </cell>
          <cell r="BQ23">
            <v>0</v>
          </cell>
          <cell r="BR23">
            <v>0</v>
          </cell>
          <cell r="BS23">
            <v>0</v>
          </cell>
          <cell r="BT23">
            <v>0</v>
          </cell>
          <cell r="BU23">
            <v>0</v>
          </cell>
          <cell r="CA23">
            <v>0</v>
          </cell>
          <cell r="CB23">
            <v>0</v>
          </cell>
          <cell r="CC23">
            <v>0</v>
          </cell>
          <cell r="CH23">
            <v>0</v>
          </cell>
          <cell r="CI23">
            <v>523.67936575644001</v>
          </cell>
          <cell r="CJ23">
            <v>3.0347183000000002</v>
          </cell>
          <cell r="CK23">
            <v>0</v>
          </cell>
          <cell r="CL23">
            <v>0</v>
          </cell>
          <cell r="CR23">
            <v>0</v>
          </cell>
          <cell r="CS23">
            <v>0</v>
          </cell>
          <cell r="CT23">
            <v>0</v>
          </cell>
          <cell r="CU23">
            <v>0</v>
          </cell>
          <cell r="CV23">
            <v>0</v>
          </cell>
          <cell r="CW23">
            <v>0</v>
          </cell>
          <cell r="CX23">
            <v>0</v>
          </cell>
          <cell r="CY23">
            <v>0</v>
          </cell>
          <cell r="CZ23">
            <v>0</v>
          </cell>
          <cell r="DA23">
            <v>66.39881166666666</v>
          </cell>
          <cell r="DC23">
            <v>38353</v>
          </cell>
          <cell r="DD23">
            <v>58947.166271067304</v>
          </cell>
          <cell r="DE23">
            <v>10409.684734814202</v>
          </cell>
          <cell r="DF23">
            <v>0</v>
          </cell>
          <cell r="DG23">
            <v>10004.0174720417</v>
          </cell>
          <cell r="DH23">
            <v>0</v>
          </cell>
          <cell r="DI23">
            <v>654.44388405644008</v>
          </cell>
          <cell r="DJ23">
            <v>-18.106291666666664</v>
          </cell>
          <cell r="DK23">
            <v>79997.206070312968</v>
          </cell>
        </row>
        <row r="24">
          <cell r="A24">
            <v>38384</v>
          </cell>
          <cell r="B24">
            <v>2806.6158548104058</v>
          </cell>
          <cell r="C24">
            <v>42366.613239092098</v>
          </cell>
          <cell r="D24">
            <v>2487.5964661873454</v>
          </cell>
          <cell r="E24">
            <v>3659.5035522382332</v>
          </cell>
          <cell r="F24">
            <v>3676.3727790865332</v>
          </cell>
          <cell r="G24">
            <v>531.38556535825865</v>
          </cell>
          <cell r="H24">
            <v>50.617034775605944</v>
          </cell>
          <cell r="I24">
            <v>6.6407626999999998</v>
          </cell>
          <cell r="J24">
            <v>0</v>
          </cell>
          <cell r="K24">
            <v>0</v>
          </cell>
          <cell r="L24">
            <v>0</v>
          </cell>
          <cell r="M24">
            <v>179.35872147000001</v>
          </cell>
          <cell r="N24">
            <v>0</v>
          </cell>
          <cell r="O24">
            <v>0</v>
          </cell>
          <cell r="P24">
            <v>103.426839926</v>
          </cell>
          <cell r="Q24">
            <v>68.546182536000003</v>
          </cell>
          <cell r="R24">
            <v>571.56792132750002</v>
          </cell>
          <cell r="S24">
            <v>557.98330282199993</v>
          </cell>
          <cell r="T24">
            <v>270.11468406050005</v>
          </cell>
          <cell r="U24">
            <v>1005.7486480965001</v>
          </cell>
          <cell r="V24">
            <v>18.681437455000001</v>
          </cell>
          <cell r="W24">
            <v>1470.95593164</v>
          </cell>
          <cell r="X24">
            <v>33.88952684600001</v>
          </cell>
          <cell r="Y24">
            <v>11.415841268500001</v>
          </cell>
          <cell r="Z24">
            <v>205.06296872600001</v>
          </cell>
          <cell r="AA24">
            <v>384.37298594150002</v>
          </cell>
          <cell r="AB24">
            <v>2398.2997560435006</v>
          </cell>
          <cell r="AC24">
            <v>1590.9567139590001</v>
          </cell>
          <cell r="AD24">
            <v>64.887287611999994</v>
          </cell>
          <cell r="AE24">
            <v>125.00343110700001</v>
          </cell>
          <cell r="AF24">
            <v>34.362964480000002</v>
          </cell>
          <cell r="AG24">
            <v>61.304277580000019</v>
          </cell>
          <cell r="AH24">
            <v>631.70984159399984</v>
          </cell>
          <cell r="AI24">
            <v>0</v>
          </cell>
          <cell r="AJ24">
            <v>0</v>
          </cell>
          <cell r="AK24">
            <v>0</v>
          </cell>
          <cell r="AL24">
            <v>0</v>
          </cell>
          <cell r="AM24">
            <v>0</v>
          </cell>
          <cell r="AN24">
            <v>0</v>
          </cell>
          <cell r="AO24">
            <v>101.50980000000001</v>
          </cell>
          <cell r="AP24">
            <v>0</v>
          </cell>
          <cell r="AQ24">
            <v>26.22</v>
          </cell>
          <cell r="AR24">
            <v>0</v>
          </cell>
          <cell r="AS24">
            <v>0</v>
          </cell>
          <cell r="AT24">
            <v>0</v>
          </cell>
          <cell r="AU24">
            <v>0</v>
          </cell>
          <cell r="AV24">
            <v>0</v>
          </cell>
          <cell r="AW24">
            <v>0</v>
          </cell>
          <cell r="AX24">
            <v>0</v>
          </cell>
          <cell r="AY24">
            <v>0</v>
          </cell>
          <cell r="AZ24">
            <v>-35.833333333333336</v>
          </cell>
          <cell r="BA24">
            <v>-27.212430000000001</v>
          </cell>
          <cell r="BC24">
            <v>38384</v>
          </cell>
          <cell r="BD24">
            <v>288.54567499252278</v>
          </cell>
          <cell r="BE24">
            <v>6131.6511179136132</v>
          </cell>
          <cell r="BF24">
            <v>1039.3255086796794</v>
          </cell>
          <cell r="BG24">
            <v>1697.6026064808266</v>
          </cell>
          <cell r="BH24">
            <v>1017.6769603648885</v>
          </cell>
          <cell r="BI24">
            <v>13.750081277792614</v>
          </cell>
          <cell r="BJ24">
            <v>23.711089757284363</v>
          </cell>
          <cell r="BK24">
            <v>0</v>
          </cell>
          <cell r="BL24">
            <v>0</v>
          </cell>
          <cell r="BM24">
            <v>0</v>
          </cell>
          <cell r="BN24">
            <v>0</v>
          </cell>
          <cell r="BP24">
            <v>0</v>
          </cell>
          <cell r="BQ24">
            <v>0</v>
          </cell>
          <cell r="BR24">
            <v>0</v>
          </cell>
          <cell r="BS24">
            <v>0</v>
          </cell>
          <cell r="BT24">
            <v>0</v>
          </cell>
          <cell r="BU24">
            <v>0</v>
          </cell>
          <cell r="CA24">
            <v>0</v>
          </cell>
          <cell r="CB24">
            <v>0</v>
          </cell>
          <cell r="CC24">
            <v>0</v>
          </cell>
          <cell r="CH24">
            <v>0</v>
          </cell>
          <cell r="CI24">
            <v>444.76386011226003</v>
          </cell>
          <cell r="CJ24">
            <v>2.5710395000000004</v>
          </cell>
          <cell r="CK24">
            <v>0</v>
          </cell>
          <cell r="CL24">
            <v>0</v>
          </cell>
          <cell r="CR24">
            <v>0</v>
          </cell>
          <cell r="CS24">
            <v>0</v>
          </cell>
          <cell r="CT24">
            <v>0</v>
          </cell>
          <cell r="CU24">
            <v>0</v>
          </cell>
          <cell r="CV24">
            <v>0</v>
          </cell>
          <cell r="CW24">
            <v>0</v>
          </cell>
          <cell r="CX24">
            <v>0</v>
          </cell>
          <cell r="CY24">
            <v>0</v>
          </cell>
          <cell r="CZ24">
            <v>0</v>
          </cell>
          <cell r="DA24">
            <v>66.39881166666666</v>
          </cell>
          <cell r="DC24">
            <v>38384</v>
          </cell>
          <cell r="DD24">
            <v>55764.703975718476</v>
          </cell>
          <cell r="DE24">
            <v>9608.2905430210012</v>
          </cell>
          <cell r="DF24">
            <v>0</v>
          </cell>
          <cell r="DG24">
            <v>10212.263039466607</v>
          </cell>
          <cell r="DH24">
            <v>0</v>
          </cell>
          <cell r="DI24">
            <v>575.06469961226003</v>
          </cell>
          <cell r="DJ24">
            <v>3.3530483333333194</v>
          </cell>
          <cell r="DK24">
            <v>76163.675306151679</v>
          </cell>
        </row>
        <row r="25">
          <cell r="A25">
            <v>38412</v>
          </cell>
          <cell r="B25">
            <v>2681.871394748202</v>
          </cell>
          <cell r="C25">
            <v>36229.998780097732</v>
          </cell>
          <cell r="D25">
            <v>2288.0348453281504</v>
          </cell>
          <cell r="E25">
            <v>3358.0931928282166</v>
          </cell>
          <cell r="F25">
            <v>3186.8071084512053</v>
          </cell>
          <cell r="G25">
            <v>531.70278099162806</v>
          </cell>
          <cell r="H25">
            <v>44.852611850648429</v>
          </cell>
          <cell r="I25">
            <v>6.6407626999999998</v>
          </cell>
          <cell r="J25">
            <v>0</v>
          </cell>
          <cell r="K25">
            <v>0</v>
          </cell>
          <cell r="L25">
            <v>0</v>
          </cell>
          <cell r="M25">
            <v>179.35872147000001</v>
          </cell>
          <cell r="N25">
            <v>0</v>
          </cell>
          <cell r="O25">
            <v>0</v>
          </cell>
          <cell r="P25">
            <v>89.214835934000007</v>
          </cell>
          <cell r="Q25">
            <v>57.886349040000006</v>
          </cell>
          <cell r="R25">
            <v>541.32337348350006</v>
          </cell>
          <cell r="S25">
            <v>523.99625988600008</v>
          </cell>
          <cell r="T25">
            <v>218.37076954850002</v>
          </cell>
          <cell r="U25">
            <v>844.96872096449999</v>
          </cell>
          <cell r="V25">
            <v>15.878199055000003</v>
          </cell>
          <cell r="W25">
            <v>1266.4221101999999</v>
          </cell>
          <cell r="X25">
            <v>28.206393446000007</v>
          </cell>
          <cell r="Y25">
            <v>9.8573195724999998</v>
          </cell>
          <cell r="Z25">
            <v>181.54665435800001</v>
          </cell>
          <cell r="AA25">
            <v>325.9508456735</v>
          </cell>
          <cell r="AB25">
            <v>2038.9059254609999</v>
          </cell>
          <cell r="AC25">
            <v>1335.888682647</v>
          </cell>
          <cell r="AD25">
            <v>60.955070876000001</v>
          </cell>
          <cell r="AE25">
            <v>119.17474562699999</v>
          </cell>
          <cell r="AF25">
            <v>29.013437440000004</v>
          </cell>
          <cell r="AG25">
            <v>51.437726860000005</v>
          </cell>
          <cell r="AH25">
            <v>546.70102616999998</v>
          </cell>
          <cell r="AI25">
            <v>0</v>
          </cell>
          <cell r="AJ25">
            <v>0</v>
          </cell>
          <cell r="AK25">
            <v>0</v>
          </cell>
          <cell r="AL25">
            <v>0</v>
          </cell>
          <cell r="AM25">
            <v>0</v>
          </cell>
          <cell r="AN25">
            <v>0</v>
          </cell>
          <cell r="AO25">
            <v>101.50980000000001</v>
          </cell>
          <cell r="AP25">
            <v>0</v>
          </cell>
          <cell r="AQ25">
            <v>26.22</v>
          </cell>
          <cell r="AR25">
            <v>0</v>
          </cell>
          <cell r="AS25">
            <v>0</v>
          </cell>
          <cell r="AT25">
            <v>0</v>
          </cell>
          <cell r="AU25">
            <v>0</v>
          </cell>
          <cell r="AV25">
            <v>0</v>
          </cell>
          <cell r="AW25">
            <v>0</v>
          </cell>
          <cell r="AX25">
            <v>0</v>
          </cell>
          <cell r="AY25">
            <v>0</v>
          </cell>
          <cell r="AZ25">
            <v>-35.833333333333336</v>
          </cell>
          <cell r="BA25">
            <v>-198.83448999999999</v>
          </cell>
          <cell r="BC25">
            <v>38412</v>
          </cell>
          <cell r="BD25">
            <v>285.42368107731511</v>
          </cell>
          <cell r="BE25">
            <v>5341.2445575666225</v>
          </cell>
          <cell r="BF25">
            <v>882.79863327092903</v>
          </cell>
          <cell r="BG25">
            <v>1580.9714791584408</v>
          </cell>
          <cell r="BH25">
            <v>872.75298003845955</v>
          </cell>
          <cell r="BI25">
            <v>13.761070626531369</v>
          </cell>
          <cell r="BJ25">
            <v>19.777396844469454</v>
          </cell>
          <cell r="BK25">
            <v>0</v>
          </cell>
          <cell r="BL25">
            <v>0</v>
          </cell>
          <cell r="BM25">
            <v>0</v>
          </cell>
          <cell r="BN25">
            <v>0</v>
          </cell>
          <cell r="BP25">
            <v>0</v>
          </cell>
          <cell r="BQ25">
            <v>0</v>
          </cell>
          <cell r="BR25">
            <v>0</v>
          </cell>
          <cell r="BS25">
            <v>0</v>
          </cell>
          <cell r="BT25">
            <v>0</v>
          </cell>
          <cell r="BU25">
            <v>0</v>
          </cell>
          <cell r="CA25">
            <v>0</v>
          </cell>
          <cell r="CB25">
            <v>0</v>
          </cell>
          <cell r="CC25">
            <v>0</v>
          </cell>
          <cell r="CH25">
            <v>0</v>
          </cell>
          <cell r="CI25">
            <v>361.74345741708004</v>
          </cell>
          <cell r="CJ25">
            <v>2.0598039000000004</v>
          </cell>
          <cell r="CK25">
            <v>0</v>
          </cell>
          <cell r="CL25">
            <v>0</v>
          </cell>
          <cell r="CR25">
            <v>0</v>
          </cell>
          <cell r="CS25">
            <v>0</v>
          </cell>
          <cell r="CT25">
            <v>0</v>
          </cell>
          <cell r="CU25">
            <v>0</v>
          </cell>
          <cell r="CV25">
            <v>0</v>
          </cell>
          <cell r="CW25">
            <v>0</v>
          </cell>
          <cell r="CX25">
            <v>0</v>
          </cell>
          <cell r="CY25">
            <v>0</v>
          </cell>
          <cell r="CZ25">
            <v>0</v>
          </cell>
          <cell r="DA25">
            <v>66.39881166666666</v>
          </cell>
          <cell r="DC25">
            <v>38412</v>
          </cell>
          <cell r="DD25">
            <v>48507.36019846578</v>
          </cell>
          <cell r="DE25">
            <v>8285.6984462425007</v>
          </cell>
          <cell r="DF25">
            <v>0</v>
          </cell>
          <cell r="DG25">
            <v>8996.7297985827681</v>
          </cell>
          <cell r="DH25">
            <v>0</v>
          </cell>
          <cell r="DI25">
            <v>491.53306131708007</v>
          </cell>
          <cell r="DJ25">
            <v>-168.26901166666667</v>
          </cell>
          <cell r="DK25">
            <v>66113.052492941468</v>
          </cell>
        </row>
        <row r="26">
          <cell r="A26">
            <v>38443</v>
          </cell>
          <cell r="B26">
            <v>2447.3383779044761</v>
          </cell>
          <cell r="C26">
            <v>25235.225295826072</v>
          </cell>
          <cell r="D26">
            <v>1840.3678920005448</v>
          </cell>
          <cell r="E26">
            <v>2642.5578902569341</v>
          </cell>
          <cell r="F26">
            <v>2415.4289212345343</v>
          </cell>
          <cell r="G26">
            <v>549.24952304882856</v>
          </cell>
          <cell r="H26">
            <v>36.471528224362295</v>
          </cell>
          <cell r="I26">
            <v>6.8658733000000005</v>
          </cell>
          <cell r="J26">
            <v>0</v>
          </cell>
          <cell r="K26">
            <v>0</v>
          </cell>
          <cell r="L26">
            <v>0</v>
          </cell>
          <cell r="M26">
            <v>185.43867813000006</v>
          </cell>
          <cell r="N26">
            <v>0</v>
          </cell>
          <cell r="O26">
            <v>0</v>
          </cell>
          <cell r="P26">
            <v>57.059958760000001</v>
          </cell>
          <cell r="Q26">
            <v>35.279116670000001</v>
          </cell>
          <cell r="R26">
            <v>414.09107384749996</v>
          </cell>
          <cell r="S26">
            <v>395.12614680000007</v>
          </cell>
          <cell r="T26">
            <v>119.10913505750001</v>
          </cell>
          <cell r="U26">
            <v>508.69327451250001</v>
          </cell>
          <cell r="V26">
            <v>9.8234225250000016</v>
          </cell>
          <cell r="W26">
            <v>806.59318179999991</v>
          </cell>
          <cell r="X26">
            <v>16.597864080000001</v>
          </cell>
          <cell r="Y26">
            <v>6.3187909575000019</v>
          </cell>
          <cell r="Z26">
            <v>122.66470684999999</v>
          </cell>
          <cell r="AA26">
            <v>200.59440822750003</v>
          </cell>
          <cell r="AB26">
            <v>1261.2213161450002</v>
          </cell>
          <cell r="AC26">
            <v>803.17768002499997</v>
          </cell>
          <cell r="AD26">
            <v>45.989905499999992</v>
          </cell>
          <cell r="AE26">
            <v>92.169890434999999</v>
          </cell>
          <cell r="AF26">
            <v>18.684252800000003</v>
          </cell>
          <cell r="AG26">
            <v>32.635121740000002</v>
          </cell>
          <cell r="AH26">
            <v>352.18149603000001</v>
          </cell>
          <cell r="AI26">
            <v>0</v>
          </cell>
          <cell r="AJ26">
            <v>0</v>
          </cell>
          <cell r="AK26">
            <v>0</v>
          </cell>
          <cell r="AL26">
            <v>0</v>
          </cell>
          <cell r="AM26">
            <v>0</v>
          </cell>
          <cell r="AN26">
            <v>0</v>
          </cell>
          <cell r="AO26">
            <v>101.50980000000001</v>
          </cell>
          <cell r="AP26">
            <v>0</v>
          </cell>
          <cell r="AQ26">
            <v>26.22</v>
          </cell>
          <cell r="AR26">
            <v>0</v>
          </cell>
          <cell r="AS26">
            <v>0</v>
          </cell>
          <cell r="AT26">
            <v>0</v>
          </cell>
          <cell r="AU26">
            <v>0</v>
          </cell>
          <cell r="AV26">
            <v>0</v>
          </cell>
          <cell r="AW26">
            <v>0</v>
          </cell>
          <cell r="AX26">
            <v>0</v>
          </cell>
          <cell r="AY26">
            <v>0</v>
          </cell>
          <cell r="AZ26">
            <v>-35.833333333333336</v>
          </cell>
          <cell r="BA26">
            <v>-86.705770000000001</v>
          </cell>
          <cell r="BC26">
            <v>38443</v>
          </cell>
          <cell r="BD26">
            <v>297.75041581132336</v>
          </cell>
          <cell r="BE26">
            <v>3734.0842253209785</v>
          </cell>
          <cell r="BF26">
            <v>655.56738038575827</v>
          </cell>
          <cell r="BG26">
            <v>1472.021364587034</v>
          </cell>
          <cell r="BH26">
            <v>649.37552184006938</v>
          </cell>
          <cell r="BI26">
            <v>14.158533846080179</v>
          </cell>
          <cell r="BJ26">
            <v>15.103789178845538</v>
          </cell>
          <cell r="BK26">
            <v>0</v>
          </cell>
          <cell r="BL26">
            <v>0</v>
          </cell>
          <cell r="BM26">
            <v>0</v>
          </cell>
          <cell r="BN26">
            <v>0</v>
          </cell>
          <cell r="BP26">
            <v>0</v>
          </cell>
          <cell r="BQ26">
            <v>0</v>
          </cell>
          <cell r="BR26">
            <v>0</v>
          </cell>
          <cell r="BS26">
            <v>0</v>
          </cell>
          <cell r="BT26">
            <v>0</v>
          </cell>
          <cell r="BU26">
            <v>0</v>
          </cell>
          <cell r="CA26">
            <v>0</v>
          </cell>
          <cell r="CB26">
            <v>0</v>
          </cell>
          <cell r="CC26">
            <v>0</v>
          </cell>
          <cell r="CH26">
            <v>0</v>
          </cell>
          <cell r="CI26">
            <v>204.11221686209998</v>
          </cell>
          <cell r="CJ26">
            <v>1.1146125</v>
          </cell>
          <cell r="CK26">
            <v>0</v>
          </cell>
          <cell r="CL26">
            <v>0</v>
          </cell>
          <cell r="CR26">
            <v>0</v>
          </cell>
          <cell r="CS26">
            <v>0</v>
          </cell>
          <cell r="CT26">
            <v>0</v>
          </cell>
          <cell r="CU26">
            <v>0</v>
          </cell>
          <cell r="CV26">
            <v>0</v>
          </cell>
          <cell r="CW26">
            <v>0</v>
          </cell>
          <cell r="CX26">
            <v>0</v>
          </cell>
          <cell r="CY26">
            <v>0</v>
          </cell>
          <cell r="CZ26">
            <v>0</v>
          </cell>
          <cell r="DA26">
            <v>66.39881166666666</v>
          </cell>
          <cell r="DC26">
            <v>38443</v>
          </cell>
          <cell r="DD26">
            <v>35358.943979925745</v>
          </cell>
          <cell r="DE26">
            <v>5298.0107427624989</v>
          </cell>
          <cell r="DF26">
            <v>0</v>
          </cell>
          <cell r="DG26">
            <v>6838.0612309700891</v>
          </cell>
          <cell r="DH26">
            <v>0</v>
          </cell>
          <cell r="DI26">
            <v>332.95662936209999</v>
          </cell>
          <cell r="DJ26">
            <v>-56.140291666666684</v>
          </cell>
          <cell r="DK26">
            <v>47771.832291353763</v>
          </cell>
        </row>
        <row r="27">
          <cell r="A27">
            <v>38473</v>
          </cell>
          <cell r="B27">
            <v>2193.1521506336517</v>
          </cell>
          <cell r="C27">
            <v>16447.794103621745</v>
          </cell>
          <cell r="D27">
            <v>1260.7563471722488</v>
          </cell>
          <cell r="E27">
            <v>2388.0621241286212</v>
          </cell>
          <cell r="F27">
            <v>1488.0071571258291</v>
          </cell>
          <cell r="G27">
            <v>549.24525522394026</v>
          </cell>
          <cell r="H27">
            <v>25.912773808488438</v>
          </cell>
          <cell r="I27">
            <v>6.8658733000000005</v>
          </cell>
          <cell r="J27">
            <v>0</v>
          </cell>
          <cell r="K27">
            <v>0</v>
          </cell>
          <cell r="L27">
            <v>0</v>
          </cell>
          <cell r="M27">
            <v>185.43867813000006</v>
          </cell>
          <cell r="N27">
            <v>0</v>
          </cell>
          <cell r="O27">
            <v>0</v>
          </cell>
          <cell r="P27">
            <v>37.710019330199998</v>
          </cell>
          <cell r="Q27">
            <v>20.799570015</v>
          </cell>
          <cell r="R27">
            <v>371.58763893930001</v>
          </cell>
          <cell r="S27">
            <v>347.68109971980005</v>
          </cell>
          <cell r="T27">
            <v>49.059974602800004</v>
          </cell>
          <cell r="U27">
            <v>290.40744535110002</v>
          </cell>
          <cell r="V27">
            <v>6.0132345840000001</v>
          </cell>
          <cell r="W27">
            <v>528.18218207999996</v>
          </cell>
          <cell r="X27">
            <v>8.8883143398000009</v>
          </cell>
          <cell r="Y27">
            <v>4.1965529759999995</v>
          </cell>
          <cell r="Z27">
            <v>90.518875574400013</v>
          </cell>
          <cell r="AA27">
            <v>121.2052057083</v>
          </cell>
          <cell r="AB27">
            <v>767.5086330954</v>
          </cell>
          <cell r="AC27">
            <v>456.89722905960008</v>
          </cell>
          <cell r="AD27">
            <v>40.499387056800003</v>
          </cell>
          <cell r="AE27">
            <v>83.922706362600024</v>
          </cell>
          <cell r="AF27">
            <v>10.187743680000001</v>
          </cell>
          <cell r="AG27">
            <v>17.107236120000003</v>
          </cell>
          <cell r="AH27">
            <v>236.39097736799999</v>
          </cell>
          <cell r="AI27">
            <v>0</v>
          </cell>
          <cell r="AJ27">
            <v>0</v>
          </cell>
          <cell r="AK27">
            <v>0</v>
          </cell>
          <cell r="AL27">
            <v>0</v>
          </cell>
          <cell r="AM27">
            <v>97.92</v>
          </cell>
          <cell r="AN27">
            <v>27.325800000000001</v>
          </cell>
          <cell r="AO27">
            <v>125.72713800000001</v>
          </cell>
          <cell r="AP27">
            <v>0</v>
          </cell>
          <cell r="AQ27">
            <v>45.465479999999999</v>
          </cell>
          <cell r="AR27">
            <v>0</v>
          </cell>
          <cell r="AS27">
            <v>0</v>
          </cell>
          <cell r="AT27">
            <v>0</v>
          </cell>
          <cell r="AU27">
            <v>0</v>
          </cell>
          <cell r="AV27">
            <v>0</v>
          </cell>
          <cell r="AW27">
            <v>0</v>
          </cell>
          <cell r="AX27">
            <v>0</v>
          </cell>
          <cell r="AY27">
            <v>0</v>
          </cell>
          <cell r="AZ27">
            <v>-35.833333333333336</v>
          </cell>
          <cell r="BA27">
            <v>-91.142789999999991</v>
          </cell>
          <cell r="BC27">
            <v>38473</v>
          </cell>
          <cell r="BD27">
            <v>292.29223285101773</v>
          </cell>
          <cell r="BE27">
            <v>2366.5609854866198</v>
          </cell>
          <cell r="BF27">
            <v>387.28354688555947</v>
          </cell>
          <cell r="BG27">
            <v>1264.5800306803305</v>
          </cell>
          <cell r="BH27">
            <v>392.63822770919239</v>
          </cell>
          <cell r="BI27">
            <v>14.204012815495933</v>
          </cell>
          <cell r="BJ27">
            <v>9.4598337754111572</v>
          </cell>
          <cell r="BK27">
            <v>0</v>
          </cell>
          <cell r="BL27">
            <v>0</v>
          </cell>
          <cell r="BM27">
            <v>0</v>
          </cell>
          <cell r="BN27">
            <v>0</v>
          </cell>
          <cell r="BP27">
            <v>0</v>
          </cell>
          <cell r="BQ27">
            <v>0</v>
          </cell>
          <cell r="BR27">
            <v>0</v>
          </cell>
          <cell r="BS27">
            <v>0</v>
          </cell>
          <cell r="BT27">
            <v>0</v>
          </cell>
          <cell r="BU27">
            <v>0</v>
          </cell>
          <cell r="CA27">
            <v>0</v>
          </cell>
          <cell r="CB27">
            <v>0</v>
          </cell>
          <cell r="CC27">
            <v>0</v>
          </cell>
          <cell r="CH27">
            <v>0</v>
          </cell>
          <cell r="CI27">
            <v>81.811567086540009</v>
          </cell>
          <cell r="CJ27">
            <v>0.37450980000000006</v>
          </cell>
          <cell r="CK27">
            <v>0</v>
          </cell>
          <cell r="CL27">
            <v>0</v>
          </cell>
          <cell r="CR27">
            <v>0</v>
          </cell>
          <cell r="CS27">
            <v>0</v>
          </cell>
          <cell r="CT27">
            <v>0</v>
          </cell>
          <cell r="CU27">
            <v>0</v>
          </cell>
          <cell r="CV27">
            <v>0</v>
          </cell>
          <cell r="CW27">
            <v>0</v>
          </cell>
          <cell r="CX27">
            <v>0</v>
          </cell>
          <cell r="CY27">
            <v>0</v>
          </cell>
          <cell r="CZ27">
            <v>0</v>
          </cell>
          <cell r="DA27">
            <v>66.39881166666666</v>
          </cell>
          <cell r="DC27">
            <v>38473</v>
          </cell>
          <cell r="DD27">
            <v>24545.23446314453</v>
          </cell>
          <cell r="DE27">
            <v>3488.7640259630998</v>
          </cell>
          <cell r="DF27">
            <v>0</v>
          </cell>
          <cell r="DG27">
            <v>4727.0188702036276</v>
          </cell>
          <cell r="DH27">
            <v>0</v>
          </cell>
          <cell r="DI27">
            <v>378.62449488653999</v>
          </cell>
          <cell r="DJ27">
            <v>-60.577311666666674</v>
          </cell>
          <cell r="DK27">
            <v>33079.06454253113</v>
          </cell>
        </row>
        <row r="28">
          <cell r="A28">
            <v>38504</v>
          </cell>
          <cell r="B28">
            <v>1879.5567762137023</v>
          </cell>
          <cell r="C28">
            <v>9194.0115690795792</v>
          </cell>
          <cell r="D28">
            <v>738.16465580354668</v>
          </cell>
          <cell r="E28">
            <v>1952.9962310728042</v>
          </cell>
          <cell r="F28">
            <v>824.93553328956875</v>
          </cell>
          <cell r="G28">
            <v>549.0598897342345</v>
          </cell>
          <cell r="H28">
            <v>35.031188609539754</v>
          </cell>
          <cell r="I28">
            <v>6.8658733000000005</v>
          </cell>
          <cell r="J28">
            <v>0</v>
          </cell>
          <cell r="K28">
            <v>0</v>
          </cell>
          <cell r="L28">
            <v>0</v>
          </cell>
          <cell r="M28">
            <v>185.43867813000006</v>
          </cell>
          <cell r="N28">
            <v>0</v>
          </cell>
          <cell r="O28">
            <v>0</v>
          </cell>
          <cell r="P28">
            <v>23.858034202799999</v>
          </cell>
          <cell r="Q28">
            <v>11.03257638</v>
          </cell>
          <cell r="R28">
            <v>317.86843837770004</v>
          </cell>
          <cell r="S28">
            <v>293.12961705720005</v>
          </cell>
          <cell r="T28">
            <v>5.9686257267000009</v>
          </cell>
          <cell r="U28">
            <v>145.03336868790001</v>
          </cell>
          <cell r="V28">
            <v>3.3995636010000005</v>
          </cell>
          <cell r="W28">
            <v>330.03827891999993</v>
          </cell>
          <cell r="X28">
            <v>3.8642930172000005</v>
          </cell>
          <cell r="Y28">
            <v>2.6724209715000002</v>
          </cell>
          <cell r="Z28">
            <v>65.258468931599992</v>
          </cell>
          <cell r="AA28">
            <v>67.076327423700008</v>
          </cell>
          <cell r="AB28">
            <v>431.39666786580005</v>
          </cell>
          <cell r="AC28">
            <v>226.5873097194</v>
          </cell>
          <cell r="AD28">
            <v>34.165155175199992</v>
          </cell>
          <cell r="AE28">
            <v>72.545688671400001</v>
          </cell>
          <cell r="AF28">
            <v>5.3924595200000009</v>
          </cell>
          <cell r="AG28">
            <v>8.4029381800000014</v>
          </cell>
          <cell r="AH28">
            <v>152.634554982</v>
          </cell>
          <cell r="AI28">
            <v>0</v>
          </cell>
          <cell r="AJ28">
            <v>0</v>
          </cell>
          <cell r="AK28">
            <v>0</v>
          </cell>
          <cell r="AL28">
            <v>0</v>
          </cell>
          <cell r="AM28">
            <v>97.92</v>
          </cell>
          <cell r="AN28">
            <v>27.325800000000001</v>
          </cell>
          <cell r="AO28">
            <v>125.72713800000001</v>
          </cell>
          <cell r="AP28">
            <v>0</v>
          </cell>
          <cell r="AQ28">
            <v>45.465479999999999</v>
          </cell>
          <cell r="AR28">
            <v>0</v>
          </cell>
          <cell r="AS28">
            <v>0</v>
          </cell>
          <cell r="AT28">
            <v>0</v>
          </cell>
          <cell r="AU28">
            <v>0</v>
          </cell>
          <cell r="AV28">
            <v>0</v>
          </cell>
          <cell r="AW28">
            <v>0</v>
          </cell>
          <cell r="AX28">
            <v>0</v>
          </cell>
          <cell r="AY28">
            <v>0</v>
          </cell>
          <cell r="AZ28">
            <v>-35.833333333333336</v>
          </cell>
          <cell r="BA28">
            <v>-228.43599</v>
          </cell>
          <cell r="BC28">
            <v>38504</v>
          </cell>
          <cell r="BD28">
            <v>294.18207680592974</v>
          </cell>
          <cell r="BE28">
            <v>1218.4614192588351</v>
          </cell>
          <cell r="BF28">
            <v>208.53678679292551</v>
          </cell>
          <cell r="BG28">
            <v>1142.683553995284</v>
          </cell>
          <cell r="BH28">
            <v>206.55315372379874</v>
          </cell>
          <cell r="BI28">
            <v>14.174976483948534</v>
          </cell>
          <cell r="BJ28">
            <v>7.4202129899861218</v>
          </cell>
          <cell r="BK28">
            <v>0</v>
          </cell>
          <cell r="BL28">
            <v>0</v>
          </cell>
          <cell r="BM28">
            <v>0</v>
          </cell>
          <cell r="BN28">
            <v>0</v>
          </cell>
          <cell r="BP28">
            <v>0</v>
          </cell>
          <cell r="BQ28">
            <v>0</v>
          </cell>
          <cell r="BR28">
            <v>0</v>
          </cell>
          <cell r="BS28">
            <v>0</v>
          </cell>
          <cell r="BT28">
            <v>0</v>
          </cell>
          <cell r="BU28">
            <v>0</v>
          </cell>
          <cell r="CA28">
            <v>0</v>
          </cell>
          <cell r="CB28">
            <v>0</v>
          </cell>
          <cell r="CC28">
            <v>0</v>
          </cell>
          <cell r="CH28">
            <v>0</v>
          </cell>
          <cell r="CI28">
            <v>18.972077754600001</v>
          </cell>
          <cell r="CJ28">
            <v>0</v>
          </cell>
          <cell r="CK28">
            <v>0</v>
          </cell>
          <cell r="CL28">
            <v>0</v>
          </cell>
          <cell r="CR28">
            <v>0</v>
          </cell>
          <cell r="CS28">
            <v>0</v>
          </cell>
          <cell r="CT28">
            <v>0</v>
          </cell>
          <cell r="CU28">
            <v>0</v>
          </cell>
          <cell r="CV28">
            <v>0</v>
          </cell>
          <cell r="CW28">
            <v>0</v>
          </cell>
          <cell r="CX28">
            <v>0</v>
          </cell>
          <cell r="CY28">
            <v>0</v>
          </cell>
          <cell r="CZ28">
            <v>0</v>
          </cell>
          <cell r="DA28">
            <v>66.39881166666666</v>
          </cell>
          <cell r="DC28">
            <v>38504</v>
          </cell>
          <cell r="DD28">
            <v>15366.060395232975</v>
          </cell>
          <cell r="DE28">
            <v>2200.3247874111003</v>
          </cell>
          <cell r="DF28">
            <v>0</v>
          </cell>
          <cell r="DG28">
            <v>3092.0121800507086</v>
          </cell>
          <cell r="DH28">
            <v>0</v>
          </cell>
          <cell r="DI28">
            <v>315.41049575459999</v>
          </cell>
          <cell r="DJ28">
            <v>-197.87051166666666</v>
          </cell>
          <cell r="DK28">
            <v>20775.937346782714</v>
          </cell>
        </row>
        <row r="29">
          <cell r="A29">
            <v>38534</v>
          </cell>
          <cell r="B29">
            <v>1726.5071012340509</v>
          </cell>
          <cell r="C29">
            <v>4793.6375976137806</v>
          </cell>
          <cell r="D29">
            <v>460.95847907303971</v>
          </cell>
          <cell r="E29">
            <v>1900.4714961869458</v>
          </cell>
          <cell r="F29">
            <v>583.54187163910876</v>
          </cell>
          <cell r="G29">
            <v>549.88470975640007</v>
          </cell>
          <cell r="H29">
            <v>47.929762937441375</v>
          </cell>
          <cell r="I29">
            <v>6.8658733000000005</v>
          </cell>
          <cell r="J29">
            <v>0</v>
          </cell>
          <cell r="K29">
            <v>0</v>
          </cell>
          <cell r="L29">
            <v>0</v>
          </cell>
          <cell r="M29">
            <v>185.43867813000006</v>
          </cell>
          <cell r="N29">
            <v>0</v>
          </cell>
          <cell r="O29">
            <v>0</v>
          </cell>
          <cell r="P29">
            <v>23.252895439200003</v>
          </cell>
          <cell r="Q29">
            <v>10.437590242799999</v>
          </cell>
          <cell r="R29">
            <v>322.07241028409999</v>
          </cell>
          <cell r="S29">
            <v>296.53640367119999</v>
          </cell>
          <cell r="T29">
            <v>2.1021147945000003</v>
          </cell>
          <cell r="U29">
            <v>135.61996437989998</v>
          </cell>
          <cell r="V29">
            <v>3.2533445070000004</v>
          </cell>
          <cell r="W29">
            <v>321.05552623200003</v>
          </cell>
          <cell r="X29">
            <v>3.5056017864000002</v>
          </cell>
          <cell r="Y29">
            <v>2.607213363300001</v>
          </cell>
          <cell r="Z29">
            <v>64.787242791599994</v>
          </cell>
          <cell r="AA29">
            <v>63.951390159299997</v>
          </cell>
          <cell r="AB29">
            <v>413.15177340989999</v>
          </cell>
          <cell r="AC29">
            <v>211.58153186939998</v>
          </cell>
          <cell r="AD29">
            <v>34.564468327200004</v>
          </cell>
          <cell r="AE29">
            <v>73.587934765800014</v>
          </cell>
          <cell r="AF29">
            <v>5.0996371199999997</v>
          </cell>
          <cell r="AG29">
            <v>7.8311415000000011</v>
          </cell>
          <cell r="AH29">
            <v>149.2190635572</v>
          </cell>
          <cell r="AI29">
            <v>0</v>
          </cell>
          <cell r="AJ29">
            <v>0</v>
          </cell>
          <cell r="AK29">
            <v>0</v>
          </cell>
          <cell r="AL29">
            <v>0</v>
          </cell>
          <cell r="AM29">
            <v>97.92</v>
          </cell>
          <cell r="AN29">
            <v>27.325800000000001</v>
          </cell>
          <cell r="AO29">
            <v>125.72713800000001</v>
          </cell>
          <cell r="AP29">
            <v>0</v>
          </cell>
          <cell r="AQ29">
            <v>45.465479999999999</v>
          </cell>
          <cell r="AR29">
            <v>0</v>
          </cell>
          <cell r="AS29">
            <v>0</v>
          </cell>
          <cell r="AT29">
            <v>0</v>
          </cell>
          <cell r="AU29">
            <v>0</v>
          </cell>
          <cell r="AV29">
            <v>0</v>
          </cell>
          <cell r="AW29">
            <v>0</v>
          </cell>
          <cell r="AX29">
            <v>0</v>
          </cell>
          <cell r="AY29">
            <v>0</v>
          </cell>
          <cell r="AZ29">
            <v>-35.833333333333336</v>
          </cell>
          <cell r="BA29">
            <v>-89.179009999999991</v>
          </cell>
          <cell r="BC29">
            <v>38534</v>
          </cell>
          <cell r="BD29">
            <v>291.56535303314132</v>
          </cell>
          <cell r="BE29">
            <v>754.77162792789829</v>
          </cell>
          <cell r="BF29">
            <v>148.11969707228178</v>
          </cell>
          <cell r="BG29">
            <v>1085.152520437463</v>
          </cell>
          <cell r="BH29">
            <v>144.14035575695914</v>
          </cell>
          <cell r="BI29">
            <v>14.211282486299837</v>
          </cell>
          <cell r="BJ29">
            <v>7.8486823646479493</v>
          </cell>
          <cell r="BK29">
            <v>0</v>
          </cell>
          <cell r="BL29">
            <v>0</v>
          </cell>
          <cell r="BM29">
            <v>0</v>
          </cell>
          <cell r="BN29">
            <v>0</v>
          </cell>
          <cell r="BP29">
            <v>0</v>
          </cell>
          <cell r="BQ29">
            <v>0</v>
          </cell>
          <cell r="BR29">
            <v>0</v>
          </cell>
          <cell r="BS29">
            <v>0</v>
          </cell>
          <cell r="BT29">
            <v>0</v>
          </cell>
          <cell r="BU29">
            <v>0</v>
          </cell>
          <cell r="CA29">
            <v>0</v>
          </cell>
          <cell r="CB29">
            <v>0</v>
          </cell>
          <cell r="CC29">
            <v>0</v>
          </cell>
          <cell r="CH29">
            <v>0</v>
          </cell>
          <cell r="CI29">
            <v>19.604480346420001</v>
          </cell>
          <cell r="CJ29">
            <v>0</v>
          </cell>
          <cell r="CK29">
            <v>0</v>
          </cell>
          <cell r="CL29">
            <v>0</v>
          </cell>
          <cell r="CR29">
            <v>0</v>
          </cell>
          <cell r="CS29">
            <v>0</v>
          </cell>
          <cell r="CT29">
            <v>0</v>
          </cell>
          <cell r="CU29">
            <v>0</v>
          </cell>
          <cell r="CV29">
            <v>0</v>
          </cell>
          <cell r="CW29">
            <v>0</v>
          </cell>
          <cell r="CX29">
            <v>0</v>
          </cell>
          <cell r="CY29">
            <v>0</v>
          </cell>
          <cell r="CZ29">
            <v>0</v>
          </cell>
          <cell r="DA29">
            <v>66.39881166666666</v>
          </cell>
          <cell r="DC29">
            <v>38534</v>
          </cell>
          <cell r="DD29">
            <v>10255.235569870765</v>
          </cell>
          <cell r="DE29">
            <v>2144.2172482007995</v>
          </cell>
          <cell r="DF29">
            <v>0</v>
          </cell>
          <cell r="DG29">
            <v>2445.8095190786917</v>
          </cell>
          <cell r="DH29">
            <v>0</v>
          </cell>
          <cell r="DI29">
            <v>316.04289834642003</v>
          </cell>
          <cell r="DJ29">
            <v>-58.61353166666666</v>
          </cell>
          <cell r="DK29">
            <v>15102.691703830011</v>
          </cell>
        </row>
        <row r="30">
          <cell r="A30">
            <v>38565</v>
          </cell>
          <cell r="B30">
            <v>1656.0406356994961</v>
          </cell>
          <cell r="C30">
            <v>5487.7271778159193</v>
          </cell>
          <cell r="D30">
            <v>394.02319944485271</v>
          </cell>
          <cell r="E30">
            <v>1883.050510841412</v>
          </cell>
          <cell r="F30">
            <v>598.18898861815751</v>
          </cell>
          <cell r="G30">
            <v>557.98049420029713</v>
          </cell>
          <cell r="H30">
            <v>49.648869098112314</v>
          </cell>
          <cell r="I30">
            <v>6.9784286</v>
          </cell>
          <cell r="J30">
            <v>0</v>
          </cell>
          <cell r="K30">
            <v>0</v>
          </cell>
          <cell r="L30">
            <v>0</v>
          </cell>
          <cell r="M30">
            <v>188.47865646000002</v>
          </cell>
          <cell r="N30">
            <v>0</v>
          </cell>
          <cell r="O30">
            <v>0</v>
          </cell>
          <cell r="P30">
            <v>23.328147527999999</v>
          </cell>
          <cell r="Q30">
            <v>10.471368852000001</v>
          </cell>
          <cell r="R30">
            <v>323.11471581899997</v>
          </cell>
          <cell r="S30">
            <v>297.49606840799999</v>
          </cell>
          <cell r="T30">
            <v>2.1089177550000002</v>
          </cell>
          <cell r="U30">
            <v>136.05886394100003</v>
          </cell>
          <cell r="V30">
            <v>3.2638731300000008</v>
          </cell>
          <cell r="W30">
            <v>322.09454088000001</v>
          </cell>
          <cell r="X30">
            <v>3.5169467760000002</v>
          </cell>
          <cell r="Y30">
            <v>2.6156509470000007</v>
          </cell>
          <cell r="Z30">
            <v>64.996910243999992</v>
          </cell>
          <cell r="AA30">
            <v>64.158352586999996</v>
          </cell>
          <cell r="AB30">
            <v>416.32572523499999</v>
          </cell>
          <cell r="AC30">
            <v>212.26626174599997</v>
          </cell>
          <cell r="AD30">
            <v>34.676327448000009</v>
          </cell>
          <cell r="AE30">
            <v>73.826083422000011</v>
          </cell>
          <cell r="AF30">
            <v>5.1161408000000002</v>
          </cell>
          <cell r="AG30">
            <v>7.8564850000000011</v>
          </cell>
          <cell r="AH30">
            <v>149.70197314799998</v>
          </cell>
          <cell r="AI30">
            <v>0</v>
          </cell>
          <cell r="AJ30">
            <v>0</v>
          </cell>
          <cell r="AK30">
            <v>0</v>
          </cell>
          <cell r="AL30">
            <v>0</v>
          </cell>
          <cell r="AM30">
            <v>97.92</v>
          </cell>
          <cell r="AN30">
            <v>27.325800000000001</v>
          </cell>
          <cell r="AO30">
            <v>125.72713800000001</v>
          </cell>
          <cell r="AP30">
            <v>0</v>
          </cell>
          <cell r="AQ30">
            <v>45.465479999999999</v>
          </cell>
          <cell r="AR30">
            <v>0</v>
          </cell>
          <cell r="AS30">
            <v>0</v>
          </cell>
          <cell r="AT30">
            <v>0</v>
          </cell>
          <cell r="AU30">
            <v>0</v>
          </cell>
          <cell r="AV30">
            <v>0</v>
          </cell>
          <cell r="AW30">
            <v>0</v>
          </cell>
          <cell r="AX30">
            <v>0</v>
          </cell>
          <cell r="AY30">
            <v>0</v>
          </cell>
          <cell r="AZ30">
            <v>-35.833333333333336</v>
          </cell>
          <cell r="BA30">
            <v>-14.29561</v>
          </cell>
          <cell r="BC30">
            <v>38565</v>
          </cell>
          <cell r="BD30">
            <v>298.94078160457207</v>
          </cell>
          <cell r="BE30">
            <v>769.90095299632492</v>
          </cell>
          <cell r="BF30">
            <v>150.54904513372435</v>
          </cell>
          <cell r="BG30">
            <v>1118.2732715454365</v>
          </cell>
          <cell r="BH30">
            <v>146.10247633782345</v>
          </cell>
          <cell r="BI30">
            <v>14.408904294997106</v>
          </cell>
          <cell r="BJ30">
            <v>8.1098617812796174</v>
          </cell>
          <cell r="BK30">
            <v>0</v>
          </cell>
          <cell r="BL30">
            <v>0</v>
          </cell>
          <cell r="BM30">
            <v>0</v>
          </cell>
          <cell r="BN30">
            <v>0</v>
          </cell>
          <cell r="BP30">
            <v>0</v>
          </cell>
          <cell r="BQ30">
            <v>0</v>
          </cell>
          <cell r="BR30">
            <v>0</v>
          </cell>
          <cell r="BS30">
            <v>0</v>
          </cell>
          <cell r="BT30">
            <v>0</v>
          </cell>
          <cell r="BU30">
            <v>0</v>
          </cell>
          <cell r="CA30">
            <v>0</v>
          </cell>
          <cell r="CB30">
            <v>0</v>
          </cell>
          <cell r="CC30">
            <v>0</v>
          </cell>
          <cell r="CH30">
            <v>0</v>
          </cell>
          <cell r="CI30">
            <v>19.604480346420001</v>
          </cell>
          <cell r="CJ30">
            <v>0</v>
          </cell>
          <cell r="CK30">
            <v>0</v>
          </cell>
          <cell r="CL30">
            <v>0</v>
          </cell>
          <cell r="CR30">
            <v>0</v>
          </cell>
          <cell r="CS30">
            <v>0</v>
          </cell>
          <cell r="CT30">
            <v>0</v>
          </cell>
          <cell r="CU30">
            <v>0</v>
          </cell>
          <cell r="CV30">
            <v>0</v>
          </cell>
          <cell r="CW30">
            <v>0</v>
          </cell>
          <cell r="CX30">
            <v>0</v>
          </cell>
          <cell r="CY30">
            <v>0</v>
          </cell>
          <cell r="CZ30">
            <v>0</v>
          </cell>
          <cell r="DA30">
            <v>66.39881166666666</v>
          </cell>
          <cell r="DC30">
            <v>38565</v>
          </cell>
          <cell r="DD30">
            <v>10822.116960778249</v>
          </cell>
          <cell r="DE30">
            <v>2152.9933536660001</v>
          </cell>
          <cell r="DF30">
            <v>0</v>
          </cell>
          <cell r="DG30">
            <v>2506.2852936941581</v>
          </cell>
          <cell r="DH30">
            <v>0</v>
          </cell>
          <cell r="DI30">
            <v>316.04289834642003</v>
          </cell>
          <cell r="DJ30">
            <v>16.269868333333321</v>
          </cell>
          <cell r="DK30">
            <v>15813.708374818161</v>
          </cell>
        </row>
        <row r="31">
          <cell r="A31">
            <v>38596</v>
          </cell>
          <cell r="B31">
            <v>1665.238406337221</v>
          </cell>
          <cell r="C31">
            <v>5898.6193676699531</v>
          </cell>
          <cell r="D31">
            <v>394.31863939970179</v>
          </cell>
          <cell r="E31">
            <v>1848.4087012970326</v>
          </cell>
          <cell r="F31">
            <v>584.4787179817647</v>
          </cell>
          <cell r="G31">
            <v>549.28434014357799</v>
          </cell>
          <cell r="H31">
            <v>48.501942948262794</v>
          </cell>
          <cell r="I31">
            <v>6.8658733000000005</v>
          </cell>
          <cell r="J31">
            <v>0</v>
          </cell>
          <cell r="K31">
            <v>0</v>
          </cell>
          <cell r="L31">
            <v>0</v>
          </cell>
          <cell r="M31">
            <v>185.43867813000006</v>
          </cell>
          <cell r="N31">
            <v>0</v>
          </cell>
          <cell r="O31">
            <v>0</v>
          </cell>
          <cell r="P31">
            <v>22.650878728799999</v>
          </cell>
          <cell r="Q31">
            <v>10.1673613692</v>
          </cell>
          <cell r="R31">
            <v>313.73396600490003</v>
          </cell>
          <cell r="S31">
            <v>288.85908577680004</v>
          </cell>
          <cell r="T31">
            <v>2.0476911105000006</v>
          </cell>
          <cell r="U31">
            <v>132.10876789110003</v>
          </cell>
          <cell r="V31">
            <v>3.1691155230000003</v>
          </cell>
          <cell r="W31">
            <v>312.74340904799999</v>
          </cell>
          <cell r="X31">
            <v>3.4148418696000005</v>
          </cell>
          <cell r="Y31">
            <v>2.5397126937000003</v>
          </cell>
          <cell r="Z31">
            <v>63.109903172399989</v>
          </cell>
          <cell r="AA31">
            <v>62.295690737700006</v>
          </cell>
          <cell r="AB31">
            <v>407.97980532540004</v>
          </cell>
          <cell r="AC31">
            <v>206.10369285659999</v>
          </cell>
          <cell r="AD31">
            <v>33.669595360800002</v>
          </cell>
          <cell r="AE31">
            <v>71.682745516200015</v>
          </cell>
          <cell r="AF31">
            <v>4.9676076800000013</v>
          </cell>
          <cell r="AG31">
            <v>7.6283935000000005</v>
          </cell>
          <cell r="AH31">
            <v>145.35578683079996</v>
          </cell>
          <cell r="AI31">
            <v>0</v>
          </cell>
          <cell r="AJ31">
            <v>0</v>
          </cell>
          <cell r="AK31">
            <v>0</v>
          </cell>
          <cell r="AL31">
            <v>0</v>
          </cell>
          <cell r="AM31">
            <v>97.92</v>
          </cell>
          <cell r="AN31">
            <v>27.325800000000001</v>
          </cell>
          <cell r="AO31">
            <v>125.72713800000001</v>
          </cell>
          <cell r="AP31">
            <v>0</v>
          </cell>
          <cell r="AQ31">
            <v>45.465479999999999</v>
          </cell>
          <cell r="AR31">
            <v>0</v>
          </cell>
          <cell r="AS31">
            <v>0</v>
          </cell>
          <cell r="AT31">
            <v>0</v>
          </cell>
          <cell r="AU31">
            <v>0</v>
          </cell>
          <cell r="AV31">
            <v>0</v>
          </cell>
          <cell r="AW31">
            <v>0</v>
          </cell>
          <cell r="AX31">
            <v>0</v>
          </cell>
          <cell r="AY31">
            <v>0</v>
          </cell>
          <cell r="AZ31">
            <v>-35.833333333333336</v>
          </cell>
          <cell r="BA31">
            <v>-47.041830000000004</v>
          </cell>
          <cell r="BC31">
            <v>38596</v>
          </cell>
          <cell r="BD31">
            <v>292.28027102432304</v>
          </cell>
          <cell r="BE31">
            <v>756.37806616924115</v>
          </cell>
          <cell r="BF31">
            <v>148.12096305691352</v>
          </cell>
          <cell r="BG31">
            <v>1087.1259170730559</v>
          </cell>
          <cell r="BH31">
            <v>145.1027856310123</v>
          </cell>
          <cell r="BI31">
            <v>14.158749288755414</v>
          </cell>
          <cell r="BJ31">
            <v>7.6754418028252687</v>
          </cell>
          <cell r="BK31">
            <v>0</v>
          </cell>
          <cell r="BL31">
            <v>0</v>
          </cell>
          <cell r="BM31">
            <v>0</v>
          </cell>
          <cell r="BN31">
            <v>0</v>
          </cell>
          <cell r="BP31">
            <v>0</v>
          </cell>
          <cell r="BQ31">
            <v>0</v>
          </cell>
          <cell r="BR31">
            <v>0</v>
          </cell>
          <cell r="BS31">
            <v>0</v>
          </cell>
          <cell r="BT31">
            <v>0</v>
          </cell>
          <cell r="BU31">
            <v>0</v>
          </cell>
          <cell r="CA31">
            <v>0</v>
          </cell>
          <cell r="CB31">
            <v>0</v>
          </cell>
          <cell r="CC31">
            <v>0</v>
          </cell>
          <cell r="CH31">
            <v>0</v>
          </cell>
          <cell r="CI31">
            <v>18.972077754600001</v>
          </cell>
          <cell r="CJ31">
            <v>0</v>
          </cell>
          <cell r="CK31">
            <v>0</v>
          </cell>
          <cell r="CL31">
            <v>0</v>
          </cell>
          <cell r="CR31">
            <v>0</v>
          </cell>
          <cell r="CS31">
            <v>0</v>
          </cell>
          <cell r="CT31">
            <v>0</v>
          </cell>
          <cell r="CU31">
            <v>0</v>
          </cell>
          <cell r="CV31">
            <v>0</v>
          </cell>
          <cell r="CW31">
            <v>0</v>
          </cell>
          <cell r="CX31">
            <v>0</v>
          </cell>
          <cell r="CY31">
            <v>0</v>
          </cell>
          <cell r="CZ31">
            <v>0</v>
          </cell>
          <cell r="DA31">
            <v>66.39881166666666</v>
          </cell>
          <cell r="DC31">
            <v>38596</v>
          </cell>
          <cell r="DD31">
            <v>11181.154667207515</v>
          </cell>
          <cell r="DE31">
            <v>2094.2280509954994</v>
          </cell>
          <cell r="DF31">
            <v>0</v>
          </cell>
          <cell r="DG31">
            <v>2450.8421940461267</v>
          </cell>
          <cell r="DH31">
            <v>0</v>
          </cell>
          <cell r="DI31">
            <v>315.41049575459999</v>
          </cell>
          <cell r="DJ31">
            <v>-16.476351666666687</v>
          </cell>
          <cell r="DK31">
            <v>16025.159056337076</v>
          </cell>
        </row>
        <row r="32">
          <cell r="A32">
            <v>38626</v>
          </cell>
          <cell r="B32">
            <v>1748.8890566423897</v>
          </cell>
          <cell r="C32">
            <v>7754.9774443734368</v>
          </cell>
          <cell r="D32">
            <v>511.4062018846538</v>
          </cell>
          <cell r="E32">
            <v>2056.6157114866819</v>
          </cell>
          <cell r="F32">
            <v>1029.736457373951</v>
          </cell>
          <cell r="G32">
            <v>549.68078726407737</v>
          </cell>
          <cell r="H32">
            <v>38.826652569846487</v>
          </cell>
          <cell r="I32">
            <v>6.8658733000000005</v>
          </cell>
          <cell r="J32">
            <v>0</v>
          </cell>
          <cell r="K32">
            <v>0</v>
          </cell>
          <cell r="L32">
            <v>0</v>
          </cell>
          <cell r="M32">
            <v>185.43867813000006</v>
          </cell>
          <cell r="N32">
            <v>0</v>
          </cell>
          <cell r="O32">
            <v>1250</v>
          </cell>
          <cell r="P32">
            <v>44.723017798199997</v>
          </cell>
          <cell r="Q32">
            <v>25.826057220599999</v>
          </cell>
          <cell r="R32">
            <v>395.60695462889998</v>
          </cell>
          <cell r="S32">
            <v>372.4908528726001</v>
          </cell>
          <cell r="T32">
            <v>71.838737611200003</v>
          </cell>
          <cell r="U32">
            <v>365.49322140869998</v>
          </cell>
          <cell r="V32">
            <v>7.3520281799999996</v>
          </cell>
          <cell r="W32">
            <v>628.65714038399994</v>
          </cell>
          <cell r="X32">
            <v>11.499411483000003</v>
          </cell>
          <cell r="Y32">
            <v>4.9675248756000006</v>
          </cell>
          <cell r="Z32">
            <v>103.0010195088</v>
          </cell>
          <cell r="AA32">
            <v>148.97842836029997</v>
          </cell>
          <cell r="AB32">
            <v>958.26104211600023</v>
          </cell>
          <cell r="AC32">
            <v>575.89728892920004</v>
          </cell>
          <cell r="AD32">
            <v>43.378353597599997</v>
          </cell>
          <cell r="AE32">
            <v>88.935995168999995</v>
          </cell>
          <cell r="AF32">
            <v>12.655930560000002</v>
          </cell>
          <cell r="AG32">
            <v>21.60697188</v>
          </cell>
          <cell r="AH32">
            <v>278.67715424640005</v>
          </cell>
          <cell r="AI32">
            <v>0</v>
          </cell>
          <cell r="AJ32">
            <v>0</v>
          </cell>
          <cell r="AK32">
            <v>0</v>
          </cell>
          <cell r="AL32">
            <v>0</v>
          </cell>
          <cell r="AM32">
            <v>19.933333333333334</v>
          </cell>
          <cell r="AN32">
            <v>4.486533333333333</v>
          </cell>
          <cell r="AO32">
            <v>111.17739999999999</v>
          </cell>
          <cell r="AP32">
            <v>0</v>
          </cell>
          <cell r="AQ32">
            <v>44.224399999999996</v>
          </cell>
          <cell r="AR32">
            <v>0</v>
          </cell>
          <cell r="AS32">
            <v>0</v>
          </cell>
          <cell r="AT32">
            <v>0</v>
          </cell>
          <cell r="AU32">
            <v>0</v>
          </cell>
          <cell r="AV32">
            <v>0</v>
          </cell>
          <cell r="AW32">
            <v>0</v>
          </cell>
          <cell r="AX32">
            <v>0</v>
          </cell>
          <cell r="AY32">
            <v>0</v>
          </cell>
          <cell r="AZ32">
            <v>-35.833333333333336</v>
          </cell>
          <cell r="BA32">
            <v>-31.255970000000001</v>
          </cell>
          <cell r="BC32">
            <v>38626</v>
          </cell>
          <cell r="BD32">
            <v>296.82118506311753</v>
          </cell>
          <cell r="BE32">
            <v>1094.5227121398368</v>
          </cell>
          <cell r="BF32">
            <v>250.49930518757211</v>
          </cell>
          <cell r="BG32">
            <v>1198.449719016078</v>
          </cell>
          <cell r="BH32">
            <v>258.44588439881602</v>
          </cell>
          <cell r="BI32">
            <v>14.190534432268594</v>
          </cell>
          <cell r="BJ32">
            <v>9.0428726297144806</v>
          </cell>
          <cell r="BK32">
            <v>0</v>
          </cell>
          <cell r="BL32">
            <v>0</v>
          </cell>
          <cell r="BM32">
            <v>0</v>
          </cell>
          <cell r="BN32">
            <v>0</v>
          </cell>
          <cell r="BP32">
            <v>0</v>
          </cell>
          <cell r="BQ32">
            <v>0</v>
          </cell>
          <cell r="BR32">
            <v>0</v>
          </cell>
          <cell r="BS32">
            <v>0</v>
          </cell>
          <cell r="BT32">
            <v>0</v>
          </cell>
          <cell r="BU32">
            <v>0</v>
          </cell>
          <cell r="CA32">
            <v>0</v>
          </cell>
          <cell r="CB32">
            <v>0</v>
          </cell>
          <cell r="CC32">
            <v>0</v>
          </cell>
          <cell r="CH32">
            <v>0</v>
          </cell>
          <cell r="CI32">
            <v>142.5375327138</v>
          </cell>
          <cell r="CJ32">
            <v>0.7401027</v>
          </cell>
          <cell r="CK32">
            <v>0</v>
          </cell>
          <cell r="CL32">
            <v>0</v>
          </cell>
          <cell r="CR32">
            <v>0</v>
          </cell>
          <cell r="CS32">
            <v>0</v>
          </cell>
          <cell r="CT32">
            <v>0</v>
          </cell>
          <cell r="CU32">
            <v>0</v>
          </cell>
          <cell r="CV32">
            <v>0</v>
          </cell>
          <cell r="CW32">
            <v>0</v>
          </cell>
          <cell r="CX32">
            <v>0</v>
          </cell>
          <cell r="CY32">
            <v>0</v>
          </cell>
          <cell r="CZ32">
            <v>0</v>
          </cell>
          <cell r="DA32">
            <v>66.39881166666666</v>
          </cell>
          <cell r="DC32">
            <v>38626</v>
          </cell>
          <cell r="DD32">
            <v>15132.436863025036</v>
          </cell>
          <cell r="DE32">
            <v>4159.8471308300996</v>
          </cell>
          <cell r="DF32">
            <v>0</v>
          </cell>
          <cell r="DG32">
            <v>3121.9722128674034</v>
          </cell>
          <cell r="DH32">
            <v>0</v>
          </cell>
          <cell r="DI32">
            <v>323.09930208046666</v>
          </cell>
          <cell r="DJ32">
            <v>-0.69049166666667361</v>
          </cell>
          <cell r="DK32">
            <v>22736.665017136336</v>
          </cell>
        </row>
        <row r="33">
          <cell r="A33">
            <v>38657</v>
          </cell>
          <cell r="B33">
            <v>2018.9714780734439</v>
          </cell>
          <cell r="C33">
            <v>17081.775426428692</v>
          </cell>
          <cell r="D33">
            <v>908.15429033244811</v>
          </cell>
          <cell r="E33">
            <v>2730.8969450420041</v>
          </cell>
          <cell r="F33">
            <v>2147.4664629466693</v>
          </cell>
          <cell r="G33">
            <v>549.02746666292285</v>
          </cell>
          <cell r="H33">
            <v>30.935015037110929</v>
          </cell>
          <cell r="I33">
            <v>6.8658733000000005</v>
          </cell>
          <cell r="J33">
            <v>0</v>
          </cell>
          <cell r="K33">
            <v>0</v>
          </cell>
          <cell r="L33">
            <v>0</v>
          </cell>
          <cell r="M33">
            <v>185.43867813000006</v>
          </cell>
          <cell r="N33">
            <v>0</v>
          </cell>
          <cell r="O33">
            <v>1500</v>
          </cell>
          <cell r="P33">
            <v>68.226042737</v>
          </cell>
          <cell r="Q33">
            <v>42.961254444999994</v>
          </cell>
          <cell r="R33">
            <v>464.82957944049997</v>
          </cell>
          <cell r="S33">
            <v>445.67197557300011</v>
          </cell>
          <cell r="T33">
            <v>151.593096973</v>
          </cell>
          <cell r="U33">
            <v>622.40310592350011</v>
          </cell>
          <cell r="V33">
            <v>11.893937490000001</v>
          </cell>
          <cell r="W33">
            <v>965.94622759999993</v>
          </cell>
          <cell r="X33">
            <v>20.489714553000002</v>
          </cell>
          <cell r="Y33">
            <v>7.5489551550000007</v>
          </cell>
          <cell r="Z33">
            <v>143.74481544399998</v>
          </cell>
          <cell r="AA33">
            <v>243.36475613549996</v>
          </cell>
          <cell r="AB33">
            <v>1563.7677062939997</v>
          </cell>
          <cell r="AC33">
            <v>983.21827189599992</v>
          </cell>
          <cell r="AD33">
            <v>51.863261268000002</v>
          </cell>
          <cell r="AE33">
            <v>103.08805146100002</v>
          </cell>
          <cell r="AF33">
            <v>21.526713919999999</v>
          </cell>
          <cell r="AG33">
            <v>37.817194480000005</v>
          </cell>
          <cell r="AH33">
            <v>419.97392345999998</v>
          </cell>
          <cell r="AI33">
            <v>0</v>
          </cell>
          <cell r="AJ33">
            <v>0</v>
          </cell>
          <cell r="AK33">
            <v>0</v>
          </cell>
          <cell r="AL33">
            <v>0</v>
          </cell>
          <cell r="AM33">
            <v>19.933333333333334</v>
          </cell>
          <cell r="AN33">
            <v>4.486533333333333</v>
          </cell>
          <cell r="AO33">
            <v>111.17739999999999</v>
          </cell>
          <cell r="AP33">
            <v>0</v>
          </cell>
          <cell r="AQ33">
            <v>44.224399999999996</v>
          </cell>
          <cell r="AR33">
            <v>0</v>
          </cell>
          <cell r="AS33">
            <v>0</v>
          </cell>
          <cell r="AT33">
            <v>0</v>
          </cell>
          <cell r="AU33">
            <v>0</v>
          </cell>
          <cell r="AV33">
            <v>0</v>
          </cell>
          <cell r="AW33">
            <v>0</v>
          </cell>
          <cell r="AX33">
            <v>0</v>
          </cell>
          <cell r="AY33">
            <v>0</v>
          </cell>
          <cell r="AZ33">
            <v>-35.833333333333336</v>
          </cell>
          <cell r="BA33">
            <v>-12.022969999999999</v>
          </cell>
          <cell r="BC33">
            <v>38657</v>
          </cell>
          <cell r="BD33">
            <v>292.4105603882112</v>
          </cell>
          <cell r="BE33">
            <v>2283.6168819458626</v>
          </cell>
          <cell r="BF33">
            <v>487.6080864167489</v>
          </cell>
          <cell r="BG33">
            <v>1365.6385657510532</v>
          </cell>
          <cell r="BH33">
            <v>493.15179592999203</v>
          </cell>
          <cell r="BI33">
            <v>14.213010503807769</v>
          </cell>
          <cell r="BJ33">
            <v>12.258678457385377</v>
          </cell>
          <cell r="BK33">
            <v>0</v>
          </cell>
          <cell r="BL33">
            <v>0</v>
          </cell>
          <cell r="BM33">
            <v>0</v>
          </cell>
          <cell r="BN33">
            <v>0</v>
          </cell>
          <cell r="BP33">
            <v>0</v>
          </cell>
          <cell r="BQ33">
            <v>0</v>
          </cell>
          <cell r="BR33">
            <v>0</v>
          </cell>
          <cell r="BS33">
            <v>0</v>
          </cell>
          <cell r="BT33">
            <v>0</v>
          </cell>
          <cell r="BU33">
            <v>0</v>
          </cell>
          <cell r="CA33">
            <v>0</v>
          </cell>
          <cell r="CB33">
            <v>0</v>
          </cell>
          <cell r="CC33">
            <v>0</v>
          </cell>
          <cell r="CH33">
            <v>0</v>
          </cell>
          <cell r="CI33">
            <v>274.71232324176003</v>
          </cell>
          <cell r="CJ33">
            <v>1.5396514000000001</v>
          </cell>
          <cell r="CK33">
            <v>0</v>
          </cell>
          <cell r="CL33">
            <v>0</v>
          </cell>
          <cell r="CR33">
            <v>0</v>
          </cell>
          <cell r="CS33">
            <v>0</v>
          </cell>
          <cell r="CT33">
            <v>0</v>
          </cell>
          <cell r="CU33">
            <v>0</v>
          </cell>
          <cell r="CV33">
            <v>0</v>
          </cell>
          <cell r="CW33">
            <v>0</v>
          </cell>
          <cell r="CX33">
            <v>0</v>
          </cell>
          <cell r="CY33">
            <v>0</v>
          </cell>
          <cell r="CZ33">
            <v>0</v>
          </cell>
          <cell r="DA33">
            <v>66.39881166666666</v>
          </cell>
          <cell r="DC33">
            <v>38657</v>
          </cell>
          <cell r="DD33">
            <v>27159.531635953292</v>
          </cell>
          <cell r="DE33">
            <v>6369.9285842484996</v>
          </cell>
          <cell r="DF33">
            <v>0</v>
          </cell>
          <cell r="DG33">
            <v>4948.8975793930604</v>
          </cell>
          <cell r="DH33">
            <v>0</v>
          </cell>
          <cell r="DI33">
            <v>456.07364130842672</v>
          </cell>
          <cell r="DJ33">
            <v>18.542508333333323</v>
          </cell>
          <cell r="DK33">
            <v>38952.973949236606</v>
          </cell>
        </row>
        <row r="34">
          <cell r="A34">
            <v>38687</v>
          </cell>
          <cell r="B34">
            <v>2344.6771116631021</v>
          </cell>
          <cell r="C34">
            <v>30903.928845700178</v>
          </cell>
          <cell r="D34">
            <v>1552.3405896149143</v>
          </cell>
          <cell r="E34">
            <v>3320.3216758291419</v>
          </cell>
          <cell r="F34">
            <v>3486.3122649012089</v>
          </cell>
          <cell r="G34">
            <v>549.84303329816737</v>
          </cell>
          <cell r="H34">
            <v>42.897683754154059</v>
          </cell>
          <cell r="I34">
            <v>6.8658733000000005</v>
          </cell>
          <cell r="J34">
            <v>0</v>
          </cell>
          <cell r="K34">
            <v>0</v>
          </cell>
          <cell r="L34">
            <v>0</v>
          </cell>
          <cell r="M34">
            <v>185.43867813000006</v>
          </cell>
          <cell r="N34">
            <v>0</v>
          </cell>
          <cell r="O34">
            <v>2250</v>
          </cell>
          <cell r="P34">
            <v>100.96253673299999</v>
          </cell>
          <cell r="Q34">
            <v>66.266918785000001</v>
          </cell>
          <cell r="R34">
            <v>583.09483624450013</v>
          </cell>
          <cell r="S34">
            <v>566.91342209699997</v>
          </cell>
          <cell r="T34">
            <v>256.06302772700002</v>
          </cell>
          <cell r="U34">
            <v>970.02926379150017</v>
          </cell>
          <cell r="V34">
            <v>18.113343710000002</v>
          </cell>
          <cell r="W34">
            <v>1434.6543835999996</v>
          </cell>
          <cell r="X34">
            <v>32.547686437000003</v>
          </cell>
          <cell r="Y34">
            <v>11.149122124999998</v>
          </cell>
          <cell r="Z34">
            <v>202.604151116</v>
          </cell>
          <cell r="AA34">
            <v>372.29641511950001</v>
          </cell>
          <cell r="AB34">
            <v>2397.775215868</v>
          </cell>
          <cell r="AC34">
            <v>1534.0702316439999</v>
          </cell>
          <cell r="AD34">
            <v>65.936227251999995</v>
          </cell>
          <cell r="AE34">
            <v>127.93357306899999</v>
          </cell>
          <cell r="AF34">
            <v>33.21741088000001</v>
          </cell>
          <cell r="AG34">
            <v>59.092475520000008</v>
          </cell>
          <cell r="AH34">
            <v>617.59306205999997</v>
          </cell>
          <cell r="AI34">
            <v>0</v>
          </cell>
          <cell r="AJ34">
            <v>0</v>
          </cell>
          <cell r="AK34">
            <v>0</v>
          </cell>
          <cell r="AL34">
            <v>0</v>
          </cell>
          <cell r="AM34">
            <v>19.933333333333334</v>
          </cell>
          <cell r="AN34">
            <v>4.486533333333333</v>
          </cell>
          <cell r="AO34">
            <v>111.17739999999999</v>
          </cell>
          <cell r="AP34">
            <v>0</v>
          </cell>
          <cell r="AQ34">
            <v>44.224399999999996</v>
          </cell>
          <cell r="AR34">
            <v>0</v>
          </cell>
          <cell r="AS34">
            <v>0</v>
          </cell>
          <cell r="AT34">
            <v>0</v>
          </cell>
          <cell r="AU34">
            <v>0</v>
          </cell>
          <cell r="AV34">
            <v>0</v>
          </cell>
          <cell r="AW34">
            <v>0</v>
          </cell>
          <cell r="AX34">
            <v>0</v>
          </cell>
          <cell r="AY34">
            <v>0</v>
          </cell>
          <cell r="AZ34">
            <v>-35.833333333333336</v>
          </cell>
          <cell r="BA34">
            <v>-42.439599999999999</v>
          </cell>
          <cell r="BC34">
            <v>38687</v>
          </cell>
          <cell r="BD34">
            <v>295.44559279261381</v>
          </cell>
          <cell r="BE34">
            <v>4348.2704036490295</v>
          </cell>
          <cell r="BF34">
            <v>802.23938029856504</v>
          </cell>
          <cell r="BG34">
            <v>1595.4743619139222</v>
          </cell>
          <cell r="BH34">
            <v>801.71909816828634</v>
          </cell>
          <cell r="BI34">
            <v>14.233774238821336</v>
          </cell>
          <cell r="BJ34">
            <v>18.440970443933566</v>
          </cell>
          <cell r="BK34">
            <v>0</v>
          </cell>
          <cell r="BL34">
            <v>0</v>
          </cell>
          <cell r="BM34">
            <v>0</v>
          </cell>
          <cell r="BN34">
            <v>0</v>
          </cell>
          <cell r="BP34">
            <v>0</v>
          </cell>
          <cell r="BQ34">
            <v>0</v>
          </cell>
          <cell r="BR34">
            <v>0</v>
          </cell>
          <cell r="BS34">
            <v>0</v>
          </cell>
          <cell r="BT34">
            <v>0</v>
          </cell>
          <cell r="BU34">
            <v>0</v>
          </cell>
          <cell r="CA34">
            <v>0</v>
          </cell>
          <cell r="CB34">
            <v>0</v>
          </cell>
          <cell r="CC34">
            <v>0</v>
          </cell>
          <cell r="CH34">
            <v>0</v>
          </cell>
          <cell r="CI34">
            <v>448.63589603820009</v>
          </cell>
          <cell r="CJ34">
            <v>2.5829287000000001</v>
          </cell>
          <cell r="CK34">
            <v>0</v>
          </cell>
          <cell r="CL34">
            <v>0</v>
          </cell>
          <cell r="CR34">
            <v>0</v>
          </cell>
          <cell r="CS34">
            <v>0</v>
          </cell>
          <cell r="CT34">
            <v>0</v>
          </cell>
          <cell r="CU34">
            <v>0</v>
          </cell>
          <cell r="CV34">
            <v>0</v>
          </cell>
          <cell r="CW34">
            <v>0</v>
          </cell>
          <cell r="CX34">
            <v>0</v>
          </cell>
          <cell r="CY34">
            <v>0</v>
          </cell>
          <cell r="CZ34">
            <v>0</v>
          </cell>
          <cell r="DA34">
            <v>66.39881166666666</v>
          </cell>
          <cell r="DC34">
            <v>38687</v>
          </cell>
          <cell r="DD34">
            <v>44642.625756190864</v>
          </cell>
          <cell r="DE34">
            <v>9450.3133037784992</v>
          </cell>
          <cell r="DF34">
            <v>0</v>
          </cell>
          <cell r="DG34">
            <v>7875.8235815051721</v>
          </cell>
          <cell r="DH34">
            <v>0</v>
          </cell>
          <cell r="DI34">
            <v>631.04049140486677</v>
          </cell>
          <cell r="DJ34">
            <v>-11.874121666666667</v>
          </cell>
          <cell r="DK34">
            <v>62587.929011212735</v>
          </cell>
        </row>
        <row r="35">
          <cell r="A35">
            <v>38718</v>
          </cell>
          <cell r="B35">
            <v>2710.9507747825601</v>
          </cell>
          <cell r="C35">
            <v>41176.709550805739</v>
          </cell>
          <cell r="D35">
            <v>2205.6811372511033</v>
          </cell>
          <cell r="E35">
            <v>3918.1118398019098</v>
          </cell>
          <cell r="F35">
            <v>4579.0306352592361</v>
          </cell>
          <cell r="G35">
            <v>558.25683612033799</v>
          </cell>
          <cell r="H35">
            <v>51.519061276863788</v>
          </cell>
          <cell r="I35">
            <v>6.9784286</v>
          </cell>
          <cell r="J35">
            <v>0</v>
          </cell>
          <cell r="K35">
            <v>0</v>
          </cell>
          <cell r="L35">
            <v>0</v>
          </cell>
          <cell r="M35">
            <v>188.47865646000002</v>
          </cell>
          <cell r="N35">
            <v>0</v>
          </cell>
          <cell r="O35">
            <v>0</v>
          </cell>
          <cell r="P35">
            <v>110.3526702359917</v>
          </cell>
          <cell r="Q35">
            <v>73.332687132723137</v>
          </cell>
          <cell r="R35">
            <v>602.19757149431985</v>
          </cell>
          <cell r="S35">
            <v>588.59114509306255</v>
          </cell>
          <cell r="T35">
            <v>290.51783224804353</v>
          </cell>
          <cell r="U35">
            <v>1076.6711302756696</v>
          </cell>
          <cell r="V35">
            <v>19.969800886804222</v>
          </cell>
          <cell r="W35">
            <v>1569.837553835019</v>
          </cell>
          <cell r="X35">
            <v>36.32134712156271</v>
          </cell>
          <cell r="Y35">
            <v>12.178681299803323</v>
          </cell>
          <cell r="Z35">
            <v>218.05683538739402</v>
          </cell>
          <cell r="AA35">
            <v>410.99917808111627</v>
          </cell>
          <cell r="AB35">
            <v>2646.6570714692452</v>
          </cell>
          <cell r="AC35">
            <v>1703.2629047132787</v>
          </cell>
          <cell r="AD35">
            <v>68.443459512957631</v>
          </cell>
          <cell r="AE35">
            <v>131.5778221197443</v>
          </cell>
          <cell r="AF35">
            <v>39.030107520000008</v>
          </cell>
          <cell r="AG35">
            <v>69.684821440000007</v>
          </cell>
          <cell r="AH35">
            <v>673.72723123297783</v>
          </cell>
          <cell r="AI35">
            <v>0</v>
          </cell>
          <cell r="AJ35">
            <v>0</v>
          </cell>
          <cell r="AK35">
            <v>0</v>
          </cell>
          <cell r="AL35">
            <v>0</v>
          </cell>
          <cell r="AM35">
            <v>0</v>
          </cell>
          <cell r="AN35">
            <v>0</v>
          </cell>
          <cell r="AO35">
            <v>101.50980000000001</v>
          </cell>
          <cell r="AP35">
            <v>0</v>
          </cell>
          <cell r="AQ35">
            <v>26.22</v>
          </cell>
          <cell r="AR35">
            <v>0</v>
          </cell>
          <cell r="AS35">
            <v>0</v>
          </cell>
          <cell r="AT35">
            <v>0</v>
          </cell>
          <cell r="AU35">
            <v>0</v>
          </cell>
          <cell r="AV35">
            <v>0</v>
          </cell>
          <cell r="AW35">
            <v>0</v>
          </cell>
          <cell r="AX35">
            <v>0</v>
          </cell>
          <cell r="AY35">
            <v>0</v>
          </cell>
          <cell r="AZ35">
            <v>-42.5</v>
          </cell>
          <cell r="BA35">
            <v>-48.671769999999995</v>
          </cell>
          <cell r="BC35">
            <v>38718</v>
          </cell>
          <cell r="BD35">
            <v>301.33880289796417</v>
          </cell>
          <cell r="BE35">
            <v>5926.2989352178456</v>
          </cell>
          <cell r="BF35">
            <v>1052.7886603010538</v>
          </cell>
          <cell r="BG35">
            <v>1766.7285342620135</v>
          </cell>
          <cell r="BH35">
            <v>1042.1554854660969</v>
          </cell>
          <cell r="BI35">
            <v>14.420660209795784</v>
          </cell>
          <cell r="BJ35">
            <v>23.921933725991575</v>
          </cell>
          <cell r="BK35">
            <v>0</v>
          </cell>
          <cell r="BL35">
            <v>0</v>
          </cell>
          <cell r="BM35">
            <v>0</v>
          </cell>
          <cell r="BN35">
            <v>0</v>
          </cell>
          <cell r="BP35">
            <v>0</v>
          </cell>
          <cell r="BQ35">
            <v>0</v>
          </cell>
          <cell r="BR35">
            <v>0</v>
          </cell>
          <cell r="BS35">
            <v>0</v>
          </cell>
          <cell r="BT35">
            <v>0</v>
          </cell>
          <cell r="BU35">
            <v>0</v>
          </cell>
          <cell r="CA35">
            <v>0</v>
          </cell>
          <cell r="CB35">
            <v>0</v>
          </cell>
          <cell r="CC35">
            <v>0</v>
          </cell>
          <cell r="CH35">
            <v>0</v>
          </cell>
          <cell r="CI35">
            <v>523.67936575644001</v>
          </cell>
          <cell r="CJ35">
            <v>3.0347183000000002</v>
          </cell>
          <cell r="CK35">
            <v>0</v>
          </cell>
          <cell r="CL35">
            <v>0</v>
          </cell>
          <cell r="CR35">
            <v>0</v>
          </cell>
          <cell r="CS35">
            <v>0</v>
          </cell>
          <cell r="CT35">
            <v>0</v>
          </cell>
          <cell r="CU35">
            <v>0</v>
          </cell>
          <cell r="CV35">
            <v>0</v>
          </cell>
          <cell r="CW35">
            <v>0</v>
          </cell>
          <cell r="CX35">
            <v>0</v>
          </cell>
          <cell r="CY35">
            <v>0</v>
          </cell>
          <cell r="CZ35">
            <v>0</v>
          </cell>
          <cell r="DA35">
            <v>66.39881166666666</v>
          </cell>
          <cell r="DC35">
            <v>38718</v>
          </cell>
          <cell r="DD35">
            <v>55395.71692035775</v>
          </cell>
          <cell r="DE35">
            <v>10341.409851099714</v>
          </cell>
          <cell r="DF35">
            <v>0</v>
          </cell>
          <cell r="DG35">
            <v>10127.653012080762</v>
          </cell>
          <cell r="DH35">
            <v>0</v>
          </cell>
          <cell r="DI35">
            <v>654.44388405644008</v>
          </cell>
          <cell r="DJ35">
            <v>-24.772958333333335</v>
          </cell>
          <cell r="DK35">
            <v>76494.450709261335</v>
          </cell>
        </row>
        <row r="36">
          <cell r="A36">
            <v>38749</v>
          </cell>
          <cell r="B36">
            <v>2809.4617678700388</v>
          </cell>
          <cell r="C36">
            <v>42210.569147707043</v>
          </cell>
          <cell r="D36">
            <v>2469.5737800826946</v>
          </cell>
          <cell r="E36">
            <v>3720.6055579824451</v>
          </cell>
          <cell r="F36">
            <v>4465.7022747139472</v>
          </cell>
          <cell r="G36">
            <v>531.38556535825865</v>
          </cell>
          <cell r="H36">
            <v>50.617034775605944</v>
          </cell>
          <cell r="I36">
            <v>6.6407626999999998</v>
          </cell>
          <cell r="J36">
            <v>0</v>
          </cell>
          <cell r="K36">
            <v>0</v>
          </cell>
          <cell r="L36">
            <v>0</v>
          </cell>
          <cell r="M36">
            <v>179.35872147000001</v>
          </cell>
          <cell r="N36">
            <v>0</v>
          </cell>
          <cell r="O36">
            <v>0</v>
          </cell>
          <cell r="P36">
            <v>97.420194413504632</v>
          </cell>
          <cell r="Q36">
            <v>64.565275645456509</v>
          </cell>
          <cell r="R36">
            <v>538.37338601940655</v>
          </cell>
          <cell r="S36">
            <v>525.57771154278157</v>
          </cell>
          <cell r="T36">
            <v>254.42742961057229</v>
          </cell>
          <cell r="U36">
            <v>947.33851385949276</v>
          </cell>
          <cell r="V36">
            <v>17.59648917139852</v>
          </cell>
          <cell r="W36">
            <v>1385.5282916561669</v>
          </cell>
          <cell r="X36">
            <v>31.921349393263732</v>
          </cell>
          <cell r="Y36">
            <v>10.752851741063445</v>
          </cell>
          <cell r="Z36">
            <v>193.15367553132933</v>
          </cell>
          <cell r="AA36">
            <v>362.05003502487284</v>
          </cell>
          <cell r="AB36">
            <v>2350.4411326836557</v>
          </cell>
          <cell r="AC36">
            <v>1498.5598756401116</v>
          </cell>
          <cell r="AD36">
            <v>61.118875706236665</v>
          </cell>
          <cell r="AE36">
            <v>117.74369756933604</v>
          </cell>
          <cell r="AF36">
            <v>34.362964480000002</v>
          </cell>
          <cell r="AG36">
            <v>61.304277580000019</v>
          </cell>
          <cell r="AH36">
            <v>595.02248763515684</v>
          </cell>
          <cell r="AI36">
            <v>0</v>
          </cell>
          <cell r="AJ36">
            <v>0</v>
          </cell>
          <cell r="AK36">
            <v>0</v>
          </cell>
          <cell r="AL36">
            <v>0</v>
          </cell>
          <cell r="AM36">
            <v>0</v>
          </cell>
          <cell r="AN36">
            <v>0</v>
          </cell>
          <cell r="AO36">
            <v>101.50980000000001</v>
          </cell>
          <cell r="AP36">
            <v>0</v>
          </cell>
          <cell r="AQ36">
            <v>26.22</v>
          </cell>
          <cell r="AR36">
            <v>0</v>
          </cell>
          <cell r="AS36">
            <v>0</v>
          </cell>
          <cell r="AT36">
            <v>0</v>
          </cell>
          <cell r="AU36">
            <v>0</v>
          </cell>
          <cell r="AV36">
            <v>0</v>
          </cell>
          <cell r="AW36">
            <v>0</v>
          </cell>
          <cell r="AX36">
            <v>0</v>
          </cell>
          <cell r="AY36">
            <v>0</v>
          </cell>
          <cell r="AZ36">
            <v>-42.5</v>
          </cell>
          <cell r="BA36">
            <v>-27.212430000000001</v>
          </cell>
          <cell r="BC36">
            <v>38749</v>
          </cell>
          <cell r="BD36">
            <v>288.54567499252278</v>
          </cell>
          <cell r="BE36">
            <v>6131.6511179136132</v>
          </cell>
          <cell r="BF36">
            <v>1039.3255086796794</v>
          </cell>
          <cell r="BG36">
            <v>1697.6026064808266</v>
          </cell>
          <cell r="BH36">
            <v>1017.6769603648885</v>
          </cell>
          <cell r="BI36">
            <v>13.750081277792614</v>
          </cell>
          <cell r="BJ36">
            <v>23.711089757284363</v>
          </cell>
          <cell r="BK36">
            <v>0</v>
          </cell>
          <cell r="BL36">
            <v>0</v>
          </cell>
          <cell r="BM36">
            <v>0</v>
          </cell>
          <cell r="BN36">
            <v>0</v>
          </cell>
          <cell r="BP36">
            <v>0</v>
          </cell>
          <cell r="BQ36">
            <v>0</v>
          </cell>
          <cell r="BR36">
            <v>0</v>
          </cell>
          <cell r="BS36">
            <v>0</v>
          </cell>
          <cell r="BT36">
            <v>0</v>
          </cell>
          <cell r="BU36">
            <v>0</v>
          </cell>
          <cell r="CA36">
            <v>0</v>
          </cell>
          <cell r="CB36">
            <v>0</v>
          </cell>
          <cell r="CC36">
            <v>0</v>
          </cell>
          <cell r="CH36">
            <v>0</v>
          </cell>
          <cell r="CI36">
            <v>444.76386011226003</v>
          </cell>
          <cell r="CJ36">
            <v>2.5710395000000004</v>
          </cell>
          <cell r="CK36">
            <v>0</v>
          </cell>
          <cell r="CL36">
            <v>0</v>
          </cell>
          <cell r="CR36">
            <v>0</v>
          </cell>
          <cell r="CS36">
            <v>0</v>
          </cell>
          <cell r="CT36">
            <v>0</v>
          </cell>
          <cell r="CU36">
            <v>0</v>
          </cell>
          <cell r="CV36">
            <v>0</v>
          </cell>
          <cell r="CW36">
            <v>0</v>
          </cell>
          <cell r="CX36">
            <v>0</v>
          </cell>
          <cell r="CY36">
            <v>0</v>
          </cell>
          <cell r="CZ36">
            <v>0</v>
          </cell>
          <cell r="DA36">
            <v>66.39881166666666</v>
          </cell>
          <cell r="DC36">
            <v>38749</v>
          </cell>
          <cell r="DD36">
            <v>56443.914612660039</v>
          </cell>
          <cell r="DE36">
            <v>9147.2585149038077</v>
          </cell>
          <cell r="DF36">
            <v>0</v>
          </cell>
          <cell r="DG36">
            <v>10212.263039466607</v>
          </cell>
          <cell r="DH36">
            <v>0</v>
          </cell>
          <cell r="DI36">
            <v>575.06469961226003</v>
          </cell>
          <cell r="DJ36">
            <v>-3.3136183333333378</v>
          </cell>
          <cell r="DK36">
            <v>76375.18724830939</v>
          </cell>
        </row>
        <row r="37">
          <cell r="A37">
            <v>38777</v>
          </cell>
          <cell r="B37">
            <v>2684.4738292879688</v>
          </cell>
          <cell r="C37">
            <v>36135.349991592986</v>
          </cell>
          <cell r="D37">
            <v>2265.1544968748685</v>
          </cell>
          <cell r="E37">
            <v>3414.1090807845121</v>
          </cell>
          <cell r="F37">
            <v>3863.1342402417358</v>
          </cell>
          <cell r="G37">
            <v>531.70278099162806</v>
          </cell>
          <cell r="H37">
            <v>44.852611850648429</v>
          </cell>
          <cell r="I37">
            <v>6.6407626999999998</v>
          </cell>
          <cell r="J37">
            <v>0</v>
          </cell>
          <cell r="K37">
            <v>0</v>
          </cell>
          <cell r="L37">
            <v>0</v>
          </cell>
          <cell r="M37">
            <v>179.35872147000001</v>
          </cell>
          <cell r="N37">
            <v>0</v>
          </cell>
          <cell r="O37">
            <v>0</v>
          </cell>
          <cell r="P37">
            <v>84.033570661906367</v>
          </cell>
          <cell r="Q37">
            <v>54.524525562219658</v>
          </cell>
          <cell r="R37">
            <v>509.88532882826422</v>
          </cell>
          <cell r="S37">
            <v>493.56450943069706</v>
          </cell>
          <cell r="T37">
            <v>205.68860886460854</v>
          </cell>
          <cell r="U37">
            <v>795.89608585729047</v>
          </cell>
          <cell r="V37">
            <v>14.956052413292078</v>
          </cell>
          <cell r="W37">
            <v>1192.8730325079775</v>
          </cell>
          <cell r="X37">
            <v>26.56827120676969</v>
          </cell>
          <cell r="Y37">
            <v>9.2848431783865077</v>
          </cell>
          <cell r="Z37">
            <v>171.00310108412788</v>
          </cell>
          <cell r="AA37">
            <v>307.02083499291052</v>
          </cell>
          <cell r="AB37">
            <v>2011.9195567425174</v>
          </cell>
          <cell r="AC37">
            <v>1258.3052452476156</v>
          </cell>
          <cell r="AD37">
            <v>57.415027467508295</v>
          </cell>
          <cell r="AE37">
            <v>112.25352042534665</v>
          </cell>
          <cell r="AF37">
            <v>29.013437440000004</v>
          </cell>
          <cell r="AG37">
            <v>51.437726860000005</v>
          </cell>
          <cell r="AH37">
            <v>514.95066748293027</v>
          </cell>
          <cell r="AI37">
            <v>0</v>
          </cell>
          <cell r="AJ37">
            <v>0</v>
          </cell>
          <cell r="AK37">
            <v>0</v>
          </cell>
          <cell r="AL37">
            <v>0</v>
          </cell>
          <cell r="AM37">
            <v>0</v>
          </cell>
          <cell r="AN37">
            <v>0</v>
          </cell>
          <cell r="AO37">
            <v>101.50980000000001</v>
          </cell>
          <cell r="AP37">
            <v>0</v>
          </cell>
          <cell r="AQ37">
            <v>26.22</v>
          </cell>
          <cell r="AR37">
            <v>0</v>
          </cell>
          <cell r="AS37">
            <v>0</v>
          </cell>
          <cell r="AT37">
            <v>0</v>
          </cell>
          <cell r="AU37">
            <v>0</v>
          </cell>
          <cell r="AV37">
            <v>0</v>
          </cell>
          <cell r="AW37">
            <v>0</v>
          </cell>
          <cell r="AX37">
            <v>0</v>
          </cell>
          <cell r="AY37">
            <v>0</v>
          </cell>
          <cell r="AZ37">
            <v>-42.5</v>
          </cell>
          <cell r="BA37">
            <v>-198.83448999999999</v>
          </cell>
          <cell r="BC37">
            <v>38777</v>
          </cell>
          <cell r="BD37">
            <v>285.42368107731511</v>
          </cell>
          <cell r="BE37">
            <v>5341.2445575666225</v>
          </cell>
          <cell r="BF37">
            <v>882.79863327092903</v>
          </cell>
          <cell r="BG37">
            <v>1580.9714791584408</v>
          </cell>
          <cell r="BH37">
            <v>872.75298003845955</v>
          </cell>
          <cell r="BI37">
            <v>13.761070626531369</v>
          </cell>
          <cell r="BJ37">
            <v>19.777396844469454</v>
          </cell>
          <cell r="BK37">
            <v>0</v>
          </cell>
          <cell r="BL37">
            <v>0</v>
          </cell>
          <cell r="BM37">
            <v>0</v>
          </cell>
          <cell r="BN37">
            <v>0</v>
          </cell>
          <cell r="BP37">
            <v>0</v>
          </cell>
          <cell r="BQ37">
            <v>0</v>
          </cell>
          <cell r="BR37">
            <v>0</v>
          </cell>
          <cell r="BS37">
            <v>0</v>
          </cell>
          <cell r="BT37">
            <v>0</v>
          </cell>
          <cell r="BU37">
            <v>0</v>
          </cell>
          <cell r="CA37">
            <v>0</v>
          </cell>
          <cell r="CB37">
            <v>0</v>
          </cell>
          <cell r="CC37">
            <v>0</v>
          </cell>
          <cell r="CH37">
            <v>0</v>
          </cell>
          <cell r="CI37">
            <v>361.74345741708004</v>
          </cell>
          <cell r="CJ37">
            <v>2.0598039000000004</v>
          </cell>
          <cell r="CK37">
            <v>0</v>
          </cell>
          <cell r="CL37">
            <v>0</v>
          </cell>
          <cell r="CR37">
            <v>0</v>
          </cell>
          <cell r="CS37">
            <v>0</v>
          </cell>
          <cell r="CT37">
            <v>0</v>
          </cell>
          <cell r="CU37">
            <v>0</v>
          </cell>
          <cell r="CV37">
            <v>0</v>
          </cell>
          <cell r="CW37">
            <v>0</v>
          </cell>
          <cell r="CX37">
            <v>0</v>
          </cell>
          <cell r="CY37">
            <v>0</v>
          </cell>
          <cell r="CZ37">
            <v>0</v>
          </cell>
          <cell r="DA37">
            <v>66.39881166666666</v>
          </cell>
          <cell r="DC37">
            <v>38777</v>
          </cell>
          <cell r="DD37">
            <v>49124.77651579435</v>
          </cell>
          <cell r="DE37">
            <v>7900.5939462543693</v>
          </cell>
          <cell r="DF37">
            <v>0</v>
          </cell>
          <cell r="DG37">
            <v>8996.7297985827681</v>
          </cell>
          <cell r="DH37">
            <v>0</v>
          </cell>
          <cell r="DI37">
            <v>491.53306131708007</v>
          </cell>
          <cell r="DJ37">
            <v>-174.93567833333333</v>
          </cell>
          <cell r="DK37">
            <v>66338.697643615233</v>
          </cell>
        </row>
        <row r="38">
          <cell r="A38">
            <v>38808</v>
          </cell>
          <cell r="B38">
            <v>2450.7236833900156</v>
          </cell>
          <cell r="C38">
            <v>25248.516150353953</v>
          </cell>
          <cell r="D38">
            <v>1821.9642130805396</v>
          </cell>
          <cell r="E38">
            <v>2686.5882131515887</v>
          </cell>
          <cell r="F38">
            <v>2920.0774133978371</v>
          </cell>
          <cell r="G38">
            <v>549.24952304882856</v>
          </cell>
          <cell r="H38">
            <v>36.471528224362295</v>
          </cell>
          <cell r="I38">
            <v>6.8658733000000005</v>
          </cell>
          <cell r="J38">
            <v>0</v>
          </cell>
          <cell r="K38">
            <v>0</v>
          </cell>
          <cell r="L38">
            <v>0</v>
          </cell>
          <cell r="M38">
            <v>185.43867813000006</v>
          </cell>
          <cell r="N38">
            <v>0</v>
          </cell>
          <cell r="O38">
            <v>0</v>
          </cell>
          <cell r="P38">
            <v>56.817336319306868</v>
          </cell>
          <cell r="Q38">
            <v>35.129107704378846</v>
          </cell>
          <cell r="R38">
            <v>412.33033323027138</v>
          </cell>
          <cell r="S38">
            <v>393.4460462145525</v>
          </cell>
          <cell r="T38">
            <v>118.60267571745652</v>
          </cell>
          <cell r="U38">
            <v>506.53027954179697</v>
          </cell>
          <cell r="V38">
            <v>9.7816527305457122</v>
          </cell>
          <cell r="W38">
            <v>803.16349817127741</v>
          </cell>
          <cell r="X38">
            <v>16.527288944985962</v>
          </cell>
          <cell r="Y38">
            <v>6.2919230711983891</v>
          </cell>
          <cell r="Z38">
            <v>122.14312900084605</v>
          </cell>
          <cell r="AA38">
            <v>199.74146851336081</v>
          </cell>
          <cell r="AB38">
            <v>1347.2842166577552</v>
          </cell>
          <cell r="AC38">
            <v>799.76251931909155</v>
          </cell>
          <cell r="AD38">
            <v>45.794353604027044</v>
          </cell>
          <cell r="AE38">
            <v>91.777978413650359</v>
          </cell>
          <cell r="AF38">
            <v>18.684252800000003</v>
          </cell>
          <cell r="AG38">
            <v>32.635121740000002</v>
          </cell>
          <cell r="AH38">
            <v>350.68399873083166</v>
          </cell>
          <cell r="AI38">
            <v>0</v>
          </cell>
          <cell r="AJ38">
            <v>0</v>
          </cell>
          <cell r="AK38">
            <v>0</v>
          </cell>
          <cell r="AL38">
            <v>0</v>
          </cell>
          <cell r="AM38">
            <v>0</v>
          </cell>
          <cell r="AN38">
            <v>0</v>
          </cell>
          <cell r="AO38">
            <v>101.50980000000001</v>
          </cell>
          <cell r="AP38">
            <v>0</v>
          </cell>
          <cell r="AQ38">
            <v>26.22</v>
          </cell>
          <cell r="AR38">
            <v>0</v>
          </cell>
          <cell r="AS38">
            <v>0</v>
          </cell>
          <cell r="AT38">
            <v>0</v>
          </cell>
          <cell r="AU38">
            <v>0</v>
          </cell>
          <cell r="AV38">
            <v>0</v>
          </cell>
          <cell r="AW38">
            <v>0</v>
          </cell>
          <cell r="AX38">
            <v>0</v>
          </cell>
          <cell r="AY38">
            <v>0</v>
          </cell>
          <cell r="AZ38">
            <v>-42.5</v>
          </cell>
          <cell r="BA38">
            <v>-86.705770000000001</v>
          </cell>
          <cell r="BC38">
            <v>38808</v>
          </cell>
          <cell r="BD38">
            <v>297.75041581132336</v>
          </cell>
          <cell r="BE38">
            <v>3734.0842253209785</v>
          </cell>
          <cell r="BF38">
            <v>655.56738038575827</v>
          </cell>
          <cell r="BG38">
            <v>1472.021364587034</v>
          </cell>
          <cell r="BH38">
            <v>649.37552184006938</v>
          </cell>
          <cell r="BI38">
            <v>14.158533846080179</v>
          </cell>
          <cell r="BJ38">
            <v>15.103789178845538</v>
          </cell>
          <cell r="BK38">
            <v>0</v>
          </cell>
          <cell r="BL38">
            <v>0</v>
          </cell>
          <cell r="BM38">
            <v>0</v>
          </cell>
          <cell r="BN38">
            <v>0</v>
          </cell>
          <cell r="BP38">
            <v>0</v>
          </cell>
          <cell r="BQ38">
            <v>0</v>
          </cell>
          <cell r="BR38">
            <v>0</v>
          </cell>
          <cell r="BS38">
            <v>0</v>
          </cell>
          <cell r="BT38">
            <v>0</v>
          </cell>
          <cell r="BU38">
            <v>0</v>
          </cell>
          <cell r="CA38">
            <v>0</v>
          </cell>
          <cell r="CB38">
            <v>0</v>
          </cell>
          <cell r="CC38">
            <v>0</v>
          </cell>
          <cell r="CH38">
            <v>0</v>
          </cell>
          <cell r="CI38">
            <v>204.11221686209998</v>
          </cell>
          <cell r="CJ38">
            <v>1.1146125</v>
          </cell>
          <cell r="CK38">
            <v>0</v>
          </cell>
          <cell r="CL38">
            <v>0</v>
          </cell>
          <cell r="CR38">
            <v>0</v>
          </cell>
          <cell r="CS38">
            <v>0</v>
          </cell>
          <cell r="CT38">
            <v>0</v>
          </cell>
          <cell r="CU38">
            <v>0</v>
          </cell>
          <cell r="CV38">
            <v>0</v>
          </cell>
          <cell r="CW38">
            <v>0</v>
          </cell>
          <cell r="CX38">
            <v>0</v>
          </cell>
          <cell r="CY38">
            <v>0</v>
          </cell>
          <cell r="CZ38">
            <v>0</v>
          </cell>
          <cell r="DA38">
            <v>66.39881166666666</v>
          </cell>
          <cell r="DC38">
            <v>38808</v>
          </cell>
          <cell r="DD38">
            <v>35905.895276077121</v>
          </cell>
          <cell r="DE38">
            <v>5367.1271804253329</v>
          </cell>
          <cell r="DF38">
            <v>0</v>
          </cell>
          <cell r="DG38">
            <v>6838.0612309700891</v>
          </cell>
          <cell r="DH38">
            <v>0</v>
          </cell>
          <cell r="DI38">
            <v>332.95662936209999</v>
          </cell>
          <cell r="DJ38">
            <v>-62.806958333333341</v>
          </cell>
          <cell r="DK38">
            <v>48381.233358501311</v>
          </cell>
        </row>
        <row r="39">
          <cell r="A39">
            <v>38838</v>
          </cell>
          <cell r="B39">
            <v>2197.6442737890438</v>
          </cell>
          <cell r="C39">
            <v>16568.664960125025</v>
          </cell>
          <cell r="D39">
            <v>1248.1487837005261</v>
          </cell>
          <cell r="E39">
            <v>2427.7965031684321</v>
          </cell>
          <cell r="F39">
            <v>1792.5608410180587</v>
          </cell>
          <cell r="G39">
            <v>549.24525522394026</v>
          </cell>
          <cell r="H39">
            <v>25.912773808488438</v>
          </cell>
          <cell r="I39">
            <v>6.8658733000000005</v>
          </cell>
          <cell r="J39">
            <v>0</v>
          </cell>
          <cell r="K39">
            <v>0</v>
          </cell>
          <cell r="L39">
            <v>0</v>
          </cell>
          <cell r="M39">
            <v>185.43867813000006</v>
          </cell>
          <cell r="N39">
            <v>0</v>
          </cell>
          <cell r="O39">
            <v>0</v>
          </cell>
          <cell r="P39">
            <v>34.768216682895407</v>
          </cell>
          <cell r="Q39">
            <v>19.176971267512172</v>
          </cell>
          <cell r="R39">
            <v>342.59965326988248</v>
          </cell>
          <cell r="S39">
            <v>320.55809109396341</v>
          </cell>
          <cell r="T39">
            <v>45.232748689722023</v>
          </cell>
          <cell r="U39">
            <v>267.75242138916195</v>
          </cell>
          <cell r="V39">
            <v>5.5441351315924567</v>
          </cell>
          <cell r="W39">
            <v>486.97807322244512</v>
          </cell>
          <cell r="X39">
            <v>8.1949265580027433</v>
          </cell>
          <cell r="Y39">
            <v>3.8691749774301627</v>
          </cell>
          <cell r="Z39">
            <v>83.457392379069262</v>
          </cell>
          <cell r="AA39">
            <v>111.74984606242937</v>
          </cell>
          <cell r="AB39">
            <v>799.06007912221548</v>
          </cell>
          <cell r="AC39">
            <v>421.25414263675003</v>
          </cell>
          <cell r="AD39">
            <v>37.339982575601724</v>
          </cell>
          <cell r="AE39">
            <v>77.375798030767214</v>
          </cell>
          <cell r="AF39">
            <v>10.187743680000001</v>
          </cell>
          <cell r="AG39">
            <v>17.107236120000003</v>
          </cell>
          <cell r="AH39">
            <v>217.94984115613971</v>
          </cell>
          <cell r="AI39">
            <v>0</v>
          </cell>
          <cell r="AJ39">
            <v>0</v>
          </cell>
          <cell r="AK39">
            <v>0</v>
          </cell>
          <cell r="AL39">
            <v>0</v>
          </cell>
          <cell r="AM39">
            <v>97.92</v>
          </cell>
          <cell r="AN39">
            <v>27.325800000000001</v>
          </cell>
          <cell r="AO39">
            <v>125.72713800000001</v>
          </cell>
          <cell r="AP39">
            <v>0</v>
          </cell>
          <cell r="AQ39">
            <v>45.465479999999999</v>
          </cell>
          <cell r="AR39">
            <v>0</v>
          </cell>
          <cell r="AS39">
            <v>0</v>
          </cell>
          <cell r="AT39">
            <v>0</v>
          </cell>
          <cell r="AU39">
            <v>0</v>
          </cell>
          <cell r="AV39">
            <v>0</v>
          </cell>
          <cell r="AW39">
            <v>0</v>
          </cell>
          <cell r="AX39">
            <v>0</v>
          </cell>
          <cell r="AY39">
            <v>0</v>
          </cell>
          <cell r="AZ39">
            <v>-42.5</v>
          </cell>
          <cell r="BA39">
            <v>-91.142789999999991</v>
          </cell>
          <cell r="BC39">
            <v>38838</v>
          </cell>
          <cell r="BD39">
            <v>292.29223285101773</v>
          </cell>
          <cell r="BE39">
            <v>2366.5609854866198</v>
          </cell>
          <cell r="BF39">
            <v>387.28354688555947</v>
          </cell>
          <cell r="BG39">
            <v>1264.5800306803305</v>
          </cell>
          <cell r="BH39">
            <v>392.63822770919239</v>
          </cell>
          <cell r="BI39">
            <v>14.204012815495933</v>
          </cell>
          <cell r="BJ39">
            <v>9.4598337754111572</v>
          </cell>
          <cell r="BK39">
            <v>0</v>
          </cell>
          <cell r="BL39">
            <v>0</v>
          </cell>
          <cell r="BM39">
            <v>0</v>
          </cell>
          <cell r="BN39">
            <v>0</v>
          </cell>
          <cell r="BP39">
            <v>0</v>
          </cell>
          <cell r="BQ39">
            <v>0</v>
          </cell>
          <cell r="BR39">
            <v>0</v>
          </cell>
          <cell r="BS39">
            <v>0</v>
          </cell>
          <cell r="BT39">
            <v>0</v>
          </cell>
          <cell r="BU39">
            <v>0</v>
          </cell>
          <cell r="CA39">
            <v>0</v>
          </cell>
          <cell r="CB39">
            <v>0</v>
          </cell>
          <cell r="CC39">
            <v>0</v>
          </cell>
          <cell r="CH39">
            <v>0</v>
          </cell>
          <cell r="CI39">
            <v>81.811567086540009</v>
          </cell>
          <cell r="CJ39">
            <v>0.37450980000000006</v>
          </cell>
          <cell r="CK39">
            <v>0</v>
          </cell>
          <cell r="CL39">
            <v>0</v>
          </cell>
          <cell r="CR39">
            <v>0</v>
          </cell>
          <cell r="CS39">
            <v>0</v>
          </cell>
          <cell r="CT39">
            <v>0</v>
          </cell>
          <cell r="CU39">
            <v>0</v>
          </cell>
          <cell r="CV39">
            <v>0</v>
          </cell>
          <cell r="CW39">
            <v>0</v>
          </cell>
          <cell r="CX39">
            <v>0</v>
          </cell>
          <cell r="CY39">
            <v>0</v>
          </cell>
          <cell r="CZ39">
            <v>0</v>
          </cell>
          <cell r="DA39">
            <v>66.39881166666666</v>
          </cell>
          <cell r="DC39">
            <v>38838</v>
          </cell>
          <cell r="DD39">
            <v>25002.277942263518</v>
          </cell>
          <cell r="DE39">
            <v>3310.1564740455815</v>
          </cell>
          <cell r="DF39">
            <v>0</v>
          </cell>
          <cell r="DG39">
            <v>4727.0188702036276</v>
          </cell>
          <cell r="DH39">
            <v>0</v>
          </cell>
          <cell r="DI39">
            <v>378.62449488653999</v>
          </cell>
          <cell r="DJ39">
            <v>-67.243978333333331</v>
          </cell>
          <cell r="DK39">
            <v>33350.833803065936</v>
          </cell>
        </row>
        <row r="40">
          <cell r="A40">
            <v>38869</v>
          </cell>
          <cell r="B40">
            <v>1884.9814266804049</v>
          </cell>
          <cell r="C40">
            <v>9407.1683620990098</v>
          </cell>
          <cell r="D40">
            <v>730.78300924551104</v>
          </cell>
          <cell r="E40">
            <v>1985.4463416465424</v>
          </cell>
          <cell r="F40">
            <v>991.15775338918138</v>
          </cell>
          <cell r="G40">
            <v>549.0598897342345</v>
          </cell>
          <cell r="H40">
            <v>35.031188609539754</v>
          </cell>
          <cell r="I40">
            <v>6.8658733000000005</v>
          </cell>
          <cell r="J40">
            <v>0</v>
          </cell>
          <cell r="K40">
            <v>0</v>
          </cell>
          <cell r="L40">
            <v>0</v>
          </cell>
          <cell r="M40">
            <v>185.43867813000006</v>
          </cell>
          <cell r="N40">
            <v>0</v>
          </cell>
          <cell r="O40">
            <v>0</v>
          </cell>
          <cell r="P40">
            <v>21.996841092218048</v>
          </cell>
          <cell r="Q40">
            <v>10.171912212286829</v>
          </cell>
          <cell r="R40">
            <v>293.07115027964761</v>
          </cell>
          <cell r="S40">
            <v>270.26223330140181</v>
          </cell>
          <cell r="T40">
            <v>5.5030062633465402</v>
          </cell>
          <cell r="U40">
            <v>133.71914622045415</v>
          </cell>
          <cell r="V40">
            <v>3.1343596743318169</v>
          </cell>
          <cell r="W40">
            <v>304.2916073487882</v>
          </cell>
          <cell r="X40">
            <v>3.5628350060433855</v>
          </cell>
          <cell r="Y40">
            <v>2.4639422905470325</v>
          </cell>
          <cell r="Z40">
            <v>60.167579558645457</v>
          </cell>
          <cell r="AA40">
            <v>61.84362478680471</v>
          </cell>
          <cell r="AB40">
            <v>489.16860082594712</v>
          </cell>
          <cell r="AC40">
            <v>208.91096906994477</v>
          </cell>
          <cell r="AD40">
            <v>31.499891520469259</v>
          </cell>
          <cell r="AE40">
            <v>66.886314776220203</v>
          </cell>
          <cell r="AF40">
            <v>5.3924595200000009</v>
          </cell>
          <cell r="AG40">
            <v>8.4029381800000014</v>
          </cell>
          <cell r="AH40">
            <v>140.7273550947645</v>
          </cell>
          <cell r="AI40">
            <v>0</v>
          </cell>
          <cell r="AJ40">
            <v>0</v>
          </cell>
          <cell r="AK40">
            <v>0</v>
          </cell>
          <cell r="AL40">
            <v>0</v>
          </cell>
          <cell r="AM40">
            <v>97.92</v>
          </cell>
          <cell r="AN40">
            <v>27.325800000000001</v>
          </cell>
          <cell r="AO40">
            <v>125.72713800000001</v>
          </cell>
          <cell r="AP40">
            <v>0</v>
          </cell>
          <cell r="AQ40">
            <v>45.465479999999999</v>
          </cell>
          <cell r="AR40">
            <v>0</v>
          </cell>
          <cell r="AS40">
            <v>0</v>
          </cell>
          <cell r="AT40">
            <v>0</v>
          </cell>
          <cell r="AU40">
            <v>0</v>
          </cell>
          <cell r="AV40">
            <v>0</v>
          </cell>
          <cell r="AW40">
            <v>0</v>
          </cell>
          <cell r="AX40">
            <v>0</v>
          </cell>
          <cell r="AY40">
            <v>0</v>
          </cell>
          <cell r="AZ40">
            <v>-42.5</v>
          </cell>
          <cell r="BA40">
            <v>-228.43599</v>
          </cell>
          <cell r="BC40">
            <v>38869</v>
          </cell>
          <cell r="BD40">
            <v>294.18207680592974</v>
          </cell>
          <cell r="BE40">
            <v>1218.4614192588351</v>
          </cell>
          <cell r="BF40">
            <v>208.53678679292551</v>
          </cell>
          <cell r="BG40">
            <v>1142.683553995284</v>
          </cell>
          <cell r="BH40">
            <v>206.55315372379874</v>
          </cell>
          <cell r="BI40">
            <v>14.174976483948534</v>
          </cell>
          <cell r="BJ40">
            <v>7.4202129899861218</v>
          </cell>
          <cell r="BK40">
            <v>0</v>
          </cell>
          <cell r="BL40">
            <v>0</v>
          </cell>
          <cell r="BM40">
            <v>0</v>
          </cell>
          <cell r="BN40">
            <v>0</v>
          </cell>
          <cell r="BP40">
            <v>0</v>
          </cell>
          <cell r="BQ40">
            <v>0</v>
          </cell>
          <cell r="BR40">
            <v>0</v>
          </cell>
          <cell r="BS40">
            <v>0</v>
          </cell>
          <cell r="BT40">
            <v>0</v>
          </cell>
          <cell r="BU40">
            <v>0</v>
          </cell>
          <cell r="CA40">
            <v>0</v>
          </cell>
          <cell r="CB40">
            <v>0</v>
          </cell>
          <cell r="CC40">
            <v>0</v>
          </cell>
          <cell r="CH40">
            <v>0</v>
          </cell>
          <cell r="CI40">
            <v>18.972077754600001</v>
          </cell>
          <cell r="CJ40">
            <v>0</v>
          </cell>
          <cell r="CK40">
            <v>0</v>
          </cell>
          <cell r="CL40">
            <v>0</v>
          </cell>
          <cell r="CR40">
            <v>0</v>
          </cell>
          <cell r="CS40">
            <v>0</v>
          </cell>
          <cell r="CT40">
            <v>0</v>
          </cell>
          <cell r="CU40">
            <v>0</v>
          </cell>
          <cell r="CV40">
            <v>0</v>
          </cell>
          <cell r="CW40">
            <v>0</v>
          </cell>
          <cell r="CX40">
            <v>0</v>
          </cell>
          <cell r="CY40">
            <v>0</v>
          </cell>
          <cell r="CZ40">
            <v>0</v>
          </cell>
          <cell r="DA40">
            <v>66.39881166666666</v>
          </cell>
          <cell r="DC40">
            <v>38869</v>
          </cell>
          <cell r="DD40">
            <v>15775.932522834424</v>
          </cell>
          <cell r="DE40">
            <v>2121.1767670218615</v>
          </cell>
          <cell r="DF40">
            <v>0</v>
          </cell>
          <cell r="DG40">
            <v>3092.0121800507086</v>
          </cell>
          <cell r="DH40">
            <v>0</v>
          </cell>
          <cell r="DI40">
            <v>315.41049575459999</v>
          </cell>
          <cell r="DJ40">
            <v>-204.53717833333334</v>
          </cell>
          <cell r="DK40">
            <v>21099.994787328262</v>
          </cell>
        </row>
        <row r="41">
          <cell r="A41">
            <v>38899</v>
          </cell>
          <cell r="B41">
            <v>1732.4222408924616</v>
          </cell>
          <cell r="C41">
            <v>5064.0281740730625</v>
          </cell>
          <cell r="D41">
            <v>456.34889428230935</v>
          </cell>
          <cell r="E41">
            <v>1932.0064886269111</v>
          </cell>
          <cell r="F41">
            <v>699.5317356461569</v>
          </cell>
          <cell r="G41">
            <v>549.88470975640007</v>
          </cell>
          <cell r="H41">
            <v>47.929762937441375</v>
          </cell>
          <cell r="I41">
            <v>6.8658733000000005</v>
          </cell>
          <cell r="J41">
            <v>0</v>
          </cell>
          <cell r="K41">
            <v>0</v>
          </cell>
          <cell r="L41">
            <v>0</v>
          </cell>
          <cell r="M41">
            <v>185.43867813000006</v>
          </cell>
          <cell r="N41">
            <v>0</v>
          </cell>
          <cell r="O41">
            <v>0</v>
          </cell>
          <cell r="P41">
            <v>21.438909910273129</v>
          </cell>
          <cell r="Q41">
            <v>9.623341638499781</v>
          </cell>
          <cell r="R41">
            <v>296.9471654280531</v>
          </cell>
          <cell r="S41">
            <v>273.40325251305416</v>
          </cell>
          <cell r="T41">
            <v>1.9381263644424798</v>
          </cell>
          <cell r="U41">
            <v>125.04009257589294</v>
          </cell>
          <cell r="V41">
            <v>2.9995473026156003</v>
          </cell>
          <cell r="W41">
            <v>296.00960968841764</v>
          </cell>
          <cell r="X41">
            <v>3.2321256970528847</v>
          </cell>
          <cell r="Y41">
            <v>2.4038216040149178</v>
          </cell>
          <cell r="Z41">
            <v>59.733114320144679</v>
          </cell>
          <cell r="AA41">
            <v>58.96246752783447</v>
          </cell>
          <cell r="AB41">
            <v>472.34701189371134</v>
          </cell>
          <cell r="AC41">
            <v>195.07580947440536</v>
          </cell>
          <cell r="AD41">
            <v>31.868053787146959</v>
          </cell>
          <cell r="AE41">
            <v>67.847254035616984</v>
          </cell>
          <cell r="AF41">
            <v>5.0996371199999997</v>
          </cell>
          <cell r="AG41">
            <v>7.8311415000000011</v>
          </cell>
          <cell r="AH41">
            <v>137.57831014476852</v>
          </cell>
          <cell r="AI41">
            <v>0</v>
          </cell>
          <cell r="AJ41">
            <v>0</v>
          </cell>
          <cell r="AK41">
            <v>0</v>
          </cell>
          <cell r="AL41">
            <v>0</v>
          </cell>
          <cell r="AM41">
            <v>97.92</v>
          </cell>
          <cell r="AN41">
            <v>27.325800000000001</v>
          </cell>
          <cell r="AO41">
            <v>125.72713800000001</v>
          </cell>
          <cell r="AP41">
            <v>0</v>
          </cell>
          <cell r="AQ41">
            <v>45.465479999999999</v>
          </cell>
          <cell r="AR41">
            <v>0</v>
          </cell>
          <cell r="AS41">
            <v>0</v>
          </cell>
          <cell r="AT41">
            <v>0</v>
          </cell>
          <cell r="AU41">
            <v>0</v>
          </cell>
          <cell r="AV41">
            <v>0</v>
          </cell>
          <cell r="AW41">
            <v>0</v>
          </cell>
          <cell r="AX41">
            <v>0</v>
          </cell>
          <cell r="AY41">
            <v>0</v>
          </cell>
          <cell r="AZ41">
            <v>-42.5</v>
          </cell>
          <cell r="BA41">
            <v>-89.179009999999991</v>
          </cell>
          <cell r="BC41">
            <v>38899</v>
          </cell>
          <cell r="BD41">
            <v>291.56535303314132</v>
          </cell>
          <cell r="BE41">
            <v>754.77162792789829</v>
          </cell>
          <cell r="BF41">
            <v>148.11969707228178</v>
          </cell>
          <cell r="BG41">
            <v>1085.152520437463</v>
          </cell>
          <cell r="BH41">
            <v>144.14035575695914</v>
          </cell>
          <cell r="BI41">
            <v>14.211282486299837</v>
          </cell>
          <cell r="BJ41">
            <v>7.8486823646479493</v>
          </cell>
          <cell r="BK41">
            <v>0</v>
          </cell>
          <cell r="BL41">
            <v>0</v>
          </cell>
          <cell r="BM41">
            <v>0</v>
          </cell>
          <cell r="BN41">
            <v>0</v>
          </cell>
          <cell r="BP41">
            <v>0</v>
          </cell>
          <cell r="BQ41">
            <v>0</v>
          </cell>
          <cell r="BR41">
            <v>0</v>
          </cell>
          <cell r="BS41">
            <v>0</v>
          </cell>
          <cell r="BT41">
            <v>0</v>
          </cell>
          <cell r="BU41">
            <v>0</v>
          </cell>
          <cell r="CA41">
            <v>0</v>
          </cell>
          <cell r="CB41">
            <v>0</v>
          </cell>
          <cell r="CC41">
            <v>0</v>
          </cell>
          <cell r="CH41">
            <v>0</v>
          </cell>
          <cell r="CI41">
            <v>19.604480346420001</v>
          </cell>
          <cell r="CJ41">
            <v>0</v>
          </cell>
          <cell r="CK41">
            <v>0</v>
          </cell>
          <cell r="CL41">
            <v>0</v>
          </cell>
          <cell r="CR41">
            <v>0</v>
          </cell>
          <cell r="CS41">
            <v>0</v>
          </cell>
          <cell r="CT41">
            <v>0</v>
          </cell>
          <cell r="CU41">
            <v>0</v>
          </cell>
          <cell r="CV41">
            <v>0</v>
          </cell>
          <cell r="CW41">
            <v>0</v>
          </cell>
          <cell r="CX41">
            <v>0</v>
          </cell>
          <cell r="CY41">
            <v>0</v>
          </cell>
          <cell r="CZ41">
            <v>0</v>
          </cell>
          <cell r="DA41">
            <v>66.39881166666666</v>
          </cell>
          <cell r="DC41">
            <v>38899</v>
          </cell>
          <cell r="DD41">
            <v>10674.456557644742</v>
          </cell>
          <cell r="DE41">
            <v>2069.3787925259448</v>
          </cell>
          <cell r="DF41">
            <v>0</v>
          </cell>
          <cell r="DG41">
            <v>2445.8095190786917</v>
          </cell>
          <cell r="DH41">
            <v>0</v>
          </cell>
          <cell r="DI41">
            <v>316.04289834642003</v>
          </cell>
          <cell r="DJ41">
            <v>-65.280198333333345</v>
          </cell>
          <cell r="DK41">
            <v>15440.407569262466</v>
          </cell>
        </row>
        <row r="42">
          <cell r="A42">
            <v>38930</v>
          </cell>
          <cell r="B42">
            <v>1661.8498703102719</v>
          </cell>
          <cell r="C42">
            <v>5753.9619195108189</v>
          </cell>
          <cell r="D42">
            <v>390.08296745040423</v>
          </cell>
          <cell r="E42">
            <v>1914.2602117277011</v>
          </cell>
          <cell r="F42">
            <v>715.38203645556189</v>
          </cell>
          <cell r="G42">
            <v>557.98049420029713</v>
          </cell>
          <cell r="H42">
            <v>49.648869098112314</v>
          </cell>
          <cell r="I42">
            <v>6.9784286</v>
          </cell>
          <cell r="J42">
            <v>0</v>
          </cell>
          <cell r="K42">
            <v>0</v>
          </cell>
          <cell r="L42">
            <v>0</v>
          </cell>
          <cell r="M42">
            <v>188.47865646000002</v>
          </cell>
          <cell r="N42">
            <v>0</v>
          </cell>
          <cell r="O42">
            <v>0</v>
          </cell>
          <cell r="P42">
            <v>21.508291495743265</v>
          </cell>
          <cell r="Q42">
            <v>9.6544851389480009</v>
          </cell>
          <cell r="R42">
            <v>297.90815949092706</v>
          </cell>
          <cell r="S42">
            <v>274.28805268299931</v>
          </cell>
          <cell r="T42">
            <v>1.9443986180490895</v>
          </cell>
          <cell r="U42">
            <v>125.44475306966606</v>
          </cell>
          <cell r="V42">
            <v>3.009254575439599</v>
          </cell>
          <cell r="W42">
            <v>296.96756959032189</v>
          </cell>
          <cell r="X42">
            <v>3.2425856507650299</v>
          </cell>
          <cell r="Y42">
            <v>2.4116009619567138</v>
          </cell>
          <cell r="Z42">
            <v>59.926425369724427</v>
          </cell>
          <cell r="AA42">
            <v>59.153284574850112</v>
          </cell>
          <cell r="AB42">
            <v>475.27336003025999</v>
          </cell>
          <cell r="AC42">
            <v>195.70712277367528</v>
          </cell>
          <cell r="AD42">
            <v>31.971186647299543</v>
          </cell>
          <cell r="AE42">
            <v>68.066824437026753</v>
          </cell>
          <cell r="AF42">
            <v>5.1161408000000002</v>
          </cell>
          <cell r="AG42">
            <v>7.8564850000000011</v>
          </cell>
          <cell r="AH42">
            <v>138.02354739442794</v>
          </cell>
          <cell r="AI42">
            <v>0</v>
          </cell>
          <cell r="AJ42">
            <v>0</v>
          </cell>
          <cell r="AK42">
            <v>0</v>
          </cell>
          <cell r="AL42">
            <v>0</v>
          </cell>
          <cell r="AM42">
            <v>97.92</v>
          </cell>
          <cell r="AN42">
            <v>27.325800000000001</v>
          </cell>
          <cell r="AO42">
            <v>125.72713800000001</v>
          </cell>
          <cell r="AP42">
            <v>0</v>
          </cell>
          <cell r="AQ42">
            <v>45.465479999999999</v>
          </cell>
          <cell r="AR42">
            <v>0</v>
          </cell>
          <cell r="AS42">
            <v>0</v>
          </cell>
          <cell r="AT42">
            <v>0</v>
          </cell>
          <cell r="AU42">
            <v>0</v>
          </cell>
          <cell r="AV42">
            <v>0</v>
          </cell>
          <cell r="AW42">
            <v>0</v>
          </cell>
          <cell r="AX42">
            <v>0</v>
          </cell>
          <cell r="AY42">
            <v>0</v>
          </cell>
          <cell r="AZ42">
            <v>-42.5</v>
          </cell>
          <cell r="BA42">
            <v>-14.29561</v>
          </cell>
          <cell r="BC42">
            <v>38930</v>
          </cell>
          <cell r="BD42">
            <v>298.94078160457207</v>
          </cell>
          <cell r="BE42">
            <v>769.90095299632492</v>
          </cell>
          <cell r="BF42">
            <v>150.54904513372435</v>
          </cell>
          <cell r="BG42">
            <v>1118.2732715454365</v>
          </cell>
          <cell r="BH42">
            <v>146.10247633782345</v>
          </cell>
          <cell r="BI42">
            <v>14.408904294997106</v>
          </cell>
          <cell r="BJ42">
            <v>8.1098617812796174</v>
          </cell>
          <cell r="BK42">
            <v>0</v>
          </cell>
          <cell r="BL42">
            <v>0</v>
          </cell>
          <cell r="BM42">
            <v>0</v>
          </cell>
          <cell r="BN42">
            <v>0</v>
          </cell>
          <cell r="BP42">
            <v>0</v>
          </cell>
          <cell r="BQ42">
            <v>0</v>
          </cell>
          <cell r="BR42">
            <v>0</v>
          </cell>
          <cell r="BS42">
            <v>0</v>
          </cell>
          <cell r="BT42">
            <v>0</v>
          </cell>
          <cell r="BU42">
            <v>0</v>
          </cell>
          <cell r="CA42">
            <v>0</v>
          </cell>
          <cell r="CB42">
            <v>0</v>
          </cell>
          <cell r="CC42">
            <v>0</v>
          </cell>
          <cell r="CH42">
            <v>0</v>
          </cell>
          <cell r="CI42">
            <v>19.604480346420001</v>
          </cell>
          <cell r="CJ42">
            <v>0</v>
          </cell>
          <cell r="CK42">
            <v>0</v>
          </cell>
          <cell r="CL42">
            <v>0</v>
          </cell>
          <cell r="CR42">
            <v>0</v>
          </cell>
          <cell r="CS42">
            <v>0</v>
          </cell>
          <cell r="CT42">
            <v>0</v>
          </cell>
          <cell r="CU42">
            <v>0</v>
          </cell>
          <cell r="CV42">
            <v>0</v>
          </cell>
          <cell r="CW42">
            <v>0</v>
          </cell>
          <cell r="CX42">
            <v>0</v>
          </cell>
          <cell r="CY42">
            <v>0</v>
          </cell>
          <cell r="CZ42">
            <v>0</v>
          </cell>
          <cell r="DA42">
            <v>66.39881166666666</v>
          </cell>
          <cell r="DC42">
            <v>38930</v>
          </cell>
          <cell r="DD42">
            <v>11238.623453813167</v>
          </cell>
          <cell r="DE42">
            <v>2077.4735283020805</v>
          </cell>
          <cell r="DF42">
            <v>0</v>
          </cell>
          <cell r="DG42">
            <v>2506.2852936941581</v>
          </cell>
          <cell r="DH42">
            <v>0</v>
          </cell>
          <cell r="DI42">
            <v>316.04289834642003</v>
          </cell>
          <cell r="DJ42">
            <v>9.6032016666666635</v>
          </cell>
          <cell r="DK42">
            <v>16148.028375822492</v>
          </cell>
        </row>
        <row r="43">
          <cell r="A43">
            <v>38961</v>
          </cell>
          <cell r="B43">
            <v>1671.0744398894492</v>
          </cell>
          <cell r="C43">
            <v>6165.3457513852582</v>
          </cell>
          <cell r="D43">
            <v>390.37545300570474</v>
          </cell>
          <cell r="E43">
            <v>1879.0048717923453</v>
          </cell>
          <cell r="F43">
            <v>697.19669594873108</v>
          </cell>
          <cell r="G43">
            <v>549.28434014357799</v>
          </cell>
          <cell r="H43">
            <v>48.501942948262794</v>
          </cell>
          <cell r="I43">
            <v>6.8658733000000005</v>
          </cell>
          <cell r="J43">
            <v>0</v>
          </cell>
          <cell r="K43">
            <v>0</v>
          </cell>
          <cell r="L43">
            <v>0</v>
          </cell>
          <cell r="M43">
            <v>185.43867813000006</v>
          </cell>
          <cell r="N43">
            <v>0</v>
          </cell>
          <cell r="O43">
            <v>0</v>
          </cell>
          <cell r="P43">
            <v>20.88385722651201</v>
          </cell>
          <cell r="Q43">
            <v>9.3741936349140254</v>
          </cell>
          <cell r="R43">
            <v>289.25921292506149</v>
          </cell>
          <cell r="S43">
            <v>266.32485115349283</v>
          </cell>
          <cell r="T43">
            <v>1.8879483355896003</v>
          </cell>
          <cell r="U43">
            <v>121.80280862570804</v>
          </cell>
          <cell r="V43">
            <v>2.9218891200236108</v>
          </cell>
          <cell r="W43">
            <v>288.3459304731835</v>
          </cell>
          <cell r="X43">
            <v>3.1484460673557231</v>
          </cell>
          <cell r="Y43">
            <v>2.341586740480551</v>
          </cell>
          <cell r="Z43">
            <v>58.186625923506625</v>
          </cell>
          <cell r="AA43">
            <v>57.435931151709298</v>
          </cell>
          <cell r="AB43">
            <v>467.5785150795262</v>
          </cell>
          <cell r="AC43">
            <v>190.025303080246</v>
          </cell>
          <cell r="AD43">
            <v>31.042990905926317</v>
          </cell>
          <cell r="AE43">
            <v>66.090690824338878</v>
          </cell>
          <cell r="AF43">
            <v>4.9676076800000013</v>
          </cell>
          <cell r="AG43">
            <v>7.6283935000000005</v>
          </cell>
          <cell r="AH43">
            <v>134.01641214749293</v>
          </cell>
          <cell r="AI43">
            <v>0</v>
          </cell>
          <cell r="AJ43">
            <v>0</v>
          </cell>
          <cell r="AK43">
            <v>0</v>
          </cell>
          <cell r="AL43">
            <v>0</v>
          </cell>
          <cell r="AM43">
            <v>97.92</v>
          </cell>
          <cell r="AN43">
            <v>27.325800000000001</v>
          </cell>
          <cell r="AO43">
            <v>125.72713800000001</v>
          </cell>
          <cell r="AP43">
            <v>0</v>
          </cell>
          <cell r="AQ43">
            <v>45.465479999999999</v>
          </cell>
          <cell r="AR43">
            <v>0</v>
          </cell>
          <cell r="AS43">
            <v>0</v>
          </cell>
          <cell r="AT43">
            <v>0</v>
          </cell>
          <cell r="AU43">
            <v>0</v>
          </cell>
          <cell r="AV43">
            <v>0</v>
          </cell>
          <cell r="AW43">
            <v>0</v>
          </cell>
          <cell r="AX43">
            <v>0</v>
          </cell>
          <cell r="AY43">
            <v>0</v>
          </cell>
          <cell r="AZ43">
            <v>-42.5</v>
          </cell>
          <cell r="BA43">
            <v>-47.041830000000004</v>
          </cell>
          <cell r="BC43">
            <v>38961</v>
          </cell>
          <cell r="BD43">
            <v>292.28027102432304</v>
          </cell>
          <cell r="BE43">
            <v>756.37806616924115</v>
          </cell>
          <cell r="BF43">
            <v>148.12096305691352</v>
          </cell>
          <cell r="BG43">
            <v>1087.1259170730559</v>
          </cell>
          <cell r="BH43">
            <v>145.1027856310123</v>
          </cell>
          <cell r="BI43">
            <v>14.158749288755414</v>
          </cell>
          <cell r="BJ43">
            <v>7.6754418028252687</v>
          </cell>
          <cell r="BK43">
            <v>0</v>
          </cell>
          <cell r="BL43">
            <v>0</v>
          </cell>
          <cell r="BM43">
            <v>0</v>
          </cell>
          <cell r="BN43">
            <v>0</v>
          </cell>
          <cell r="BP43">
            <v>0</v>
          </cell>
          <cell r="BQ43">
            <v>0</v>
          </cell>
          <cell r="BR43">
            <v>0</v>
          </cell>
          <cell r="BS43">
            <v>0</v>
          </cell>
          <cell r="BT43">
            <v>0</v>
          </cell>
          <cell r="BU43">
            <v>0</v>
          </cell>
          <cell r="CA43">
            <v>0</v>
          </cell>
          <cell r="CB43">
            <v>0</v>
          </cell>
          <cell r="CC43">
            <v>0</v>
          </cell>
          <cell r="CH43">
            <v>0</v>
          </cell>
          <cell r="CI43">
            <v>18.972077754600001</v>
          </cell>
          <cell r="CJ43">
            <v>0</v>
          </cell>
          <cell r="CK43">
            <v>0</v>
          </cell>
          <cell r="CL43">
            <v>0</v>
          </cell>
          <cell r="CR43">
            <v>0</v>
          </cell>
          <cell r="CS43">
            <v>0</v>
          </cell>
          <cell r="CT43">
            <v>0</v>
          </cell>
          <cell r="CU43">
            <v>0</v>
          </cell>
          <cell r="CV43">
            <v>0</v>
          </cell>
          <cell r="CW43">
            <v>0</v>
          </cell>
          <cell r="CX43">
            <v>0</v>
          </cell>
          <cell r="CY43">
            <v>0</v>
          </cell>
          <cell r="CZ43">
            <v>0</v>
          </cell>
          <cell r="DA43">
            <v>66.39881166666666</v>
          </cell>
          <cell r="DC43">
            <v>38961</v>
          </cell>
          <cell r="DD43">
            <v>11593.088046543329</v>
          </cell>
          <cell r="DE43">
            <v>2023.2631945950675</v>
          </cell>
          <cell r="DF43">
            <v>0</v>
          </cell>
          <cell r="DG43">
            <v>2450.8421940461267</v>
          </cell>
          <cell r="DH43">
            <v>0</v>
          </cell>
          <cell r="DI43">
            <v>315.41049575459999</v>
          </cell>
          <cell r="DJ43">
            <v>-23.143018333333345</v>
          </cell>
          <cell r="DK43">
            <v>16359.460912605789</v>
          </cell>
        </row>
        <row r="44">
          <cell r="A44">
            <v>38991</v>
          </cell>
          <cell r="B44">
            <v>1754.6184425332649</v>
          </cell>
          <cell r="C44">
            <v>8014.2059972471579</v>
          </cell>
          <cell r="D44">
            <v>506.2921398658072</v>
          </cell>
          <cell r="E44">
            <v>2090.5988487898526</v>
          </cell>
          <cell r="F44">
            <v>1246.2884565810984</v>
          </cell>
          <cell r="G44">
            <v>549.68078726407737</v>
          </cell>
          <cell r="H44">
            <v>38.826652569846487</v>
          </cell>
          <cell r="I44">
            <v>6.8658733000000005</v>
          </cell>
          <cell r="J44">
            <v>0</v>
          </cell>
          <cell r="K44">
            <v>0</v>
          </cell>
          <cell r="L44">
            <v>0</v>
          </cell>
          <cell r="M44">
            <v>185.43867813000006</v>
          </cell>
          <cell r="N44">
            <v>0</v>
          </cell>
          <cell r="O44">
            <v>0</v>
          </cell>
          <cell r="P44">
            <v>41.234122950330466</v>
          </cell>
          <cell r="Q44">
            <v>23.811336336058943</v>
          </cell>
          <cell r="R44">
            <v>364.74519409176389</v>
          </cell>
          <cell r="S44">
            <v>343.43240642943442</v>
          </cell>
          <cell r="T44">
            <v>66.23451379383377</v>
          </cell>
          <cell r="U44">
            <v>336.98066836816315</v>
          </cell>
          <cell r="V44">
            <v>6.7784878756687048</v>
          </cell>
          <cell r="W44">
            <v>579.61486269024363</v>
          </cell>
          <cell r="X44">
            <v>10.602328963712022</v>
          </cell>
          <cell r="Y44">
            <v>4.5800024587687709</v>
          </cell>
          <cell r="Z44">
            <v>94.965789687971025</v>
          </cell>
          <cell r="AA44">
            <v>137.35644718060263</v>
          </cell>
          <cell r="AB44">
            <v>974.93166994638671</v>
          </cell>
          <cell r="AC44">
            <v>530.970868862619</v>
          </cell>
          <cell r="AD44">
            <v>39.994357574375009</v>
          </cell>
          <cell r="AE44">
            <v>81.997994322649191</v>
          </cell>
          <cell r="AF44">
            <v>12.655930560000002</v>
          </cell>
          <cell r="AG44">
            <v>21.60697188</v>
          </cell>
          <cell r="AH44">
            <v>256.93722399266971</v>
          </cell>
          <cell r="AI44">
            <v>0</v>
          </cell>
          <cell r="AJ44">
            <v>0</v>
          </cell>
          <cell r="AK44">
            <v>0</v>
          </cell>
          <cell r="AL44">
            <v>0</v>
          </cell>
          <cell r="AM44">
            <v>19.933333333333334</v>
          </cell>
          <cell r="AN44">
            <v>4.486533333333333</v>
          </cell>
          <cell r="AO44">
            <v>111.17739999999998</v>
          </cell>
          <cell r="AP44">
            <v>0</v>
          </cell>
          <cell r="AQ44">
            <v>44.224400000000003</v>
          </cell>
          <cell r="AR44">
            <v>0</v>
          </cell>
          <cell r="AS44">
            <v>0</v>
          </cell>
          <cell r="AT44">
            <v>0</v>
          </cell>
          <cell r="AU44">
            <v>0</v>
          </cell>
          <cell r="AV44">
            <v>0</v>
          </cell>
          <cell r="AW44">
            <v>0</v>
          </cell>
          <cell r="AX44">
            <v>0</v>
          </cell>
          <cell r="AY44">
            <v>0</v>
          </cell>
          <cell r="AZ44">
            <v>-42.5</v>
          </cell>
          <cell r="BA44">
            <v>-31.255970000000001</v>
          </cell>
          <cell r="BC44">
            <v>38991</v>
          </cell>
          <cell r="BD44">
            <v>296.82118506311753</v>
          </cell>
          <cell r="BE44">
            <v>1094.5227121398368</v>
          </cell>
          <cell r="BF44">
            <v>250.49930518757211</v>
          </cell>
          <cell r="BG44">
            <v>1198.449719016078</v>
          </cell>
          <cell r="BH44">
            <v>258.44588439881602</v>
          </cell>
          <cell r="BI44">
            <v>14.190534432268594</v>
          </cell>
          <cell r="BJ44">
            <v>9.0428726297144806</v>
          </cell>
          <cell r="BK44">
            <v>0</v>
          </cell>
          <cell r="BL44">
            <v>0</v>
          </cell>
          <cell r="BM44">
            <v>0</v>
          </cell>
          <cell r="BN44">
            <v>0</v>
          </cell>
          <cell r="BP44">
            <v>0</v>
          </cell>
          <cell r="BQ44">
            <v>0</v>
          </cell>
          <cell r="BR44">
            <v>0</v>
          </cell>
          <cell r="BS44">
            <v>0</v>
          </cell>
          <cell r="BT44">
            <v>0</v>
          </cell>
          <cell r="BU44">
            <v>0</v>
          </cell>
          <cell r="CA44">
            <v>0</v>
          </cell>
          <cell r="CB44">
            <v>0</v>
          </cell>
          <cell r="CC44">
            <v>0</v>
          </cell>
          <cell r="CH44">
            <v>0</v>
          </cell>
          <cell r="CI44">
            <v>142.5375327138</v>
          </cell>
          <cell r="CJ44">
            <v>0.7401027</v>
          </cell>
          <cell r="CK44">
            <v>0</v>
          </cell>
          <cell r="CL44">
            <v>0</v>
          </cell>
          <cell r="CR44">
            <v>0</v>
          </cell>
          <cell r="CS44">
            <v>0</v>
          </cell>
          <cell r="CT44">
            <v>0</v>
          </cell>
          <cell r="CU44">
            <v>0</v>
          </cell>
          <cell r="CV44">
            <v>0</v>
          </cell>
          <cell r="CW44">
            <v>0</v>
          </cell>
          <cell r="CX44">
            <v>0</v>
          </cell>
          <cell r="CY44">
            <v>0</v>
          </cell>
          <cell r="CZ44">
            <v>0</v>
          </cell>
          <cell r="DA44">
            <v>66.39881166666666</v>
          </cell>
          <cell r="DC44">
            <v>38991</v>
          </cell>
          <cell r="DD44">
            <v>14392.815876281104</v>
          </cell>
          <cell r="DE44">
            <v>3929.4311779652508</v>
          </cell>
          <cell r="DF44">
            <v>0</v>
          </cell>
          <cell r="DG44">
            <v>3121.9722128674034</v>
          </cell>
          <cell r="DH44">
            <v>0</v>
          </cell>
          <cell r="DI44">
            <v>323.09930208046666</v>
          </cell>
          <cell r="DJ44">
            <v>-7.357158333333345</v>
          </cell>
          <cell r="DK44">
            <v>21759.961410860895</v>
          </cell>
        </row>
        <row r="45">
          <cell r="A45">
            <v>39022</v>
          </cell>
          <cell r="B45">
            <v>2024.0264865810641</v>
          </cell>
          <cell r="C45">
            <v>17242.938709190828</v>
          </cell>
          <cell r="D45">
            <v>899.07274742912375</v>
          </cell>
          <cell r="E45">
            <v>2775.9403960451586</v>
          </cell>
          <cell r="F45">
            <v>2579.3580020375953</v>
          </cell>
          <cell r="G45">
            <v>549.02746666292285</v>
          </cell>
          <cell r="H45">
            <v>30.935015037110929</v>
          </cell>
          <cell r="I45">
            <v>6.8658733000000005</v>
          </cell>
          <cell r="J45">
            <v>0</v>
          </cell>
          <cell r="K45">
            <v>0</v>
          </cell>
          <cell r="L45">
            <v>0</v>
          </cell>
          <cell r="M45">
            <v>185.43867813000006</v>
          </cell>
          <cell r="N45">
            <v>0</v>
          </cell>
          <cell r="O45">
            <v>0</v>
          </cell>
          <cell r="P45">
            <v>64.263728373197239</v>
          </cell>
          <cell r="Q45">
            <v>40.466224852992134</v>
          </cell>
          <cell r="R45">
            <v>437.83400934071682</v>
          </cell>
          <cell r="S45">
            <v>419.78900772794316</v>
          </cell>
          <cell r="T45">
            <v>142.78913471030648</v>
          </cell>
          <cell r="U45">
            <v>586.2562524971222</v>
          </cell>
          <cell r="V45">
            <v>11.203181915322048</v>
          </cell>
          <cell r="W45">
            <v>909.84766964853736</v>
          </cell>
          <cell r="X45">
            <v>19.299748272872467</v>
          </cell>
          <cell r="Y45">
            <v>7.1105399656908022</v>
          </cell>
          <cell r="Z45">
            <v>135.39665213117965</v>
          </cell>
          <cell r="AA45">
            <v>229.23103783387995</v>
          </cell>
          <cell r="AB45">
            <v>1564.3755950624181</v>
          </cell>
          <cell r="AC45">
            <v>926.11661796445685</v>
          </cell>
          <cell r="AD45">
            <v>48.85123628704055</v>
          </cell>
          <cell r="AE45">
            <v>97.101081520284993</v>
          </cell>
          <cell r="AF45">
            <v>21.526713919999999</v>
          </cell>
          <cell r="AG45">
            <v>37.817194480000005</v>
          </cell>
          <cell r="AH45">
            <v>395.58340273519605</v>
          </cell>
          <cell r="AI45">
            <v>0</v>
          </cell>
          <cell r="AJ45">
            <v>0</v>
          </cell>
          <cell r="AK45">
            <v>0</v>
          </cell>
          <cell r="AL45">
            <v>0</v>
          </cell>
          <cell r="AM45">
            <v>19.933333333333334</v>
          </cell>
          <cell r="AN45">
            <v>4.486533333333333</v>
          </cell>
          <cell r="AO45">
            <v>111.17739999999998</v>
          </cell>
          <cell r="AP45">
            <v>0</v>
          </cell>
          <cell r="AQ45">
            <v>44.224400000000003</v>
          </cell>
          <cell r="AR45">
            <v>0</v>
          </cell>
          <cell r="AS45">
            <v>0</v>
          </cell>
          <cell r="AT45">
            <v>0</v>
          </cell>
          <cell r="AU45">
            <v>0</v>
          </cell>
          <cell r="AV45">
            <v>0</v>
          </cell>
          <cell r="AW45">
            <v>0</v>
          </cell>
          <cell r="AX45">
            <v>0</v>
          </cell>
          <cell r="AY45">
            <v>0</v>
          </cell>
          <cell r="AZ45">
            <v>-42.5</v>
          </cell>
          <cell r="BA45">
            <v>-12.022969999999999</v>
          </cell>
          <cell r="BC45">
            <v>39022</v>
          </cell>
          <cell r="BD45">
            <v>292.4105603882112</v>
          </cell>
          <cell r="BE45">
            <v>2283.6168819458626</v>
          </cell>
          <cell r="BF45">
            <v>487.6080864167489</v>
          </cell>
          <cell r="BG45">
            <v>1365.6385657510532</v>
          </cell>
          <cell r="BH45">
            <v>493.15179592999203</v>
          </cell>
          <cell r="BI45">
            <v>14.213010503807769</v>
          </cell>
          <cell r="BJ45">
            <v>12.258678457385377</v>
          </cell>
          <cell r="BK45">
            <v>0</v>
          </cell>
          <cell r="BL45">
            <v>0</v>
          </cell>
          <cell r="BM45">
            <v>0</v>
          </cell>
          <cell r="BN45">
            <v>0</v>
          </cell>
          <cell r="BP45">
            <v>0</v>
          </cell>
          <cell r="BQ45">
            <v>0</v>
          </cell>
          <cell r="BR45">
            <v>0</v>
          </cell>
          <cell r="BS45">
            <v>0</v>
          </cell>
          <cell r="BT45">
            <v>0</v>
          </cell>
          <cell r="BU45">
            <v>0</v>
          </cell>
          <cell r="CA45">
            <v>0</v>
          </cell>
          <cell r="CB45">
            <v>0</v>
          </cell>
          <cell r="CC45">
            <v>0</v>
          </cell>
          <cell r="CH45">
            <v>0</v>
          </cell>
          <cell r="CI45">
            <v>274.71232324176003</v>
          </cell>
          <cell r="CJ45">
            <v>1.5396514000000001</v>
          </cell>
          <cell r="CK45">
            <v>0</v>
          </cell>
          <cell r="CL45">
            <v>0</v>
          </cell>
          <cell r="CR45">
            <v>0</v>
          </cell>
          <cell r="CS45">
            <v>0</v>
          </cell>
          <cell r="CT45">
            <v>0</v>
          </cell>
          <cell r="CU45">
            <v>0</v>
          </cell>
          <cell r="CV45">
            <v>0</v>
          </cell>
          <cell r="CW45">
            <v>0</v>
          </cell>
          <cell r="CX45">
            <v>0</v>
          </cell>
          <cell r="CY45">
            <v>0</v>
          </cell>
          <cell r="CZ45">
            <v>0</v>
          </cell>
          <cell r="DA45">
            <v>66.39881166666666</v>
          </cell>
          <cell r="DC45">
            <v>39022</v>
          </cell>
          <cell r="DD45">
            <v>26293.603374413808</v>
          </cell>
          <cell r="DE45">
            <v>6094.8590292391564</v>
          </cell>
          <cell r="DF45">
            <v>0</v>
          </cell>
          <cell r="DG45">
            <v>4948.8975793930604</v>
          </cell>
          <cell r="DH45">
            <v>0</v>
          </cell>
          <cell r="DI45">
            <v>456.07364130842672</v>
          </cell>
          <cell r="DJ45">
            <v>11.875841666666659</v>
          </cell>
          <cell r="DK45">
            <v>37805.309466021114</v>
          </cell>
        </row>
        <row r="46">
          <cell r="A46">
            <v>39052</v>
          </cell>
          <cell r="B46">
            <v>2348.4568996326575</v>
          </cell>
          <cell r="C46">
            <v>30892.096927480226</v>
          </cell>
          <cell r="D46">
            <v>1536.8171837187649</v>
          </cell>
          <cell r="E46">
            <v>3374.9654075705721</v>
          </cell>
          <cell r="F46">
            <v>4115.4335847351449</v>
          </cell>
          <cell r="G46">
            <v>549.84303329816737</v>
          </cell>
          <cell r="H46">
            <v>42.897683754154059</v>
          </cell>
          <cell r="I46">
            <v>6.8658733000000005</v>
          </cell>
          <cell r="J46">
            <v>0</v>
          </cell>
          <cell r="K46">
            <v>0</v>
          </cell>
          <cell r="L46">
            <v>0</v>
          </cell>
          <cell r="M46">
            <v>185.43867813000006</v>
          </cell>
          <cell r="N46">
            <v>0</v>
          </cell>
          <cell r="O46">
            <v>0</v>
          </cell>
          <cell r="P46">
            <v>95.099008768389226</v>
          </cell>
          <cell r="Q46">
            <v>62.418383040974504</v>
          </cell>
          <cell r="R46">
            <v>549.2308606653063</v>
          </cell>
          <cell r="S46">
            <v>533.98920276235981</v>
          </cell>
          <cell r="T46">
            <v>241.19184112289582</v>
          </cell>
          <cell r="U46">
            <v>913.69357831071738</v>
          </cell>
          <cell r="V46">
            <v>17.061388194489691</v>
          </cell>
          <cell r="W46">
            <v>1351.3350022730797</v>
          </cell>
          <cell r="X46">
            <v>30.657438075754595</v>
          </cell>
          <cell r="Y46">
            <v>10.501622651668812</v>
          </cell>
          <cell r="Z46">
            <v>190.83765688699157</v>
          </cell>
          <cell r="AA46">
            <v>350.67482644101335</v>
          </cell>
          <cell r="AB46">
            <v>2349.9470558472026</v>
          </cell>
          <cell r="AC46">
            <v>1444.9771482688332</v>
          </cell>
          <cell r="AD46">
            <v>62.106896840112029</v>
          </cell>
          <cell r="AE46">
            <v>120.50366780338209</v>
          </cell>
          <cell r="AF46">
            <v>33.21741088000001</v>
          </cell>
          <cell r="AG46">
            <v>59.092475520000008</v>
          </cell>
          <cell r="AH46">
            <v>581.72555805982779</v>
          </cell>
          <cell r="AI46">
            <v>0</v>
          </cell>
          <cell r="AJ46">
            <v>0</v>
          </cell>
          <cell r="AK46">
            <v>0</v>
          </cell>
          <cell r="AL46">
            <v>0</v>
          </cell>
          <cell r="AM46">
            <v>19.933333333333334</v>
          </cell>
          <cell r="AN46">
            <v>4.486533333333333</v>
          </cell>
          <cell r="AO46">
            <v>111.17739999999998</v>
          </cell>
          <cell r="AP46">
            <v>0</v>
          </cell>
          <cell r="AQ46">
            <v>44.224400000000003</v>
          </cell>
          <cell r="AR46">
            <v>0</v>
          </cell>
          <cell r="AS46">
            <v>0</v>
          </cell>
          <cell r="AT46">
            <v>0</v>
          </cell>
          <cell r="AU46">
            <v>0</v>
          </cell>
          <cell r="AV46">
            <v>0</v>
          </cell>
          <cell r="AW46">
            <v>0</v>
          </cell>
          <cell r="AX46">
            <v>0</v>
          </cell>
          <cell r="AY46">
            <v>0</v>
          </cell>
          <cell r="AZ46">
            <v>-42.5</v>
          </cell>
          <cell r="BA46">
            <v>-42.439599999999999</v>
          </cell>
          <cell r="BC46">
            <v>39052</v>
          </cell>
          <cell r="BD46">
            <v>295.44559279261381</v>
          </cell>
          <cell r="BE46">
            <v>4348.2704036490295</v>
          </cell>
          <cell r="BF46">
            <v>802.23938029856504</v>
          </cell>
          <cell r="BG46">
            <v>1595.4743619139222</v>
          </cell>
          <cell r="BH46">
            <v>801.71909816828634</v>
          </cell>
          <cell r="BI46">
            <v>14.233774238821336</v>
          </cell>
          <cell r="BJ46">
            <v>18.440970443933566</v>
          </cell>
          <cell r="BK46">
            <v>0</v>
          </cell>
          <cell r="BL46">
            <v>0</v>
          </cell>
          <cell r="BM46">
            <v>0</v>
          </cell>
          <cell r="BN46">
            <v>0</v>
          </cell>
          <cell r="BP46">
            <v>0</v>
          </cell>
          <cell r="BQ46">
            <v>0</v>
          </cell>
          <cell r="BR46">
            <v>0</v>
          </cell>
          <cell r="BS46">
            <v>0</v>
          </cell>
          <cell r="BT46">
            <v>0</v>
          </cell>
          <cell r="BU46">
            <v>0</v>
          </cell>
          <cell r="CA46">
            <v>0</v>
          </cell>
          <cell r="CB46">
            <v>0</v>
          </cell>
          <cell r="CC46">
            <v>0</v>
          </cell>
          <cell r="CH46">
            <v>0</v>
          </cell>
          <cell r="CI46">
            <v>448.63589603820009</v>
          </cell>
          <cell r="CJ46">
            <v>2.5829287000000001</v>
          </cell>
          <cell r="CK46">
            <v>0</v>
          </cell>
          <cell r="CL46">
            <v>0</v>
          </cell>
          <cell r="CR46">
            <v>0</v>
          </cell>
          <cell r="CS46">
            <v>0</v>
          </cell>
          <cell r="CT46">
            <v>0</v>
          </cell>
          <cell r="CU46">
            <v>0</v>
          </cell>
          <cell r="CV46">
            <v>0</v>
          </cell>
          <cell r="CW46">
            <v>0</v>
          </cell>
          <cell r="CX46">
            <v>0</v>
          </cell>
          <cell r="CY46">
            <v>0</v>
          </cell>
          <cell r="CZ46">
            <v>0</v>
          </cell>
          <cell r="DA46">
            <v>66.39881166666666</v>
          </cell>
          <cell r="DC46">
            <v>39052</v>
          </cell>
          <cell r="DD46">
            <v>43052.815271619678</v>
          </cell>
          <cell r="DE46">
            <v>8998.2610224129985</v>
          </cell>
          <cell r="DF46">
            <v>0</v>
          </cell>
          <cell r="DG46">
            <v>7875.8235815051721</v>
          </cell>
          <cell r="DH46">
            <v>0</v>
          </cell>
          <cell r="DI46">
            <v>631.04049140486677</v>
          </cell>
          <cell r="DJ46">
            <v>-18.540788333333339</v>
          </cell>
          <cell r="DK46">
            <v>60539.39957860938</v>
          </cell>
        </row>
        <row r="47">
          <cell r="A47">
            <v>39083</v>
          </cell>
          <cell r="B47">
            <v>2713.4003907941533</v>
          </cell>
          <cell r="C47">
            <v>41044.513510977893</v>
          </cell>
          <cell r="D47">
            <v>2183.6243258785921</v>
          </cell>
          <cell r="E47">
            <v>3982.5027545443395</v>
          </cell>
          <cell r="F47">
            <v>5383.2210014371458</v>
          </cell>
          <cell r="G47">
            <v>558.25683612033799</v>
          </cell>
          <cell r="H47">
            <v>51.519061276863788</v>
          </cell>
          <cell r="I47">
            <v>6.9784286</v>
          </cell>
          <cell r="J47">
            <v>0</v>
          </cell>
          <cell r="K47">
            <v>0</v>
          </cell>
          <cell r="L47">
            <v>0</v>
          </cell>
          <cell r="M47">
            <v>188.47865646000002</v>
          </cell>
          <cell r="N47">
            <v>0</v>
          </cell>
          <cell r="O47">
            <v>0</v>
          </cell>
          <cell r="P47">
            <v>110.3526702359917</v>
          </cell>
          <cell r="Q47">
            <v>73.332687132723137</v>
          </cell>
          <cell r="R47">
            <v>602.19757149431985</v>
          </cell>
          <cell r="S47">
            <v>588.59114509306255</v>
          </cell>
          <cell r="T47">
            <v>290.51783224804353</v>
          </cell>
          <cell r="U47">
            <v>1076.6711302756696</v>
          </cell>
          <cell r="V47">
            <v>19.969800886804222</v>
          </cell>
          <cell r="W47">
            <v>1569.837553835019</v>
          </cell>
          <cell r="X47">
            <v>36.32134712156271</v>
          </cell>
          <cell r="Y47">
            <v>12.178681299803323</v>
          </cell>
          <cell r="Z47">
            <v>218.05683538739402</v>
          </cell>
          <cell r="AA47">
            <v>410.99917808111627</v>
          </cell>
          <cell r="AB47">
            <v>2738.0827622928796</v>
          </cell>
          <cell r="AC47">
            <v>1703.2629047132787</v>
          </cell>
          <cell r="AD47">
            <v>68.443459512957631</v>
          </cell>
          <cell r="AE47">
            <v>131.5778221197443</v>
          </cell>
          <cell r="AF47">
            <v>39.030107520000008</v>
          </cell>
          <cell r="AG47">
            <v>69.684821440000007</v>
          </cell>
          <cell r="AH47">
            <v>673.72723123297783</v>
          </cell>
          <cell r="AI47">
            <v>0</v>
          </cell>
          <cell r="AJ47">
            <v>0</v>
          </cell>
          <cell r="AK47">
            <v>0</v>
          </cell>
          <cell r="AL47">
            <v>0</v>
          </cell>
          <cell r="AM47">
            <v>0</v>
          </cell>
          <cell r="AN47">
            <v>0</v>
          </cell>
          <cell r="AO47">
            <v>101.50980000000001</v>
          </cell>
          <cell r="AP47">
            <v>0</v>
          </cell>
          <cell r="AQ47">
            <v>26.22</v>
          </cell>
          <cell r="AR47">
            <v>0</v>
          </cell>
          <cell r="AS47">
            <v>0</v>
          </cell>
          <cell r="AT47">
            <v>0</v>
          </cell>
          <cell r="AU47">
            <v>0</v>
          </cell>
          <cell r="AV47">
            <v>0</v>
          </cell>
          <cell r="AW47">
            <v>0</v>
          </cell>
          <cell r="AX47">
            <v>0</v>
          </cell>
          <cell r="AY47">
            <v>0</v>
          </cell>
          <cell r="AZ47">
            <v>-45</v>
          </cell>
          <cell r="BA47">
            <v>-48.671769999999995</v>
          </cell>
          <cell r="BC47">
            <v>39083</v>
          </cell>
          <cell r="BD47">
            <v>301.33880289796417</v>
          </cell>
          <cell r="BE47">
            <v>5926.2989352178456</v>
          </cell>
          <cell r="BF47">
            <v>1052.7886603010538</v>
          </cell>
          <cell r="BG47">
            <v>1766.7285342620135</v>
          </cell>
          <cell r="BH47">
            <v>1042.1554854660969</v>
          </cell>
          <cell r="BI47">
            <v>14.420660209795784</v>
          </cell>
          <cell r="BJ47">
            <v>23.921933725991575</v>
          </cell>
          <cell r="BK47">
            <v>0</v>
          </cell>
          <cell r="BL47">
            <v>0</v>
          </cell>
          <cell r="BM47">
            <v>0</v>
          </cell>
          <cell r="BN47">
            <v>0</v>
          </cell>
          <cell r="BP47">
            <v>0</v>
          </cell>
          <cell r="BQ47">
            <v>0</v>
          </cell>
          <cell r="BR47">
            <v>0</v>
          </cell>
          <cell r="BS47">
            <v>0</v>
          </cell>
          <cell r="BT47">
            <v>0</v>
          </cell>
          <cell r="BU47">
            <v>0</v>
          </cell>
          <cell r="CA47">
            <v>0</v>
          </cell>
          <cell r="CB47">
            <v>0</v>
          </cell>
          <cell r="CC47">
            <v>0</v>
          </cell>
          <cell r="CH47">
            <v>0</v>
          </cell>
          <cell r="CI47">
            <v>523.67936575644001</v>
          </cell>
          <cell r="CJ47">
            <v>3.0347183000000002</v>
          </cell>
          <cell r="CK47">
            <v>0</v>
          </cell>
          <cell r="CL47">
            <v>0</v>
          </cell>
          <cell r="CR47">
            <v>0</v>
          </cell>
          <cell r="CS47">
            <v>0</v>
          </cell>
          <cell r="CT47">
            <v>0</v>
          </cell>
          <cell r="CU47">
            <v>0</v>
          </cell>
          <cell r="CV47">
            <v>0</v>
          </cell>
          <cell r="CW47">
            <v>0</v>
          </cell>
          <cell r="CX47">
            <v>0</v>
          </cell>
          <cell r="CY47">
            <v>0</v>
          </cell>
          <cell r="CZ47">
            <v>0</v>
          </cell>
          <cell r="DA47">
            <v>66.39881166666666</v>
          </cell>
          <cell r="DC47">
            <v>39083</v>
          </cell>
          <cell r="DD47">
            <v>56112.494966089318</v>
          </cell>
          <cell r="DE47">
            <v>10432.835541923349</v>
          </cell>
          <cell r="DF47">
            <v>0</v>
          </cell>
          <cell r="DG47">
            <v>10127.653012080762</v>
          </cell>
          <cell r="DH47">
            <v>0</v>
          </cell>
          <cell r="DI47">
            <v>654.44388405644008</v>
          </cell>
          <cell r="DJ47">
            <v>-27.272958333333335</v>
          </cell>
          <cell r="DK47">
            <v>77300.154445816544</v>
          </cell>
        </row>
        <row r="48">
          <cell r="A48">
            <v>39114</v>
          </cell>
          <cell r="B48">
            <v>2811.4414366572169</v>
          </cell>
          <cell r="C48">
            <v>42061.5522195749</v>
          </cell>
          <cell r="D48">
            <v>2444.8780422818681</v>
          </cell>
          <cell r="E48">
            <v>3781.7075637266571</v>
          </cell>
          <cell r="F48">
            <v>5255.5611103234505</v>
          </cell>
          <cell r="G48">
            <v>531.38556535825865</v>
          </cell>
          <cell r="H48">
            <v>50.617034775605944</v>
          </cell>
          <cell r="I48">
            <v>6.6407626999999998</v>
          </cell>
          <cell r="J48">
            <v>0</v>
          </cell>
          <cell r="K48">
            <v>0</v>
          </cell>
          <cell r="L48">
            <v>0</v>
          </cell>
          <cell r="M48">
            <v>179.35872147000001</v>
          </cell>
          <cell r="N48">
            <v>0</v>
          </cell>
          <cell r="O48">
            <v>0</v>
          </cell>
          <cell r="P48">
            <v>97.420194413504632</v>
          </cell>
          <cell r="Q48">
            <v>64.565275645456509</v>
          </cell>
          <cell r="R48">
            <v>538.37338601940655</v>
          </cell>
          <cell r="S48">
            <v>525.57771154278157</v>
          </cell>
          <cell r="T48">
            <v>254.42742961057229</v>
          </cell>
          <cell r="U48">
            <v>947.33851385949276</v>
          </cell>
          <cell r="V48">
            <v>17.59648917139852</v>
          </cell>
          <cell r="W48">
            <v>1385.5282916561669</v>
          </cell>
          <cell r="X48">
            <v>31.921349393263732</v>
          </cell>
          <cell r="Y48">
            <v>10.752851741063445</v>
          </cell>
          <cell r="Z48">
            <v>193.15367553132933</v>
          </cell>
          <cell r="AA48">
            <v>362.05003502487284</v>
          </cell>
          <cell r="AB48">
            <v>2441.8668235072901</v>
          </cell>
          <cell r="AC48">
            <v>1498.5598756401116</v>
          </cell>
          <cell r="AD48">
            <v>61.118875706236665</v>
          </cell>
          <cell r="AE48">
            <v>117.74369756933604</v>
          </cell>
          <cell r="AF48">
            <v>34.362964480000002</v>
          </cell>
          <cell r="AG48">
            <v>61.304277580000019</v>
          </cell>
          <cell r="AH48">
            <v>595.02248763515684</v>
          </cell>
          <cell r="AI48">
            <v>0</v>
          </cell>
          <cell r="AJ48">
            <v>0</v>
          </cell>
          <cell r="AK48">
            <v>0</v>
          </cell>
          <cell r="AL48">
            <v>0</v>
          </cell>
          <cell r="AM48">
            <v>0</v>
          </cell>
          <cell r="AN48">
            <v>0</v>
          </cell>
          <cell r="AO48">
            <v>101.50980000000001</v>
          </cell>
          <cell r="AP48">
            <v>0</v>
          </cell>
          <cell r="AQ48">
            <v>26.22</v>
          </cell>
          <cell r="AR48">
            <v>0</v>
          </cell>
          <cell r="AS48">
            <v>0</v>
          </cell>
          <cell r="AT48">
            <v>0</v>
          </cell>
          <cell r="AU48">
            <v>0</v>
          </cell>
          <cell r="AV48">
            <v>0</v>
          </cell>
          <cell r="AW48">
            <v>0</v>
          </cell>
          <cell r="AX48">
            <v>0</v>
          </cell>
          <cell r="AY48">
            <v>0</v>
          </cell>
          <cell r="AZ48">
            <v>-45</v>
          </cell>
          <cell r="BA48">
            <v>-27.212430000000001</v>
          </cell>
          <cell r="BC48">
            <v>39114</v>
          </cell>
          <cell r="BD48">
            <v>288.54567499252278</v>
          </cell>
          <cell r="BE48">
            <v>6131.6511179136132</v>
          </cell>
          <cell r="BF48">
            <v>1039.3255086796794</v>
          </cell>
          <cell r="BG48">
            <v>1697.6026064808266</v>
          </cell>
          <cell r="BH48">
            <v>1017.6769603648885</v>
          </cell>
          <cell r="BI48">
            <v>13.750081277792614</v>
          </cell>
          <cell r="BJ48">
            <v>23.711089757284363</v>
          </cell>
          <cell r="BK48">
            <v>0</v>
          </cell>
          <cell r="BL48">
            <v>0</v>
          </cell>
          <cell r="BM48">
            <v>0</v>
          </cell>
          <cell r="BN48">
            <v>0</v>
          </cell>
          <cell r="BP48">
            <v>0</v>
          </cell>
          <cell r="BQ48">
            <v>0</v>
          </cell>
          <cell r="BR48">
            <v>0</v>
          </cell>
          <cell r="BS48">
            <v>0</v>
          </cell>
          <cell r="BT48">
            <v>0</v>
          </cell>
          <cell r="BU48">
            <v>0</v>
          </cell>
          <cell r="CA48">
            <v>0</v>
          </cell>
          <cell r="CB48">
            <v>0</v>
          </cell>
          <cell r="CC48">
            <v>0</v>
          </cell>
          <cell r="CH48">
            <v>0</v>
          </cell>
          <cell r="CI48">
            <v>444.76386011226003</v>
          </cell>
          <cell r="CJ48">
            <v>2.5710395000000004</v>
          </cell>
          <cell r="CK48">
            <v>0</v>
          </cell>
          <cell r="CL48">
            <v>0</v>
          </cell>
          <cell r="CR48">
            <v>0</v>
          </cell>
          <cell r="CS48">
            <v>0</v>
          </cell>
          <cell r="CT48">
            <v>0</v>
          </cell>
          <cell r="CU48">
            <v>0</v>
          </cell>
          <cell r="CV48">
            <v>0</v>
          </cell>
          <cell r="CW48">
            <v>0</v>
          </cell>
          <cell r="CX48">
            <v>0</v>
          </cell>
          <cell r="CY48">
            <v>0</v>
          </cell>
          <cell r="CZ48">
            <v>0</v>
          </cell>
          <cell r="DA48">
            <v>66.39881166666666</v>
          </cell>
          <cell r="DC48">
            <v>39114</v>
          </cell>
          <cell r="DD48">
            <v>57123.142456867958</v>
          </cell>
          <cell r="DE48">
            <v>9238.6842057274425</v>
          </cell>
          <cell r="DF48">
            <v>0</v>
          </cell>
          <cell r="DG48">
            <v>10212.263039466607</v>
          </cell>
          <cell r="DH48">
            <v>0</v>
          </cell>
          <cell r="DI48">
            <v>575.06469961226003</v>
          </cell>
          <cell r="DJ48">
            <v>-5.8136183333333378</v>
          </cell>
          <cell r="DK48">
            <v>77143.340783340944</v>
          </cell>
        </row>
        <row r="49">
          <cell r="A49">
            <v>39142</v>
          </cell>
          <cell r="B49">
            <v>2687.0550240269395</v>
          </cell>
          <cell r="C49">
            <v>36049.352741642666</v>
          </cell>
          <cell r="D49">
            <v>2242.5029519061195</v>
          </cell>
          <cell r="E49">
            <v>3470.124968740809</v>
          </cell>
          <cell r="F49">
            <v>4539.9724439206548</v>
          </cell>
          <cell r="G49">
            <v>531.70278099162806</v>
          </cell>
          <cell r="H49">
            <v>44.852611850648429</v>
          </cell>
          <cell r="I49">
            <v>6.6407626999999998</v>
          </cell>
          <cell r="J49">
            <v>0</v>
          </cell>
          <cell r="K49">
            <v>0</v>
          </cell>
          <cell r="L49">
            <v>0</v>
          </cell>
          <cell r="M49">
            <v>179.35872147000001</v>
          </cell>
          <cell r="N49">
            <v>0</v>
          </cell>
          <cell r="O49">
            <v>0</v>
          </cell>
          <cell r="P49">
            <v>84.033570661906367</v>
          </cell>
          <cell r="Q49">
            <v>54.524525562219658</v>
          </cell>
          <cell r="R49">
            <v>509.88532882826422</v>
          </cell>
          <cell r="S49">
            <v>493.56450943069706</v>
          </cell>
          <cell r="T49">
            <v>205.68860886460854</v>
          </cell>
          <cell r="U49">
            <v>795.89608585729047</v>
          </cell>
          <cell r="V49">
            <v>14.956052413292078</v>
          </cell>
          <cell r="W49">
            <v>1192.8730325079775</v>
          </cell>
          <cell r="X49">
            <v>26.56827120676969</v>
          </cell>
          <cell r="Y49">
            <v>9.2848431783865077</v>
          </cell>
          <cell r="Z49">
            <v>171.00310108412788</v>
          </cell>
          <cell r="AA49">
            <v>307.02083499291052</v>
          </cell>
          <cell r="AB49">
            <v>2103.3452475661525</v>
          </cell>
          <cell r="AC49">
            <v>1258.3052452476156</v>
          </cell>
          <cell r="AD49">
            <v>57.415027467508295</v>
          </cell>
          <cell r="AE49">
            <v>112.25352042534665</v>
          </cell>
          <cell r="AF49">
            <v>29.013437440000004</v>
          </cell>
          <cell r="AG49">
            <v>51.437726860000005</v>
          </cell>
          <cell r="AH49">
            <v>514.95066748293027</v>
          </cell>
          <cell r="AI49">
            <v>0</v>
          </cell>
          <cell r="AJ49">
            <v>0</v>
          </cell>
          <cell r="AK49">
            <v>0</v>
          </cell>
          <cell r="AL49">
            <v>0</v>
          </cell>
          <cell r="AM49">
            <v>0</v>
          </cell>
          <cell r="AN49">
            <v>0</v>
          </cell>
          <cell r="AO49">
            <v>101.50980000000001</v>
          </cell>
          <cell r="AP49">
            <v>0</v>
          </cell>
          <cell r="AQ49">
            <v>26.22</v>
          </cell>
          <cell r="AR49">
            <v>0</v>
          </cell>
          <cell r="AS49">
            <v>0</v>
          </cell>
          <cell r="AT49">
            <v>0</v>
          </cell>
          <cell r="AU49">
            <v>0</v>
          </cell>
          <cell r="AV49">
            <v>0</v>
          </cell>
          <cell r="AW49">
            <v>0</v>
          </cell>
          <cell r="AX49">
            <v>0</v>
          </cell>
          <cell r="AY49">
            <v>0</v>
          </cell>
          <cell r="AZ49">
            <v>-45</v>
          </cell>
          <cell r="BA49">
            <v>-198.83448999999999</v>
          </cell>
          <cell r="BC49">
            <v>39142</v>
          </cell>
          <cell r="BD49">
            <v>285.42368107731511</v>
          </cell>
          <cell r="BE49">
            <v>5341.2445575666225</v>
          </cell>
          <cell r="BF49">
            <v>882.79863327092903</v>
          </cell>
          <cell r="BG49">
            <v>1580.9714791584408</v>
          </cell>
          <cell r="BH49">
            <v>872.75298003845955</v>
          </cell>
          <cell r="BI49">
            <v>13.761070626531369</v>
          </cell>
          <cell r="BJ49">
            <v>19.777396844469454</v>
          </cell>
          <cell r="BK49">
            <v>0</v>
          </cell>
          <cell r="BL49">
            <v>0</v>
          </cell>
          <cell r="BM49">
            <v>0</v>
          </cell>
          <cell r="BN49">
            <v>0</v>
          </cell>
          <cell r="BP49">
            <v>0</v>
          </cell>
          <cell r="BQ49">
            <v>0</v>
          </cell>
          <cell r="BR49">
            <v>0</v>
          </cell>
          <cell r="BS49">
            <v>0</v>
          </cell>
          <cell r="BT49">
            <v>0</v>
          </cell>
          <cell r="BU49">
            <v>0</v>
          </cell>
          <cell r="CA49">
            <v>0</v>
          </cell>
          <cell r="CB49">
            <v>0</v>
          </cell>
          <cell r="CC49">
            <v>0</v>
          </cell>
          <cell r="CH49">
            <v>0</v>
          </cell>
          <cell r="CI49">
            <v>361.74345741708004</v>
          </cell>
          <cell r="CJ49">
            <v>2.0598039000000004</v>
          </cell>
          <cell r="CK49">
            <v>0</v>
          </cell>
          <cell r="CL49">
            <v>0</v>
          </cell>
          <cell r="CR49">
            <v>0</v>
          </cell>
          <cell r="CS49">
            <v>0</v>
          </cell>
          <cell r="CT49">
            <v>0</v>
          </cell>
          <cell r="CU49">
            <v>0</v>
          </cell>
          <cell r="CV49">
            <v>0</v>
          </cell>
          <cell r="CW49">
            <v>0</v>
          </cell>
          <cell r="CX49">
            <v>0</v>
          </cell>
          <cell r="CY49">
            <v>0</v>
          </cell>
          <cell r="CZ49">
            <v>0</v>
          </cell>
          <cell r="DA49">
            <v>66.39881166666666</v>
          </cell>
          <cell r="DC49">
            <v>39142</v>
          </cell>
          <cell r="DD49">
            <v>49751.563007249468</v>
          </cell>
          <cell r="DE49">
            <v>7992.0196370780041</v>
          </cell>
          <cell r="DF49">
            <v>0</v>
          </cell>
          <cell r="DG49">
            <v>8996.7297985827681</v>
          </cell>
          <cell r="DH49">
            <v>0</v>
          </cell>
          <cell r="DI49">
            <v>491.53306131708007</v>
          </cell>
          <cell r="DJ49">
            <v>-177.43567833333333</v>
          </cell>
          <cell r="DK49">
            <v>67054.409825893992</v>
          </cell>
        </row>
        <row r="50">
          <cell r="A50">
            <v>39173</v>
          </cell>
          <cell r="B50">
            <v>2454.0968945720992</v>
          </cell>
          <cell r="C50">
            <v>25274.512572307856</v>
          </cell>
          <cell r="D50">
            <v>1803.744570949734</v>
          </cell>
          <cell r="E50">
            <v>2730.6185360462432</v>
          </cell>
          <cell r="F50">
            <v>3425.3307895614698</v>
          </cell>
          <cell r="G50">
            <v>549.24952304882856</v>
          </cell>
          <cell r="H50">
            <v>36.471528224362295</v>
          </cell>
          <cell r="I50">
            <v>6.8658733000000005</v>
          </cell>
          <cell r="J50">
            <v>0</v>
          </cell>
          <cell r="K50">
            <v>0</v>
          </cell>
          <cell r="L50">
            <v>0</v>
          </cell>
          <cell r="M50">
            <v>185.43867813000006</v>
          </cell>
          <cell r="N50">
            <v>0</v>
          </cell>
          <cell r="O50">
            <v>0</v>
          </cell>
          <cell r="P50">
            <v>56.817336319306868</v>
          </cell>
          <cell r="Q50">
            <v>35.129107704378846</v>
          </cell>
          <cell r="R50">
            <v>412.33033323027138</v>
          </cell>
          <cell r="S50">
            <v>393.4460462145525</v>
          </cell>
          <cell r="T50">
            <v>118.60267571745652</v>
          </cell>
          <cell r="U50">
            <v>506.53027954179697</v>
          </cell>
          <cell r="V50">
            <v>9.7816527305457122</v>
          </cell>
          <cell r="W50">
            <v>803.16349817127741</v>
          </cell>
          <cell r="X50">
            <v>16.527288944985962</v>
          </cell>
          <cell r="Y50">
            <v>6.2919230711983891</v>
          </cell>
          <cell r="Z50">
            <v>122.14312900084605</v>
          </cell>
          <cell r="AA50">
            <v>199.74146851336081</v>
          </cell>
          <cell r="AB50">
            <v>1438.7099074813905</v>
          </cell>
          <cell r="AC50">
            <v>799.76251931909155</v>
          </cell>
          <cell r="AD50">
            <v>45.794353604027044</v>
          </cell>
          <cell r="AE50">
            <v>91.777978413650359</v>
          </cell>
          <cell r="AF50">
            <v>18.684252800000003</v>
          </cell>
          <cell r="AG50">
            <v>32.635121740000002</v>
          </cell>
          <cell r="AH50">
            <v>350.68399873083166</v>
          </cell>
          <cell r="AI50">
            <v>0</v>
          </cell>
          <cell r="AJ50">
            <v>0</v>
          </cell>
          <cell r="AK50">
            <v>0</v>
          </cell>
          <cell r="AL50">
            <v>0</v>
          </cell>
          <cell r="AM50">
            <v>0</v>
          </cell>
          <cell r="AN50">
            <v>0</v>
          </cell>
          <cell r="AO50">
            <v>101.50980000000001</v>
          </cell>
          <cell r="AP50">
            <v>0</v>
          </cell>
          <cell r="AQ50">
            <v>26.22</v>
          </cell>
          <cell r="AR50">
            <v>0</v>
          </cell>
          <cell r="AS50">
            <v>0</v>
          </cell>
          <cell r="AT50">
            <v>0</v>
          </cell>
          <cell r="AU50">
            <v>0</v>
          </cell>
          <cell r="AV50">
            <v>0</v>
          </cell>
          <cell r="AW50">
            <v>0</v>
          </cell>
          <cell r="AX50">
            <v>0</v>
          </cell>
          <cell r="AY50">
            <v>0</v>
          </cell>
          <cell r="AZ50">
            <v>-45</v>
          </cell>
          <cell r="BA50">
            <v>-86.705770000000001</v>
          </cell>
          <cell r="BC50">
            <v>39173</v>
          </cell>
          <cell r="BD50">
            <v>297.75041581132336</v>
          </cell>
          <cell r="BE50">
            <v>3734.0842253209785</v>
          </cell>
          <cell r="BF50">
            <v>655.56738038575827</v>
          </cell>
          <cell r="BG50">
            <v>1472.021364587034</v>
          </cell>
          <cell r="BH50">
            <v>649.37552184006938</v>
          </cell>
          <cell r="BI50">
            <v>14.158533846080179</v>
          </cell>
          <cell r="BJ50">
            <v>15.103789178845538</v>
          </cell>
          <cell r="BK50">
            <v>0</v>
          </cell>
          <cell r="BL50">
            <v>0</v>
          </cell>
          <cell r="BM50">
            <v>0</v>
          </cell>
          <cell r="BN50">
            <v>0</v>
          </cell>
          <cell r="BP50">
            <v>0</v>
          </cell>
          <cell r="BQ50">
            <v>0</v>
          </cell>
          <cell r="BR50">
            <v>0</v>
          </cell>
          <cell r="BS50">
            <v>0</v>
          </cell>
          <cell r="BT50">
            <v>0</v>
          </cell>
          <cell r="BU50">
            <v>0</v>
          </cell>
          <cell r="CA50">
            <v>0</v>
          </cell>
          <cell r="CB50">
            <v>0</v>
          </cell>
          <cell r="CC50">
            <v>0</v>
          </cell>
          <cell r="CH50">
            <v>0</v>
          </cell>
          <cell r="CI50">
            <v>204.11221686209998</v>
          </cell>
          <cell r="CJ50">
            <v>1.1146125</v>
          </cell>
          <cell r="CK50">
            <v>0</v>
          </cell>
          <cell r="CL50">
            <v>0</v>
          </cell>
          <cell r="CR50">
            <v>0</v>
          </cell>
          <cell r="CS50">
            <v>0</v>
          </cell>
          <cell r="CT50">
            <v>0</v>
          </cell>
          <cell r="CU50">
            <v>0</v>
          </cell>
          <cell r="CV50">
            <v>0</v>
          </cell>
          <cell r="CW50">
            <v>0</v>
          </cell>
          <cell r="CX50">
            <v>0</v>
          </cell>
          <cell r="CY50">
            <v>0</v>
          </cell>
          <cell r="CZ50">
            <v>0</v>
          </cell>
          <cell r="DA50">
            <v>66.39881166666666</v>
          </cell>
          <cell r="DC50">
            <v>39173</v>
          </cell>
          <cell r="DD50">
            <v>36466.328966140587</v>
          </cell>
          <cell r="DE50">
            <v>5458.5528712489677</v>
          </cell>
          <cell r="DF50">
            <v>0</v>
          </cell>
          <cell r="DG50">
            <v>6838.0612309700891</v>
          </cell>
          <cell r="DH50">
            <v>0</v>
          </cell>
          <cell r="DI50">
            <v>332.95662936209999</v>
          </cell>
          <cell r="DJ50">
            <v>-65.306958333333341</v>
          </cell>
          <cell r="DK50">
            <v>49030.592739388412</v>
          </cell>
        </row>
        <row r="51">
          <cell r="A51">
            <v>39203</v>
          </cell>
          <cell r="B51">
            <v>2202.1352975506138</v>
          </cell>
          <cell r="C51">
            <v>16702.214863457575</v>
          </cell>
          <cell r="D51">
            <v>1235.6672958635206</v>
          </cell>
          <cell r="E51">
            <v>2467.5308822082425</v>
          </cell>
          <cell r="F51">
            <v>2097.7463728005282</v>
          </cell>
          <cell r="G51">
            <v>549.24525522394026</v>
          </cell>
          <cell r="H51">
            <v>25.912773808488438</v>
          </cell>
          <cell r="I51">
            <v>6.8658733000000005</v>
          </cell>
          <cell r="J51">
            <v>0</v>
          </cell>
          <cell r="K51">
            <v>0</v>
          </cell>
          <cell r="L51">
            <v>0</v>
          </cell>
          <cell r="M51">
            <v>185.43867813000006</v>
          </cell>
          <cell r="N51">
            <v>0</v>
          </cell>
          <cell r="O51">
            <v>0</v>
          </cell>
          <cell r="P51">
            <v>34.768216682895407</v>
          </cell>
          <cell r="Q51">
            <v>19.176971267512172</v>
          </cell>
          <cell r="R51">
            <v>342.59965326988248</v>
          </cell>
          <cell r="S51">
            <v>320.55809109396341</v>
          </cell>
          <cell r="T51">
            <v>45.232748689722023</v>
          </cell>
          <cell r="U51">
            <v>267.75242138916195</v>
          </cell>
          <cell r="V51">
            <v>5.5441351315924567</v>
          </cell>
          <cell r="W51">
            <v>486.97807322244512</v>
          </cell>
          <cell r="X51">
            <v>8.1949265580027433</v>
          </cell>
          <cell r="Y51">
            <v>3.8691749774301627</v>
          </cell>
          <cell r="Z51">
            <v>83.457392379069262</v>
          </cell>
          <cell r="AA51">
            <v>111.74984606242937</v>
          </cell>
          <cell r="AB51">
            <v>890.48576994585028</v>
          </cell>
          <cell r="AC51">
            <v>421.25414263675003</v>
          </cell>
          <cell r="AD51">
            <v>37.339982575601724</v>
          </cell>
          <cell r="AE51">
            <v>77.375798030767214</v>
          </cell>
          <cell r="AF51">
            <v>10.187743680000001</v>
          </cell>
          <cell r="AG51">
            <v>17.107236120000003</v>
          </cell>
          <cell r="AH51">
            <v>217.94984115613971</v>
          </cell>
          <cell r="AI51">
            <v>0</v>
          </cell>
          <cell r="AJ51">
            <v>0</v>
          </cell>
          <cell r="AK51">
            <v>0</v>
          </cell>
          <cell r="AL51">
            <v>0</v>
          </cell>
          <cell r="AM51">
            <v>97.92</v>
          </cell>
          <cell r="AN51">
            <v>27.325800000000001</v>
          </cell>
          <cell r="AO51">
            <v>125.72713800000001</v>
          </cell>
          <cell r="AP51">
            <v>0</v>
          </cell>
          <cell r="AQ51">
            <v>45.465479999999999</v>
          </cell>
          <cell r="AR51">
            <v>0</v>
          </cell>
          <cell r="AS51">
            <v>0</v>
          </cell>
          <cell r="AT51">
            <v>0</v>
          </cell>
          <cell r="AU51">
            <v>0</v>
          </cell>
          <cell r="AV51">
            <v>0</v>
          </cell>
          <cell r="AW51">
            <v>0</v>
          </cell>
          <cell r="AX51">
            <v>0</v>
          </cell>
          <cell r="AY51">
            <v>0</v>
          </cell>
          <cell r="AZ51">
            <v>-45</v>
          </cell>
          <cell r="BA51">
            <v>-91.142789999999991</v>
          </cell>
          <cell r="BC51">
            <v>39203</v>
          </cell>
          <cell r="BD51">
            <v>292.29223285101773</v>
          </cell>
          <cell r="BE51">
            <v>2366.5609854866198</v>
          </cell>
          <cell r="BF51">
            <v>387.28354688555947</v>
          </cell>
          <cell r="BG51">
            <v>1264.5800306803305</v>
          </cell>
          <cell r="BH51">
            <v>392.63822770919239</v>
          </cell>
          <cell r="BI51">
            <v>14.204012815495933</v>
          </cell>
          <cell r="BJ51">
            <v>9.4598337754111572</v>
          </cell>
          <cell r="BK51">
            <v>0</v>
          </cell>
          <cell r="BL51">
            <v>0</v>
          </cell>
          <cell r="BM51">
            <v>0</v>
          </cell>
          <cell r="BN51">
            <v>0</v>
          </cell>
          <cell r="BP51">
            <v>0</v>
          </cell>
          <cell r="BQ51">
            <v>0</v>
          </cell>
          <cell r="BR51">
            <v>0</v>
          </cell>
          <cell r="BS51">
            <v>0</v>
          </cell>
          <cell r="BT51">
            <v>0</v>
          </cell>
          <cell r="BU51">
            <v>0</v>
          </cell>
          <cell r="CA51">
            <v>0</v>
          </cell>
          <cell r="CB51">
            <v>0</v>
          </cell>
          <cell r="CC51">
            <v>0</v>
          </cell>
          <cell r="CH51">
            <v>0</v>
          </cell>
          <cell r="CI51">
            <v>81.811567086540009</v>
          </cell>
          <cell r="CJ51">
            <v>0.37450980000000006</v>
          </cell>
          <cell r="CK51">
            <v>0</v>
          </cell>
          <cell r="CL51">
            <v>0</v>
          </cell>
          <cell r="CR51">
            <v>0</v>
          </cell>
          <cell r="CS51">
            <v>0</v>
          </cell>
          <cell r="CT51">
            <v>0</v>
          </cell>
          <cell r="CU51">
            <v>0</v>
          </cell>
          <cell r="CV51">
            <v>0</v>
          </cell>
          <cell r="CW51">
            <v>0</v>
          </cell>
          <cell r="CX51">
            <v>0</v>
          </cell>
          <cell r="CY51">
            <v>0</v>
          </cell>
          <cell r="CZ51">
            <v>0</v>
          </cell>
          <cell r="DA51">
            <v>66.39881166666666</v>
          </cell>
          <cell r="DC51">
            <v>39203</v>
          </cell>
          <cell r="DD51">
            <v>25472.757292342911</v>
          </cell>
          <cell r="DE51">
            <v>3401.5821648692163</v>
          </cell>
          <cell r="DF51">
            <v>0</v>
          </cell>
          <cell r="DG51">
            <v>4727.0188702036276</v>
          </cell>
          <cell r="DH51">
            <v>0</v>
          </cell>
          <cell r="DI51">
            <v>378.62449488653999</v>
          </cell>
          <cell r="DJ51">
            <v>-69.743978333333331</v>
          </cell>
          <cell r="DK51">
            <v>33910.23884396896</v>
          </cell>
        </row>
        <row r="52">
          <cell r="A52">
            <v>39234</v>
          </cell>
          <cell r="B52">
            <v>1890.4050128641043</v>
          </cell>
          <cell r="C52">
            <v>9637.1271158888794</v>
          </cell>
          <cell r="D52">
            <v>723.47517915305593</v>
          </cell>
          <cell r="E52">
            <v>2017.8964522202805</v>
          </cell>
          <cell r="F52">
            <v>1157.6778060426288</v>
          </cell>
          <cell r="G52">
            <v>549.0598897342345</v>
          </cell>
          <cell r="H52">
            <v>35.031188609539754</v>
          </cell>
          <cell r="I52">
            <v>6.8658733000000005</v>
          </cell>
          <cell r="J52">
            <v>0</v>
          </cell>
          <cell r="K52">
            <v>0</v>
          </cell>
          <cell r="L52">
            <v>0</v>
          </cell>
          <cell r="M52">
            <v>185.43867813000006</v>
          </cell>
          <cell r="N52">
            <v>0</v>
          </cell>
          <cell r="O52">
            <v>0</v>
          </cell>
          <cell r="P52">
            <v>21.996841092218048</v>
          </cell>
          <cell r="Q52">
            <v>10.171912212286829</v>
          </cell>
          <cell r="R52">
            <v>293.07115027964761</v>
          </cell>
          <cell r="S52">
            <v>270.26223330140181</v>
          </cell>
          <cell r="T52">
            <v>5.5030062633465402</v>
          </cell>
          <cell r="U52">
            <v>133.71914622045415</v>
          </cell>
          <cell r="V52">
            <v>3.1343596743318169</v>
          </cell>
          <cell r="W52">
            <v>304.2916073487882</v>
          </cell>
          <cell r="X52">
            <v>3.5628350060433855</v>
          </cell>
          <cell r="Y52">
            <v>2.4639422905470325</v>
          </cell>
          <cell r="Z52">
            <v>60.167579558645457</v>
          </cell>
          <cell r="AA52">
            <v>61.84362478680471</v>
          </cell>
          <cell r="AB52">
            <v>580.59429164958181</v>
          </cell>
          <cell r="AC52">
            <v>208.91096906994477</v>
          </cell>
          <cell r="AD52">
            <v>31.499891520469259</v>
          </cell>
          <cell r="AE52">
            <v>66.886314776220203</v>
          </cell>
          <cell r="AF52">
            <v>5.3924595200000009</v>
          </cell>
          <cell r="AG52">
            <v>8.4029381800000014</v>
          </cell>
          <cell r="AH52">
            <v>140.7273550947645</v>
          </cell>
          <cell r="AI52">
            <v>0</v>
          </cell>
          <cell r="AJ52">
            <v>0</v>
          </cell>
          <cell r="AK52">
            <v>0</v>
          </cell>
          <cell r="AL52">
            <v>0</v>
          </cell>
          <cell r="AM52">
            <v>97.92</v>
          </cell>
          <cell r="AN52">
            <v>27.325800000000001</v>
          </cell>
          <cell r="AO52">
            <v>125.72713800000001</v>
          </cell>
          <cell r="AP52">
            <v>0</v>
          </cell>
          <cell r="AQ52">
            <v>45.465479999999999</v>
          </cell>
          <cell r="AR52">
            <v>0</v>
          </cell>
          <cell r="AS52">
            <v>0</v>
          </cell>
          <cell r="AT52">
            <v>0</v>
          </cell>
          <cell r="AU52">
            <v>0</v>
          </cell>
          <cell r="AV52">
            <v>0</v>
          </cell>
          <cell r="AW52">
            <v>0</v>
          </cell>
          <cell r="AX52">
            <v>0</v>
          </cell>
          <cell r="AY52">
            <v>0</v>
          </cell>
          <cell r="AZ52">
            <v>-45</v>
          </cell>
          <cell r="BA52">
            <v>-228.43599</v>
          </cell>
          <cell r="BC52">
            <v>39234</v>
          </cell>
          <cell r="BD52">
            <v>294.18207680592974</v>
          </cell>
          <cell r="BE52">
            <v>1218.4614192588351</v>
          </cell>
          <cell r="BF52">
            <v>208.53678679292551</v>
          </cell>
          <cell r="BG52">
            <v>1142.683553995284</v>
          </cell>
          <cell r="BH52">
            <v>206.55315372379874</v>
          </cell>
          <cell r="BI52">
            <v>14.174976483948534</v>
          </cell>
          <cell r="BJ52">
            <v>7.4202129899861218</v>
          </cell>
          <cell r="BK52">
            <v>0</v>
          </cell>
          <cell r="BL52">
            <v>0</v>
          </cell>
          <cell r="BM52">
            <v>0</v>
          </cell>
          <cell r="BN52">
            <v>0</v>
          </cell>
          <cell r="BP52">
            <v>0</v>
          </cell>
          <cell r="BQ52">
            <v>0</v>
          </cell>
          <cell r="BR52">
            <v>0</v>
          </cell>
          <cell r="BS52">
            <v>0</v>
          </cell>
          <cell r="BT52">
            <v>0</v>
          </cell>
          <cell r="BU52">
            <v>0</v>
          </cell>
          <cell r="CA52">
            <v>0</v>
          </cell>
          <cell r="CB52">
            <v>0</v>
          </cell>
          <cell r="CC52">
            <v>0</v>
          </cell>
          <cell r="CH52">
            <v>0</v>
          </cell>
          <cell r="CI52">
            <v>18.972077754600001</v>
          </cell>
          <cell r="CJ52">
            <v>0</v>
          </cell>
          <cell r="CK52">
            <v>0</v>
          </cell>
          <cell r="CL52">
            <v>0</v>
          </cell>
          <cell r="CR52">
            <v>0</v>
          </cell>
          <cell r="CS52">
            <v>0</v>
          </cell>
          <cell r="CT52">
            <v>0</v>
          </cell>
          <cell r="CU52">
            <v>0</v>
          </cell>
          <cell r="CV52">
            <v>0</v>
          </cell>
          <cell r="CW52">
            <v>0</v>
          </cell>
          <cell r="CX52">
            <v>0</v>
          </cell>
          <cell r="CY52">
            <v>0</v>
          </cell>
          <cell r="CZ52">
            <v>0</v>
          </cell>
          <cell r="DA52">
            <v>66.39881166666666</v>
          </cell>
          <cell r="DC52">
            <v>39234</v>
          </cell>
          <cell r="DD52">
            <v>16202.977195942725</v>
          </cell>
          <cell r="DE52">
            <v>2212.6024578454962</v>
          </cell>
          <cell r="DF52">
            <v>0</v>
          </cell>
          <cell r="DG52">
            <v>3092.0121800507086</v>
          </cell>
          <cell r="DH52">
            <v>0</v>
          </cell>
          <cell r="DI52">
            <v>315.41049575459999</v>
          </cell>
          <cell r="DJ52">
            <v>-207.03717833333334</v>
          </cell>
          <cell r="DK52">
            <v>21615.965151260196</v>
          </cell>
        </row>
        <row r="53">
          <cell r="A53">
            <v>39264</v>
          </cell>
          <cell r="B53">
            <v>1738.3342319669528</v>
          </cell>
          <cell r="C53">
            <v>5354.3432117683078</v>
          </cell>
          <cell r="D53">
            <v>451.78540533948615</v>
          </cell>
          <cell r="E53">
            <v>1963.5414810668763</v>
          </cell>
          <cell r="F53">
            <v>815.57463103153771</v>
          </cell>
          <cell r="G53">
            <v>549.88470975640007</v>
          </cell>
          <cell r="H53">
            <v>47.929762937441375</v>
          </cell>
          <cell r="I53">
            <v>6.8658733000000005</v>
          </cell>
          <cell r="J53">
            <v>0</v>
          </cell>
          <cell r="K53">
            <v>0</v>
          </cell>
          <cell r="L53">
            <v>0</v>
          </cell>
          <cell r="M53">
            <v>185.43867813000006</v>
          </cell>
          <cell r="N53">
            <v>0</v>
          </cell>
          <cell r="O53">
            <v>0</v>
          </cell>
          <cell r="P53">
            <v>21.438909910273129</v>
          </cell>
          <cell r="Q53">
            <v>9.623341638499781</v>
          </cell>
          <cell r="R53">
            <v>296.9471654280531</v>
          </cell>
          <cell r="S53">
            <v>273.40325251305416</v>
          </cell>
          <cell r="T53">
            <v>1.9381263644424798</v>
          </cell>
          <cell r="U53">
            <v>125.04009257589294</v>
          </cell>
          <cell r="V53">
            <v>2.9995473026156003</v>
          </cell>
          <cell r="W53">
            <v>296.00960968841764</v>
          </cell>
          <cell r="X53">
            <v>3.2321256970528847</v>
          </cell>
          <cell r="Y53">
            <v>2.4038216040149178</v>
          </cell>
          <cell r="Z53">
            <v>59.733114320144679</v>
          </cell>
          <cell r="AA53">
            <v>58.96246752783447</v>
          </cell>
          <cell r="AB53">
            <v>563.77270271734608</v>
          </cell>
          <cell r="AC53">
            <v>195.07580947440536</v>
          </cell>
          <cell r="AD53">
            <v>31.868053787146959</v>
          </cell>
          <cell r="AE53">
            <v>67.847254035616984</v>
          </cell>
          <cell r="AF53">
            <v>5.0996371199999997</v>
          </cell>
          <cell r="AG53">
            <v>7.8311415000000011</v>
          </cell>
          <cell r="AH53">
            <v>137.57831014476852</v>
          </cell>
          <cell r="AI53">
            <v>0</v>
          </cell>
          <cell r="AJ53">
            <v>0</v>
          </cell>
          <cell r="AK53">
            <v>0</v>
          </cell>
          <cell r="AL53">
            <v>0</v>
          </cell>
          <cell r="AM53">
            <v>97.92</v>
          </cell>
          <cell r="AN53">
            <v>27.325800000000001</v>
          </cell>
          <cell r="AO53">
            <v>125.72713800000001</v>
          </cell>
          <cell r="AP53">
            <v>0</v>
          </cell>
          <cell r="AQ53">
            <v>45.465479999999999</v>
          </cell>
          <cell r="AR53">
            <v>0</v>
          </cell>
          <cell r="AS53">
            <v>0</v>
          </cell>
          <cell r="AT53">
            <v>0</v>
          </cell>
          <cell r="AU53">
            <v>0</v>
          </cell>
          <cell r="AV53">
            <v>0</v>
          </cell>
          <cell r="AW53">
            <v>0</v>
          </cell>
          <cell r="AX53">
            <v>0</v>
          </cell>
          <cell r="AY53">
            <v>0</v>
          </cell>
          <cell r="AZ53">
            <v>-45</v>
          </cell>
          <cell r="BA53">
            <v>-89.179009999999991</v>
          </cell>
          <cell r="BC53">
            <v>39264</v>
          </cell>
          <cell r="BD53">
            <v>291.56535303314132</v>
          </cell>
          <cell r="BE53">
            <v>754.77162792789829</v>
          </cell>
          <cell r="BF53">
            <v>148.11969707228178</v>
          </cell>
          <cell r="BG53">
            <v>1085.152520437463</v>
          </cell>
          <cell r="BH53">
            <v>144.14035575695914</v>
          </cell>
          <cell r="BI53">
            <v>14.211282486299837</v>
          </cell>
          <cell r="BJ53">
            <v>7.8486823646479493</v>
          </cell>
          <cell r="BK53">
            <v>0</v>
          </cell>
          <cell r="BL53">
            <v>0</v>
          </cell>
          <cell r="BM53">
            <v>0</v>
          </cell>
          <cell r="BN53">
            <v>0</v>
          </cell>
          <cell r="BP53">
            <v>0</v>
          </cell>
          <cell r="BQ53">
            <v>0</v>
          </cell>
          <cell r="BR53">
            <v>0</v>
          </cell>
          <cell r="BS53">
            <v>0</v>
          </cell>
          <cell r="BT53">
            <v>0</v>
          </cell>
          <cell r="BU53">
            <v>0</v>
          </cell>
          <cell r="CA53">
            <v>0</v>
          </cell>
          <cell r="CB53">
            <v>0</v>
          </cell>
          <cell r="CC53">
            <v>0</v>
          </cell>
          <cell r="CH53">
            <v>0</v>
          </cell>
          <cell r="CI53">
            <v>19.604480346420001</v>
          </cell>
          <cell r="CJ53">
            <v>0</v>
          </cell>
          <cell r="CK53">
            <v>0</v>
          </cell>
          <cell r="CL53">
            <v>0</v>
          </cell>
          <cell r="CR53">
            <v>0</v>
          </cell>
          <cell r="CS53">
            <v>0</v>
          </cell>
          <cell r="CT53">
            <v>0</v>
          </cell>
          <cell r="CU53">
            <v>0</v>
          </cell>
          <cell r="CV53">
            <v>0</v>
          </cell>
          <cell r="CW53">
            <v>0</v>
          </cell>
          <cell r="CX53">
            <v>0</v>
          </cell>
          <cell r="CY53">
            <v>0</v>
          </cell>
          <cell r="CZ53">
            <v>0</v>
          </cell>
          <cell r="DA53">
            <v>66.39881166666666</v>
          </cell>
          <cell r="DC53">
            <v>39264</v>
          </cell>
          <cell r="DD53">
            <v>11113.697985297</v>
          </cell>
          <cell r="DE53">
            <v>2160.8044833495796</v>
          </cell>
          <cell r="DF53">
            <v>0</v>
          </cell>
          <cell r="DG53">
            <v>2445.8095190786917</v>
          </cell>
          <cell r="DH53">
            <v>0</v>
          </cell>
          <cell r="DI53">
            <v>316.04289834642003</v>
          </cell>
          <cell r="DJ53">
            <v>-67.780198333333345</v>
          </cell>
          <cell r="DK53">
            <v>15968.574687738359</v>
          </cell>
        </row>
        <row r="54">
          <cell r="A54">
            <v>39295</v>
          </cell>
          <cell r="B54">
            <v>1667.6560543865064</v>
          </cell>
          <cell r="C54">
            <v>6037.8414057116497</v>
          </cell>
          <cell r="D54">
            <v>386.18213777590017</v>
          </cell>
          <cell r="E54">
            <v>1945.4699126139903</v>
          </cell>
          <cell r="F54">
            <v>832.62866577537443</v>
          </cell>
          <cell r="G54">
            <v>557.98049420029713</v>
          </cell>
          <cell r="H54">
            <v>49.648869098112314</v>
          </cell>
          <cell r="I54">
            <v>6.9784286</v>
          </cell>
          <cell r="J54">
            <v>0</v>
          </cell>
          <cell r="K54">
            <v>0</v>
          </cell>
          <cell r="L54">
            <v>0</v>
          </cell>
          <cell r="M54">
            <v>188.47865646000002</v>
          </cell>
          <cell r="N54">
            <v>0</v>
          </cell>
          <cell r="O54">
            <v>0</v>
          </cell>
          <cell r="P54">
            <v>21.508291495743265</v>
          </cell>
          <cell r="Q54">
            <v>9.6544851389480009</v>
          </cell>
          <cell r="R54">
            <v>297.90815949092706</v>
          </cell>
          <cell r="S54">
            <v>274.28805268299931</v>
          </cell>
          <cell r="T54">
            <v>1.9443986180490895</v>
          </cell>
          <cell r="U54">
            <v>125.44475306966606</v>
          </cell>
          <cell r="V54">
            <v>3.009254575439599</v>
          </cell>
          <cell r="W54">
            <v>296.96756959032189</v>
          </cell>
          <cell r="X54">
            <v>3.2425856507650299</v>
          </cell>
          <cell r="Y54">
            <v>2.4116009619567138</v>
          </cell>
          <cell r="Z54">
            <v>59.926425369724427</v>
          </cell>
          <cell r="AA54">
            <v>59.153284574850112</v>
          </cell>
          <cell r="AB54">
            <v>566.69905085389485</v>
          </cell>
          <cell r="AC54">
            <v>195.70712277367528</v>
          </cell>
          <cell r="AD54">
            <v>31.971186647299543</v>
          </cell>
          <cell r="AE54">
            <v>68.066824437026753</v>
          </cell>
          <cell r="AF54">
            <v>5.1161408000000002</v>
          </cell>
          <cell r="AG54">
            <v>7.8564850000000011</v>
          </cell>
          <cell r="AH54">
            <v>138.02354739442794</v>
          </cell>
          <cell r="AI54">
            <v>0</v>
          </cell>
          <cell r="AJ54">
            <v>0</v>
          </cell>
          <cell r="AK54">
            <v>0</v>
          </cell>
          <cell r="AL54">
            <v>0</v>
          </cell>
          <cell r="AM54">
            <v>97.92</v>
          </cell>
          <cell r="AN54">
            <v>27.325800000000001</v>
          </cell>
          <cell r="AO54">
            <v>125.72713800000001</v>
          </cell>
          <cell r="AP54">
            <v>0</v>
          </cell>
          <cell r="AQ54">
            <v>45.465479999999999</v>
          </cell>
          <cell r="AR54">
            <v>0</v>
          </cell>
          <cell r="AS54">
            <v>0</v>
          </cell>
          <cell r="AT54">
            <v>0</v>
          </cell>
          <cell r="AU54">
            <v>0</v>
          </cell>
          <cell r="AV54">
            <v>0</v>
          </cell>
          <cell r="AW54">
            <v>0</v>
          </cell>
          <cell r="AX54">
            <v>0</v>
          </cell>
          <cell r="AY54">
            <v>0</v>
          </cell>
          <cell r="AZ54">
            <v>-45</v>
          </cell>
          <cell r="BA54">
            <v>-14.29561</v>
          </cell>
          <cell r="BC54">
            <v>39295</v>
          </cell>
          <cell r="BD54">
            <v>298.94078160457207</v>
          </cell>
          <cell r="BE54">
            <v>769.90095299632492</v>
          </cell>
          <cell r="BF54">
            <v>150.54904513372435</v>
          </cell>
          <cell r="BG54">
            <v>1118.2732715454365</v>
          </cell>
          <cell r="BH54">
            <v>146.10247633782345</v>
          </cell>
          <cell r="BI54">
            <v>14.408904294997106</v>
          </cell>
          <cell r="BJ54">
            <v>8.1098617812796174</v>
          </cell>
          <cell r="BK54">
            <v>0</v>
          </cell>
          <cell r="BL54">
            <v>0</v>
          </cell>
          <cell r="BM54">
            <v>0</v>
          </cell>
          <cell r="BN54">
            <v>0</v>
          </cell>
          <cell r="BP54">
            <v>0</v>
          </cell>
          <cell r="BQ54">
            <v>0</v>
          </cell>
          <cell r="BR54">
            <v>0</v>
          </cell>
          <cell r="BS54">
            <v>0</v>
          </cell>
          <cell r="BT54">
            <v>0</v>
          </cell>
          <cell r="BU54">
            <v>0</v>
          </cell>
          <cell r="CA54">
            <v>0</v>
          </cell>
          <cell r="CB54">
            <v>0</v>
          </cell>
          <cell r="CC54">
            <v>0</v>
          </cell>
          <cell r="CH54">
            <v>0</v>
          </cell>
          <cell r="CI54">
            <v>19.604480346420001</v>
          </cell>
          <cell r="CJ54">
            <v>0</v>
          </cell>
          <cell r="CK54">
            <v>0</v>
          </cell>
          <cell r="CL54">
            <v>0</v>
          </cell>
          <cell r="CR54">
            <v>0</v>
          </cell>
          <cell r="CS54">
            <v>0</v>
          </cell>
          <cell r="CT54">
            <v>0</v>
          </cell>
          <cell r="CU54">
            <v>0</v>
          </cell>
          <cell r="CV54">
            <v>0</v>
          </cell>
          <cell r="CW54">
            <v>0</v>
          </cell>
          <cell r="CX54">
            <v>0</v>
          </cell>
          <cell r="CY54">
            <v>0</v>
          </cell>
          <cell r="CZ54">
            <v>0</v>
          </cell>
          <cell r="DA54">
            <v>66.39881166666666</v>
          </cell>
          <cell r="DC54">
            <v>39295</v>
          </cell>
          <cell r="DD54">
            <v>11672.864624621829</v>
          </cell>
          <cell r="DE54">
            <v>2168.8992191257153</v>
          </cell>
          <cell r="DF54">
            <v>0</v>
          </cell>
          <cell r="DG54">
            <v>2506.2852936941581</v>
          </cell>
          <cell r="DH54">
            <v>0</v>
          </cell>
          <cell r="DI54">
            <v>316.04289834642003</v>
          </cell>
          <cell r="DJ54">
            <v>7.1032016666666635</v>
          </cell>
          <cell r="DK54">
            <v>16671.195237454787</v>
          </cell>
        </row>
        <row r="55">
          <cell r="A55">
            <v>39326</v>
          </cell>
          <cell r="B55">
            <v>1676.9084300125623</v>
          </cell>
          <cell r="C55">
            <v>6445.8833315843531</v>
          </cell>
          <cell r="D55">
            <v>386.47169847564766</v>
          </cell>
          <cell r="E55">
            <v>1909.6010422876586</v>
          </cell>
          <cell r="F55">
            <v>809.96620936481281</v>
          </cell>
          <cell r="G55">
            <v>549.28434014357799</v>
          </cell>
          <cell r="H55">
            <v>48.501942948262794</v>
          </cell>
          <cell r="I55">
            <v>6.8658733000000005</v>
          </cell>
          <cell r="J55">
            <v>0</v>
          </cell>
          <cell r="K55">
            <v>0</v>
          </cell>
          <cell r="L55">
            <v>0</v>
          </cell>
          <cell r="M55">
            <v>185.43867813000006</v>
          </cell>
          <cell r="N55">
            <v>0</v>
          </cell>
          <cell r="O55">
            <v>0</v>
          </cell>
          <cell r="P55">
            <v>20.88385722651201</v>
          </cell>
          <cell r="Q55">
            <v>9.3741936349140254</v>
          </cell>
          <cell r="R55">
            <v>289.25921292506149</v>
          </cell>
          <cell r="S55">
            <v>266.32485115349283</v>
          </cell>
          <cell r="T55">
            <v>1.8879483355896003</v>
          </cell>
          <cell r="U55">
            <v>121.80280862570804</v>
          </cell>
          <cell r="V55">
            <v>2.9218891200236108</v>
          </cell>
          <cell r="W55">
            <v>288.3459304731835</v>
          </cell>
          <cell r="X55">
            <v>3.1484460673557231</v>
          </cell>
          <cell r="Y55">
            <v>2.341586740480551</v>
          </cell>
          <cell r="Z55">
            <v>58.186625923506625</v>
          </cell>
          <cell r="AA55">
            <v>57.435931151709298</v>
          </cell>
          <cell r="AB55">
            <v>559.00420590316082</v>
          </cell>
          <cell r="AC55">
            <v>190.025303080246</v>
          </cell>
          <cell r="AD55">
            <v>31.042990905926317</v>
          </cell>
          <cell r="AE55">
            <v>66.090690824338878</v>
          </cell>
          <cell r="AF55">
            <v>4.9676076800000013</v>
          </cell>
          <cell r="AG55">
            <v>7.6283935000000005</v>
          </cell>
          <cell r="AH55">
            <v>134.01641214749293</v>
          </cell>
          <cell r="AI55">
            <v>0</v>
          </cell>
          <cell r="AJ55">
            <v>0</v>
          </cell>
          <cell r="AK55">
            <v>0</v>
          </cell>
          <cell r="AL55">
            <v>0</v>
          </cell>
          <cell r="AM55">
            <v>97.92</v>
          </cell>
          <cell r="AN55">
            <v>27.325800000000001</v>
          </cell>
          <cell r="AO55">
            <v>125.72713800000001</v>
          </cell>
          <cell r="AP55">
            <v>0</v>
          </cell>
          <cell r="AQ55">
            <v>45.465479999999999</v>
          </cell>
          <cell r="AR55">
            <v>0</v>
          </cell>
          <cell r="AS55">
            <v>0</v>
          </cell>
          <cell r="AT55">
            <v>0</v>
          </cell>
          <cell r="AU55">
            <v>0</v>
          </cell>
          <cell r="AV55">
            <v>0</v>
          </cell>
          <cell r="AW55">
            <v>0</v>
          </cell>
          <cell r="AX55">
            <v>0</v>
          </cell>
          <cell r="AY55">
            <v>0</v>
          </cell>
          <cell r="AZ55">
            <v>-45</v>
          </cell>
          <cell r="BA55">
            <v>-47.041830000000004</v>
          </cell>
          <cell r="BC55">
            <v>39326</v>
          </cell>
          <cell r="BD55">
            <v>292.28027102432304</v>
          </cell>
          <cell r="BE55">
            <v>756.37806616924115</v>
          </cell>
          <cell r="BF55">
            <v>148.12096305691352</v>
          </cell>
          <cell r="BG55">
            <v>1087.1259170730559</v>
          </cell>
          <cell r="BH55">
            <v>145.1027856310123</v>
          </cell>
          <cell r="BI55">
            <v>14.158749288755414</v>
          </cell>
          <cell r="BJ55">
            <v>7.6754418028252687</v>
          </cell>
          <cell r="BK55">
            <v>0</v>
          </cell>
          <cell r="BL55">
            <v>0</v>
          </cell>
          <cell r="BM55">
            <v>0</v>
          </cell>
          <cell r="BN55">
            <v>0</v>
          </cell>
          <cell r="BP55">
            <v>0</v>
          </cell>
          <cell r="BQ55">
            <v>0</v>
          </cell>
          <cell r="BR55">
            <v>0</v>
          </cell>
          <cell r="BS55">
            <v>0</v>
          </cell>
          <cell r="BT55">
            <v>0</v>
          </cell>
          <cell r="BU55">
            <v>0</v>
          </cell>
          <cell r="CA55">
            <v>0</v>
          </cell>
          <cell r="CB55">
            <v>0</v>
          </cell>
          <cell r="CC55">
            <v>0</v>
          </cell>
          <cell r="CH55">
            <v>0</v>
          </cell>
          <cell r="CI55">
            <v>18.972077754600001</v>
          </cell>
          <cell r="CJ55">
            <v>0</v>
          </cell>
          <cell r="CK55">
            <v>0</v>
          </cell>
          <cell r="CL55">
            <v>0</v>
          </cell>
          <cell r="CR55">
            <v>0</v>
          </cell>
          <cell r="CS55">
            <v>0</v>
          </cell>
          <cell r="CT55">
            <v>0</v>
          </cell>
          <cell r="CU55">
            <v>0</v>
          </cell>
          <cell r="CV55">
            <v>0</v>
          </cell>
          <cell r="CW55">
            <v>0</v>
          </cell>
          <cell r="CX55">
            <v>0</v>
          </cell>
          <cell r="CY55">
            <v>0</v>
          </cell>
          <cell r="CZ55">
            <v>0</v>
          </cell>
          <cell r="DA55">
            <v>66.39881166666666</v>
          </cell>
          <cell r="DC55">
            <v>39326</v>
          </cell>
          <cell r="DD55">
            <v>12018.921546246876</v>
          </cell>
          <cell r="DE55">
            <v>2114.6888854187023</v>
          </cell>
          <cell r="DF55">
            <v>0</v>
          </cell>
          <cell r="DG55">
            <v>2450.8421940461267</v>
          </cell>
          <cell r="DH55">
            <v>0</v>
          </cell>
          <cell r="DI55">
            <v>315.41049575459999</v>
          </cell>
          <cell r="DJ55">
            <v>-25.643018333333345</v>
          </cell>
          <cell r="DK55">
            <v>16874.220103132971</v>
          </cell>
        </row>
        <row r="56">
          <cell r="A56">
            <v>39356</v>
          </cell>
          <cell r="B56">
            <v>1760.3447050082441</v>
          </cell>
          <cell r="C56">
            <v>8268.5192795511484</v>
          </cell>
          <cell r="D56">
            <v>501.22921846714917</v>
          </cell>
          <cell r="E56">
            <v>2124.5819860930237</v>
          </cell>
          <cell r="F56">
            <v>1453.282053186334</v>
          </cell>
          <cell r="G56">
            <v>549.68078726407737</v>
          </cell>
          <cell r="H56">
            <v>38.826652569846487</v>
          </cell>
          <cell r="I56">
            <v>6.8658733000000005</v>
          </cell>
          <cell r="J56">
            <v>0</v>
          </cell>
          <cell r="K56">
            <v>0</v>
          </cell>
          <cell r="L56">
            <v>0</v>
          </cell>
          <cell r="M56">
            <v>185.43867813000006</v>
          </cell>
          <cell r="N56">
            <v>0</v>
          </cell>
          <cell r="O56">
            <v>0</v>
          </cell>
          <cell r="P56">
            <v>41.234122950330466</v>
          </cell>
          <cell r="Q56">
            <v>23.811336336058943</v>
          </cell>
          <cell r="R56">
            <v>364.74519409176389</v>
          </cell>
          <cell r="S56">
            <v>343.43240642943442</v>
          </cell>
          <cell r="T56">
            <v>66.23451379383377</v>
          </cell>
          <cell r="U56">
            <v>336.98066836816315</v>
          </cell>
          <cell r="V56">
            <v>6.7784878756687048</v>
          </cell>
          <cell r="W56">
            <v>579.61486269024363</v>
          </cell>
          <cell r="X56">
            <v>10.602328963712022</v>
          </cell>
          <cell r="Y56">
            <v>4.5800024587687709</v>
          </cell>
          <cell r="Z56">
            <v>94.965789687971025</v>
          </cell>
          <cell r="AA56">
            <v>137.35644718060263</v>
          </cell>
          <cell r="AB56">
            <v>1066.3573607700214</v>
          </cell>
          <cell r="AC56">
            <v>530.970868862619</v>
          </cell>
          <cell r="AD56">
            <v>39.994357574375009</v>
          </cell>
          <cell r="AE56">
            <v>81.997994322649191</v>
          </cell>
          <cell r="AF56">
            <v>12.655930560000002</v>
          </cell>
          <cell r="AG56">
            <v>21.60697188</v>
          </cell>
          <cell r="AH56">
            <v>256.93722399266971</v>
          </cell>
          <cell r="AI56">
            <v>0</v>
          </cell>
          <cell r="AJ56">
            <v>0</v>
          </cell>
          <cell r="AK56">
            <v>0</v>
          </cell>
          <cell r="AL56">
            <v>0</v>
          </cell>
          <cell r="AM56">
            <v>19.933333333333334</v>
          </cell>
          <cell r="AN56">
            <v>4.486533333333333</v>
          </cell>
          <cell r="AO56">
            <v>111.17739999999998</v>
          </cell>
          <cell r="AP56">
            <v>0</v>
          </cell>
          <cell r="AQ56">
            <v>44.224400000000003</v>
          </cell>
          <cell r="AR56">
            <v>0</v>
          </cell>
          <cell r="AS56">
            <v>0</v>
          </cell>
          <cell r="AT56">
            <v>0</v>
          </cell>
          <cell r="AU56">
            <v>0</v>
          </cell>
          <cell r="AV56">
            <v>0</v>
          </cell>
          <cell r="AW56">
            <v>0</v>
          </cell>
          <cell r="AX56">
            <v>0</v>
          </cell>
          <cell r="AY56">
            <v>0</v>
          </cell>
          <cell r="AZ56">
            <v>-45</v>
          </cell>
          <cell r="BA56">
            <v>-31.255970000000001</v>
          </cell>
          <cell r="BC56">
            <v>39356</v>
          </cell>
          <cell r="BD56">
            <v>296.82118506311753</v>
          </cell>
          <cell r="BE56">
            <v>1094.5227121398368</v>
          </cell>
          <cell r="BF56">
            <v>250.49930518757211</v>
          </cell>
          <cell r="BG56">
            <v>1198.449719016078</v>
          </cell>
          <cell r="BH56">
            <v>258.44588439881602</v>
          </cell>
          <cell r="BI56">
            <v>14.190534432268594</v>
          </cell>
          <cell r="BJ56">
            <v>9.0428726297144806</v>
          </cell>
          <cell r="BK56">
            <v>0</v>
          </cell>
          <cell r="BL56">
            <v>0</v>
          </cell>
          <cell r="BM56">
            <v>0</v>
          </cell>
          <cell r="BN56">
            <v>0</v>
          </cell>
          <cell r="BP56">
            <v>0</v>
          </cell>
          <cell r="BQ56">
            <v>0</v>
          </cell>
          <cell r="BR56">
            <v>0</v>
          </cell>
          <cell r="BS56">
            <v>0</v>
          </cell>
          <cell r="BT56">
            <v>0</v>
          </cell>
          <cell r="BU56">
            <v>0</v>
          </cell>
          <cell r="CA56">
            <v>0</v>
          </cell>
          <cell r="CB56">
            <v>0</v>
          </cell>
          <cell r="CC56">
            <v>0</v>
          </cell>
          <cell r="CH56">
            <v>0</v>
          </cell>
          <cell r="CI56">
            <v>142.5375327138</v>
          </cell>
          <cell r="CJ56">
            <v>0.7401027</v>
          </cell>
          <cell r="CK56">
            <v>0</v>
          </cell>
          <cell r="CL56">
            <v>0</v>
          </cell>
          <cell r="CR56">
            <v>0</v>
          </cell>
          <cell r="CS56">
            <v>0</v>
          </cell>
          <cell r="CT56">
            <v>0</v>
          </cell>
          <cell r="CU56">
            <v>0</v>
          </cell>
          <cell r="CV56">
            <v>0</v>
          </cell>
          <cell r="CW56">
            <v>0</v>
          </cell>
          <cell r="CX56">
            <v>0</v>
          </cell>
          <cell r="CY56">
            <v>0</v>
          </cell>
          <cell r="CZ56">
            <v>0</v>
          </cell>
          <cell r="DA56">
            <v>66.39881166666666</v>
          </cell>
          <cell r="DC56">
            <v>39356</v>
          </cell>
          <cell r="DD56">
            <v>14888.769233569825</v>
          </cell>
          <cell r="DE56">
            <v>4020.8568687888855</v>
          </cell>
          <cell r="DF56">
            <v>0</v>
          </cell>
          <cell r="DG56">
            <v>3121.9722128674034</v>
          </cell>
          <cell r="DH56">
            <v>0</v>
          </cell>
          <cell r="DI56">
            <v>323.09930208046666</v>
          </cell>
          <cell r="DJ56">
            <v>-9.857158333333345</v>
          </cell>
          <cell r="DK56">
            <v>22344.840458973249</v>
          </cell>
        </row>
        <row r="57">
          <cell r="A57">
            <v>39387</v>
          </cell>
          <cell r="B57">
            <v>2029.0782546986147</v>
          </cell>
          <cell r="C57">
            <v>17387.710662699934</v>
          </cell>
          <cell r="D57">
            <v>890.08201995483239</v>
          </cell>
          <cell r="E57">
            <v>2820.9838470483151</v>
          </cell>
          <cell r="F57">
            <v>2995.8271521113979</v>
          </cell>
          <cell r="G57">
            <v>549.02746666292285</v>
          </cell>
          <cell r="H57">
            <v>30.935015037110929</v>
          </cell>
          <cell r="I57">
            <v>6.8658733000000005</v>
          </cell>
          <cell r="J57">
            <v>0</v>
          </cell>
          <cell r="K57">
            <v>0</v>
          </cell>
          <cell r="L57">
            <v>0</v>
          </cell>
          <cell r="M57">
            <v>185.43867813000006</v>
          </cell>
          <cell r="N57">
            <v>0</v>
          </cell>
          <cell r="O57">
            <v>0</v>
          </cell>
          <cell r="P57">
            <v>64.263728373197239</v>
          </cell>
          <cell r="Q57">
            <v>40.466224852992134</v>
          </cell>
          <cell r="R57">
            <v>437.83400934071682</v>
          </cell>
          <cell r="S57">
            <v>419.78900772794316</v>
          </cell>
          <cell r="T57">
            <v>142.78913471030648</v>
          </cell>
          <cell r="U57">
            <v>586.2562524971222</v>
          </cell>
          <cell r="V57">
            <v>11.203181915322048</v>
          </cell>
          <cell r="W57">
            <v>909.84766964853736</v>
          </cell>
          <cell r="X57">
            <v>19.299748272872467</v>
          </cell>
          <cell r="Y57">
            <v>7.1105399656908022</v>
          </cell>
          <cell r="Z57">
            <v>135.39665213117965</v>
          </cell>
          <cell r="AA57">
            <v>229.23103783387995</v>
          </cell>
          <cell r="AB57">
            <v>1655.8012858860529</v>
          </cell>
          <cell r="AC57">
            <v>926.11661796445685</v>
          </cell>
          <cell r="AD57">
            <v>48.85123628704055</v>
          </cell>
          <cell r="AE57">
            <v>97.101081520284993</v>
          </cell>
          <cell r="AF57">
            <v>21.526713919999999</v>
          </cell>
          <cell r="AG57">
            <v>37.817194480000005</v>
          </cell>
          <cell r="AH57">
            <v>395.58340273519605</v>
          </cell>
          <cell r="AI57">
            <v>0</v>
          </cell>
          <cell r="AJ57">
            <v>0</v>
          </cell>
          <cell r="AK57">
            <v>0</v>
          </cell>
          <cell r="AL57">
            <v>0</v>
          </cell>
          <cell r="AM57">
            <v>19.933333333333334</v>
          </cell>
          <cell r="AN57">
            <v>4.486533333333333</v>
          </cell>
          <cell r="AO57">
            <v>111.17739999999998</v>
          </cell>
          <cell r="AP57">
            <v>0</v>
          </cell>
          <cell r="AQ57">
            <v>44.224400000000003</v>
          </cell>
          <cell r="AR57">
            <v>0</v>
          </cell>
          <cell r="AS57">
            <v>0</v>
          </cell>
          <cell r="AT57">
            <v>0</v>
          </cell>
          <cell r="AU57">
            <v>0</v>
          </cell>
          <cell r="AV57">
            <v>0</v>
          </cell>
          <cell r="AW57">
            <v>0</v>
          </cell>
          <cell r="AX57">
            <v>0</v>
          </cell>
          <cell r="AY57">
            <v>0</v>
          </cell>
          <cell r="AZ57">
            <v>-45</v>
          </cell>
          <cell r="BA57">
            <v>-12.022969999999999</v>
          </cell>
          <cell r="BC57">
            <v>39387</v>
          </cell>
          <cell r="BD57">
            <v>292.4105603882112</v>
          </cell>
          <cell r="BE57">
            <v>2283.6168819458626</v>
          </cell>
          <cell r="BF57">
            <v>487.6080864167489</v>
          </cell>
          <cell r="BG57">
            <v>1365.6385657510532</v>
          </cell>
          <cell r="BH57">
            <v>493.15179592999203</v>
          </cell>
          <cell r="BI57">
            <v>14.213010503807769</v>
          </cell>
          <cell r="BJ57">
            <v>12.258678457385377</v>
          </cell>
          <cell r="BK57">
            <v>0</v>
          </cell>
          <cell r="BL57">
            <v>0</v>
          </cell>
          <cell r="BM57">
            <v>0</v>
          </cell>
          <cell r="BN57">
            <v>0</v>
          </cell>
          <cell r="BP57">
            <v>0</v>
          </cell>
          <cell r="BQ57">
            <v>0</v>
          </cell>
          <cell r="BR57">
            <v>0</v>
          </cell>
          <cell r="BS57">
            <v>0</v>
          </cell>
          <cell r="BT57">
            <v>0</v>
          </cell>
          <cell r="BU57">
            <v>0</v>
          </cell>
          <cell r="CA57">
            <v>0</v>
          </cell>
          <cell r="CB57">
            <v>0</v>
          </cell>
          <cell r="CC57">
            <v>0</v>
          </cell>
          <cell r="CH57">
            <v>0</v>
          </cell>
          <cell r="CI57">
            <v>274.71232324176003</v>
          </cell>
          <cell r="CJ57">
            <v>1.5396514000000001</v>
          </cell>
          <cell r="CK57">
            <v>0</v>
          </cell>
          <cell r="CL57">
            <v>0</v>
          </cell>
          <cell r="CR57">
            <v>0</v>
          </cell>
          <cell r="CS57">
            <v>0</v>
          </cell>
          <cell r="CT57">
            <v>0</v>
          </cell>
          <cell r="CU57">
            <v>0</v>
          </cell>
          <cell r="CV57">
            <v>0</v>
          </cell>
          <cell r="CW57">
            <v>0</v>
          </cell>
          <cell r="CX57">
            <v>0</v>
          </cell>
          <cell r="CY57">
            <v>0</v>
          </cell>
          <cell r="CZ57">
            <v>0</v>
          </cell>
          <cell r="DA57">
            <v>66.39881166666666</v>
          </cell>
          <cell r="DC57">
            <v>39387</v>
          </cell>
          <cell r="DD57">
            <v>26895.94896964313</v>
          </cell>
          <cell r="DE57">
            <v>6186.2847200627912</v>
          </cell>
          <cell r="DF57">
            <v>0</v>
          </cell>
          <cell r="DG57">
            <v>4948.8975793930604</v>
          </cell>
          <cell r="DH57">
            <v>0</v>
          </cell>
          <cell r="DI57">
            <v>456.07364130842672</v>
          </cell>
          <cell r="DJ57">
            <v>9.3758416666666591</v>
          </cell>
          <cell r="DK57">
            <v>38496.580752074071</v>
          </cell>
        </row>
        <row r="58">
          <cell r="A58">
            <v>39417</v>
          </cell>
          <cell r="B58">
            <v>2352.2355948621225</v>
          </cell>
          <cell r="C58">
            <v>30878.566867192796</v>
          </cell>
          <cell r="D58">
            <v>1521.4490118815777</v>
          </cell>
          <cell r="E58">
            <v>3429.6091393120028</v>
          </cell>
          <cell r="F58">
            <v>4744.3630378789539</v>
          </cell>
          <cell r="G58">
            <v>549.84303329816737</v>
          </cell>
          <cell r="H58">
            <v>42.897683754154059</v>
          </cell>
          <cell r="I58">
            <v>6.8658733000000005</v>
          </cell>
          <cell r="J58">
            <v>0</v>
          </cell>
          <cell r="K58">
            <v>0</v>
          </cell>
          <cell r="L58">
            <v>0</v>
          </cell>
          <cell r="M58">
            <v>185.43867813000006</v>
          </cell>
          <cell r="N58">
            <v>0</v>
          </cell>
          <cell r="O58">
            <v>0</v>
          </cell>
          <cell r="P58">
            <v>95.099008768389226</v>
          </cell>
          <cell r="Q58">
            <v>62.418383040974504</v>
          </cell>
          <cell r="R58">
            <v>549.2308606653063</v>
          </cell>
          <cell r="S58">
            <v>533.98920276235981</v>
          </cell>
          <cell r="T58">
            <v>241.19184112289582</v>
          </cell>
          <cell r="U58">
            <v>913.69357831071738</v>
          </cell>
          <cell r="V58">
            <v>17.061388194489691</v>
          </cell>
          <cell r="W58">
            <v>1351.3350022730797</v>
          </cell>
          <cell r="X58">
            <v>30.657438075754595</v>
          </cell>
          <cell r="Y58">
            <v>10.501622651668812</v>
          </cell>
          <cell r="Z58">
            <v>190.83765688699157</v>
          </cell>
          <cell r="AA58">
            <v>350.67482644101335</v>
          </cell>
          <cell r="AB58">
            <v>2441.3727466708378</v>
          </cell>
          <cell r="AC58">
            <v>1444.9771482688332</v>
          </cell>
          <cell r="AD58">
            <v>62.106896840112029</v>
          </cell>
          <cell r="AE58">
            <v>120.50366780338209</v>
          </cell>
          <cell r="AF58">
            <v>33.21741088000001</v>
          </cell>
          <cell r="AG58">
            <v>59.092475520000008</v>
          </cell>
          <cell r="AH58">
            <v>581.72555805982779</v>
          </cell>
          <cell r="AI58">
            <v>0</v>
          </cell>
          <cell r="AJ58">
            <v>0</v>
          </cell>
          <cell r="AK58">
            <v>0</v>
          </cell>
          <cell r="AL58">
            <v>0</v>
          </cell>
          <cell r="AM58">
            <v>19.933333333333334</v>
          </cell>
          <cell r="AN58">
            <v>4.486533333333333</v>
          </cell>
          <cell r="AO58">
            <v>111.17739999999998</v>
          </cell>
          <cell r="AP58">
            <v>0</v>
          </cell>
          <cell r="AQ58">
            <v>44.224400000000003</v>
          </cell>
          <cell r="AR58">
            <v>0</v>
          </cell>
          <cell r="AS58">
            <v>0</v>
          </cell>
          <cell r="AT58">
            <v>0</v>
          </cell>
          <cell r="AU58">
            <v>0</v>
          </cell>
          <cell r="AV58">
            <v>0</v>
          </cell>
          <cell r="AW58">
            <v>0</v>
          </cell>
          <cell r="AX58">
            <v>0</v>
          </cell>
          <cell r="AY58">
            <v>0</v>
          </cell>
          <cell r="AZ58">
            <v>-45</v>
          </cell>
          <cell r="BA58">
            <v>-42.439599999999999</v>
          </cell>
          <cell r="BC58">
            <v>39417</v>
          </cell>
          <cell r="BD58">
            <v>295.44559279261381</v>
          </cell>
          <cell r="BE58">
            <v>4348.2704036490295</v>
          </cell>
          <cell r="BF58">
            <v>802.23938029856504</v>
          </cell>
          <cell r="BG58">
            <v>1595.4743619139222</v>
          </cell>
          <cell r="BH58">
            <v>801.71909816828634</v>
          </cell>
          <cell r="BI58">
            <v>14.233774238821336</v>
          </cell>
          <cell r="BJ58">
            <v>18.440970443933566</v>
          </cell>
          <cell r="BK58">
            <v>0</v>
          </cell>
          <cell r="BL58">
            <v>0</v>
          </cell>
          <cell r="BM58">
            <v>0</v>
          </cell>
          <cell r="BN58">
            <v>0</v>
          </cell>
          <cell r="BP58">
            <v>0</v>
          </cell>
          <cell r="BQ58">
            <v>0</v>
          </cell>
          <cell r="BR58">
            <v>0</v>
          </cell>
          <cell r="BS58">
            <v>0</v>
          </cell>
          <cell r="BT58">
            <v>0</v>
          </cell>
          <cell r="BU58">
            <v>0</v>
          </cell>
          <cell r="CA58">
            <v>0</v>
          </cell>
          <cell r="CB58">
            <v>0</v>
          </cell>
          <cell r="CC58">
            <v>0</v>
          </cell>
          <cell r="CH58">
            <v>0</v>
          </cell>
          <cell r="CI58">
            <v>448.63589603820009</v>
          </cell>
          <cell r="CJ58">
            <v>2.5829287000000001</v>
          </cell>
          <cell r="CK58">
            <v>0</v>
          </cell>
          <cell r="CL58">
            <v>0</v>
          </cell>
          <cell r="CR58">
            <v>0</v>
          </cell>
          <cell r="CS58">
            <v>0</v>
          </cell>
          <cell r="CT58">
            <v>0</v>
          </cell>
          <cell r="CU58">
            <v>0</v>
          </cell>
          <cell r="CV58">
            <v>0</v>
          </cell>
          <cell r="CW58">
            <v>0</v>
          </cell>
          <cell r="CX58">
            <v>0</v>
          </cell>
          <cell r="CY58">
            <v>0</v>
          </cell>
          <cell r="CZ58">
            <v>0</v>
          </cell>
          <cell r="DA58">
            <v>66.39881166666666</v>
          </cell>
          <cell r="DC58">
            <v>39417</v>
          </cell>
          <cell r="DD58">
            <v>43711.268919609771</v>
          </cell>
          <cell r="DE58">
            <v>9089.6867132366333</v>
          </cell>
          <cell r="DF58">
            <v>0</v>
          </cell>
          <cell r="DG58">
            <v>7875.8235815051721</v>
          </cell>
          <cell r="DH58">
            <v>0</v>
          </cell>
          <cell r="DI58">
            <v>631.04049140486677</v>
          </cell>
          <cell r="DJ58">
            <v>-21.040788333333339</v>
          </cell>
          <cell r="DK58">
            <v>61286.778917423107</v>
          </cell>
        </row>
        <row r="59">
          <cell r="A59">
            <v>39448</v>
          </cell>
          <cell r="B59">
            <v>2715.850006805746</v>
          </cell>
          <cell r="C59">
            <v>40917.746197034045</v>
          </cell>
          <cell r="D59">
            <v>2161.7880826198061</v>
          </cell>
          <cell r="E59">
            <v>4046.8936692867705</v>
          </cell>
          <cell r="F59">
            <v>6192.7060880496538</v>
          </cell>
          <cell r="G59">
            <v>558.25683612033799</v>
          </cell>
          <cell r="H59">
            <v>51.519061276863788</v>
          </cell>
          <cell r="I59">
            <v>6.9784286</v>
          </cell>
          <cell r="J59">
            <v>0</v>
          </cell>
          <cell r="K59">
            <v>0</v>
          </cell>
          <cell r="L59">
            <v>0</v>
          </cell>
          <cell r="M59">
            <v>188.47865646000002</v>
          </cell>
          <cell r="N59">
            <v>0</v>
          </cell>
          <cell r="O59">
            <v>0</v>
          </cell>
          <cell r="P59">
            <v>110.3526702359917</v>
          </cell>
          <cell r="Q59">
            <v>73.332687132723137</v>
          </cell>
          <cell r="R59">
            <v>602.19757149431985</v>
          </cell>
          <cell r="S59">
            <v>588.59114509306255</v>
          </cell>
          <cell r="T59">
            <v>290.51783224804353</v>
          </cell>
          <cell r="U59">
            <v>1076.6711302756696</v>
          </cell>
          <cell r="V59">
            <v>19.969800886804222</v>
          </cell>
          <cell r="W59">
            <v>1569.837553835019</v>
          </cell>
          <cell r="X59">
            <v>36.32134712156271</v>
          </cell>
          <cell r="Y59">
            <v>12.178681299803323</v>
          </cell>
          <cell r="Z59">
            <v>218.05683538739402</v>
          </cell>
          <cell r="AA59">
            <v>410.99917808111627</v>
          </cell>
          <cell r="AB59">
            <v>2829.5084531165139</v>
          </cell>
          <cell r="AC59">
            <v>1703.2629047132787</v>
          </cell>
          <cell r="AD59">
            <v>68.443459512957631</v>
          </cell>
          <cell r="AE59">
            <v>131.5778221197443</v>
          </cell>
          <cell r="AF59">
            <v>39.030107520000008</v>
          </cell>
          <cell r="AG59">
            <v>69.684821440000007</v>
          </cell>
          <cell r="AH59">
            <v>673.72723123297783</v>
          </cell>
          <cell r="AI59">
            <v>0</v>
          </cell>
          <cell r="AJ59">
            <v>0</v>
          </cell>
          <cell r="AK59">
            <v>0</v>
          </cell>
          <cell r="AL59">
            <v>0</v>
          </cell>
          <cell r="AM59">
            <v>0</v>
          </cell>
          <cell r="AN59">
            <v>0</v>
          </cell>
          <cell r="AO59">
            <v>102.355715</v>
          </cell>
          <cell r="AP59">
            <v>0</v>
          </cell>
          <cell r="AQ59">
            <v>26.438499999999998</v>
          </cell>
          <cell r="AR59">
            <v>0</v>
          </cell>
          <cell r="AS59">
            <v>0</v>
          </cell>
          <cell r="AT59">
            <v>0</v>
          </cell>
          <cell r="AU59">
            <v>0</v>
          </cell>
          <cell r="AV59">
            <v>0</v>
          </cell>
          <cell r="AW59">
            <v>0</v>
          </cell>
          <cell r="AX59">
            <v>0</v>
          </cell>
          <cell r="AY59">
            <v>0</v>
          </cell>
          <cell r="AZ59">
            <v>-54.166666666666664</v>
          </cell>
          <cell r="BA59">
            <v>-48.671769999999995</v>
          </cell>
          <cell r="BC59">
            <v>39448</v>
          </cell>
          <cell r="BD59">
            <v>301.33880289796417</v>
          </cell>
          <cell r="BE59">
            <v>5926.2989352178456</v>
          </cell>
          <cell r="BF59">
            <v>1052.7886603010538</v>
          </cell>
          <cell r="BG59">
            <v>1766.7285342620135</v>
          </cell>
          <cell r="BH59">
            <v>1042.1554854660969</v>
          </cell>
          <cell r="BI59">
            <v>14.420660209795784</v>
          </cell>
          <cell r="BJ59">
            <v>23.921933725991575</v>
          </cell>
          <cell r="BK59">
            <v>0</v>
          </cell>
          <cell r="BL59">
            <v>0</v>
          </cell>
          <cell r="BM59">
            <v>0</v>
          </cell>
          <cell r="BN59">
            <v>0</v>
          </cell>
          <cell r="BP59">
            <v>0</v>
          </cell>
          <cell r="BQ59">
            <v>0</v>
          </cell>
          <cell r="BR59">
            <v>0</v>
          </cell>
          <cell r="BS59">
            <v>0</v>
          </cell>
          <cell r="BT59">
            <v>0</v>
          </cell>
          <cell r="BU59">
            <v>0</v>
          </cell>
          <cell r="CA59">
            <v>0</v>
          </cell>
          <cell r="CB59">
            <v>0</v>
          </cell>
          <cell r="CC59">
            <v>0</v>
          </cell>
          <cell r="CH59">
            <v>0</v>
          </cell>
          <cell r="CI59">
            <v>523.67936575644001</v>
          </cell>
          <cell r="CJ59">
            <v>3.0347183000000002</v>
          </cell>
          <cell r="CK59">
            <v>0</v>
          </cell>
          <cell r="CL59">
            <v>0</v>
          </cell>
          <cell r="CR59">
            <v>0</v>
          </cell>
          <cell r="CS59">
            <v>0</v>
          </cell>
          <cell r="CT59">
            <v>0</v>
          </cell>
          <cell r="CU59">
            <v>0</v>
          </cell>
          <cell r="CV59">
            <v>0</v>
          </cell>
          <cell r="CW59">
            <v>0</v>
          </cell>
          <cell r="CX59">
            <v>0</v>
          </cell>
          <cell r="CY59">
            <v>0</v>
          </cell>
          <cell r="CZ59">
            <v>0</v>
          </cell>
          <cell r="DA59">
            <v>66.39881166666666</v>
          </cell>
          <cell r="DC59">
            <v>39448</v>
          </cell>
          <cell r="DD59">
            <v>56840.217026253224</v>
          </cell>
          <cell r="DE59">
            <v>10524.261232746983</v>
          </cell>
          <cell r="DF59">
            <v>0</v>
          </cell>
          <cell r="DG59">
            <v>10127.653012080762</v>
          </cell>
          <cell r="DH59">
            <v>0</v>
          </cell>
          <cell r="DI59">
            <v>655.50829905644002</v>
          </cell>
          <cell r="DJ59">
            <v>-36.439625000000007</v>
          </cell>
          <cell r="DK59">
            <v>78111.199945137399</v>
          </cell>
        </row>
        <row r="60">
          <cell r="A60">
            <v>39479</v>
          </cell>
          <cell r="B60">
            <v>2835.1785338866057</v>
          </cell>
          <cell r="C60">
            <v>42642.754767049948</v>
          </cell>
          <cell r="D60">
            <v>2440.1712732867163</v>
          </cell>
          <cell r="E60">
            <v>3902.4890931726463</v>
          </cell>
          <cell r="F60">
            <v>6140.9924685909418</v>
          </cell>
          <cell r="G60">
            <v>540.39210036433076</v>
          </cell>
          <cell r="H60">
            <v>51.382109198787127</v>
          </cell>
          <cell r="I60">
            <v>6.7533180000000002</v>
          </cell>
          <cell r="J60">
            <v>0</v>
          </cell>
          <cell r="K60">
            <v>0</v>
          </cell>
          <cell r="L60">
            <v>0</v>
          </cell>
          <cell r="M60">
            <v>182.3986998</v>
          </cell>
          <cell r="N60">
            <v>0</v>
          </cell>
          <cell r="O60">
            <v>0</v>
          </cell>
          <cell r="P60">
            <v>100.19109756659753</v>
          </cell>
          <cell r="Q60">
            <v>66.384024405852301</v>
          </cell>
          <cell r="R60">
            <v>554.37392605483114</v>
          </cell>
          <cell r="S60">
            <v>541.13443578611248</v>
          </cell>
          <cell r="T60">
            <v>261.45577732513442</v>
          </cell>
          <cell r="U60">
            <v>973.96196652188985</v>
          </cell>
          <cell r="V60">
            <v>18.093619267266053</v>
          </cell>
          <cell r="W60">
            <v>1424.9023076048286</v>
          </cell>
          <cell r="X60">
            <v>32.814667644142098</v>
          </cell>
          <cell r="Y60">
            <v>11.058837380524967</v>
          </cell>
          <cell r="Z60">
            <v>198.71388555960061</v>
          </cell>
          <cell r="AA60">
            <v>372.26794045855473</v>
          </cell>
          <cell r="AB60">
            <v>2596.7473925559889</v>
          </cell>
          <cell r="AC60">
            <v>1540.6640511708167</v>
          </cell>
          <cell r="AD60">
            <v>62.928236918514131</v>
          </cell>
          <cell r="AE60">
            <v>121.25424880350933</v>
          </cell>
          <cell r="AF60">
            <v>35.330854720000005</v>
          </cell>
          <cell r="AG60">
            <v>63.026133820000005</v>
          </cell>
          <cell r="AH60">
            <v>611.97215570897288</v>
          </cell>
          <cell r="AI60">
            <v>0</v>
          </cell>
          <cell r="AJ60">
            <v>0</v>
          </cell>
          <cell r="AK60">
            <v>0</v>
          </cell>
          <cell r="AL60">
            <v>0</v>
          </cell>
          <cell r="AM60">
            <v>0</v>
          </cell>
          <cell r="AN60">
            <v>0</v>
          </cell>
          <cell r="AO60">
            <v>102.355715</v>
          </cell>
          <cell r="AP60">
            <v>0</v>
          </cell>
          <cell r="AQ60">
            <v>26.438499999999998</v>
          </cell>
          <cell r="AR60">
            <v>0</v>
          </cell>
          <cell r="AS60">
            <v>0</v>
          </cell>
          <cell r="AT60">
            <v>0</v>
          </cell>
          <cell r="AU60">
            <v>0</v>
          </cell>
          <cell r="AV60">
            <v>0</v>
          </cell>
          <cell r="AW60">
            <v>0</v>
          </cell>
          <cell r="AX60">
            <v>0</v>
          </cell>
          <cell r="AY60">
            <v>0</v>
          </cell>
          <cell r="AZ60">
            <v>-54.166666666666664</v>
          </cell>
          <cell r="BA60">
            <v>-27.212430000000001</v>
          </cell>
          <cell r="BC60">
            <v>39479</v>
          </cell>
          <cell r="BD60">
            <v>293.41943651121494</v>
          </cell>
          <cell r="BE60">
            <v>6240.2755219200235</v>
          </cell>
          <cell r="BF60">
            <v>1056.4263792550657</v>
          </cell>
          <cell r="BG60">
            <v>1725.9824240470602</v>
          </cell>
          <cell r="BH60">
            <v>1034.4131016617655</v>
          </cell>
          <cell r="BI60">
            <v>13.983133502839948</v>
          </cell>
          <cell r="BJ60">
            <v>24.058831089109983</v>
          </cell>
          <cell r="BK60">
            <v>0</v>
          </cell>
          <cell r="BL60">
            <v>0</v>
          </cell>
          <cell r="BM60">
            <v>0</v>
          </cell>
          <cell r="BN60">
            <v>0</v>
          </cell>
          <cell r="BP60">
            <v>0</v>
          </cell>
          <cell r="BQ60">
            <v>0</v>
          </cell>
          <cell r="BR60">
            <v>0</v>
          </cell>
          <cell r="BS60">
            <v>0</v>
          </cell>
          <cell r="BT60">
            <v>0</v>
          </cell>
          <cell r="BU60">
            <v>0</v>
          </cell>
          <cell r="CA60">
            <v>0</v>
          </cell>
          <cell r="CB60">
            <v>0</v>
          </cell>
          <cell r="CC60">
            <v>0</v>
          </cell>
          <cell r="CH60">
            <v>0</v>
          </cell>
          <cell r="CI60">
            <v>458.72635271982</v>
          </cell>
          <cell r="CJ60">
            <v>2.6512916</v>
          </cell>
          <cell r="CK60">
            <v>0</v>
          </cell>
          <cell r="CL60">
            <v>0</v>
          </cell>
          <cell r="CR60">
            <v>0</v>
          </cell>
          <cell r="CS60">
            <v>0</v>
          </cell>
          <cell r="CT60">
            <v>0</v>
          </cell>
          <cell r="CU60">
            <v>0</v>
          </cell>
          <cell r="CV60">
            <v>0</v>
          </cell>
          <cell r="CW60">
            <v>0</v>
          </cell>
          <cell r="CX60">
            <v>0</v>
          </cell>
          <cell r="CY60">
            <v>0</v>
          </cell>
          <cell r="CZ60">
            <v>0</v>
          </cell>
          <cell r="DA60">
            <v>66.39881166666666</v>
          </cell>
          <cell r="DC60">
            <v>39479</v>
          </cell>
          <cell r="DD60">
            <v>58742.512363349975</v>
          </cell>
          <cell r="DE60">
            <v>9587.2755592731355</v>
          </cell>
          <cell r="DF60">
            <v>0</v>
          </cell>
          <cell r="DG60">
            <v>10388.558827987079</v>
          </cell>
          <cell r="DH60">
            <v>0</v>
          </cell>
          <cell r="DI60">
            <v>590.17185931981999</v>
          </cell>
          <cell r="DJ60">
            <v>-14.980285000000009</v>
          </cell>
          <cell r="DK60">
            <v>79293.538324930007</v>
          </cell>
        </row>
        <row r="61">
          <cell r="A61">
            <v>39508</v>
          </cell>
          <cell r="B61">
            <v>2733.3331963109949</v>
          </cell>
          <cell r="C61">
            <v>36699.676900742154</v>
          </cell>
          <cell r="D61">
            <v>2259.5403311006316</v>
          </cell>
          <cell r="E61">
            <v>3586.5396166433961</v>
          </cell>
          <cell r="F61">
            <v>5313.2925226607595</v>
          </cell>
          <cell r="G61">
            <v>540.71469253385919</v>
          </cell>
          <cell r="H61">
            <v>45.624007513551213</v>
          </cell>
          <cell r="I61">
            <v>6.7533180000000002</v>
          </cell>
          <cell r="J61">
            <v>0</v>
          </cell>
          <cell r="K61">
            <v>0</v>
          </cell>
          <cell r="L61">
            <v>0</v>
          </cell>
          <cell r="M61">
            <v>182.3986998</v>
          </cell>
          <cell r="N61">
            <v>0</v>
          </cell>
          <cell r="O61">
            <v>0</v>
          </cell>
          <cell r="P61">
            <v>84.341448790027812</v>
          </cell>
          <cell r="Q61">
            <v>54.726608757819193</v>
          </cell>
          <cell r="R61">
            <v>511.66316660997808</v>
          </cell>
          <cell r="S61">
            <v>495.29303434662279</v>
          </cell>
          <cell r="T61">
            <v>206.46953638844877</v>
          </cell>
          <cell r="U61">
            <v>798.85424726422355</v>
          </cell>
          <cell r="V61">
            <v>15.011289090610694</v>
          </cell>
          <cell r="W61">
            <v>1197.2479231689399</v>
          </cell>
          <cell r="X61">
            <v>26.66752879020062</v>
          </cell>
          <cell r="Y61">
            <v>9.3188415827711211</v>
          </cell>
          <cell r="Z61">
            <v>171.62090219838024</v>
          </cell>
          <cell r="AA61">
            <v>308.15615781887516</v>
          </cell>
          <cell r="AB61">
            <v>2202.05538465259</v>
          </cell>
          <cell r="AC61">
            <v>1262.9834869732499</v>
          </cell>
          <cell r="AD61">
            <v>57.616067602205796</v>
          </cell>
          <cell r="AE61">
            <v>112.64358167358813</v>
          </cell>
          <cell r="AF61">
            <v>29.120980800000002</v>
          </cell>
          <cell r="AG61">
            <v>51.629044219999997</v>
          </cell>
          <cell r="AH61">
            <v>516.83396393557643</v>
          </cell>
          <cell r="AI61">
            <v>0</v>
          </cell>
          <cell r="AJ61">
            <v>0</v>
          </cell>
          <cell r="AK61">
            <v>0</v>
          </cell>
          <cell r="AL61">
            <v>0</v>
          </cell>
          <cell r="AM61">
            <v>0</v>
          </cell>
          <cell r="AN61">
            <v>0</v>
          </cell>
          <cell r="AO61">
            <v>102.355715</v>
          </cell>
          <cell r="AP61">
            <v>0</v>
          </cell>
          <cell r="AQ61">
            <v>26.438499999999998</v>
          </cell>
          <cell r="AR61">
            <v>0</v>
          </cell>
          <cell r="AS61">
            <v>0</v>
          </cell>
          <cell r="AT61">
            <v>0</v>
          </cell>
          <cell r="AU61">
            <v>0</v>
          </cell>
          <cell r="AV61">
            <v>0</v>
          </cell>
          <cell r="AW61">
            <v>0</v>
          </cell>
          <cell r="AX61">
            <v>0</v>
          </cell>
          <cell r="AY61">
            <v>0</v>
          </cell>
          <cell r="AZ61">
            <v>-54.166666666666664</v>
          </cell>
          <cell r="BA61">
            <v>-198.83448999999999</v>
          </cell>
          <cell r="BC61">
            <v>39508</v>
          </cell>
          <cell r="BD61">
            <v>290.26336850012274</v>
          </cell>
          <cell r="BE61">
            <v>5453.2978636117368</v>
          </cell>
          <cell r="BF61">
            <v>899.06344478401752</v>
          </cell>
          <cell r="BG61">
            <v>1609.4144210136351</v>
          </cell>
          <cell r="BH61">
            <v>889.67586577027271</v>
          </cell>
          <cell r="BI61">
            <v>13.994309111726817</v>
          </cell>
          <cell r="BJ61">
            <v>20.118959466683798</v>
          </cell>
          <cell r="BK61">
            <v>0</v>
          </cell>
          <cell r="BL61">
            <v>0</v>
          </cell>
          <cell r="BM61">
            <v>0</v>
          </cell>
          <cell r="BN61">
            <v>0</v>
          </cell>
          <cell r="BP61">
            <v>0</v>
          </cell>
          <cell r="BQ61">
            <v>0</v>
          </cell>
          <cell r="BR61">
            <v>0</v>
          </cell>
          <cell r="BS61">
            <v>0</v>
          </cell>
          <cell r="BT61">
            <v>0</v>
          </cell>
          <cell r="BU61">
            <v>0</v>
          </cell>
          <cell r="CA61">
            <v>0</v>
          </cell>
          <cell r="CB61">
            <v>0</v>
          </cell>
          <cell r="CC61">
            <v>0</v>
          </cell>
          <cell r="CH61">
            <v>0</v>
          </cell>
          <cell r="CI61">
            <v>361.74345741708004</v>
          </cell>
          <cell r="CJ61">
            <v>2.0598039000000004</v>
          </cell>
          <cell r="CK61">
            <v>0</v>
          </cell>
          <cell r="CL61">
            <v>0</v>
          </cell>
          <cell r="CR61">
            <v>0</v>
          </cell>
          <cell r="CS61">
            <v>0</v>
          </cell>
          <cell r="CT61">
            <v>0</v>
          </cell>
          <cell r="CU61">
            <v>0</v>
          </cell>
          <cell r="CV61">
            <v>0</v>
          </cell>
          <cell r="CW61">
            <v>0</v>
          </cell>
          <cell r="CX61">
            <v>0</v>
          </cell>
          <cell r="CY61">
            <v>0</v>
          </cell>
          <cell r="CZ61">
            <v>0</v>
          </cell>
          <cell r="DA61">
            <v>66.39881166666666</v>
          </cell>
          <cell r="DC61">
            <v>39508</v>
          </cell>
          <cell r="DD61">
            <v>51367.873285305344</v>
          </cell>
          <cell r="DE61">
            <v>8112.2531946641084</v>
          </cell>
          <cell r="DF61">
            <v>0</v>
          </cell>
          <cell r="DG61">
            <v>9175.8282322581945</v>
          </cell>
          <cell r="DH61">
            <v>0</v>
          </cell>
          <cell r="DI61">
            <v>492.59747631708007</v>
          </cell>
          <cell r="DJ61">
            <v>-186.60234499999999</v>
          </cell>
          <cell r="DK61">
            <v>68961.949843544731</v>
          </cell>
        </row>
        <row r="62">
          <cell r="A62">
            <v>39539</v>
          </cell>
          <cell r="B62">
            <v>2478.9781752274284</v>
          </cell>
          <cell r="C62">
            <v>25304.078685678298</v>
          </cell>
          <cell r="D62">
            <v>1805.4201313773756</v>
          </cell>
          <cell r="E62">
            <v>2774.6488589408978</v>
          </cell>
          <cell r="F62">
            <v>3930.8135799256297</v>
          </cell>
          <cell r="G62">
            <v>549.24952304882856</v>
          </cell>
          <cell r="H62">
            <v>36.471528224362295</v>
          </cell>
          <cell r="I62">
            <v>6.8658733000000005</v>
          </cell>
          <cell r="J62">
            <v>0</v>
          </cell>
          <cell r="K62">
            <v>0</v>
          </cell>
          <cell r="L62">
            <v>0</v>
          </cell>
          <cell r="M62">
            <v>185.43867813000006</v>
          </cell>
          <cell r="N62">
            <v>0</v>
          </cell>
          <cell r="O62">
            <v>0</v>
          </cell>
          <cell r="P62">
            <v>56.817336319306868</v>
          </cell>
          <cell r="Q62">
            <v>35.129107704378846</v>
          </cell>
          <cell r="R62">
            <v>412.33033323027138</v>
          </cell>
          <cell r="S62">
            <v>393.4460462145525</v>
          </cell>
          <cell r="T62">
            <v>118.60267571745652</v>
          </cell>
          <cell r="U62">
            <v>506.53027954179697</v>
          </cell>
          <cell r="V62">
            <v>9.7816527305457122</v>
          </cell>
          <cell r="W62">
            <v>803.16349817127741</v>
          </cell>
          <cell r="X62">
            <v>16.527288944985962</v>
          </cell>
          <cell r="Y62">
            <v>6.2919230711983891</v>
          </cell>
          <cell r="Z62">
            <v>122.14312900084605</v>
          </cell>
          <cell r="AA62">
            <v>199.74146851336081</v>
          </cell>
          <cell r="AB62">
            <v>1530.3954919025762</v>
          </cell>
          <cell r="AC62">
            <v>799.76251931909155</v>
          </cell>
          <cell r="AD62">
            <v>45.794353604027044</v>
          </cell>
          <cell r="AE62">
            <v>91.777978413650359</v>
          </cell>
          <cell r="AF62">
            <v>18.684252800000003</v>
          </cell>
          <cell r="AG62">
            <v>32.635121740000002</v>
          </cell>
          <cell r="AH62">
            <v>350.68399873083166</v>
          </cell>
          <cell r="AI62">
            <v>0</v>
          </cell>
          <cell r="AJ62">
            <v>0</v>
          </cell>
          <cell r="AK62">
            <v>0</v>
          </cell>
          <cell r="AL62">
            <v>0</v>
          </cell>
          <cell r="AM62">
            <v>0</v>
          </cell>
          <cell r="AN62">
            <v>0</v>
          </cell>
          <cell r="AO62">
            <v>102.355715</v>
          </cell>
          <cell r="AP62">
            <v>0</v>
          </cell>
          <cell r="AQ62">
            <v>26.438499999999998</v>
          </cell>
          <cell r="AR62">
            <v>0</v>
          </cell>
          <cell r="AS62">
            <v>0</v>
          </cell>
          <cell r="AT62">
            <v>0</v>
          </cell>
          <cell r="AU62">
            <v>0</v>
          </cell>
          <cell r="AV62">
            <v>0</v>
          </cell>
          <cell r="AW62">
            <v>0</v>
          </cell>
          <cell r="AX62">
            <v>0</v>
          </cell>
          <cell r="AY62">
            <v>0</v>
          </cell>
          <cell r="AZ62">
            <v>-54.166666666666664</v>
          </cell>
          <cell r="BA62">
            <v>-86.705770000000001</v>
          </cell>
          <cell r="BC62">
            <v>39539</v>
          </cell>
          <cell r="BD62">
            <v>297.75041581132336</v>
          </cell>
          <cell r="BE62">
            <v>3734.0842253209785</v>
          </cell>
          <cell r="BF62">
            <v>653.40071575350044</v>
          </cell>
          <cell r="BG62">
            <v>1472.021364587034</v>
          </cell>
          <cell r="BH62">
            <v>649.37552184006938</v>
          </cell>
          <cell r="BI62">
            <v>14.158533846080179</v>
          </cell>
          <cell r="BJ62">
            <v>15.103789178845538</v>
          </cell>
          <cell r="BK62">
            <v>0</v>
          </cell>
          <cell r="BL62">
            <v>0</v>
          </cell>
          <cell r="BM62">
            <v>0</v>
          </cell>
          <cell r="BN62">
            <v>0</v>
          </cell>
          <cell r="BP62">
            <v>0</v>
          </cell>
          <cell r="BQ62">
            <v>0</v>
          </cell>
          <cell r="BR62">
            <v>0</v>
          </cell>
          <cell r="BS62">
            <v>0</v>
          </cell>
          <cell r="BT62">
            <v>0</v>
          </cell>
          <cell r="BU62">
            <v>0</v>
          </cell>
          <cell r="CA62">
            <v>0</v>
          </cell>
          <cell r="CB62">
            <v>0</v>
          </cell>
          <cell r="CC62">
            <v>0</v>
          </cell>
          <cell r="CH62">
            <v>0</v>
          </cell>
          <cell r="CI62">
            <v>204.11221686209998</v>
          </cell>
          <cell r="CJ62">
            <v>1.1146125</v>
          </cell>
          <cell r="CK62">
            <v>0</v>
          </cell>
          <cell r="CL62">
            <v>0</v>
          </cell>
          <cell r="CR62">
            <v>0</v>
          </cell>
          <cell r="CS62">
            <v>0</v>
          </cell>
          <cell r="CT62">
            <v>0</v>
          </cell>
          <cell r="CU62">
            <v>0</v>
          </cell>
          <cell r="CV62">
            <v>0</v>
          </cell>
          <cell r="CW62">
            <v>0</v>
          </cell>
          <cell r="CX62">
            <v>0</v>
          </cell>
          <cell r="CY62">
            <v>0</v>
          </cell>
          <cell r="CZ62">
            <v>0</v>
          </cell>
          <cell r="DA62">
            <v>66.39881166666666</v>
          </cell>
          <cell r="DC62">
            <v>39539</v>
          </cell>
          <cell r="DD62">
            <v>37071.965033852815</v>
          </cell>
          <cell r="DE62">
            <v>5550.2384556701536</v>
          </cell>
          <cell r="DF62">
            <v>0</v>
          </cell>
          <cell r="DG62">
            <v>6835.8945663378317</v>
          </cell>
          <cell r="DH62">
            <v>0</v>
          </cell>
          <cell r="DI62">
            <v>334.02104436209999</v>
          </cell>
          <cell r="DJ62">
            <v>-74.473624999999998</v>
          </cell>
          <cell r="DK62">
            <v>49717.645475222904</v>
          </cell>
        </row>
        <row r="63">
          <cell r="A63">
            <v>39569</v>
          </cell>
          <cell r="B63">
            <v>2206.6560049453697</v>
          </cell>
          <cell r="C63">
            <v>16838.543176305913</v>
          </cell>
          <cell r="D63">
            <v>1223.3106229048856</v>
          </cell>
          <cell r="E63">
            <v>2507.2652612480524</v>
          </cell>
          <cell r="F63">
            <v>2403.0708163407839</v>
          </cell>
          <cell r="G63">
            <v>549.24525522394026</v>
          </cell>
          <cell r="H63">
            <v>25.912773808488438</v>
          </cell>
          <cell r="I63">
            <v>6.8658733000000005</v>
          </cell>
          <cell r="J63">
            <v>0</v>
          </cell>
          <cell r="K63">
            <v>0</v>
          </cell>
          <cell r="L63">
            <v>0</v>
          </cell>
          <cell r="M63">
            <v>185.43867813000006</v>
          </cell>
          <cell r="N63">
            <v>0</v>
          </cell>
          <cell r="O63">
            <v>0</v>
          </cell>
          <cell r="P63">
            <v>34.768216682895407</v>
          </cell>
          <cell r="Q63">
            <v>19.176971267512172</v>
          </cell>
          <cell r="R63">
            <v>342.59965326988248</v>
          </cell>
          <cell r="S63">
            <v>320.55809109396341</v>
          </cell>
          <cell r="T63">
            <v>45.232748689722023</v>
          </cell>
          <cell r="U63">
            <v>267.75242138916195</v>
          </cell>
          <cell r="V63">
            <v>5.5441351315924567</v>
          </cell>
          <cell r="W63">
            <v>486.97807322244512</v>
          </cell>
          <cell r="X63">
            <v>8.1949265580027433</v>
          </cell>
          <cell r="Y63">
            <v>3.8691749774301627</v>
          </cell>
          <cell r="Z63">
            <v>83.457392379069262</v>
          </cell>
          <cell r="AA63">
            <v>111.74984606242937</v>
          </cell>
          <cell r="AB63">
            <v>982.17135436703666</v>
          </cell>
          <cell r="AC63">
            <v>421.25414263675003</v>
          </cell>
          <cell r="AD63">
            <v>37.339982575601724</v>
          </cell>
          <cell r="AE63">
            <v>77.375798030767214</v>
          </cell>
          <cell r="AF63">
            <v>10.187743680000001</v>
          </cell>
          <cell r="AG63">
            <v>17.107236120000003</v>
          </cell>
          <cell r="AH63">
            <v>217.94984115613971</v>
          </cell>
          <cell r="AI63">
            <v>0</v>
          </cell>
          <cell r="AJ63">
            <v>0</v>
          </cell>
          <cell r="AK63">
            <v>0</v>
          </cell>
          <cell r="AL63">
            <v>0</v>
          </cell>
          <cell r="AM63">
            <v>97.92</v>
          </cell>
          <cell r="AN63">
            <v>27.325800000000001</v>
          </cell>
          <cell r="AO63">
            <v>125.72713800000001</v>
          </cell>
          <cell r="AP63">
            <v>0</v>
          </cell>
          <cell r="AQ63">
            <v>45.465479999999999</v>
          </cell>
          <cell r="AR63">
            <v>0</v>
          </cell>
          <cell r="AS63">
            <v>0</v>
          </cell>
          <cell r="AT63">
            <v>0</v>
          </cell>
          <cell r="AU63">
            <v>0</v>
          </cell>
          <cell r="AV63">
            <v>0</v>
          </cell>
          <cell r="AW63">
            <v>0</v>
          </cell>
          <cell r="AX63">
            <v>0</v>
          </cell>
          <cell r="AY63">
            <v>0</v>
          </cell>
          <cell r="AZ63">
            <v>-54.166666666666664</v>
          </cell>
          <cell r="BA63">
            <v>-91.142789999999991</v>
          </cell>
          <cell r="BC63">
            <v>39569</v>
          </cell>
          <cell r="BD63">
            <v>292.29223285101773</v>
          </cell>
          <cell r="BE63">
            <v>2366.5609854866198</v>
          </cell>
          <cell r="BF63">
            <v>385.14818296311364</v>
          </cell>
          <cell r="BG63">
            <v>1264.5800306803305</v>
          </cell>
          <cell r="BH63">
            <v>392.63822770919239</v>
          </cell>
          <cell r="BI63">
            <v>14.204012815495933</v>
          </cell>
          <cell r="BJ63">
            <v>9.4598337754111572</v>
          </cell>
          <cell r="BK63">
            <v>0</v>
          </cell>
          <cell r="BL63">
            <v>0</v>
          </cell>
          <cell r="BM63">
            <v>0</v>
          </cell>
          <cell r="BN63">
            <v>0</v>
          </cell>
          <cell r="BP63">
            <v>0</v>
          </cell>
          <cell r="BQ63">
            <v>0</v>
          </cell>
          <cell r="BR63">
            <v>0</v>
          </cell>
          <cell r="BS63">
            <v>0</v>
          </cell>
          <cell r="BT63">
            <v>0</v>
          </cell>
          <cell r="BU63">
            <v>0</v>
          </cell>
          <cell r="CA63">
            <v>0</v>
          </cell>
          <cell r="CB63">
            <v>0</v>
          </cell>
          <cell r="CC63">
            <v>0</v>
          </cell>
          <cell r="CH63">
            <v>0</v>
          </cell>
          <cell r="CI63">
            <v>81.811567086540009</v>
          </cell>
          <cell r="CJ63">
            <v>0.37450980000000006</v>
          </cell>
          <cell r="CK63">
            <v>0</v>
          </cell>
          <cell r="CL63">
            <v>0</v>
          </cell>
          <cell r="CR63">
            <v>0</v>
          </cell>
          <cell r="CS63">
            <v>0</v>
          </cell>
          <cell r="CT63">
            <v>0</v>
          </cell>
          <cell r="CU63">
            <v>0</v>
          </cell>
          <cell r="CV63">
            <v>0</v>
          </cell>
          <cell r="CW63">
            <v>0</v>
          </cell>
          <cell r="CX63">
            <v>0</v>
          </cell>
          <cell r="CY63">
            <v>0</v>
          </cell>
          <cell r="CZ63">
            <v>0</v>
          </cell>
          <cell r="DA63">
            <v>66.39881166666666</v>
          </cell>
          <cell r="DC63">
            <v>39569</v>
          </cell>
          <cell r="DD63">
            <v>25946.308462207438</v>
          </cell>
          <cell r="DE63">
            <v>3493.2677492904022</v>
          </cell>
          <cell r="DF63">
            <v>0</v>
          </cell>
          <cell r="DG63">
            <v>4724.8835062811813</v>
          </cell>
          <cell r="DH63">
            <v>0</v>
          </cell>
          <cell r="DI63">
            <v>378.62449488653999</v>
          </cell>
          <cell r="DJ63">
            <v>-78.910644999999988</v>
          </cell>
          <cell r="DK63">
            <v>34464.173567665566</v>
          </cell>
        </row>
        <row r="64">
          <cell r="A64">
            <v>39600</v>
          </cell>
          <cell r="B64">
            <v>1895.8562704058841</v>
          </cell>
          <cell r="C64">
            <v>9869.23534333315</v>
          </cell>
          <cell r="D64">
            <v>716.24042736152535</v>
          </cell>
          <cell r="E64">
            <v>2050.3465627940186</v>
          </cell>
          <cell r="F64">
            <v>1324.2735103644475</v>
          </cell>
          <cell r="G64">
            <v>549.0598897342345</v>
          </cell>
          <cell r="H64">
            <v>35.031188609539754</v>
          </cell>
          <cell r="I64">
            <v>6.8658733000000005</v>
          </cell>
          <cell r="J64">
            <v>0</v>
          </cell>
          <cell r="K64">
            <v>0</v>
          </cell>
          <cell r="L64">
            <v>0</v>
          </cell>
          <cell r="M64">
            <v>185.43867813000006</v>
          </cell>
          <cell r="N64">
            <v>0</v>
          </cell>
          <cell r="O64">
            <v>0</v>
          </cell>
          <cell r="P64">
            <v>21.996841092218048</v>
          </cell>
          <cell r="Q64">
            <v>10.171912212286829</v>
          </cell>
          <cell r="R64">
            <v>293.07115027964761</v>
          </cell>
          <cell r="S64">
            <v>270.26223330140181</v>
          </cell>
          <cell r="T64">
            <v>5.5030062633465402</v>
          </cell>
          <cell r="U64">
            <v>133.71914622045415</v>
          </cell>
          <cell r="V64">
            <v>3.1343596743318169</v>
          </cell>
          <cell r="W64">
            <v>304.2916073487882</v>
          </cell>
          <cell r="X64">
            <v>3.5628350060433855</v>
          </cell>
          <cell r="Y64">
            <v>2.4639422905470325</v>
          </cell>
          <cell r="Z64">
            <v>60.167579558645457</v>
          </cell>
          <cell r="AA64">
            <v>61.84362478680471</v>
          </cell>
          <cell r="AB64">
            <v>672.27987607076818</v>
          </cell>
          <cell r="AC64">
            <v>208.91096906994477</v>
          </cell>
          <cell r="AD64">
            <v>31.499891520469259</v>
          </cell>
          <cell r="AE64">
            <v>66.886314776220203</v>
          </cell>
          <cell r="AF64">
            <v>5.3924595200000009</v>
          </cell>
          <cell r="AG64">
            <v>8.4029381800000014</v>
          </cell>
          <cell r="AH64">
            <v>140.7273550947645</v>
          </cell>
          <cell r="AI64">
            <v>0</v>
          </cell>
          <cell r="AJ64">
            <v>0</v>
          </cell>
          <cell r="AK64">
            <v>0</v>
          </cell>
          <cell r="AL64">
            <v>0</v>
          </cell>
          <cell r="AM64">
            <v>97.92</v>
          </cell>
          <cell r="AN64">
            <v>27.325800000000001</v>
          </cell>
          <cell r="AO64">
            <v>125.72713800000001</v>
          </cell>
          <cell r="AP64">
            <v>0</v>
          </cell>
          <cell r="AQ64">
            <v>45.465479999999999</v>
          </cell>
          <cell r="AR64">
            <v>0</v>
          </cell>
          <cell r="AS64">
            <v>0</v>
          </cell>
          <cell r="AT64">
            <v>0</v>
          </cell>
          <cell r="AU64">
            <v>0</v>
          </cell>
          <cell r="AV64">
            <v>0</v>
          </cell>
          <cell r="AW64">
            <v>0</v>
          </cell>
          <cell r="AX64">
            <v>0</v>
          </cell>
          <cell r="AY64">
            <v>0</v>
          </cell>
          <cell r="AZ64">
            <v>-54.166666666666664</v>
          </cell>
          <cell r="BA64">
            <v>-228.43599</v>
          </cell>
          <cell r="BC64">
            <v>39600</v>
          </cell>
          <cell r="BD64">
            <v>294.18207680592974</v>
          </cell>
          <cell r="BE64">
            <v>1218.4614192588351</v>
          </cell>
          <cell r="BF64">
            <v>207.73203889348804</v>
          </cell>
          <cell r="BG64">
            <v>1142.683553995284</v>
          </cell>
          <cell r="BH64">
            <v>206.55315372379874</v>
          </cell>
          <cell r="BI64">
            <v>14.174976483948534</v>
          </cell>
          <cell r="BJ64">
            <v>7.4202129899861218</v>
          </cell>
          <cell r="BK64">
            <v>0</v>
          </cell>
          <cell r="BL64">
            <v>0</v>
          </cell>
          <cell r="BM64">
            <v>0</v>
          </cell>
          <cell r="BN64">
            <v>0</v>
          </cell>
          <cell r="BP64">
            <v>0</v>
          </cell>
          <cell r="BQ64">
            <v>0</v>
          </cell>
          <cell r="BR64">
            <v>0</v>
          </cell>
          <cell r="BS64">
            <v>0</v>
          </cell>
          <cell r="BT64">
            <v>0</v>
          </cell>
          <cell r="BU64">
            <v>0</v>
          </cell>
          <cell r="CA64">
            <v>0</v>
          </cell>
          <cell r="CB64">
            <v>0</v>
          </cell>
          <cell r="CC64">
            <v>0</v>
          </cell>
          <cell r="CH64">
            <v>0</v>
          </cell>
          <cell r="CI64">
            <v>18.972077754600001</v>
          </cell>
          <cell r="CJ64">
            <v>0</v>
          </cell>
          <cell r="CK64">
            <v>0</v>
          </cell>
          <cell r="CL64">
            <v>0</v>
          </cell>
          <cell r="CR64">
            <v>0</v>
          </cell>
          <cell r="CS64">
            <v>0</v>
          </cell>
          <cell r="CT64">
            <v>0</v>
          </cell>
          <cell r="CU64">
            <v>0</v>
          </cell>
          <cell r="CV64">
            <v>0</v>
          </cell>
          <cell r="CW64">
            <v>0</v>
          </cell>
          <cell r="CX64">
            <v>0</v>
          </cell>
          <cell r="CY64">
            <v>0</v>
          </cell>
          <cell r="CZ64">
            <v>0</v>
          </cell>
          <cell r="DA64">
            <v>66.39881166666666</v>
          </cell>
          <cell r="DC64">
            <v>39600</v>
          </cell>
          <cell r="DD64">
            <v>16632.347744032802</v>
          </cell>
          <cell r="DE64">
            <v>2304.2880422666826</v>
          </cell>
          <cell r="DF64">
            <v>0</v>
          </cell>
          <cell r="DG64">
            <v>3091.207432151271</v>
          </cell>
          <cell r="DH64">
            <v>0</v>
          </cell>
          <cell r="DI64">
            <v>315.41049575459999</v>
          </cell>
          <cell r="DJ64">
            <v>-216.20384500000003</v>
          </cell>
          <cell r="DK64">
            <v>22127.049869205355</v>
          </cell>
        </row>
        <row r="65">
          <cell r="A65">
            <v>39630</v>
          </cell>
          <cell r="B65">
            <v>1744.2735107687531</v>
          </cell>
          <cell r="C65">
            <v>5646.4342355253184</v>
          </cell>
          <cell r="D65">
            <v>447.2675512860913</v>
          </cell>
          <cell r="E65">
            <v>1995.0764735068415</v>
          </cell>
          <cell r="F65">
            <v>931.67002748146751</v>
          </cell>
          <cell r="G65">
            <v>549.88470975640007</v>
          </cell>
          <cell r="H65">
            <v>47.929762937441375</v>
          </cell>
          <cell r="I65">
            <v>6.8658733000000005</v>
          </cell>
          <cell r="J65">
            <v>0</v>
          </cell>
          <cell r="K65">
            <v>0</v>
          </cell>
          <cell r="L65">
            <v>0</v>
          </cell>
          <cell r="M65">
            <v>185.43867813000006</v>
          </cell>
          <cell r="N65">
            <v>0</v>
          </cell>
          <cell r="O65">
            <v>0</v>
          </cell>
          <cell r="P65">
            <v>21.438909910273129</v>
          </cell>
          <cell r="Q65">
            <v>9.623341638499781</v>
          </cell>
          <cell r="R65">
            <v>296.9471654280531</v>
          </cell>
          <cell r="S65">
            <v>273.40325251305416</v>
          </cell>
          <cell r="T65">
            <v>1.9381263644424798</v>
          </cell>
          <cell r="U65">
            <v>125.04009257589294</v>
          </cell>
          <cell r="V65">
            <v>2.9995473026156003</v>
          </cell>
          <cell r="W65">
            <v>296.00960968841764</v>
          </cell>
          <cell r="X65">
            <v>3.2321256970528847</v>
          </cell>
          <cell r="Y65">
            <v>2.4038216040149178</v>
          </cell>
          <cell r="Z65">
            <v>59.733114320144679</v>
          </cell>
          <cell r="AA65">
            <v>58.96246752783447</v>
          </cell>
          <cell r="AB65">
            <v>655.45828713853234</v>
          </cell>
          <cell r="AC65">
            <v>195.07580947440536</v>
          </cell>
          <cell r="AD65">
            <v>31.868053787146959</v>
          </cell>
          <cell r="AE65">
            <v>67.847254035616984</v>
          </cell>
          <cell r="AF65">
            <v>5.0996371199999997</v>
          </cell>
          <cell r="AG65">
            <v>7.8311415000000011</v>
          </cell>
          <cell r="AH65">
            <v>137.57831014476852</v>
          </cell>
          <cell r="AI65">
            <v>0</v>
          </cell>
          <cell r="AJ65">
            <v>0</v>
          </cell>
          <cell r="AK65">
            <v>0</v>
          </cell>
          <cell r="AL65">
            <v>0</v>
          </cell>
          <cell r="AM65">
            <v>97.92</v>
          </cell>
          <cell r="AN65">
            <v>27.325800000000001</v>
          </cell>
          <cell r="AO65">
            <v>125.72713800000001</v>
          </cell>
          <cell r="AP65">
            <v>0</v>
          </cell>
          <cell r="AQ65">
            <v>45.465479999999999</v>
          </cell>
          <cell r="AR65">
            <v>0</v>
          </cell>
          <cell r="AS65">
            <v>0</v>
          </cell>
          <cell r="AT65">
            <v>0</v>
          </cell>
          <cell r="AU65">
            <v>0</v>
          </cell>
          <cell r="AV65">
            <v>0</v>
          </cell>
          <cell r="AW65">
            <v>0</v>
          </cell>
          <cell r="AX65">
            <v>0</v>
          </cell>
          <cell r="AY65">
            <v>0</v>
          </cell>
          <cell r="AZ65">
            <v>-54.166666666666664</v>
          </cell>
          <cell r="BA65">
            <v>-89.179009999999991</v>
          </cell>
          <cell r="BC65">
            <v>39630</v>
          </cell>
          <cell r="BD65">
            <v>291.56535303314132</v>
          </cell>
          <cell r="BE65">
            <v>754.77162792789829</v>
          </cell>
          <cell r="BF65">
            <v>148.11969707228178</v>
          </cell>
          <cell r="BG65">
            <v>1085.152520437463</v>
          </cell>
          <cell r="BH65">
            <v>144.14035575695914</v>
          </cell>
          <cell r="BI65">
            <v>14.211282486299837</v>
          </cell>
          <cell r="BJ65">
            <v>7.8486823646479493</v>
          </cell>
          <cell r="BK65">
            <v>0</v>
          </cell>
          <cell r="BL65">
            <v>0</v>
          </cell>
          <cell r="BM65">
            <v>0</v>
          </cell>
          <cell r="BN65">
            <v>0</v>
          </cell>
          <cell r="BP65">
            <v>0</v>
          </cell>
          <cell r="BQ65">
            <v>0</v>
          </cell>
          <cell r="BR65">
            <v>0</v>
          </cell>
          <cell r="BS65">
            <v>0</v>
          </cell>
          <cell r="BT65">
            <v>0</v>
          </cell>
          <cell r="BU65">
            <v>0</v>
          </cell>
          <cell r="CA65">
            <v>0</v>
          </cell>
          <cell r="CB65">
            <v>0</v>
          </cell>
          <cell r="CC65">
            <v>0</v>
          </cell>
          <cell r="CH65">
            <v>0</v>
          </cell>
          <cell r="CI65">
            <v>19.604480346420001</v>
          </cell>
          <cell r="CJ65">
            <v>0</v>
          </cell>
          <cell r="CK65">
            <v>0</v>
          </cell>
          <cell r="CL65">
            <v>0</v>
          </cell>
          <cell r="CR65">
            <v>0</v>
          </cell>
          <cell r="CS65">
            <v>0</v>
          </cell>
          <cell r="CT65">
            <v>0</v>
          </cell>
          <cell r="CU65">
            <v>0</v>
          </cell>
          <cell r="CV65">
            <v>0</v>
          </cell>
          <cell r="CW65">
            <v>0</v>
          </cell>
          <cell r="CX65">
            <v>0</v>
          </cell>
          <cell r="CY65">
            <v>0</v>
          </cell>
          <cell r="CZ65">
            <v>0</v>
          </cell>
          <cell r="DA65">
            <v>66.39881166666666</v>
          </cell>
          <cell r="DC65">
            <v>39630</v>
          </cell>
          <cell r="DD65">
            <v>11554.840822692313</v>
          </cell>
          <cell r="DE65">
            <v>2252.4900677707656</v>
          </cell>
          <cell r="DF65">
            <v>0</v>
          </cell>
          <cell r="DG65">
            <v>2445.8095190786917</v>
          </cell>
          <cell r="DH65">
            <v>0</v>
          </cell>
          <cell r="DI65">
            <v>316.04289834642003</v>
          </cell>
          <cell r="DJ65">
            <v>-76.946865000000003</v>
          </cell>
          <cell r="DK65">
            <v>16492.236442888188</v>
          </cell>
        </row>
        <row r="66">
          <cell r="A66">
            <v>39661</v>
          </cell>
          <cell r="B66">
            <v>1673.4886764287623</v>
          </cell>
          <cell r="C66">
            <v>6323.5654026814527</v>
          </cell>
          <cell r="D66">
            <v>382.32031639814124</v>
          </cell>
          <cell r="E66">
            <v>1976.6796135002794</v>
          </cell>
          <cell r="F66">
            <v>949.92834076277074</v>
          </cell>
          <cell r="G66">
            <v>557.98049420029713</v>
          </cell>
          <cell r="H66">
            <v>49.648869098112314</v>
          </cell>
          <cell r="I66">
            <v>6.9784286</v>
          </cell>
          <cell r="J66">
            <v>0</v>
          </cell>
          <cell r="K66">
            <v>0</v>
          </cell>
          <cell r="L66">
            <v>0</v>
          </cell>
          <cell r="M66">
            <v>188.47865646000002</v>
          </cell>
          <cell r="N66">
            <v>0</v>
          </cell>
          <cell r="O66">
            <v>0</v>
          </cell>
          <cell r="P66">
            <v>21.508291495743265</v>
          </cell>
          <cell r="Q66">
            <v>9.6544851389480009</v>
          </cell>
          <cell r="R66">
            <v>297.90815949092706</v>
          </cell>
          <cell r="S66">
            <v>274.28805268299931</v>
          </cell>
          <cell r="T66">
            <v>1.9443986180490895</v>
          </cell>
          <cell r="U66">
            <v>125.44475306966606</v>
          </cell>
          <cell r="V66">
            <v>3.009254575439599</v>
          </cell>
          <cell r="W66">
            <v>296.96756959032189</v>
          </cell>
          <cell r="X66">
            <v>3.2425856507650299</v>
          </cell>
          <cell r="Y66">
            <v>2.4116009619567138</v>
          </cell>
          <cell r="Z66">
            <v>59.926425369724427</v>
          </cell>
          <cell r="AA66">
            <v>59.153284574850112</v>
          </cell>
          <cell r="AB66">
            <v>658.384635275081</v>
          </cell>
          <cell r="AC66">
            <v>195.70712277367528</v>
          </cell>
          <cell r="AD66">
            <v>31.971186647299543</v>
          </cell>
          <cell r="AE66">
            <v>68.066824437026753</v>
          </cell>
          <cell r="AF66">
            <v>5.1161408000000002</v>
          </cell>
          <cell r="AG66">
            <v>7.8564850000000011</v>
          </cell>
          <cell r="AH66">
            <v>138.02354739442794</v>
          </cell>
          <cell r="AI66">
            <v>0</v>
          </cell>
          <cell r="AJ66">
            <v>0</v>
          </cell>
          <cell r="AK66">
            <v>0</v>
          </cell>
          <cell r="AL66">
            <v>0</v>
          </cell>
          <cell r="AM66">
            <v>97.92</v>
          </cell>
          <cell r="AN66">
            <v>27.325800000000001</v>
          </cell>
          <cell r="AO66">
            <v>125.72713800000001</v>
          </cell>
          <cell r="AP66">
            <v>0</v>
          </cell>
          <cell r="AQ66">
            <v>45.465479999999999</v>
          </cell>
          <cell r="AR66">
            <v>0</v>
          </cell>
          <cell r="AS66">
            <v>0</v>
          </cell>
          <cell r="AT66">
            <v>0</v>
          </cell>
          <cell r="AU66">
            <v>0</v>
          </cell>
          <cell r="AV66">
            <v>0</v>
          </cell>
          <cell r="AW66">
            <v>0</v>
          </cell>
          <cell r="AX66">
            <v>0</v>
          </cell>
          <cell r="AY66">
            <v>0</v>
          </cell>
          <cell r="AZ66">
            <v>-54.166666666666664</v>
          </cell>
          <cell r="BA66">
            <v>-14.29561</v>
          </cell>
          <cell r="BC66">
            <v>39661</v>
          </cell>
          <cell r="BD66">
            <v>298.94078160457207</v>
          </cell>
          <cell r="BE66">
            <v>769.90095299632492</v>
          </cell>
          <cell r="BF66">
            <v>150.54904513372435</v>
          </cell>
          <cell r="BG66">
            <v>1118.2732715454365</v>
          </cell>
          <cell r="BH66">
            <v>146.10247633782345</v>
          </cell>
          <cell r="BI66">
            <v>14.408904294997106</v>
          </cell>
          <cell r="BJ66">
            <v>8.1098617812796174</v>
          </cell>
          <cell r="BK66">
            <v>0</v>
          </cell>
          <cell r="BL66">
            <v>0</v>
          </cell>
          <cell r="BM66">
            <v>0</v>
          </cell>
          <cell r="BN66">
            <v>0</v>
          </cell>
          <cell r="BP66">
            <v>0</v>
          </cell>
          <cell r="BQ66">
            <v>0</v>
          </cell>
          <cell r="BR66">
            <v>0</v>
          </cell>
          <cell r="BS66">
            <v>0</v>
          </cell>
          <cell r="BT66">
            <v>0</v>
          </cell>
          <cell r="BU66">
            <v>0</v>
          </cell>
          <cell r="CA66">
            <v>0</v>
          </cell>
          <cell r="CB66">
            <v>0</v>
          </cell>
          <cell r="CC66">
            <v>0</v>
          </cell>
          <cell r="CH66">
            <v>0</v>
          </cell>
          <cell r="CI66">
            <v>19.604480346420001</v>
          </cell>
          <cell r="CJ66">
            <v>0</v>
          </cell>
          <cell r="CK66">
            <v>0</v>
          </cell>
          <cell r="CL66">
            <v>0</v>
          </cell>
          <cell r="CR66">
            <v>0</v>
          </cell>
          <cell r="CS66">
            <v>0</v>
          </cell>
          <cell r="CT66">
            <v>0</v>
          </cell>
          <cell r="CU66">
            <v>0</v>
          </cell>
          <cell r="CV66">
            <v>0</v>
          </cell>
          <cell r="CW66">
            <v>0</v>
          </cell>
          <cell r="CX66">
            <v>0</v>
          </cell>
          <cell r="CY66">
            <v>0</v>
          </cell>
          <cell r="CZ66">
            <v>0</v>
          </cell>
          <cell r="DA66">
            <v>66.39881166666666</v>
          </cell>
          <cell r="DC66">
            <v>39661</v>
          </cell>
          <cell r="DD66">
            <v>12109.068798129814</v>
          </cell>
          <cell r="DE66">
            <v>2260.5848035469012</v>
          </cell>
          <cell r="DF66">
            <v>0</v>
          </cell>
          <cell r="DG66">
            <v>2506.2852936941581</v>
          </cell>
          <cell r="DH66">
            <v>0</v>
          </cell>
          <cell r="DI66">
            <v>316.04289834642003</v>
          </cell>
          <cell r="DJ66">
            <v>-2.0634650000000079</v>
          </cell>
          <cell r="DK66">
            <v>17189.918328717293</v>
          </cell>
        </row>
        <row r="67">
          <cell r="A67">
            <v>39692</v>
          </cell>
          <cell r="B67">
            <v>1682.7700064287264</v>
          </cell>
          <cell r="C67">
            <v>6728.3075328492632</v>
          </cell>
          <cell r="D67">
            <v>382.6069814908912</v>
          </cell>
          <cell r="E67">
            <v>1940.1972127829717</v>
          </cell>
          <cell r="F67">
            <v>922.78674287551883</v>
          </cell>
          <cell r="G67">
            <v>549.28434014357799</v>
          </cell>
          <cell r="H67">
            <v>48.501942948262794</v>
          </cell>
          <cell r="I67">
            <v>6.8658733000000005</v>
          </cell>
          <cell r="J67">
            <v>0</v>
          </cell>
          <cell r="K67">
            <v>0</v>
          </cell>
          <cell r="L67">
            <v>0</v>
          </cell>
          <cell r="M67">
            <v>185.43867813000006</v>
          </cell>
          <cell r="N67">
            <v>0</v>
          </cell>
          <cell r="O67">
            <v>0</v>
          </cell>
          <cell r="P67">
            <v>20.88385722651201</v>
          </cell>
          <cell r="Q67">
            <v>9.3741936349140254</v>
          </cell>
          <cell r="R67">
            <v>289.25921292506149</v>
          </cell>
          <cell r="S67">
            <v>266.32485115349283</v>
          </cell>
          <cell r="T67">
            <v>1.8879483355896003</v>
          </cell>
          <cell r="U67">
            <v>121.80280862570804</v>
          </cell>
          <cell r="V67">
            <v>2.9218891200236108</v>
          </cell>
          <cell r="W67">
            <v>288.3459304731835</v>
          </cell>
          <cell r="X67">
            <v>3.1484460673557231</v>
          </cell>
          <cell r="Y67">
            <v>2.341586740480551</v>
          </cell>
          <cell r="Z67">
            <v>58.186625923506625</v>
          </cell>
          <cell r="AA67">
            <v>57.435931151709298</v>
          </cell>
          <cell r="AB67">
            <v>650.68979032434731</v>
          </cell>
          <cell r="AC67">
            <v>190.025303080246</v>
          </cell>
          <cell r="AD67">
            <v>31.042990905926317</v>
          </cell>
          <cell r="AE67">
            <v>66.090690824338878</v>
          </cell>
          <cell r="AF67">
            <v>4.9676076800000013</v>
          </cell>
          <cell r="AG67">
            <v>7.6283935000000005</v>
          </cell>
          <cell r="AH67">
            <v>134.01641214749293</v>
          </cell>
          <cell r="AI67">
            <v>0</v>
          </cell>
          <cell r="AJ67">
            <v>0</v>
          </cell>
          <cell r="AK67">
            <v>0</v>
          </cell>
          <cell r="AL67">
            <v>0</v>
          </cell>
          <cell r="AM67">
            <v>97.92</v>
          </cell>
          <cell r="AN67">
            <v>27.325800000000001</v>
          </cell>
          <cell r="AO67">
            <v>125.72713800000001</v>
          </cell>
          <cell r="AP67">
            <v>0</v>
          </cell>
          <cell r="AQ67">
            <v>45.465479999999999</v>
          </cell>
          <cell r="AR67">
            <v>0</v>
          </cell>
          <cell r="AS67">
            <v>0</v>
          </cell>
          <cell r="AT67">
            <v>0</v>
          </cell>
          <cell r="AU67">
            <v>0</v>
          </cell>
          <cell r="AV67">
            <v>0</v>
          </cell>
          <cell r="AW67">
            <v>0</v>
          </cell>
          <cell r="AX67">
            <v>0</v>
          </cell>
          <cell r="AY67">
            <v>0</v>
          </cell>
          <cell r="AZ67">
            <v>-54.166666666666664</v>
          </cell>
          <cell r="BA67">
            <v>-47.041830000000004</v>
          </cell>
          <cell r="BC67">
            <v>39692</v>
          </cell>
          <cell r="BD67">
            <v>292.28027102432304</v>
          </cell>
          <cell r="BE67">
            <v>756.37806616924115</v>
          </cell>
          <cell r="BF67">
            <v>148.12096305691352</v>
          </cell>
          <cell r="BG67">
            <v>1087.1259170730559</v>
          </cell>
          <cell r="BH67">
            <v>145.1027856310123</v>
          </cell>
          <cell r="BI67">
            <v>14.158749288755414</v>
          </cell>
          <cell r="BJ67">
            <v>7.6754418028252687</v>
          </cell>
          <cell r="BK67">
            <v>0</v>
          </cell>
          <cell r="BL67">
            <v>0</v>
          </cell>
          <cell r="BM67">
            <v>0</v>
          </cell>
          <cell r="BN67">
            <v>0</v>
          </cell>
          <cell r="BP67">
            <v>0</v>
          </cell>
          <cell r="BQ67">
            <v>0</v>
          </cell>
          <cell r="BR67">
            <v>0</v>
          </cell>
          <cell r="BS67">
            <v>0</v>
          </cell>
          <cell r="BT67">
            <v>0</v>
          </cell>
          <cell r="BU67">
            <v>0</v>
          </cell>
          <cell r="CA67">
            <v>0</v>
          </cell>
          <cell r="CB67">
            <v>0</v>
          </cell>
          <cell r="CC67">
            <v>0</v>
          </cell>
          <cell r="CH67">
            <v>0</v>
          </cell>
          <cell r="CI67">
            <v>18.972077754600001</v>
          </cell>
          <cell r="CJ67">
            <v>0</v>
          </cell>
          <cell r="CK67">
            <v>0</v>
          </cell>
          <cell r="CL67">
            <v>0</v>
          </cell>
          <cell r="CR67">
            <v>0</v>
          </cell>
          <cell r="CS67">
            <v>0</v>
          </cell>
          <cell r="CT67">
            <v>0</v>
          </cell>
          <cell r="CU67">
            <v>0</v>
          </cell>
          <cell r="CV67">
            <v>0</v>
          </cell>
          <cell r="CW67">
            <v>0</v>
          </cell>
          <cell r="CX67">
            <v>0</v>
          </cell>
          <cell r="CY67">
            <v>0</v>
          </cell>
          <cell r="CZ67">
            <v>0</v>
          </cell>
          <cell r="DA67">
            <v>66.39881166666666</v>
          </cell>
          <cell r="DC67">
            <v>39692</v>
          </cell>
          <cell r="DD67">
            <v>12446.759310949214</v>
          </cell>
          <cell r="DE67">
            <v>2206.3744698398887</v>
          </cell>
          <cell r="DF67">
            <v>0</v>
          </cell>
          <cell r="DG67">
            <v>2450.8421940461267</v>
          </cell>
          <cell r="DH67">
            <v>0</v>
          </cell>
          <cell r="DI67">
            <v>315.41049575459999</v>
          </cell>
          <cell r="DJ67">
            <v>-34.809685000000002</v>
          </cell>
          <cell r="DK67">
            <v>17384.57678558983</v>
          </cell>
        </row>
        <row r="68">
          <cell r="A68">
            <v>39722</v>
          </cell>
          <cell r="B68">
            <v>1766.1011605035462</v>
          </cell>
          <cell r="C68">
            <v>8524.8665928637001</v>
          </cell>
          <cell r="D68">
            <v>496.21692628247774</v>
          </cell>
          <cell r="E68">
            <v>2158.5651233961944</v>
          </cell>
          <cell r="F68">
            <v>1660.36338581875</v>
          </cell>
          <cell r="G68">
            <v>549.68078726407737</v>
          </cell>
          <cell r="H68">
            <v>38.826652569846487</v>
          </cell>
          <cell r="I68">
            <v>6.8658733000000005</v>
          </cell>
          <cell r="J68">
            <v>0</v>
          </cell>
          <cell r="K68">
            <v>0</v>
          </cell>
          <cell r="L68">
            <v>0</v>
          </cell>
          <cell r="M68">
            <v>185.43867813000006</v>
          </cell>
          <cell r="N68">
            <v>0</v>
          </cell>
          <cell r="O68">
            <v>0</v>
          </cell>
          <cell r="P68">
            <v>41.234122950330466</v>
          </cell>
          <cell r="Q68">
            <v>23.811336336058943</v>
          </cell>
          <cell r="R68">
            <v>364.74519409176389</v>
          </cell>
          <cell r="S68">
            <v>343.43240642943442</v>
          </cell>
          <cell r="T68">
            <v>66.23451379383377</v>
          </cell>
          <cell r="U68">
            <v>336.98066836816315</v>
          </cell>
          <cell r="V68">
            <v>6.7784878756687048</v>
          </cell>
          <cell r="W68">
            <v>579.61486269024363</v>
          </cell>
          <cell r="X68">
            <v>10.602328963712022</v>
          </cell>
          <cell r="Y68">
            <v>4.5800024587687709</v>
          </cell>
          <cell r="Z68">
            <v>94.965789687971025</v>
          </cell>
          <cell r="AA68">
            <v>137.35644718060263</v>
          </cell>
          <cell r="AB68">
            <v>1158.0429451912078</v>
          </cell>
          <cell r="AC68">
            <v>530.970868862619</v>
          </cell>
          <cell r="AD68">
            <v>39.994357574375009</v>
          </cell>
          <cell r="AE68">
            <v>81.997994322649191</v>
          </cell>
          <cell r="AF68">
            <v>12.655930560000002</v>
          </cell>
          <cell r="AG68">
            <v>21.60697188</v>
          </cell>
          <cell r="AH68">
            <v>256.93722399266971</v>
          </cell>
          <cell r="AI68">
            <v>0</v>
          </cell>
          <cell r="AJ68">
            <v>0</v>
          </cell>
          <cell r="AK68">
            <v>0</v>
          </cell>
          <cell r="AL68">
            <v>0</v>
          </cell>
          <cell r="AM68">
            <v>19.933333333333334</v>
          </cell>
          <cell r="AN68">
            <v>4.486533333333333</v>
          </cell>
          <cell r="AO68">
            <v>111.17739999999998</v>
          </cell>
          <cell r="AP68">
            <v>0</v>
          </cell>
          <cell r="AQ68">
            <v>44.224400000000003</v>
          </cell>
          <cell r="AR68">
            <v>0</v>
          </cell>
          <cell r="AS68">
            <v>0</v>
          </cell>
          <cell r="AT68">
            <v>0</v>
          </cell>
          <cell r="AU68">
            <v>0</v>
          </cell>
          <cell r="AV68">
            <v>0</v>
          </cell>
          <cell r="AW68">
            <v>0</v>
          </cell>
          <cell r="AX68">
            <v>0</v>
          </cell>
          <cell r="AY68">
            <v>0</v>
          </cell>
          <cell r="AZ68">
            <v>-54.166666666666664</v>
          </cell>
          <cell r="BA68">
            <v>-31.255970000000001</v>
          </cell>
          <cell r="BC68">
            <v>39722</v>
          </cell>
          <cell r="BD68">
            <v>296.82118506311753</v>
          </cell>
          <cell r="BE68">
            <v>1094.5227121398368</v>
          </cell>
          <cell r="BF68">
            <v>265.92104408593377</v>
          </cell>
          <cell r="BG68">
            <v>1198.449719016078</v>
          </cell>
          <cell r="BH68">
            <v>258.44588439881602</v>
          </cell>
          <cell r="BI68">
            <v>14.190534432268594</v>
          </cell>
          <cell r="BJ68">
            <v>9.0428726297144806</v>
          </cell>
          <cell r="BK68">
            <v>0</v>
          </cell>
          <cell r="BL68">
            <v>0</v>
          </cell>
          <cell r="BM68">
            <v>0</v>
          </cell>
          <cell r="BN68">
            <v>0</v>
          </cell>
          <cell r="BP68">
            <v>0</v>
          </cell>
          <cell r="BQ68">
            <v>0</v>
          </cell>
          <cell r="BR68">
            <v>0</v>
          </cell>
          <cell r="BS68">
            <v>0</v>
          </cell>
          <cell r="BT68">
            <v>0</v>
          </cell>
          <cell r="BU68">
            <v>0</v>
          </cell>
          <cell r="CA68">
            <v>0</v>
          </cell>
          <cell r="CB68">
            <v>0</v>
          </cell>
          <cell r="CC68">
            <v>0</v>
          </cell>
          <cell r="CH68">
            <v>0</v>
          </cell>
          <cell r="CI68">
            <v>142.5375327138</v>
          </cell>
          <cell r="CJ68">
            <v>0.7401027</v>
          </cell>
          <cell r="CK68">
            <v>0</v>
          </cell>
          <cell r="CL68">
            <v>0</v>
          </cell>
          <cell r="CR68">
            <v>0</v>
          </cell>
          <cell r="CS68">
            <v>0</v>
          </cell>
          <cell r="CT68">
            <v>0</v>
          </cell>
          <cell r="CU68">
            <v>0</v>
          </cell>
          <cell r="CV68">
            <v>0</v>
          </cell>
          <cell r="CW68">
            <v>0</v>
          </cell>
          <cell r="CX68">
            <v>0</v>
          </cell>
          <cell r="CY68">
            <v>0</v>
          </cell>
          <cell r="CZ68">
            <v>0</v>
          </cell>
          <cell r="DA68">
            <v>66.39881166666666</v>
          </cell>
          <cell r="DC68">
            <v>39722</v>
          </cell>
          <cell r="DD68">
            <v>15386.92518012859</v>
          </cell>
          <cell r="DE68">
            <v>4112.5424532100724</v>
          </cell>
          <cell r="DF68">
            <v>0</v>
          </cell>
          <cell r="DG68">
            <v>3137.393951765765</v>
          </cell>
          <cell r="DH68">
            <v>0</v>
          </cell>
          <cell r="DI68">
            <v>323.09930208046666</v>
          </cell>
          <cell r="DJ68">
            <v>-19.023825000000002</v>
          </cell>
          <cell r="DK68">
            <v>22940.937062184894</v>
          </cell>
        </row>
        <row r="69">
          <cell r="A69">
            <v>39753</v>
          </cell>
          <cell r="B69">
            <v>2034.1613465868327</v>
          </cell>
          <cell r="C69">
            <v>17535.366142422143</v>
          </cell>
          <cell r="D69">
            <v>881.18119975528407</v>
          </cell>
          <cell r="E69">
            <v>2866.0272980514701</v>
          </cell>
          <cell r="F69">
            <v>3412.4756311104607</v>
          </cell>
          <cell r="G69">
            <v>549.02746666292285</v>
          </cell>
          <cell r="H69">
            <v>30.935015037110929</v>
          </cell>
          <cell r="I69">
            <v>6.8658733000000005</v>
          </cell>
          <cell r="J69">
            <v>0</v>
          </cell>
          <cell r="K69">
            <v>0</v>
          </cell>
          <cell r="L69">
            <v>0</v>
          </cell>
          <cell r="M69">
            <v>185.43867813000006</v>
          </cell>
          <cell r="N69">
            <v>0</v>
          </cell>
          <cell r="O69">
            <v>0</v>
          </cell>
          <cell r="P69">
            <v>64.263728373197239</v>
          </cell>
          <cell r="Q69">
            <v>40.466224852992134</v>
          </cell>
          <cell r="R69">
            <v>437.83400934071682</v>
          </cell>
          <cell r="S69">
            <v>419.78900772794316</v>
          </cell>
          <cell r="T69">
            <v>142.78913471030648</v>
          </cell>
          <cell r="U69">
            <v>586.2562524971222</v>
          </cell>
          <cell r="V69">
            <v>11.203181915322048</v>
          </cell>
          <cell r="W69">
            <v>909.84766964853736</v>
          </cell>
          <cell r="X69">
            <v>19.299748272872467</v>
          </cell>
          <cell r="Y69">
            <v>7.1105399656908022</v>
          </cell>
          <cell r="Z69">
            <v>135.39665213117965</v>
          </cell>
          <cell r="AA69">
            <v>229.23103783387995</v>
          </cell>
          <cell r="AB69">
            <v>1747.4868703072393</v>
          </cell>
          <cell r="AC69">
            <v>926.11661796445685</v>
          </cell>
          <cell r="AD69">
            <v>48.85123628704055</v>
          </cell>
          <cell r="AE69">
            <v>97.101081520284993</v>
          </cell>
          <cell r="AF69">
            <v>21.526713919999999</v>
          </cell>
          <cell r="AG69">
            <v>37.817194480000005</v>
          </cell>
          <cell r="AH69">
            <v>395.58340273519605</v>
          </cell>
          <cell r="AI69">
            <v>0</v>
          </cell>
          <cell r="AJ69">
            <v>0</v>
          </cell>
          <cell r="AK69">
            <v>0</v>
          </cell>
          <cell r="AL69">
            <v>0</v>
          </cell>
          <cell r="AM69">
            <v>19.933333333333334</v>
          </cell>
          <cell r="AN69">
            <v>4.486533333333333</v>
          </cell>
          <cell r="AO69">
            <v>111.17739999999998</v>
          </cell>
          <cell r="AP69">
            <v>0</v>
          </cell>
          <cell r="AQ69">
            <v>44.224400000000003</v>
          </cell>
          <cell r="AR69">
            <v>0</v>
          </cell>
          <cell r="AS69">
            <v>0</v>
          </cell>
          <cell r="AT69">
            <v>0</v>
          </cell>
          <cell r="AU69">
            <v>0</v>
          </cell>
          <cell r="AV69">
            <v>0</v>
          </cell>
          <cell r="AW69">
            <v>0</v>
          </cell>
          <cell r="AX69">
            <v>0</v>
          </cell>
          <cell r="AY69">
            <v>0</v>
          </cell>
          <cell r="AZ69">
            <v>-54.166666666666664</v>
          </cell>
          <cell r="BA69">
            <v>-12.022969999999999</v>
          </cell>
          <cell r="BC69">
            <v>39753</v>
          </cell>
          <cell r="BD69">
            <v>292.4105603882112</v>
          </cell>
          <cell r="BE69">
            <v>2283.6168819458626</v>
          </cell>
          <cell r="BF69">
            <v>510.99484280348918</v>
          </cell>
          <cell r="BG69">
            <v>1365.6385657510532</v>
          </cell>
          <cell r="BH69">
            <v>493.15179592999203</v>
          </cell>
          <cell r="BI69">
            <v>14.213010503807769</v>
          </cell>
          <cell r="BJ69">
            <v>12.258678457385377</v>
          </cell>
          <cell r="BK69">
            <v>0</v>
          </cell>
          <cell r="BL69">
            <v>0</v>
          </cell>
          <cell r="BM69">
            <v>0</v>
          </cell>
          <cell r="BN69">
            <v>0</v>
          </cell>
          <cell r="BP69">
            <v>0</v>
          </cell>
          <cell r="BQ69">
            <v>0</v>
          </cell>
          <cell r="BR69">
            <v>0</v>
          </cell>
          <cell r="BS69">
            <v>0</v>
          </cell>
          <cell r="BT69">
            <v>0</v>
          </cell>
          <cell r="BU69">
            <v>0</v>
          </cell>
          <cell r="CA69">
            <v>0</v>
          </cell>
          <cell r="CB69">
            <v>0</v>
          </cell>
          <cell r="CC69">
            <v>0</v>
          </cell>
          <cell r="CH69">
            <v>0</v>
          </cell>
          <cell r="CI69">
            <v>274.71232324176003</v>
          </cell>
          <cell r="CJ69">
            <v>1.5396514000000001</v>
          </cell>
          <cell r="CK69">
            <v>0</v>
          </cell>
          <cell r="CL69">
            <v>0</v>
          </cell>
          <cell r="CR69">
            <v>0</v>
          </cell>
          <cell r="CS69">
            <v>0</v>
          </cell>
          <cell r="CT69">
            <v>0</v>
          </cell>
          <cell r="CU69">
            <v>0</v>
          </cell>
          <cell r="CV69">
            <v>0</v>
          </cell>
          <cell r="CW69">
            <v>0</v>
          </cell>
          <cell r="CX69">
            <v>0</v>
          </cell>
          <cell r="CY69">
            <v>0</v>
          </cell>
          <cell r="CZ69">
            <v>0</v>
          </cell>
          <cell r="DA69">
            <v>66.39881166666666</v>
          </cell>
          <cell r="DC69">
            <v>39753</v>
          </cell>
          <cell r="DD69">
            <v>27501.478651056226</v>
          </cell>
          <cell r="DE69">
            <v>6277.9703044839771</v>
          </cell>
          <cell r="DF69">
            <v>0</v>
          </cell>
          <cell r="DG69">
            <v>4972.284335779801</v>
          </cell>
          <cell r="DH69">
            <v>0</v>
          </cell>
          <cell r="DI69">
            <v>456.07364130842672</v>
          </cell>
          <cell r="DJ69">
            <v>0.20917500000000189</v>
          </cell>
          <cell r="DK69">
            <v>39208.016107628435</v>
          </cell>
        </row>
        <row r="70">
          <cell r="A70">
            <v>39783</v>
          </cell>
          <cell r="B70">
            <v>2356.0427013339154</v>
          </cell>
          <cell r="C70">
            <v>30869.199171715365</v>
          </cell>
          <cell r="D70">
            <v>1506.2345217627617</v>
          </cell>
          <cell r="E70">
            <v>3484.2528710534334</v>
          </cell>
          <cell r="F70">
            <v>5373.5763915420221</v>
          </cell>
          <cell r="G70">
            <v>549.84303329816737</v>
          </cell>
          <cell r="H70">
            <v>42.897683754154059</v>
          </cell>
          <cell r="I70">
            <v>6.8658733000000005</v>
          </cell>
          <cell r="J70">
            <v>0</v>
          </cell>
          <cell r="K70">
            <v>0</v>
          </cell>
          <cell r="L70">
            <v>0</v>
          </cell>
          <cell r="M70">
            <v>185.43867813000006</v>
          </cell>
          <cell r="N70">
            <v>0</v>
          </cell>
          <cell r="O70">
            <v>0</v>
          </cell>
          <cell r="P70">
            <v>95.099008768389226</v>
          </cell>
          <cell r="Q70">
            <v>62.418383040974504</v>
          </cell>
          <cell r="R70">
            <v>549.2308606653063</v>
          </cell>
          <cell r="S70">
            <v>533.98920276235981</v>
          </cell>
          <cell r="T70">
            <v>241.19184112289582</v>
          </cell>
          <cell r="U70">
            <v>913.69357831071738</v>
          </cell>
          <cell r="V70">
            <v>17.061388194489691</v>
          </cell>
          <cell r="W70">
            <v>1351.3350022730797</v>
          </cell>
          <cell r="X70">
            <v>30.657438075754595</v>
          </cell>
          <cell r="Y70">
            <v>10.501622651668812</v>
          </cell>
          <cell r="Z70">
            <v>190.83765688699157</v>
          </cell>
          <cell r="AA70">
            <v>350.67482644101335</v>
          </cell>
          <cell r="AB70">
            <v>2533.0583310920238</v>
          </cell>
          <cell r="AC70">
            <v>1444.9771482688332</v>
          </cell>
          <cell r="AD70">
            <v>62.106896840112029</v>
          </cell>
          <cell r="AE70">
            <v>120.50366780338209</v>
          </cell>
          <cell r="AF70">
            <v>33.21741088000001</v>
          </cell>
          <cell r="AG70">
            <v>59.092475520000008</v>
          </cell>
          <cell r="AH70">
            <v>581.72555805982779</v>
          </cell>
          <cell r="AI70">
            <v>0</v>
          </cell>
          <cell r="AJ70">
            <v>0</v>
          </cell>
          <cell r="AK70">
            <v>0</v>
          </cell>
          <cell r="AL70">
            <v>0</v>
          </cell>
          <cell r="AM70">
            <v>19.933333333333334</v>
          </cell>
          <cell r="AN70">
            <v>4.486533333333333</v>
          </cell>
          <cell r="AO70">
            <v>111.17739999999998</v>
          </cell>
          <cell r="AP70">
            <v>0</v>
          </cell>
          <cell r="AQ70">
            <v>44.224400000000003</v>
          </cell>
          <cell r="AR70">
            <v>0</v>
          </cell>
          <cell r="AS70">
            <v>0</v>
          </cell>
          <cell r="AT70">
            <v>0</v>
          </cell>
          <cell r="AU70">
            <v>0</v>
          </cell>
          <cell r="AV70">
            <v>0</v>
          </cell>
          <cell r="AW70">
            <v>0</v>
          </cell>
          <cell r="AX70">
            <v>0</v>
          </cell>
          <cell r="AY70">
            <v>0</v>
          </cell>
          <cell r="AZ70">
            <v>-54.166666666666664</v>
          </cell>
          <cell r="BA70">
            <v>-42.439599999999999</v>
          </cell>
          <cell r="BC70">
            <v>39783</v>
          </cell>
          <cell r="BD70">
            <v>295.44559279261381</v>
          </cell>
          <cell r="BE70">
            <v>4348.2704036490295</v>
          </cell>
          <cell r="BF70">
            <v>804.32127635990571</v>
          </cell>
          <cell r="BG70">
            <v>1595.4743619139222</v>
          </cell>
          <cell r="BH70">
            <v>801.71909816828634</v>
          </cell>
          <cell r="BI70">
            <v>14.233774238821336</v>
          </cell>
          <cell r="BJ70">
            <v>18.440970443933566</v>
          </cell>
          <cell r="BK70">
            <v>0</v>
          </cell>
          <cell r="BL70">
            <v>0</v>
          </cell>
          <cell r="BM70">
            <v>0</v>
          </cell>
          <cell r="BN70">
            <v>0</v>
          </cell>
          <cell r="BP70">
            <v>0</v>
          </cell>
          <cell r="BQ70">
            <v>0</v>
          </cell>
          <cell r="BR70">
            <v>0</v>
          </cell>
          <cell r="BS70">
            <v>0</v>
          </cell>
          <cell r="BT70">
            <v>0</v>
          </cell>
          <cell r="BU70">
            <v>0</v>
          </cell>
          <cell r="CA70">
            <v>0</v>
          </cell>
          <cell r="CB70">
            <v>0</v>
          </cell>
          <cell r="CC70">
            <v>0</v>
          </cell>
          <cell r="CH70">
            <v>0</v>
          </cell>
          <cell r="CI70">
            <v>448.63589603820009</v>
          </cell>
          <cell r="CJ70">
            <v>2.5829287000000001</v>
          </cell>
          <cell r="CK70">
            <v>0</v>
          </cell>
          <cell r="CL70">
            <v>0</v>
          </cell>
          <cell r="CR70">
            <v>0</v>
          </cell>
          <cell r="CS70">
            <v>0</v>
          </cell>
          <cell r="CT70">
            <v>0</v>
          </cell>
          <cell r="CU70">
            <v>0</v>
          </cell>
          <cell r="CV70">
            <v>0</v>
          </cell>
          <cell r="CW70">
            <v>0</v>
          </cell>
          <cell r="CX70">
            <v>0</v>
          </cell>
          <cell r="CY70">
            <v>0</v>
          </cell>
          <cell r="CZ70">
            <v>0</v>
          </cell>
          <cell r="DA70">
            <v>66.39881166666666</v>
          </cell>
          <cell r="DC70">
            <v>39783</v>
          </cell>
          <cell r="DD70">
            <v>44374.350925889812</v>
          </cell>
          <cell r="DE70">
            <v>9181.3722976578192</v>
          </cell>
          <cell r="DF70">
            <v>0</v>
          </cell>
          <cell r="DG70">
            <v>7877.9054775665118</v>
          </cell>
          <cell r="DH70">
            <v>0</v>
          </cell>
          <cell r="DI70">
            <v>631.04049140486677</v>
          </cell>
          <cell r="DJ70">
            <v>-30.20745500000001</v>
          </cell>
          <cell r="DK70">
            <v>62034.461737519006</v>
          </cell>
        </row>
        <row r="71">
          <cell r="A71">
            <v>39814</v>
          </cell>
          <cell r="B71">
            <v>2718.3263945770291</v>
          </cell>
          <cell r="C71">
            <v>40796.107487849738</v>
          </cell>
          <cell r="D71">
            <v>2140.1702017936077</v>
          </cell>
          <cell r="E71">
            <v>4111.2845840292011</v>
          </cell>
          <cell r="F71">
            <v>7002.5583516059014</v>
          </cell>
          <cell r="G71">
            <v>558.25683612033799</v>
          </cell>
          <cell r="H71">
            <v>51.519061276863788</v>
          </cell>
          <cell r="I71">
            <v>6.9784286</v>
          </cell>
          <cell r="J71">
            <v>0</v>
          </cell>
          <cell r="K71">
            <v>0</v>
          </cell>
          <cell r="L71">
            <v>0</v>
          </cell>
          <cell r="M71">
            <v>188.47865646000002</v>
          </cell>
          <cell r="N71">
            <v>0</v>
          </cell>
          <cell r="O71">
            <v>0</v>
          </cell>
          <cell r="P71">
            <v>110.3526702359917</v>
          </cell>
          <cell r="Q71">
            <v>73.332687132723137</v>
          </cell>
          <cell r="R71">
            <v>602.19757149431985</v>
          </cell>
          <cell r="S71">
            <v>588.59114509306255</v>
          </cell>
          <cell r="T71">
            <v>290.51783224804353</v>
          </cell>
          <cell r="U71">
            <v>1076.6711302756696</v>
          </cell>
          <cell r="V71">
            <v>19.969800886804222</v>
          </cell>
          <cell r="W71">
            <v>1569.837553835019</v>
          </cell>
          <cell r="X71">
            <v>36.32134712156271</v>
          </cell>
          <cell r="Y71">
            <v>12.178681299803323</v>
          </cell>
          <cell r="Z71">
            <v>218.05683538739402</v>
          </cell>
          <cell r="AA71">
            <v>410.99917808111627</v>
          </cell>
          <cell r="AB71">
            <v>2921.1940375377003</v>
          </cell>
          <cell r="AC71">
            <v>1703.2629047132787</v>
          </cell>
          <cell r="AD71">
            <v>68.443459512957631</v>
          </cell>
          <cell r="AE71">
            <v>131.5778221197443</v>
          </cell>
          <cell r="AF71">
            <v>39.030107520000008</v>
          </cell>
          <cell r="AG71">
            <v>69.684821440000007</v>
          </cell>
          <cell r="AH71">
            <v>673.72723123297783</v>
          </cell>
          <cell r="AI71">
            <v>0</v>
          </cell>
          <cell r="AJ71">
            <v>0</v>
          </cell>
          <cell r="AK71">
            <v>0</v>
          </cell>
          <cell r="AL71">
            <v>0</v>
          </cell>
          <cell r="AM71">
            <v>0</v>
          </cell>
          <cell r="AN71">
            <v>0</v>
          </cell>
          <cell r="AO71">
            <v>31.540545000000002</v>
          </cell>
          <cell r="AP71">
            <v>0</v>
          </cell>
          <cell r="AQ71">
            <v>10.488</v>
          </cell>
          <cell r="AR71">
            <v>0</v>
          </cell>
          <cell r="AS71">
            <v>0</v>
          </cell>
          <cell r="AT71">
            <v>0</v>
          </cell>
          <cell r="AU71">
            <v>0</v>
          </cell>
          <cell r="AV71">
            <v>0</v>
          </cell>
          <cell r="AW71">
            <v>0</v>
          </cell>
          <cell r="AX71">
            <v>0</v>
          </cell>
          <cell r="AY71">
            <v>0</v>
          </cell>
          <cell r="AZ71">
            <v>-56.666666666666664</v>
          </cell>
          <cell r="BA71">
            <v>-48.671769999999995</v>
          </cell>
          <cell r="BC71">
            <v>39814</v>
          </cell>
          <cell r="BD71">
            <v>301.33880289796417</v>
          </cell>
          <cell r="BE71">
            <v>5926.2989352178456</v>
          </cell>
          <cell r="BF71">
            <v>1044.722453536968</v>
          </cell>
          <cell r="BG71">
            <v>1766.7285342620135</v>
          </cell>
          <cell r="BH71">
            <v>1042.1554854660969</v>
          </cell>
          <cell r="BI71">
            <v>14.420660209795784</v>
          </cell>
          <cell r="BJ71">
            <v>23.921933725991575</v>
          </cell>
          <cell r="BK71">
            <v>0</v>
          </cell>
          <cell r="BL71">
            <v>0</v>
          </cell>
          <cell r="BM71">
            <v>0</v>
          </cell>
          <cell r="BN71">
            <v>0</v>
          </cell>
          <cell r="BP71">
            <v>0</v>
          </cell>
          <cell r="BQ71">
            <v>0</v>
          </cell>
          <cell r="BR71">
            <v>0</v>
          </cell>
          <cell r="BS71">
            <v>0</v>
          </cell>
          <cell r="BT71">
            <v>0</v>
          </cell>
          <cell r="BU71">
            <v>0</v>
          </cell>
          <cell r="CA71">
            <v>0</v>
          </cell>
          <cell r="CB71">
            <v>0</v>
          </cell>
          <cell r="CC71">
            <v>0</v>
          </cell>
          <cell r="CH71">
            <v>0</v>
          </cell>
          <cell r="CI71">
            <v>523.67936575644001</v>
          </cell>
          <cell r="CJ71">
            <v>3.0347183000000002</v>
          </cell>
          <cell r="CK71">
            <v>0</v>
          </cell>
          <cell r="CL71">
            <v>0</v>
          </cell>
          <cell r="CR71">
            <v>0</v>
          </cell>
          <cell r="CS71">
            <v>0</v>
          </cell>
          <cell r="CT71">
            <v>0</v>
          </cell>
          <cell r="CU71">
            <v>0</v>
          </cell>
          <cell r="CV71">
            <v>0</v>
          </cell>
          <cell r="CW71">
            <v>0</v>
          </cell>
          <cell r="CX71">
            <v>0</v>
          </cell>
          <cell r="CY71">
            <v>0</v>
          </cell>
          <cell r="CZ71">
            <v>0</v>
          </cell>
          <cell r="DA71">
            <v>66.39881166666666</v>
          </cell>
          <cell r="DC71">
            <v>39814</v>
          </cell>
          <cell r="DD71">
            <v>57573.680002312678</v>
          </cell>
          <cell r="DE71">
            <v>10615.946817168169</v>
          </cell>
          <cell r="DF71">
            <v>0</v>
          </cell>
          <cell r="DG71">
            <v>10119.586805316676</v>
          </cell>
          <cell r="DH71">
            <v>0</v>
          </cell>
          <cell r="DI71">
            <v>568.74262905644002</v>
          </cell>
          <cell r="DJ71">
            <v>-38.939625000000007</v>
          </cell>
          <cell r="DK71">
            <v>78839.016628853977</v>
          </cell>
        </row>
        <row r="72">
          <cell r="A72">
            <v>39845</v>
          </cell>
          <cell r="B72">
            <v>2815.3940936844856</v>
          </cell>
          <cell r="C72">
            <v>41775.047283697902</v>
          </cell>
          <cell r="D72">
            <v>2396.2249692404584</v>
          </cell>
          <cell r="E72">
            <v>3903.9115752150806</v>
          </cell>
          <cell r="F72">
            <v>6836.3509418210724</v>
          </cell>
          <cell r="G72">
            <v>531.38556535825865</v>
          </cell>
          <cell r="H72">
            <v>50.617034775605944</v>
          </cell>
          <cell r="I72">
            <v>6.6407626999999998</v>
          </cell>
          <cell r="J72">
            <v>0</v>
          </cell>
          <cell r="K72">
            <v>0</v>
          </cell>
          <cell r="L72">
            <v>0</v>
          </cell>
          <cell r="M72">
            <v>179.35872147000001</v>
          </cell>
          <cell r="N72">
            <v>0</v>
          </cell>
          <cell r="O72">
            <v>0</v>
          </cell>
          <cell r="P72">
            <v>97.420194413504632</v>
          </cell>
          <cell r="Q72">
            <v>64.565275645456509</v>
          </cell>
          <cell r="R72">
            <v>538.37338601940655</v>
          </cell>
          <cell r="S72">
            <v>525.57771154278157</v>
          </cell>
          <cell r="T72">
            <v>254.42742961057229</v>
          </cell>
          <cell r="U72">
            <v>947.33851385949276</v>
          </cell>
          <cell r="V72">
            <v>17.59648917139852</v>
          </cell>
          <cell r="W72">
            <v>1385.5282916561669</v>
          </cell>
          <cell r="X72">
            <v>31.921349393263732</v>
          </cell>
          <cell r="Y72">
            <v>10.752851741063445</v>
          </cell>
          <cell r="Z72">
            <v>193.15367553132933</v>
          </cell>
          <cell r="AA72">
            <v>362.05003502487284</v>
          </cell>
          <cell r="AB72">
            <v>2624.9780987521108</v>
          </cell>
          <cell r="AC72">
            <v>1498.5598756401116</v>
          </cell>
          <cell r="AD72">
            <v>61.118875706236665</v>
          </cell>
          <cell r="AE72">
            <v>117.74369756933604</v>
          </cell>
          <cell r="AF72">
            <v>34.362964480000002</v>
          </cell>
          <cell r="AG72">
            <v>61.304277580000019</v>
          </cell>
          <cell r="AH72">
            <v>595.02248763515684</v>
          </cell>
          <cell r="AI72">
            <v>0</v>
          </cell>
          <cell r="AJ72">
            <v>0</v>
          </cell>
          <cell r="AK72">
            <v>0</v>
          </cell>
          <cell r="AL72">
            <v>0</v>
          </cell>
          <cell r="AM72">
            <v>0</v>
          </cell>
          <cell r="AN72">
            <v>0</v>
          </cell>
          <cell r="AO72">
            <v>31.540545000000002</v>
          </cell>
          <cell r="AP72">
            <v>0</v>
          </cell>
          <cell r="AQ72">
            <v>10.488</v>
          </cell>
          <cell r="AR72">
            <v>0</v>
          </cell>
          <cell r="AS72">
            <v>0</v>
          </cell>
          <cell r="AT72">
            <v>0</v>
          </cell>
          <cell r="AU72">
            <v>0</v>
          </cell>
          <cell r="AV72">
            <v>0</v>
          </cell>
          <cell r="AW72">
            <v>0</v>
          </cell>
          <cell r="AX72">
            <v>0</v>
          </cell>
          <cell r="AY72">
            <v>0</v>
          </cell>
          <cell r="AZ72">
            <v>-56.666666666666664</v>
          </cell>
          <cell r="BA72">
            <v>-27.212430000000001</v>
          </cell>
          <cell r="BC72">
            <v>39845</v>
          </cell>
          <cell r="BD72">
            <v>288.54567499252278</v>
          </cell>
          <cell r="BE72">
            <v>6240.2755219200235</v>
          </cell>
          <cell r="BF72">
            <v>1037.1421568629366</v>
          </cell>
          <cell r="BG72">
            <v>1697.6026064808266</v>
          </cell>
          <cell r="BH72">
            <v>1017.6769603648884</v>
          </cell>
          <cell r="BI72">
            <v>13.750081277792614</v>
          </cell>
          <cell r="BJ72">
            <v>23.711089757284363</v>
          </cell>
          <cell r="BK72">
            <v>0</v>
          </cell>
          <cell r="BL72">
            <v>0</v>
          </cell>
          <cell r="BM72">
            <v>0</v>
          </cell>
          <cell r="BN72">
            <v>0</v>
          </cell>
          <cell r="BP72">
            <v>0</v>
          </cell>
          <cell r="BQ72">
            <v>0</v>
          </cell>
          <cell r="BR72">
            <v>0</v>
          </cell>
          <cell r="BS72">
            <v>0</v>
          </cell>
          <cell r="BT72">
            <v>0</v>
          </cell>
          <cell r="BU72">
            <v>0</v>
          </cell>
          <cell r="CA72">
            <v>0</v>
          </cell>
          <cell r="CB72">
            <v>0</v>
          </cell>
          <cell r="CC72">
            <v>0</v>
          </cell>
          <cell r="CH72">
            <v>0</v>
          </cell>
          <cell r="CI72">
            <v>444.76386011226003</v>
          </cell>
          <cell r="CJ72">
            <v>2.5710395000000004</v>
          </cell>
          <cell r="CK72">
            <v>0</v>
          </cell>
          <cell r="CL72">
            <v>0</v>
          </cell>
          <cell r="CR72">
            <v>0</v>
          </cell>
          <cell r="CS72">
            <v>0</v>
          </cell>
          <cell r="CT72">
            <v>0</v>
          </cell>
          <cell r="CU72">
            <v>0</v>
          </cell>
          <cell r="CV72">
            <v>0</v>
          </cell>
          <cell r="CW72">
            <v>0</v>
          </cell>
          <cell r="CX72">
            <v>0</v>
          </cell>
          <cell r="CY72">
            <v>0</v>
          </cell>
          <cell r="CZ72">
            <v>0</v>
          </cell>
          <cell r="DA72">
            <v>66.39881166666666</v>
          </cell>
          <cell r="DC72">
            <v>39845</v>
          </cell>
          <cell r="DD72">
            <v>58494.930947962872</v>
          </cell>
          <cell r="DE72">
            <v>9421.7954809722632</v>
          </cell>
          <cell r="DF72">
            <v>0</v>
          </cell>
          <cell r="DG72">
            <v>10318.704091656275</v>
          </cell>
          <cell r="DH72">
            <v>0</v>
          </cell>
          <cell r="DI72">
            <v>489.36344461226003</v>
          </cell>
          <cell r="DJ72">
            <v>-17.480285000000009</v>
          </cell>
          <cell r="DK72">
            <v>78707.313680203661</v>
          </cell>
        </row>
        <row r="73">
          <cell r="A73">
            <v>39873</v>
          </cell>
          <cell r="B73">
            <v>2692.1794054402953</v>
          </cell>
          <cell r="C73">
            <v>35887.063037025138</v>
          </cell>
          <cell r="D73">
            <v>2197.8771431631881</v>
          </cell>
          <cell r="E73">
            <v>3582.1567446533991</v>
          </cell>
          <cell r="F73">
            <v>5894.5667756707844</v>
          </cell>
          <cell r="G73">
            <v>531.70278099162806</v>
          </cell>
          <cell r="H73">
            <v>44.852611850648429</v>
          </cell>
          <cell r="I73">
            <v>6.6407626999999998</v>
          </cell>
          <cell r="J73">
            <v>0</v>
          </cell>
          <cell r="K73">
            <v>0</v>
          </cell>
          <cell r="L73">
            <v>0</v>
          </cell>
          <cell r="M73">
            <v>179.35872147000001</v>
          </cell>
          <cell r="N73">
            <v>0</v>
          </cell>
          <cell r="O73">
            <v>0</v>
          </cell>
          <cell r="P73">
            <v>84.033570661906367</v>
          </cell>
          <cell r="Q73">
            <v>54.524525562219658</v>
          </cell>
          <cell r="R73">
            <v>509.88532882826422</v>
          </cell>
          <cell r="S73">
            <v>493.56450943069706</v>
          </cell>
          <cell r="T73">
            <v>205.68860886460854</v>
          </cell>
          <cell r="U73">
            <v>795.89608585729047</v>
          </cell>
          <cell r="V73">
            <v>14.956052413292078</v>
          </cell>
          <cell r="W73">
            <v>1192.8730325079775</v>
          </cell>
          <cell r="X73">
            <v>26.56827120676969</v>
          </cell>
          <cell r="Y73">
            <v>9.2848431783865077</v>
          </cell>
          <cell r="Z73">
            <v>171.00310108412788</v>
          </cell>
          <cell r="AA73">
            <v>307.02083499291052</v>
          </cell>
          <cell r="AB73">
            <v>2286.4565228109732</v>
          </cell>
          <cell r="AC73">
            <v>1258.3052452476156</v>
          </cell>
          <cell r="AD73">
            <v>57.415027467508295</v>
          </cell>
          <cell r="AE73">
            <v>112.25352042534665</v>
          </cell>
          <cell r="AF73">
            <v>29.013437440000004</v>
          </cell>
          <cell r="AG73">
            <v>51.437726860000005</v>
          </cell>
          <cell r="AH73">
            <v>514.95066748293027</v>
          </cell>
          <cell r="AI73">
            <v>0</v>
          </cell>
          <cell r="AJ73">
            <v>0</v>
          </cell>
          <cell r="AK73">
            <v>0</v>
          </cell>
          <cell r="AL73">
            <v>0</v>
          </cell>
          <cell r="AM73">
            <v>0</v>
          </cell>
          <cell r="AN73">
            <v>0</v>
          </cell>
          <cell r="AO73">
            <v>31.540545000000002</v>
          </cell>
          <cell r="AP73">
            <v>0</v>
          </cell>
          <cell r="AQ73">
            <v>10.488</v>
          </cell>
          <cell r="AR73">
            <v>0</v>
          </cell>
          <cell r="AS73">
            <v>0</v>
          </cell>
          <cell r="AT73">
            <v>0</v>
          </cell>
          <cell r="AU73">
            <v>0</v>
          </cell>
          <cell r="AV73">
            <v>0</v>
          </cell>
          <cell r="AW73">
            <v>0</v>
          </cell>
          <cell r="AX73">
            <v>0</v>
          </cell>
          <cell r="AY73">
            <v>0</v>
          </cell>
          <cell r="AZ73">
            <v>-56.666666666666664</v>
          </cell>
          <cell r="BA73">
            <v>-198.83448999999999</v>
          </cell>
          <cell r="BC73">
            <v>39873</v>
          </cell>
          <cell r="BD73">
            <v>285.42368107731511</v>
          </cell>
          <cell r="BE73">
            <v>5453.2978636117368</v>
          </cell>
          <cell r="BF73">
            <v>881.96258230213789</v>
          </cell>
          <cell r="BG73">
            <v>1580.9714791584408</v>
          </cell>
          <cell r="BH73">
            <v>872.75298003845933</v>
          </cell>
          <cell r="BI73">
            <v>13.761070626531369</v>
          </cell>
          <cell r="BJ73">
            <v>19.777396844469454</v>
          </cell>
          <cell r="BK73">
            <v>0</v>
          </cell>
          <cell r="BL73">
            <v>0</v>
          </cell>
          <cell r="BM73">
            <v>0</v>
          </cell>
          <cell r="BN73">
            <v>0</v>
          </cell>
          <cell r="BP73">
            <v>0</v>
          </cell>
          <cell r="BQ73">
            <v>0</v>
          </cell>
          <cell r="BR73">
            <v>0</v>
          </cell>
          <cell r="BS73">
            <v>0</v>
          </cell>
          <cell r="BT73">
            <v>0</v>
          </cell>
          <cell r="BU73">
            <v>0</v>
          </cell>
          <cell r="CA73">
            <v>0</v>
          </cell>
          <cell r="CB73">
            <v>0</v>
          </cell>
          <cell r="CC73">
            <v>0</v>
          </cell>
          <cell r="CH73">
            <v>0</v>
          </cell>
          <cell r="CI73">
            <v>361.74345741708004</v>
          </cell>
          <cell r="CJ73">
            <v>2.0598039000000004</v>
          </cell>
          <cell r="CK73">
            <v>0</v>
          </cell>
          <cell r="CL73">
            <v>0</v>
          </cell>
          <cell r="CR73">
            <v>0</v>
          </cell>
          <cell r="CS73">
            <v>0</v>
          </cell>
          <cell r="CT73">
            <v>0</v>
          </cell>
          <cell r="CU73">
            <v>0</v>
          </cell>
          <cell r="CV73">
            <v>0</v>
          </cell>
          <cell r="CW73">
            <v>0</v>
          </cell>
          <cell r="CX73">
            <v>0</v>
          </cell>
          <cell r="CY73">
            <v>0</v>
          </cell>
          <cell r="CZ73">
            <v>0</v>
          </cell>
          <cell r="DA73">
            <v>66.39881166666666</v>
          </cell>
          <cell r="DC73">
            <v>39873</v>
          </cell>
          <cell r="DD73">
            <v>51016.397982965085</v>
          </cell>
          <cell r="DE73">
            <v>8175.1309123228248</v>
          </cell>
          <cell r="DF73">
            <v>0</v>
          </cell>
          <cell r="DG73">
            <v>9107.9470536590907</v>
          </cell>
          <cell r="DH73">
            <v>0</v>
          </cell>
          <cell r="DI73">
            <v>405.83180631708007</v>
          </cell>
          <cell r="DJ73">
            <v>-189.10234499999999</v>
          </cell>
          <cell r="DK73">
            <v>68516.205410264069</v>
          </cell>
        </row>
        <row r="74">
          <cell r="A74">
            <v>39904</v>
          </cell>
          <cell r="B74">
            <v>2460.8422174541342</v>
          </cell>
          <cell r="C74">
            <v>25335.0317770574</v>
          </cell>
          <cell r="D74">
            <v>1767.8500539878339</v>
          </cell>
          <cell r="E74">
            <v>2818.6791818355523</v>
          </cell>
          <cell r="F74">
            <v>4436.5234903483106</v>
          </cell>
          <cell r="G74">
            <v>549.24952304882856</v>
          </cell>
          <cell r="H74">
            <v>36.471528224362295</v>
          </cell>
          <cell r="I74">
            <v>6.8658733000000005</v>
          </cell>
          <cell r="J74">
            <v>0</v>
          </cell>
          <cell r="K74">
            <v>0</v>
          </cell>
          <cell r="L74">
            <v>0</v>
          </cell>
          <cell r="M74">
            <v>185.43867813000006</v>
          </cell>
          <cell r="N74">
            <v>0</v>
          </cell>
          <cell r="O74">
            <v>0</v>
          </cell>
          <cell r="P74">
            <v>56.817336319306868</v>
          </cell>
          <cell r="Q74">
            <v>35.129107704378846</v>
          </cell>
          <cell r="R74">
            <v>412.33033323027138</v>
          </cell>
          <cell r="S74">
            <v>393.4460462145525</v>
          </cell>
          <cell r="T74">
            <v>118.60267571745652</v>
          </cell>
          <cell r="U74">
            <v>506.53027954179697</v>
          </cell>
          <cell r="V74">
            <v>9.7816527305457122</v>
          </cell>
          <cell r="W74">
            <v>803.16349817127741</v>
          </cell>
          <cell r="X74">
            <v>16.527288944985962</v>
          </cell>
          <cell r="Y74">
            <v>6.2919230711983891</v>
          </cell>
          <cell r="Z74">
            <v>122.14312900084605</v>
          </cell>
          <cell r="AA74">
            <v>199.74146851336081</v>
          </cell>
          <cell r="AB74">
            <v>1621.821182726211</v>
          </cell>
          <cell r="AC74">
            <v>799.76251931909155</v>
          </cell>
          <cell r="AD74">
            <v>45.794353604027044</v>
          </cell>
          <cell r="AE74">
            <v>91.777978413650359</v>
          </cell>
          <cell r="AF74">
            <v>18.684252800000003</v>
          </cell>
          <cell r="AG74">
            <v>32.635121740000002</v>
          </cell>
          <cell r="AH74">
            <v>350.68399873083166</v>
          </cell>
          <cell r="AI74">
            <v>0</v>
          </cell>
          <cell r="AJ74">
            <v>0</v>
          </cell>
          <cell r="AK74">
            <v>0</v>
          </cell>
          <cell r="AL74">
            <v>0</v>
          </cell>
          <cell r="AM74">
            <v>0</v>
          </cell>
          <cell r="AN74">
            <v>0</v>
          </cell>
          <cell r="AO74">
            <v>31.540545000000002</v>
          </cell>
          <cell r="AP74">
            <v>0</v>
          </cell>
          <cell r="AQ74">
            <v>10.488</v>
          </cell>
          <cell r="AR74">
            <v>0</v>
          </cell>
          <cell r="AS74">
            <v>0</v>
          </cell>
          <cell r="AT74">
            <v>0</v>
          </cell>
          <cell r="AU74">
            <v>0</v>
          </cell>
          <cell r="AV74">
            <v>0</v>
          </cell>
          <cell r="AW74">
            <v>0</v>
          </cell>
          <cell r="AX74">
            <v>0</v>
          </cell>
          <cell r="AY74">
            <v>0</v>
          </cell>
          <cell r="AZ74">
            <v>-56.666666666666664</v>
          </cell>
          <cell r="BA74">
            <v>-86.705770000000001</v>
          </cell>
          <cell r="BC74">
            <v>39904</v>
          </cell>
          <cell r="BD74">
            <v>297.75041581132336</v>
          </cell>
          <cell r="BE74">
            <v>3734.0842253209785</v>
          </cell>
          <cell r="BF74">
            <v>653.40071575350044</v>
          </cell>
          <cell r="BG74">
            <v>1472.021364587034</v>
          </cell>
          <cell r="BH74">
            <v>649.37552184006938</v>
          </cell>
          <cell r="BI74">
            <v>14.158533846080179</v>
          </cell>
          <cell r="BJ74">
            <v>15.103789178845538</v>
          </cell>
          <cell r="BK74">
            <v>0</v>
          </cell>
          <cell r="BL74">
            <v>0</v>
          </cell>
          <cell r="BM74">
            <v>0</v>
          </cell>
          <cell r="BN74">
            <v>0</v>
          </cell>
          <cell r="BP74">
            <v>0</v>
          </cell>
          <cell r="BQ74">
            <v>0</v>
          </cell>
          <cell r="BR74">
            <v>0</v>
          </cell>
          <cell r="BS74">
            <v>0</v>
          </cell>
          <cell r="BT74">
            <v>0</v>
          </cell>
          <cell r="BU74">
            <v>0</v>
          </cell>
          <cell r="CA74">
            <v>0</v>
          </cell>
          <cell r="CB74">
            <v>0</v>
          </cell>
          <cell r="CC74">
            <v>0</v>
          </cell>
          <cell r="CH74">
            <v>0</v>
          </cell>
          <cell r="CI74">
            <v>204.11221686209998</v>
          </cell>
          <cell r="CJ74">
            <v>1.1146125</v>
          </cell>
          <cell r="CK74">
            <v>0</v>
          </cell>
          <cell r="CL74">
            <v>0</v>
          </cell>
          <cell r="CR74">
            <v>0</v>
          </cell>
          <cell r="CS74">
            <v>0</v>
          </cell>
          <cell r="CT74">
            <v>0</v>
          </cell>
          <cell r="CU74">
            <v>0</v>
          </cell>
          <cell r="CV74">
            <v>0</v>
          </cell>
          <cell r="CW74">
            <v>0</v>
          </cell>
          <cell r="CX74">
            <v>0</v>
          </cell>
          <cell r="CY74">
            <v>0</v>
          </cell>
          <cell r="CZ74">
            <v>0</v>
          </cell>
          <cell r="DA74">
            <v>66.39881166666666</v>
          </cell>
          <cell r="DC74">
            <v>39904</v>
          </cell>
          <cell r="DD74">
            <v>37596.952323386417</v>
          </cell>
          <cell r="DE74">
            <v>5641.6641464937884</v>
          </cell>
          <cell r="DF74">
            <v>0</v>
          </cell>
          <cell r="DG74">
            <v>6835.8945663378317</v>
          </cell>
          <cell r="DH74">
            <v>0</v>
          </cell>
          <cell r="DI74">
            <v>247.25537436209999</v>
          </cell>
          <cell r="DJ74">
            <v>-76.973624999999998</v>
          </cell>
          <cell r="DK74">
            <v>50244.792785580139</v>
          </cell>
        </row>
        <row r="75">
          <cell r="A75">
            <v>39934</v>
          </cell>
          <cell r="B75">
            <v>2211.1481281007609</v>
          </cell>
          <cell r="C75">
            <v>16975.315737618865</v>
          </cell>
          <cell r="D75">
            <v>1211.0775166758367</v>
          </cell>
          <cell r="E75">
            <v>2546.9996402878633</v>
          </cell>
          <cell r="F75">
            <v>2708.5327825212466</v>
          </cell>
          <cell r="G75">
            <v>549.24525522394026</v>
          </cell>
          <cell r="H75">
            <v>25.912773808488438</v>
          </cell>
          <cell r="I75">
            <v>6.8658733000000005</v>
          </cell>
          <cell r="J75">
            <v>0</v>
          </cell>
          <cell r="K75">
            <v>0</v>
          </cell>
          <cell r="L75">
            <v>0</v>
          </cell>
          <cell r="M75">
            <v>185.43867813000006</v>
          </cell>
          <cell r="N75">
            <v>0</v>
          </cell>
          <cell r="O75">
            <v>0</v>
          </cell>
          <cell r="P75">
            <v>34.768216682895407</v>
          </cell>
          <cell r="Q75">
            <v>19.176971267512172</v>
          </cell>
          <cell r="R75">
            <v>342.59965326988248</v>
          </cell>
          <cell r="S75">
            <v>320.55809109396341</v>
          </cell>
          <cell r="T75">
            <v>45.232748689722023</v>
          </cell>
          <cell r="U75">
            <v>267.75242138916195</v>
          </cell>
          <cell r="V75">
            <v>5.5441351315924567</v>
          </cell>
          <cell r="W75">
            <v>486.97807322244512</v>
          </cell>
          <cell r="X75">
            <v>8.1949265580027433</v>
          </cell>
          <cell r="Y75">
            <v>3.8691749774301627</v>
          </cell>
          <cell r="Z75">
            <v>83.457392379069262</v>
          </cell>
          <cell r="AA75">
            <v>111.74984606242937</v>
          </cell>
          <cell r="AB75">
            <v>1073.5970451906715</v>
          </cell>
          <cell r="AC75">
            <v>421.25414263675003</v>
          </cell>
          <cell r="AD75">
            <v>37.339982575601724</v>
          </cell>
          <cell r="AE75">
            <v>77.375798030767214</v>
          </cell>
          <cell r="AF75">
            <v>10.187743680000001</v>
          </cell>
          <cell r="AG75">
            <v>17.107236120000003</v>
          </cell>
          <cell r="AH75">
            <v>217.94984115613971</v>
          </cell>
          <cell r="AI75">
            <v>0</v>
          </cell>
          <cell r="AJ75">
            <v>0</v>
          </cell>
          <cell r="AK75">
            <v>0</v>
          </cell>
          <cell r="AL75">
            <v>0</v>
          </cell>
          <cell r="AM75">
            <v>97.92</v>
          </cell>
          <cell r="AN75">
            <v>27.325800000000001</v>
          </cell>
          <cell r="AO75">
            <v>151.76005128</v>
          </cell>
          <cell r="AP75">
            <v>0</v>
          </cell>
          <cell r="AQ75">
            <v>0</v>
          </cell>
          <cell r="AR75">
            <v>0</v>
          </cell>
          <cell r="AS75">
            <v>0</v>
          </cell>
          <cell r="AT75">
            <v>0</v>
          </cell>
          <cell r="AU75">
            <v>0</v>
          </cell>
          <cell r="AV75">
            <v>0</v>
          </cell>
          <cell r="AW75">
            <v>0</v>
          </cell>
          <cell r="AX75">
            <v>0</v>
          </cell>
          <cell r="AY75">
            <v>0</v>
          </cell>
          <cell r="AZ75">
            <v>-56.666666666666664</v>
          </cell>
          <cell r="BA75">
            <v>-91.142789999999991</v>
          </cell>
          <cell r="BC75">
            <v>39934</v>
          </cell>
          <cell r="BD75">
            <v>292.29223285101773</v>
          </cell>
          <cell r="BE75">
            <v>2366.5609854866198</v>
          </cell>
          <cell r="BF75">
            <v>385.14818296311364</v>
          </cell>
          <cell r="BG75">
            <v>1264.5800306803305</v>
          </cell>
          <cell r="BH75">
            <v>392.63822770919239</v>
          </cell>
          <cell r="BI75">
            <v>14.204012815495933</v>
          </cell>
          <cell r="BJ75">
            <v>9.4598337754111572</v>
          </cell>
          <cell r="BK75">
            <v>0</v>
          </cell>
          <cell r="BL75">
            <v>0</v>
          </cell>
          <cell r="BM75">
            <v>0</v>
          </cell>
          <cell r="BN75">
            <v>0</v>
          </cell>
          <cell r="BP75">
            <v>0</v>
          </cell>
          <cell r="BQ75">
            <v>0</v>
          </cell>
          <cell r="BR75">
            <v>0</v>
          </cell>
          <cell r="BS75">
            <v>0</v>
          </cell>
          <cell r="BT75">
            <v>0</v>
          </cell>
          <cell r="BU75">
            <v>0</v>
          </cell>
          <cell r="CA75">
            <v>0</v>
          </cell>
          <cell r="CB75">
            <v>0</v>
          </cell>
          <cell r="CC75">
            <v>0</v>
          </cell>
          <cell r="CH75">
            <v>0</v>
          </cell>
          <cell r="CI75">
            <v>81.811567086540009</v>
          </cell>
          <cell r="CJ75">
            <v>0.37450980000000006</v>
          </cell>
          <cell r="CK75">
            <v>0</v>
          </cell>
          <cell r="CL75">
            <v>0</v>
          </cell>
          <cell r="CR75">
            <v>0</v>
          </cell>
          <cell r="CS75">
            <v>0</v>
          </cell>
          <cell r="CT75">
            <v>0</v>
          </cell>
          <cell r="CU75">
            <v>0</v>
          </cell>
          <cell r="CV75">
            <v>0</v>
          </cell>
          <cell r="CW75">
            <v>0</v>
          </cell>
          <cell r="CX75">
            <v>0</v>
          </cell>
          <cell r="CY75">
            <v>0</v>
          </cell>
          <cell r="CZ75">
            <v>0</v>
          </cell>
          <cell r="DA75">
            <v>66.39881166666666</v>
          </cell>
          <cell r="DC75">
            <v>39934</v>
          </cell>
          <cell r="DD75">
            <v>26420.536385667008</v>
          </cell>
          <cell r="DE75">
            <v>3584.693440114037</v>
          </cell>
          <cell r="DF75">
            <v>0</v>
          </cell>
          <cell r="DG75">
            <v>4724.8835062811813</v>
          </cell>
          <cell r="DH75">
            <v>0</v>
          </cell>
          <cell r="DI75">
            <v>359.19192816654004</v>
          </cell>
          <cell r="DJ75">
            <v>-81.410644999999988</v>
          </cell>
          <cell r="DK75">
            <v>35007.894615228768</v>
          </cell>
        </row>
        <row r="76">
          <cell r="A76">
            <v>39965</v>
          </cell>
          <cell r="B76">
            <v>1901.2798565895837</v>
          </cell>
          <cell r="C76">
            <v>10100.977276405694</v>
          </cell>
          <cell r="D76">
            <v>709.07802308791008</v>
          </cell>
          <cell r="E76">
            <v>2082.7966733677572</v>
          </cell>
          <cell r="F76">
            <v>1490.9441098379534</v>
          </cell>
          <cell r="G76">
            <v>549.0598897342345</v>
          </cell>
          <cell r="H76">
            <v>35.031188609539754</v>
          </cell>
          <cell r="I76">
            <v>6.8658733000000005</v>
          </cell>
          <cell r="J76">
            <v>0</v>
          </cell>
          <cell r="K76">
            <v>0</v>
          </cell>
          <cell r="L76">
            <v>0</v>
          </cell>
          <cell r="M76">
            <v>185.43867813000006</v>
          </cell>
          <cell r="N76">
            <v>0</v>
          </cell>
          <cell r="O76">
            <v>0</v>
          </cell>
          <cell r="P76">
            <v>21.996841092218048</v>
          </cell>
          <cell r="Q76">
            <v>10.171912212286829</v>
          </cell>
          <cell r="R76">
            <v>293.07115027964761</v>
          </cell>
          <cell r="S76">
            <v>270.26223330140181</v>
          </cell>
          <cell r="T76">
            <v>5.5030062633465402</v>
          </cell>
          <cell r="U76">
            <v>133.71914622045415</v>
          </cell>
          <cell r="V76">
            <v>3.1343596743318169</v>
          </cell>
          <cell r="W76">
            <v>304.2916073487882</v>
          </cell>
          <cell r="X76">
            <v>3.5628350060433855</v>
          </cell>
          <cell r="Y76">
            <v>2.4639422905470325</v>
          </cell>
          <cell r="Z76">
            <v>60.167579558645457</v>
          </cell>
          <cell r="AA76">
            <v>61.84362478680471</v>
          </cell>
          <cell r="AB76">
            <v>763.70556689440286</v>
          </cell>
          <cell r="AC76">
            <v>208.91096906994477</v>
          </cell>
          <cell r="AD76">
            <v>31.499891520469259</v>
          </cell>
          <cell r="AE76">
            <v>66.886314776220203</v>
          </cell>
          <cell r="AF76">
            <v>5.3924595200000009</v>
          </cell>
          <cell r="AG76">
            <v>8.4029381800000014</v>
          </cell>
          <cell r="AH76">
            <v>140.7273550947645</v>
          </cell>
          <cell r="AI76">
            <v>0</v>
          </cell>
          <cell r="AJ76">
            <v>0</v>
          </cell>
          <cell r="AK76">
            <v>0</v>
          </cell>
          <cell r="AL76">
            <v>0</v>
          </cell>
          <cell r="AM76">
            <v>97.92</v>
          </cell>
          <cell r="AN76">
            <v>27.325800000000001</v>
          </cell>
          <cell r="AO76">
            <v>151.76005128</v>
          </cell>
          <cell r="AP76">
            <v>0</v>
          </cell>
          <cell r="AQ76">
            <v>0</v>
          </cell>
          <cell r="AR76">
            <v>0</v>
          </cell>
          <cell r="AS76">
            <v>0</v>
          </cell>
          <cell r="AT76">
            <v>0</v>
          </cell>
          <cell r="AU76">
            <v>0</v>
          </cell>
          <cell r="AV76">
            <v>0</v>
          </cell>
          <cell r="AW76">
            <v>0</v>
          </cell>
          <cell r="AX76">
            <v>0</v>
          </cell>
          <cell r="AY76">
            <v>0</v>
          </cell>
          <cell r="AZ76">
            <v>-56.666666666666664</v>
          </cell>
          <cell r="BA76">
            <v>-228.43599</v>
          </cell>
          <cell r="BC76">
            <v>39965</v>
          </cell>
          <cell r="BD76">
            <v>294.18207680592974</v>
          </cell>
          <cell r="BE76">
            <v>1218.4614192588351</v>
          </cell>
          <cell r="BF76">
            <v>207.73203889348804</v>
          </cell>
          <cell r="BG76">
            <v>1142.683553995284</v>
          </cell>
          <cell r="BH76">
            <v>206.55315372379874</v>
          </cell>
          <cell r="BI76">
            <v>14.174976483948534</v>
          </cell>
          <cell r="BJ76">
            <v>7.4202129899861218</v>
          </cell>
          <cell r="BK76">
            <v>0</v>
          </cell>
          <cell r="BL76">
            <v>0</v>
          </cell>
          <cell r="BM76">
            <v>0</v>
          </cell>
          <cell r="BN76">
            <v>0</v>
          </cell>
          <cell r="BP76">
            <v>0</v>
          </cell>
          <cell r="BQ76">
            <v>0</v>
          </cell>
          <cell r="BR76">
            <v>0</v>
          </cell>
          <cell r="BS76">
            <v>0</v>
          </cell>
          <cell r="BT76">
            <v>0</v>
          </cell>
          <cell r="BU76">
            <v>0</v>
          </cell>
          <cell r="CA76">
            <v>0</v>
          </cell>
          <cell r="CB76">
            <v>0</v>
          </cell>
          <cell r="CC76">
            <v>0</v>
          </cell>
          <cell r="CH76">
            <v>0</v>
          </cell>
          <cell r="CI76">
            <v>18.972077754600001</v>
          </cell>
          <cell r="CJ76">
            <v>0</v>
          </cell>
          <cell r="CK76">
            <v>0</v>
          </cell>
          <cell r="CL76">
            <v>0</v>
          </cell>
          <cell r="CR76">
            <v>0</v>
          </cell>
          <cell r="CS76">
            <v>0</v>
          </cell>
          <cell r="CT76">
            <v>0</v>
          </cell>
          <cell r="CU76">
            <v>0</v>
          </cell>
          <cell r="CV76">
            <v>0</v>
          </cell>
          <cell r="CW76">
            <v>0</v>
          </cell>
          <cell r="CX76">
            <v>0</v>
          </cell>
          <cell r="CY76">
            <v>0</v>
          </cell>
          <cell r="CZ76">
            <v>0</v>
          </cell>
          <cell r="DA76">
            <v>66.39881166666666</v>
          </cell>
          <cell r="DC76">
            <v>39965</v>
          </cell>
          <cell r="DD76">
            <v>17061.471569062676</v>
          </cell>
          <cell r="DE76">
            <v>2395.7137330903174</v>
          </cell>
          <cell r="DF76">
            <v>0</v>
          </cell>
          <cell r="DG76">
            <v>3091.207432151271</v>
          </cell>
          <cell r="DH76">
            <v>0</v>
          </cell>
          <cell r="DI76">
            <v>295.97792903459998</v>
          </cell>
          <cell r="DJ76">
            <v>-218.70384500000003</v>
          </cell>
          <cell r="DK76">
            <v>22625.666818338865</v>
          </cell>
        </row>
        <row r="77">
          <cell r="A77">
            <v>39995</v>
          </cell>
          <cell r="B77">
            <v>1750.1855018432434</v>
          </cell>
          <cell r="C77">
            <v>5937.6602253094861</v>
          </cell>
          <cell r="D77">
            <v>442.79487577323044</v>
          </cell>
          <cell r="E77">
            <v>2026.6114659468067</v>
          </cell>
          <cell r="F77">
            <v>1047.8173999853016</v>
          </cell>
          <cell r="G77">
            <v>549.88470975640007</v>
          </cell>
          <cell r="H77">
            <v>47.929762937441375</v>
          </cell>
          <cell r="I77">
            <v>6.8658733000000005</v>
          </cell>
          <cell r="J77">
            <v>0</v>
          </cell>
          <cell r="K77">
            <v>0</v>
          </cell>
          <cell r="L77">
            <v>0</v>
          </cell>
          <cell r="M77">
            <v>185.43867813000006</v>
          </cell>
          <cell r="N77">
            <v>0</v>
          </cell>
          <cell r="O77">
            <v>0</v>
          </cell>
          <cell r="P77">
            <v>21.438909910273129</v>
          </cell>
          <cell r="Q77">
            <v>9.623341638499781</v>
          </cell>
          <cell r="R77">
            <v>296.9471654280531</v>
          </cell>
          <cell r="S77">
            <v>273.40325251305416</v>
          </cell>
          <cell r="T77">
            <v>1.9381263644424798</v>
          </cell>
          <cell r="U77">
            <v>125.04009257589294</v>
          </cell>
          <cell r="V77">
            <v>2.9995473026156003</v>
          </cell>
          <cell r="W77">
            <v>296.00960968841764</v>
          </cell>
          <cell r="X77">
            <v>3.2321256970528847</v>
          </cell>
          <cell r="Y77">
            <v>2.4038216040149178</v>
          </cell>
          <cell r="Z77">
            <v>59.733114320144679</v>
          </cell>
          <cell r="AA77">
            <v>58.96246752783447</v>
          </cell>
          <cell r="AB77">
            <v>746.88397796216702</v>
          </cell>
          <cell r="AC77">
            <v>195.07580947440536</v>
          </cell>
          <cell r="AD77">
            <v>31.868053787146959</v>
          </cell>
          <cell r="AE77">
            <v>67.847254035616984</v>
          </cell>
          <cell r="AF77">
            <v>5.0996371199999997</v>
          </cell>
          <cell r="AG77">
            <v>7.8311415000000011</v>
          </cell>
          <cell r="AH77">
            <v>137.57831014476852</v>
          </cell>
          <cell r="AI77">
            <v>0</v>
          </cell>
          <cell r="AJ77">
            <v>0</v>
          </cell>
          <cell r="AK77">
            <v>0</v>
          </cell>
          <cell r="AL77">
            <v>0</v>
          </cell>
          <cell r="AM77">
            <v>97.92</v>
          </cell>
          <cell r="AN77">
            <v>27.325800000000001</v>
          </cell>
          <cell r="AO77">
            <v>151.76005128</v>
          </cell>
          <cell r="AP77">
            <v>0</v>
          </cell>
          <cell r="AQ77">
            <v>0</v>
          </cell>
          <cell r="AR77">
            <v>0</v>
          </cell>
          <cell r="AS77">
            <v>0</v>
          </cell>
          <cell r="AT77">
            <v>0</v>
          </cell>
          <cell r="AU77">
            <v>0</v>
          </cell>
          <cell r="AV77">
            <v>0</v>
          </cell>
          <cell r="AW77">
            <v>0</v>
          </cell>
          <cell r="AX77">
            <v>0</v>
          </cell>
          <cell r="AY77">
            <v>0</v>
          </cell>
          <cell r="AZ77">
            <v>-56.666666666666664</v>
          </cell>
          <cell r="BA77">
            <v>-89.179009999999991</v>
          </cell>
          <cell r="BC77">
            <v>39995</v>
          </cell>
          <cell r="BD77">
            <v>291.56535303314132</v>
          </cell>
          <cell r="BE77">
            <v>754.77162792789829</v>
          </cell>
          <cell r="BF77">
            <v>148.11969707228178</v>
          </cell>
          <cell r="BG77">
            <v>1085.152520437463</v>
          </cell>
          <cell r="BH77">
            <v>144.14035575695914</v>
          </cell>
          <cell r="BI77">
            <v>14.211282486299837</v>
          </cell>
          <cell r="BJ77">
            <v>7.8486823646479493</v>
          </cell>
          <cell r="BK77">
            <v>0</v>
          </cell>
          <cell r="BL77">
            <v>0</v>
          </cell>
          <cell r="BM77">
            <v>0</v>
          </cell>
          <cell r="BN77">
            <v>0</v>
          </cell>
          <cell r="BP77">
            <v>0</v>
          </cell>
          <cell r="BQ77">
            <v>0</v>
          </cell>
          <cell r="BR77">
            <v>0</v>
          </cell>
          <cell r="BS77">
            <v>0</v>
          </cell>
          <cell r="BT77">
            <v>0</v>
          </cell>
          <cell r="BU77">
            <v>0</v>
          </cell>
          <cell r="CA77">
            <v>0</v>
          </cell>
          <cell r="CB77">
            <v>0</v>
          </cell>
          <cell r="CC77">
            <v>0</v>
          </cell>
          <cell r="CH77">
            <v>0</v>
          </cell>
          <cell r="CI77">
            <v>19.604480346420001</v>
          </cell>
          <cell r="CJ77">
            <v>0</v>
          </cell>
          <cell r="CK77">
            <v>0</v>
          </cell>
          <cell r="CL77">
            <v>0</v>
          </cell>
          <cell r="CR77">
            <v>0</v>
          </cell>
          <cell r="CS77">
            <v>0</v>
          </cell>
          <cell r="CT77">
            <v>0</v>
          </cell>
          <cell r="CU77">
            <v>0</v>
          </cell>
          <cell r="CV77">
            <v>0</v>
          </cell>
          <cell r="CW77">
            <v>0</v>
          </cell>
          <cell r="CX77">
            <v>0</v>
          </cell>
          <cell r="CY77">
            <v>0</v>
          </cell>
          <cell r="CZ77">
            <v>0</v>
          </cell>
          <cell r="DA77">
            <v>66.39881166666666</v>
          </cell>
          <cell r="DC77">
            <v>39995</v>
          </cell>
          <cell r="DD77">
            <v>11995.18849298191</v>
          </cell>
          <cell r="DE77">
            <v>2343.9157585944004</v>
          </cell>
          <cell r="DF77">
            <v>0</v>
          </cell>
          <cell r="DG77">
            <v>2445.8095190786917</v>
          </cell>
          <cell r="DH77">
            <v>0</v>
          </cell>
          <cell r="DI77">
            <v>296.61033162642002</v>
          </cell>
          <cell r="DJ77">
            <v>-79.446865000000003</v>
          </cell>
          <cell r="DK77">
            <v>17002.077237281421</v>
          </cell>
        </row>
        <row r="78">
          <cell r="A78">
            <v>40026</v>
          </cell>
          <cell r="B78">
            <v>1679.2948605049969</v>
          </cell>
          <cell r="C78">
            <v>6608.4898677679275</v>
          </cell>
          <cell r="D78">
            <v>378.49711323415977</v>
          </cell>
          <cell r="E78">
            <v>2007.8893143865685</v>
          </cell>
          <cell r="F78">
            <v>1067.2805309610753</v>
          </cell>
          <cell r="G78">
            <v>557.98049420029713</v>
          </cell>
          <cell r="H78">
            <v>49.648869098112314</v>
          </cell>
          <cell r="I78">
            <v>6.9784286</v>
          </cell>
          <cell r="J78">
            <v>0</v>
          </cell>
          <cell r="K78">
            <v>0</v>
          </cell>
          <cell r="L78">
            <v>0</v>
          </cell>
          <cell r="M78">
            <v>188.47865646000002</v>
          </cell>
          <cell r="N78">
            <v>0</v>
          </cell>
          <cell r="O78">
            <v>0</v>
          </cell>
          <cell r="P78">
            <v>21.508291495743265</v>
          </cell>
          <cell r="Q78">
            <v>9.6544851389480009</v>
          </cell>
          <cell r="R78">
            <v>297.90815949092706</v>
          </cell>
          <cell r="S78">
            <v>274.28805268299931</v>
          </cell>
          <cell r="T78">
            <v>1.9443986180490895</v>
          </cell>
          <cell r="U78">
            <v>125.44475306966606</v>
          </cell>
          <cell r="V78">
            <v>3.009254575439599</v>
          </cell>
          <cell r="W78">
            <v>296.96756959032189</v>
          </cell>
          <cell r="X78">
            <v>3.2425856507650299</v>
          </cell>
          <cell r="Y78">
            <v>2.4116009619567138</v>
          </cell>
          <cell r="Z78">
            <v>59.926425369724427</v>
          </cell>
          <cell r="AA78">
            <v>59.153284574850112</v>
          </cell>
          <cell r="AB78">
            <v>749.81032609871579</v>
          </cell>
          <cell r="AC78">
            <v>195.70712277367528</v>
          </cell>
          <cell r="AD78">
            <v>31.971186647299543</v>
          </cell>
          <cell r="AE78">
            <v>68.066824437026753</v>
          </cell>
          <cell r="AF78">
            <v>5.1161408000000002</v>
          </cell>
          <cell r="AG78">
            <v>7.8564850000000011</v>
          </cell>
          <cell r="AH78">
            <v>138.02354739442794</v>
          </cell>
          <cell r="AI78">
            <v>0</v>
          </cell>
          <cell r="AJ78">
            <v>0</v>
          </cell>
          <cell r="AK78">
            <v>0</v>
          </cell>
          <cell r="AL78">
            <v>0</v>
          </cell>
          <cell r="AM78">
            <v>97.92</v>
          </cell>
          <cell r="AN78">
            <v>27.325800000000001</v>
          </cell>
          <cell r="AO78">
            <v>151.76005128</v>
          </cell>
          <cell r="AP78">
            <v>0</v>
          </cell>
          <cell r="AQ78">
            <v>0</v>
          </cell>
          <cell r="AR78">
            <v>0</v>
          </cell>
          <cell r="AS78">
            <v>0</v>
          </cell>
          <cell r="AT78">
            <v>0</v>
          </cell>
          <cell r="AU78">
            <v>0</v>
          </cell>
          <cell r="AV78">
            <v>0</v>
          </cell>
          <cell r="AW78">
            <v>0</v>
          </cell>
          <cell r="AX78">
            <v>0</v>
          </cell>
          <cell r="AY78">
            <v>0</v>
          </cell>
          <cell r="AZ78">
            <v>-56.666666666666664</v>
          </cell>
          <cell r="BA78">
            <v>-14.29561</v>
          </cell>
          <cell r="BC78">
            <v>40026</v>
          </cell>
          <cell r="BD78">
            <v>298.94078160457207</v>
          </cell>
          <cell r="BE78">
            <v>769.90095299632492</v>
          </cell>
          <cell r="BF78">
            <v>150.54904513372435</v>
          </cell>
          <cell r="BG78">
            <v>1118.2732715454365</v>
          </cell>
          <cell r="BH78">
            <v>146.10247633782345</v>
          </cell>
          <cell r="BI78">
            <v>14.408904294997106</v>
          </cell>
          <cell r="BJ78">
            <v>8.1098617812796174</v>
          </cell>
          <cell r="BK78">
            <v>0</v>
          </cell>
          <cell r="BL78">
            <v>0</v>
          </cell>
          <cell r="BM78">
            <v>0</v>
          </cell>
          <cell r="BN78">
            <v>0</v>
          </cell>
          <cell r="BP78">
            <v>0</v>
          </cell>
          <cell r="BQ78">
            <v>0</v>
          </cell>
          <cell r="BR78">
            <v>0</v>
          </cell>
          <cell r="BS78">
            <v>0</v>
          </cell>
          <cell r="BT78">
            <v>0</v>
          </cell>
          <cell r="BU78">
            <v>0</v>
          </cell>
          <cell r="CA78">
            <v>0</v>
          </cell>
          <cell r="CB78">
            <v>0</v>
          </cell>
          <cell r="CC78">
            <v>0</v>
          </cell>
          <cell r="CH78">
            <v>0</v>
          </cell>
          <cell r="CI78">
            <v>19.604480346420001</v>
          </cell>
          <cell r="CJ78">
            <v>0</v>
          </cell>
          <cell r="CK78">
            <v>0</v>
          </cell>
          <cell r="CL78">
            <v>0</v>
          </cell>
          <cell r="CR78">
            <v>0</v>
          </cell>
          <cell r="CS78">
            <v>0</v>
          </cell>
          <cell r="CT78">
            <v>0</v>
          </cell>
          <cell r="CU78">
            <v>0</v>
          </cell>
          <cell r="CV78">
            <v>0</v>
          </cell>
          <cell r="CW78">
            <v>0</v>
          </cell>
          <cell r="CX78">
            <v>0</v>
          </cell>
          <cell r="CY78">
            <v>0</v>
          </cell>
          <cell r="CZ78">
            <v>0</v>
          </cell>
          <cell r="DA78">
            <v>66.39881166666666</v>
          </cell>
          <cell r="DC78">
            <v>40026</v>
          </cell>
          <cell r="DD78">
            <v>12544.538135213137</v>
          </cell>
          <cell r="DE78">
            <v>2352.0104943705355</v>
          </cell>
          <cell r="DF78">
            <v>0</v>
          </cell>
          <cell r="DG78">
            <v>2506.2852936941581</v>
          </cell>
          <cell r="DH78">
            <v>0</v>
          </cell>
          <cell r="DI78">
            <v>296.61033162642002</v>
          </cell>
          <cell r="DJ78">
            <v>-4.5634650000000079</v>
          </cell>
          <cell r="DK78">
            <v>17694.880789904251</v>
          </cell>
        </row>
        <row r="79">
          <cell r="A79">
            <v>40057</v>
          </cell>
          <cell r="B79">
            <v>1688.6050182663976</v>
          </cell>
          <cell r="C79">
            <v>7009.9690188642135</v>
          </cell>
          <cell r="D79">
            <v>378.78091167598228</v>
          </cell>
          <cell r="E79">
            <v>1970.7933832782842</v>
          </cell>
          <cell r="F79">
            <v>1035.6577862799029</v>
          </cell>
          <cell r="G79">
            <v>549.28434014357799</v>
          </cell>
          <cell r="H79">
            <v>48.501942948262794</v>
          </cell>
          <cell r="I79">
            <v>6.8658733000000005</v>
          </cell>
          <cell r="J79">
            <v>0</v>
          </cell>
          <cell r="K79">
            <v>0</v>
          </cell>
          <cell r="L79">
            <v>0</v>
          </cell>
          <cell r="M79">
            <v>185.43867813000006</v>
          </cell>
          <cell r="N79">
            <v>0</v>
          </cell>
          <cell r="O79">
            <v>0</v>
          </cell>
          <cell r="P79">
            <v>20.88385722651201</v>
          </cell>
          <cell r="Q79">
            <v>9.3741936349140254</v>
          </cell>
          <cell r="R79">
            <v>289.25921292506149</v>
          </cell>
          <cell r="S79">
            <v>266.32485115349283</v>
          </cell>
          <cell r="T79">
            <v>1.8879483355896003</v>
          </cell>
          <cell r="U79">
            <v>121.80280862570804</v>
          </cell>
          <cell r="V79">
            <v>2.9218891200236108</v>
          </cell>
          <cell r="W79">
            <v>288.3459304731835</v>
          </cell>
          <cell r="X79">
            <v>3.1484460673557231</v>
          </cell>
          <cell r="Y79">
            <v>2.341586740480551</v>
          </cell>
          <cell r="Z79">
            <v>58.186625923506625</v>
          </cell>
          <cell r="AA79">
            <v>57.435931151709298</v>
          </cell>
          <cell r="AB79">
            <v>742.11548114798188</v>
          </cell>
          <cell r="AC79">
            <v>190.025303080246</v>
          </cell>
          <cell r="AD79">
            <v>31.042990905926317</v>
          </cell>
          <cell r="AE79">
            <v>66.090690824338878</v>
          </cell>
          <cell r="AF79">
            <v>4.9676076800000013</v>
          </cell>
          <cell r="AG79">
            <v>7.6283935000000005</v>
          </cell>
          <cell r="AH79">
            <v>134.01641214749293</v>
          </cell>
          <cell r="AI79">
            <v>0</v>
          </cell>
          <cell r="AJ79">
            <v>0</v>
          </cell>
          <cell r="AK79">
            <v>0</v>
          </cell>
          <cell r="AL79">
            <v>0</v>
          </cell>
          <cell r="AM79">
            <v>97.92</v>
          </cell>
          <cell r="AN79">
            <v>27.325800000000001</v>
          </cell>
          <cell r="AO79">
            <v>151.76005128</v>
          </cell>
          <cell r="AP79">
            <v>0</v>
          </cell>
          <cell r="AQ79">
            <v>0</v>
          </cell>
          <cell r="AR79">
            <v>0</v>
          </cell>
          <cell r="AS79">
            <v>0</v>
          </cell>
          <cell r="AT79">
            <v>0</v>
          </cell>
          <cell r="AU79">
            <v>0</v>
          </cell>
          <cell r="AV79">
            <v>0</v>
          </cell>
          <cell r="AW79">
            <v>0</v>
          </cell>
          <cell r="AX79">
            <v>0</v>
          </cell>
          <cell r="AY79">
            <v>0</v>
          </cell>
          <cell r="AZ79">
            <v>-56.666666666666664</v>
          </cell>
          <cell r="BA79">
            <v>-47.041830000000004</v>
          </cell>
          <cell r="BC79">
            <v>40057</v>
          </cell>
          <cell r="BD79">
            <v>292.28027102432304</v>
          </cell>
          <cell r="BE79">
            <v>756.37806616924115</v>
          </cell>
          <cell r="BF79">
            <v>148.12096305691352</v>
          </cell>
          <cell r="BG79">
            <v>1087.1259170730559</v>
          </cell>
          <cell r="BH79">
            <v>145.1027856310123</v>
          </cell>
          <cell r="BI79">
            <v>14.158749288755414</v>
          </cell>
          <cell r="BJ79">
            <v>7.6754418028252687</v>
          </cell>
          <cell r="BK79">
            <v>0</v>
          </cell>
          <cell r="BL79">
            <v>0</v>
          </cell>
          <cell r="BM79">
            <v>0</v>
          </cell>
          <cell r="BN79">
            <v>0</v>
          </cell>
          <cell r="BP79">
            <v>0</v>
          </cell>
          <cell r="BQ79">
            <v>0</v>
          </cell>
          <cell r="BR79">
            <v>0</v>
          </cell>
          <cell r="BS79">
            <v>0</v>
          </cell>
          <cell r="BT79">
            <v>0</v>
          </cell>
          <cell r="BU79">
            <v>0</v>
          </cell>
          <cell r="CA79">
            <v>0</v>
          </cell>
          <cell r="CB79">
            <v>0</v>
          </cell>
          <cell r="CC79">
            <v>0</v>
          </cell>
          <cell r="CH79">
            <v>0</v>
          </cell>
          <cell r="CI79">
            <v>18.972077754600001</v>
          </cell>
          <cell r="CJ79">
            <v>0</v>
          </cell>
          <cell r="CK79">
            <v>0</v>
          </cell>
          <cell r="CL79">
            <v>0</v>
          </cell>
          <cell r="CR79">
            <v>0</v>
          </cell>
          <cell r="CS79">
            <v>0</v>
          </cell>
          <cell r="CT79">
            <v>0</v>
          </cell>
          <cell r="CU79">
            <v>0</v>
          </cell>
          <cell r="CV79">
            <v>0</v>
          </cell>
          <cell r="CW79">
            <v>0</v>
          </cell>
          <cell r="CX79">
            <v>0</v>
          </cell>
          <cell r="CY79">
            <v>0</v>
          </cell>
          <cell r="CZ79">
            <v>0</v>
          </cell>
          <cell r="DA79">
            <v>66.39881166666666</v>
          </cell>
          <cell r="DC79">
            <v>40057</v>
          </cell>
          <cell r="DD79">
            <v>12873.89695288662</v>
          </cell>
          <cell r="DE79">
            <v>2297.8001606635235</v>
          </cell>
          <cell r="DF79">
            <v>0</v>
          </cell>
          <cell r="DG79">
            <v>2450.8421940461267</v>
          </cell>
          <cell r="DH79">
            <v>0</v>
          </cell>
          <cell r="DI79">
            <v>295.97792903459998</v>
          </cell>
          <cell r="DJ79">
            <v>-37.309685000000002</v>
          </cell>
          <cell r="DK79">
            <v>17881.207551630872</v>
          </cell>
        </row>
        <row r="80">
          <cell r="A80">
            <v>40087</v>
          </cell>
          <cell r="B80">
            <v>1771.8305463944207</v>
          </cell>
          <cell r="C80">
            <v>8780.6615055143811</v>
          </cell>
          <cell r="D80">
            <v>491.2547570196528</v>
          </cell>
          <cell r="E80">
            <v>2192.548260699366</v>
          </cell>
          <cell r="F80">
            <v>1867.5315771180753</v>
          </cell>
          <cell r="G80">
            <v>549.68078726407737</v>
          </cell>
          <cell r="H80">
            <v>38.826652569846487</v>
          </cell>
          <cell r="I80">
            <v>6.8658733000000005</v>
          </cell>
          <cell r="J80">
            <v>0</v>
          </cell>
          <cell r="K80">
            <v>0</v>
          </cell>
          <cell r="L80">
            <v>0</v>
          </cell>
          <cell r="M80">
            <v>185.43867813000006</v>
          </cell>
          <cell r="N80">
            <v>0</v>
          </cell>
          <cell r="O80">
            <v>0</v>
          </cell>
          <cell r="P80">
            <v>41.234122950330466</v>
          </cell>
          <cell r="Q80">
            <v>23.811336336058943</v>
          </cell>
          <cell r="R80">
            <v>364.74519409176389</v>
          </cell>
          <cell r="S80">
            <v>343.43240642943442</v>
          </cell>
          <cell r="T80">
            <v>66.23451379383377</v>
          </cell>
          <cell r="U80">
            <v>336.98066836816315</v>
          </cell>
          <cell r="V80">
            <v>6.7784878756687048</v>
          </cell>
          <cell r="W80">
            <v>579.61486269024363</v>
          </cell>
          <cell r="X80">
            <v>10.602328963712022</v>
          </cell>
          <cell r="Y80">
            <v>4.5800024587687709</v>
          </cell>
          <cell r="Z80">
            <v>94.965789687971025</v>
          </cell>
          <cell r="AA80">
            <v>137.35644718060263</v>
          </cell>
          <cell r="AB80">
            <v>1249.4686360148421</v>
          </cell>
          <cell r="AC80">
            <v>530.970868862619</v>
          </cell>
          <cell r="AD80">
            <v>39.994357574375009</v>
          </cell>
          <cell r="AE80">
            <v>81.997994322649191</v>
          </cell>
          <cell r="AF80">
            <v>12.655930560000002</v>
          </cell>
          <cell r="AG80">
            <v>21.60697188</v>
          </cell>
          <cell r="AH80">
            <v>256.93722399266971</v>
          </cell>
          <cell r="AI80">
            <v>0</v>
          </cell>
          <cell r="AJ80">
            <v>0</v>
          </cell>
          <cell r="AK80">
            <v>0</v>
          </cell>
          <cell r="AL80">
            <v>0</v>
          </cell>
          <cell r="AM80">
            <v>19.933333333333334</v>
          </cell>
          <cell r="AN80">
            <v>4.486533333333333</v>
          </cell>
          <cell r="AO80">
            <v>56.023742000000013</v>
          </cell>
          <cell r="AP80">
            <v>0</v>
          </cell>
          <cell r="AQ80">
            <v>0</v>
          </cell>
          <cell r="AR80">
            <v>0</v>
          </cell>
          <cell r="AS80">
            <v>0</v>
          </cell>
          <cell r="AT80">
            <v>0</v>
          </cell>
          <cell r="AU80">
            <v>0</v>
          </cell>
          <cell r="AV80">
            <v>0</v>
          </cell>
          <cell r="AW80">
            <v>0</v>
          </cell>
          <cell r="AX80">
            <v>0</v>
          </cell>
          <cell r="AY80">
            <v>0</v>
          </cell>
          <cell r="AZ80">
            <v>-56.666666666666664</v>
          </cell>
          <cell r="BA80">
            <v>-31.255970000000001</v>
          </cell>
          <cell r="BC80">
            <v>40087</v>
          </cell>
          <cell r="BD80">
            <v>296.82118506311753</v>
          </cell>
          <cell r="BE80">
            <v>1094.5227121398368</v>
          </cell>
          <cell r="BF80">
            <v>265.92104408593377</v>
          </cell>
          <cell r="BG80">
            <v>1198.449719016078</v>
          </cell>
          <cell r="BH80">
            <v>258.44588439881602</v>
          </cell>
          <cell r="BI80">
            <v>14.190534432268594</v>
          </cell>
          <cell r="BJ80">
            <v>9.0428726297144806</v>
          </cell>
          <cell r="BK80">
            <v>0</v>
          </cell>
          <cell r="BL80">
            <v>0</v>
          </cell>
          <cell r="BM80">
            <v>0</v>
          </cell>
          <cell r="BN80">
            <v>0</v>
          </cell>
          <cell r="BP80">
            <v>0</v>
          </cell>
          <cell r="BQ80">
            <v>0</v>
          </cell>
          <cell r="BR80">
            <v>0</v>
          </cell>
          <cell r="BS80">
            <v>0</v>
          </cell>
          <cell r="BT80">
            <v>0</v>
          </cell>
          <cell r="BU80">
            <v>0</v>
          </cell>
          <cell r="CA80">
            <v>0</v>
          </cell>
          <cell r="CB80">
            <v>0</v>
          </cell>
          <cell r="CC80">
            <v>0</v>
          </cell>
          <cell r="CH80">
            <v>0</v>
          </cell>
          <cell r="CI80">
            <v>142.5375327138</v>
          </cell>
          <cell r="CJ80">
            <v>0.7401027</v>
          </cell>
          <cell r="CK80">
            <v>0</v>
          </cell>
          <cell r="CL80">
            <v>0</v>
          </cell>
          <cell r="CR80">
            <v>0</v>
          </cell>
          <cell r="CS80">
            <v>0</v>
          </cell>
          <cell r="CT80">
            <v>0</v>
          </cell>
          <cell r="CU80">
            <v>0</v>
          </cell>
          <cell r="CV80">
            <v>0</v>
          </cell>
          <cell r="CW80">
            <v>0</v>
          </cell>
          <cell r="CX80">
            <v>0</v>
          </cell>
          <cell r="CY80">
            <v>0</v>
          </cell>
          <cell r="CZ80">
            <v>0</v>
          </cell>
          <cell r="DA80">
            <v>66.39881166666666</v>
          </cell>
          <cell r="DC80">
            <v>40087</v>
          </cell>
          <cell r="DD80">
            <v>15884.638638009819</v>
          </cell>
          <cell r="DE80">
            <v>4203.9681440337063</v>
          </cell>
          <cell r="DF80">
            <v>0</v>
          </cell>
          <cell r="DG80">
            <v>3137.393951765765</v>
          </cell>
          <cell r="DH80">
            <v>0</v>
          </cell>
          <cell r="DI80">
            <v>223.72124408046668</v>
          </cell>
          <cell r="DJ80">
            <v>-21.523825000000002</v>
          </cell>
          <cell r="DK80">
            <v>23428.198152889756</v>
          </cell>
        </row>
        <row r="81">
          <cell r="A81">
            <v>40118</v>
          </cell>
          <cell r="B81">
            <v>2039.2163550944529</v>
          </cell>
          <cell r="C81">
            <v>17683.44809057525</v>
          </cell>
          <cell r="D81">
            <v>872.36938775773115</v>
          </cell>
          <cell r="E81">
            <v>2911.0707490546256</v>
          </cell>
          <cell r="F81">
            <v>3829.301645745531</v>
          </cell>
          <cell r="G81">
            <v>549.02746666292285</v>
          </cell>
          <cell r="H81">
            <v>30.935015037110929</v>
          </cell>
          <cell r="I81">
            <v>6.8658733000000005</v>
          </cell>
          <cell r="J81">
            <v>0</v>
          </cell>
          <cell r="K81">
            <v>0</v>
          </cell>
          <cell r="L81">
            <v>0</v>
          </cell>
          <cell r="M81">
            <v>185.43867813000006</v>
          </cell>
          <cell r="N81">
            <v>0</v>
          </cell>
          <cell r="O81">
            <v>0</v>
          </cell>
          <cell r="P81">
            <v>64.263728373197239</v>
          </cell>
          <cell r="Q81">
            <v>40.466224852992134</v>
          </cell>
          <cell r="R81">
            <v>437.83400934071682</v>
          </cell>
          <cell r="S81">
            <v>419.78900772794316</v>
          </cell>
          <cell r="T81">
            <v>142.78913471030648</v>
          </cell>
          <cell r="U81">
            <v>586.2562524971222</v>
          </cell>
          <cell r="V81">
            <v>11.203181915322048</v>
          </cell>
          <cell r="W81">
            <v>909.84766964853736</v>
          </cell>
          <cell r="X81">
            <v>19.299748272872467</v>
          </cell>
          <cell r="Y81">
            <v>7.1105399656908022</v>
          </cell>
          <cell r="Z81">
            <v>135.39665213117965</v>
          </cell>
          <cell r="AA81">
            <v>229.23103783387995</v>
          </cell>
          <cell r="AB81">
            <v>1838.9125611308739</v>
          </cell>
          <cell r="AC81">
            <v>926.11661796445685</v>
          </cell>
          <cell r="AD81">
            <v>48.85123628704055</v>
          </cell>
          <cell r="AE81">
            <v>97.101081520284993</v>
          </cell>
          <cell r="AF81">
            <v>21.526713919999999</v>
          </cell>
          <cell r="AG81">
            <v>37.817194480000005</v>
          </cell>
          <cell r="AH81">
            <v>395.58340273519605</v>
          </cell>
          <cell r="AI81">
            <v>0</v>
          </cell>
          <cell r="AJ81">
            <v>0</v>
          </cell>
          <cell r="AK81">
            <v>0</v>
          </cell>
          <cell r="AL81">
            <v>0</v>
          </cell>
          <cell r="AM81">
            <v>19.933333333333334</v>
          </cell>
          <cell r="AN81">
            <v>4.486533333333333</v>
          </cell>
          <cell r="AO81">
            <v>56.023742000000013</v>
          </cell>
          <cell r="AP81">
            <v>0</v>
          </cell>
          <cell r="AQ81">
            <v>0</v>
          </cell>
          <cell r="AR81">
            <v>0</v>
          </cell>
          <cell r="AS81">
            <v>0</v>
          </cell>
          <cell r="AT81">
            <v>0</v>
          </cell>
          <cell r="AU81">
            <v>0</v>
          </cell>
          <cell r="AV81">
            <v>0</v>
          </cell>
          <cell r="AW81">
            <v>0</v>
          </cell>
          <cell r="AX81">
            <v>0</v>
          </cell>
          <cell r="AY81">
            <v>0</v>
          </cell>
          <cell r="AZ81">
            <v>-56.666666666666664</v>
          </cell>
          <cell r="BA81">
            <v>-12.022969999999999</v>
          </cell>
          <cell r="BC81">
            <v>40118</v>
          </cell>
          <cell r="BD81">
            <v>292.4105603882112</v>
          </cell>
          <cell r="BE81">
            <v>2283.6168819458626</v>
          </cell>
          <cell r="BF81">
            <v>510.99484280348918</v>
          </cell>
          <cell r="BG81">
            <v>1365.6385657510532</v>
          </cell>
          <cell r="BH81">
            <v>493.15179592999203</v>
          </cell>
          <cell r="BI81">
            <v>14.213010503807769</v>
          </cell>
          <cell r="BJ81">
            <v>12.258678457385377</v>
          </cell>
          <cell r="BK81">
            <v>0</v>
          </cell>
          <cell r="BL81">
            <v>0</v>
          </cell>
          <cell r="BM81">
            <v>0</v>
          </cell>
          <cell r="BN81">
            <v>0</v>
          </cell>
          <cell r="BP81">
            <v>0</v>
          </cell>
          <cell r="BQ81">
            <v>0</v>
          </cell>
          <cell r="BR81">
            <v>0</v>
          </cell>
          <cell r="BS81">
            <v>0</v>
          </cell>
          <cell r="BT81">
            <v>0</v>
          </cell>
          <cell r="BU81">
            <v>0</v>
          </cell>
          <cell r="CA81">
            <v>0</v>
          </cell>
          <cell r="CB81">
            <v>0</v>
          </cell>
          <cell r="CC81">
            <v>0</v>
          </cell>
          <cell r="CH81">
            <v>0</v>
          </cell>
          <cell r="CI81">
            <v>274.71232324176003</v>
          </cell>
          <cell r="CJ81">
            <v>1.5396514000000001</v>
          </cell>
          <cell r="CK81">
            <v>0</v>
          </cell>
          <cell r="CL81">
            <v>0</v>
          </cell>
          <cell r="CR81">
            <v>0</v>
          </cell>
          <cell r="CS81">
            <v>0</v>
          </cell>
          <cell r="CT81">
            <v>0</v>
          </cell>
          <cell r="CU81">
            <v>0</v>
          </cell>
          <cell r="CV81">
            <v>0</v>
          </cell>
          <cell r="CW81">
            <v>0</v>
          </cell>
          <cell r="CX81">
            <v>0</v>
          </cell>
          <cell r="CY81">
            <v>0</v>
          </cell>
          <cell r="CZ81">
            <v>0</v>
          </cell>
          <cell r="DA81">
            <v>66.39881166666666</v>
          </cell>
          <cell r="DC81">
            <v>40118</v>
          </cell>
          <cell r="DD81">
            <v>28107.673261357628</v>
          </cell>
          <cell r="DE81">
            <v>6369.3959953076119</v>
          </cell>
          <cell r="DF81">
            <v>0</v>
          </cell>
          <cell r="DG81">
            <v>4972.284335779801</v>
          </cell>
          <cell r="DH81">
            <v>0</v>
          </cell>
          <cell r="DI81">
            <v>356.69558330842676</v>
          </cell>
          <cell r="DJ81">
            <v>-2.2908249999999981</v>
          </cell>
          <cell r="DK81">
            <v>39803.758350753473</v>
          </cell>
        </row>
        <row r="82">
          <cell r="A82">
            <v>40148</v>
          </cell>
          <cell r="B82">
            <v>2359.8224893034699</v>
          </cell>
          <cell r="C82">
            <v>30861.694527911379</v>
          </cell>
          <cell r="D82">
            <v>1491.1721765451337</v>
          </cell>
          <cell r="E82">
            <v>3538.8966027948641</v>
          </cell>
          <cell r="F82">
            <v>6003.0708067191563</v>
          </cell>
          <cell r="G82">
            <v>549.84303329816737</v>
          </cell>
          <cell r="H82">
            <v>42.897683754154059</v>
          </cell>
          <cell r="I82">
            <v>6.8658733000000005</v>
          </cell>
          <cell r="J82">
            <v>0</v>
          </cell>
          <cell r="K82">
            <v>0</v>
          </cell>
          <cell r="L82">
            <v>0</v>
          </cell>
          <cell r="M82">
            <v>185.43867813000006</v>
          </cell>
          <cell r="N82">
            <v>0</v>
          </cell>
          <cell r="O82">
            <v>0</v>
          </cell>
          <cell r="P82">
            <v>95.099008768389226</v>
          </cell>
          <cell r="Q82">
            <v>62.418383040974504</v>
          </cell>
          <cell r="R82">
            <v>549.2308606653063</v>
          </cell>
          <cell r="S82">
            <v>533.98920276235981</v>
          </cell>
          <cell r="T82">
            <v>241.19184112289582</v>
          </cell>
          <cell r="U82">
            <v>913.69357831071738</v>
          </cell>
          <cell r="V82">
            <v>17.061388194489691</v>
          </cell>
          <cell r="W82">
            <v>1351.3350022730797</v>
          </cell>
          <cell r="X82">
            <v>30.657438075754595</v>
          </cell>
          <cell r="Y82">
            <v>10.501622651668812</v>
          </cell>
          <cell r="Z82">
            <v>190.83765688699157</v>
          </cell>
          <cell r="AA82">
            <v>350.67482644101335</v>
          </cell>
          <cell r="AB82">
            <v>2624.4840219156586</v>
          </cell>
          <cell r="AC82">
            <v>1444.9771482688332</v>
          </cell>
          <cell r="AD82">
            <v>62.106896840112029</v>
          </cell>
          <cell r="AE82">
            <v>120.50366780338209</v>
          </cell>
          <cell r="AF82">
            <v>33.21741088000001</v>
          </cell>
          <cell r="AG82">
            <v>59.092475520000008</v>
          </cell>
          <cell r="AH82">
            <v>581.72555805982779</v>
          </cell>
          <cell r="AI82">
            <v>0</v>
          </cell>
          <cell r="AJ82">
            <v>0</v>
          </cell>
          <cell r="AK82">
            <v>0</v>
          </cell>
          <cell r="AL82">
            <v>0</v>
          </cell>
          <cell r="AM82">
            <v>19.933333333333334</v>
          </cell>
          <cell r="AN82">
            <v>4.486533333333333</v>
          </cell>
          <cell r="AO82">
            <v>56.023742000000013</v>
          </cell>
          <cell r="AP82">
            <v>0</v>
          </cell>
          <cell r="AQ82">
            <v>0</v>
          </cell>
          <cell r="AR82">
            <v>0</v>
          </cell>
          <cell r="AS82">
            <v>0</v>
          </cell>
          <cell r="AT82">
            <v>0</v>
          </cell>
          <cell r="AU82">
            <v>0</v>
          </cell>
          <cell r="AV82">
            <v>0</v>
          </cell>
          <cell r="AW82">
            <v>0</v>
          </cell>
          <cell r="AX82">
            <v>0</v>
          </cell>
          <cell r="AY82">
            <v>0</v>
          </cell>
          <cell r="AZ82">
            <v>-56.666666666666664</v>
          </cell>
          <cell r="BA82">
            <v>-42.439599999999999</v>
          </cell>
          <cell r="BC82">
            <v>40148</v>
          </cell>
          <cell r="BD82">
            <v>295.44559279261381</v>
          </cell>
          <cell r="BE82">
            <v>4348.2704036490295</v>
          </cell>
          <cell r="BF82">
            <v>804.32127635990571</v>
          </cell>
          <cell r="BG82">
            <v>1595.4743619139222</v>
          </cell>
          <cell r="BH82">
            <v>801.71909816828634</v>
          </cell>
          <cell r="BI82">
            <v>14.233774238821336</v>
          </cell>
          <cell r="BJ82">
            <v>18.440970443933566</v>
          </cell>
          <cell r="BK82">
            <v>0</v>
          </cell>
          <cell r="BL82">
            <v>0</v>
          </cell>
          <cell r="BM82">
            <v>0</v>
          </cell>
          <cell r="BN82">
            <v>0</v>
          </cell>
          <cell r="BP82">
            <v>0</v>
          </cell>
          <cell r="BQ82">
            <v>0</v>
          </cell>
          <cell r="BR82">
            <v>0</v>
          </cell>
          <cell r="BS82">
            <v>0</v>
          </cell>
          <cell r="BT82">
            <v>0</v>
          </cell>
          <cell r="BU82">
            <v>0</v>
          </cell>
          <cell r="CA82">
            <v>0</v>
          </cell>
          <cell r="CB82">
            <v>0</v>
          </cell>
          <cell r="CC82">
            <v>0</v>
          </cell>
          <cell r="CH82">
            <v>0</v>
          </cell>
          <cell r="CI82">
            <v>448.63589603820009</v>
          </cell>
          <cell r="CJ82">
            <v>2.5829287000000001</v>
          </cell>
          <cell r="CK82">
            <v>0</v>
          </cell>
          <cell r="CL82">
            <v>0</v>
          </cell>
          <cell r="CR82">
            <v>0</v>
          </cell>
          <cell r="CS82">
            <v>0</v>
          </cell>
          <cell r="CT82">
            <v>0</v>
          </cell>
          <cell r="CU82">
            <v>0</v>
          </cell>
          <cell r="CV82">
            <v>0</v>
          </cell>
          <cell r="CW82">
            <v>0</v>
          </cell>
          <cell r="CX82">
            <v>0</v>
          </cell>
          <cell r="CY82">
            <v>0</v>
          </cell>
          <cell r="CZ82">
            <v>0</v>
          </cell>
          <cell r="DA82">
            <v>66.39881166666666</v>
          </cell>
          <cell r="DC82">
            <v>40148</v>
          </cell>
          <cell r="DD82">
            <v>45039.701871756326</v>
          </cell>
          <cell r="DE82">
            <v>9272.797988481454</v>
          </cell>
          <cell r="DF82">
            <v>0</v>
          </cell>
          <cell r="DG82">
            <v>7877.9054775665118</v>
          </cell>
          <cell r="DH82">
            <v>0</v>
          </cell>
          <cell r="DI82">
            <v>531.66243340486676</v>
          </cell>
          <cell r="DJ82">
            <v>-32.70745500000001</v>
          </cell>
          <cell r="DK82">
            <v>62689.36031620916</v>
          </cell>
        </row>
        <row r="84">
          <cell r="A84" t="str">
            <v>A-1-2.)  Customer Charges Summary</v>
          </cell>
          <cell r="DC84" t="str">
            <v>B-1-2.)  Customer Charges Summary</v>
          </cell>
        </row>
        <row r="85">
          <cell r="DD85" t="str">
            <v>Total Firm</v>
          </cell>
          <cell r="DE85" t="str">
            <v>Total TC</v>
          </cell>
          <cell r="DF85" t="str">
            <v>Total Interruptible</v>
          </cell>
          <cell r="DG85" t="str">
            <v>Total Firm</v>
          </cell>
          <cell r="DH85" t="str">
            <v>Total TC</v>
          </cell>
          <cell r="DI85" t="str">
            <v>Total Interruptible</v>
          </cell>
          <cell r="DJ85" t="str">
            <v>Others</v>
          </cell>
          <cell r="DK85" t="str">
            <v>Grand</v>
          </cell>
        </row>
        <row r="86">
          <cell r="B86" t="str">
            <v>Resid - Firm</v>
          </cell>
          <cell r="D86" t="str">
            <v>Comm - Firm</v>
          </cell>
          <cell r="P86" t="str">
            <v>TC</v>
          </cell>
          <cell r="AI86" t="str">
            <v>Interruptible</v>
          </cell>
          <cell r="AR86" t="str">
            <v>Resid</v>
          </cell>
          <cell r="AS86" t="str">
            <v>Comm</v>
          </cell>
          <cell r="AT86" t="str">
            <v>Comm</v>
          </cell>
          <cell r="AU86" t="str">
            <v>TC</v>
          </cell>
          <cell r="AV86" t="str">
            <v>TC</v>
          </cell>
          <cell r="AW86" t="str">
            <v>TC</v>
          </cell>
          <cell r="AX86" t="str">
            <v>Interrupt</v>
          </cell>
          <cell r="AY86" t="str">
            <v>Interrupt</v>
          </cell>
          <cell r="AZ86" t="str">
            <v>Edgar</v>
          </cell>
          <cell r="BA86" t="str">
            <v>S. Allowance</v>
          </cell>
          <cell r="BD86" t="str">
            <v>Resid - Firm</v>
          </cell>
          <cell r="BF86" t="str">
            <v>Comm - Firm</v>
          </cell>
          <cell r="BP86" t="str">
            <v>TC</v>
          </cell>
          <cell r="CI86" t="str">
            <v>Interruptible</v>
          </cell>
          <cell r="CR86" t="str">
            <v>Resid</v>
          </cell>
          <cell r="CS86" t="str">
            <v>Comm</v>
          </cell>
          <cell r="CT86" t="str">
            <v>Comm</v>
          </cell>
          <cell r="CU86" t="str">
            <v>TC</v>
          </cell>
          <cell r="CV86" t="str">
            <v>TC</v>
          </cell>
          <cell r="CW86" t="str">
            <v>TC</v>
          </cell>
          <cell r="CX86" t="str">
            <v>Interrupt</v>
          </cell>
          <cell r="CY86" t="str">
            <v>Interrupt</v>
          </cell>
          <cell r="DD86" t="str">
            <v>Sales</v>
          </cell>
          <cell r="DE86" t="str">
            <v>Sales</v>
          </cell>
          <cell r="DF86" t="str">
            <v>Sales</v>
          </cell>
          <cell r="DG86" t="str">
            <v>Trans</v>
          </cell>
          <cell r="DH86" t="str">
            <v>Trans</v>
          </cell>
          <cell r="DI86" t="str">
            <v>Trans</v>
          </cell>
          <cell r="DJ86" t="str">
            <v>(Edgar, S.Allow, Choff, Offsys)</v>
          </cell>
          <cell r="DK86" t="str">
            <v>Total</v>
          </cell>
        </row>
        <row r="87">
          <cell r="B87" t="str">
            <v>1A</v>
          </cell>
          <cell r="C87" t="str">
            <v>1B</v>
          </cell>
          <cell r="D87">
            <v>3</v>
          </cell>
          <cell r="E87" t="str">
            <v>2-1</v>
          </cell>
          <cell r="F87" t="str">
            <v>2-2</v>
          </cell>
          <cell r="G87" t="str">
            <v>4A</v>
          </cell>
          <cell r="H87" t="str">
            <v>4B</v>
          </cell>
          <cell r="I87">
            <v>7</v>
          </cell>
          <cell r="J87" t="str">
            <v>SC 21 - R1</v>
          </cell>
          <cell r="K87" t="str">
            <v>SC 21 - R2</v>
          </cell>
          <cell r="L87" t="str">
            <v>SC 21 - R3</v>
          </cell>
          <cell r="M87" t="str">
            <v>NGV</v>
          </cell>
          <cell r="N87" t="str">
            <v>WC Adj</v>
          </cell>
          <cell r="O87" t="str">
            <v>1 Time Adj</v>
          </cell>
          <cell r="P87" t="str">
            <v>6C-1</v>
          </cell>
          <cell r="Q87" t="str">
            <v>6CT-1</v>
          </cell>
          <cell r="R87" t="str">
            <v>6C-2</v>
          </cell>
          <cell r="S87" t="str">
            <v>6CT-2</v>
          </cell>
          <cell r="T87" t="str">
            <v>6G-1</v>
          </cell>
          <cell r="U87" t="str">
            <v>6G-2</v>
          </cell>
          <cell r="V87" t="str">
            <v>NYH1</v>
          </cell>
          <cell r="W87" t="str">
            <v>NYH2</v>
          </cell>
          <cell r="X87" t="str">
            <v>NYSGS</v>
          </cell>
          <cell r="Y87" t="str">
            <v>Kingsboro</v>
          </cell>
          <cell r="Z87" t="str">
            <v>NYCDGS</v>
          </cell>
          <cell r="AA87" t="str">
            <v>6M-1</v>
          </cell>
          <cell r="AB87" t="str">
            <v>6M-2</v>
          </cell>
          <cell r="AC87" t="str">
            <v>6M-3</v>
          </cell>
          <cell r="AD87" t="str">
            <v>LFK-A</v>
          </cell>
          <cell r="AE87" t="str">
            <v>LFK-B</v>
          </cell>
          <cell r="AF87" t="str">
            <v>TRP-A</v>
          </cell>
          <cell r="AG87" t="str">
            <v>TRP-B</v>
          </cell>
          <cell r="AH87" t="str">
            <v>6M-4</v>
          </cell>
          <cell r="AI87" t="str">
            <v>5A1</v>
          </cell>
          <cell r="AJ87" t="str">
            <v>5A2</v>
          </cell>
          <cell r="AK87" t="str">
            <v>5B1</v>
          </cell>
          <cell r="AL87" t="str">
            <v>5B2</v>
          </cell>
          <cell r="AM87" t="str">
            <v>Power Gen</v>
          </cell>
          <cell r="AN87" t="str">
            <v>SC20-Spare 1</v>
          </cell>
          <cell r="AO87" t="str">
            <v>SC20-Spare 2</v>
          </cell>
          <cell r="AP87" t="str">
            <v>SC20-Spare 3</v>
          </cell>
          <cell r="AQ87" t="str">
            <v>PG &lt; 50MW</v>
          </cell>
          <cell r="AR87" t="str">
            <v>Spare 1a</v>
          </cell>
          <cell r="AS87" t="str">
            <v>Spare 2a</v>
          </cell>
          <cell r="AT87" t="str">
            <v>Spare 3a</v>
          </cell>
          <cell r="AU87" t="str">
            <v>Spare 4a</v>
          </cell>
          <cell r="AV87" t="str">
            <v>Spare 5a</v>
          </cell>
          <cell r="AW87" t="str">
            <v>Spare 6a</v>
          </cell>
          <cell r="AX87" t="str">
            <v>Spare 7a</v>
          </cell>
          <cell r="AY87" t="str">
            <v>Spare 8a</v>
          </cell>
          <cell r="BD87" t="str">
            <v>T1A</v>
          </cell>
          <cell r="BE87" t="str">
            <v>T1B</v>
          </cell>
          <cell r="BF87" t="str">
            <v>T3</v>
          </cell>
          <cell r="BG87" t="str">
            <v>T2-1</v>
          </cell>
          <cell r="BH87" t="str">
            <v>T2-2</v>
          </cell>
          <cell r="BI87" t="str">
            <v>T4A</v>
          </cell>
          <cell r="BJ87" t="str">
            <v>T4B</v>
          </cell>
          <cell r="BK87" t="str">
            <v>T7</v>
          </cell>
          <cell r="BL87" t="str">
            <v>T7</v>
          </cell>
          <cell r="BM87" t="str">
            <v>T7</v>
          </cell>
          <cell r="BN87" t="str">
            <v>T7</v>
          </cell>
          <cell r="BP87" t="str">
            <v>T6C-1</v>
          </cell>
          <cell r="BQ87" t="str">
            <v>T6CT-1</v>
          </cell>
          <cell r="BR87" t="str">
            <v>T6C-2</v>
          </cell>
          <cell r="BS87" t="str">
            <v>T6CT-2</v>
          </cell>
          <cell r="BT87" t="str">
            <v>T6G-1</v>
          </cell>
          <cell r="BU87" t="str">
            <v>T6G-2</v>
          </cell>
          <cell r="CA87" t="str">
            <v>T6M-1</v>
          </cell>
          <cell r="CB87" t="str">
            <v>T6M-2</v>
          </cell>
          <cell r="CC87" t="str">
            <v>T6M-3</v>
          </cell>
          <cell r="CH87" t="str">
            <v>T6M-4</v>
          </cell>
          <cell r="CI87" t="str">
            <v>T5A1</v>
          </cell>
          <cell r="CJ87" t="str">
            <v>T5A2</v>
          </cell>
          <cell r="CK87" t="str">
            <v>T5B1</v>
          </cell>
          <cell r="CL87" t="str">
            <v>T5B2</v>
          </cell>
          <cell r="CR87" t="str">
            <v>Spare 1b</v>
          </cell>
          <cell r="CS87" t="str">
            <v>Spare 2b</v>
          </cell>
          <cell r="CT87" t="str">
            <v>Spare 3b</v>
          </cell>
          <cell r="CU87" t="str">
            <v>Spare 4b</v>
          </cell>
          <cell r="CV87" t="str">
            <v>Spare 5b</v>
          </cell>
          <cell r="CW87" t="str">
            <v>Spare 6b</v>
          </cell>
          <cell r="CX87" t="str">
            <v>Spare 7b</v>
          </cell>
          <cell r="CY87" t="str">
            <v>Spare 8b</v>
          </cell>
          <cell r="CZ87" t="str">
            <v>Offsys</v>
          </cell>
          <cell r="DA87" t="str">
            <v>RCharoff</v>
          </cell>
        </row>
        <row r="88">
          <cell r="A88">
            <v>38353</v>
          </cell>
          <cell r="B88">
            <v>6434.0921050000006</v>
          </cell>
          <cell r="C88">
            <v>4805.4636</v>
          </cell>
          <cell r="D88">
            <v>110.32221</v>
          </cell>
          <cell r="E88">
            <v>215.42544000000001</v>
          </cell>
          <cell r="F88">
            <v>201.9684</v>
          </cell>
          <cell r="G88">
            <v>6.1755900000000006</v>
          </cell>
          <cell r="H88">
            <v>1.5303199999999999</v>
          </cell>
          <cell r="I88">
            <v>0.21059999999999998</v>
          </cell>
          <cell r="J88">
            <v>0</v>
          </cell>
          <cell r="K88">
            <v>0</v>
          </cell>
          <cell r="L88">
            <v>0</v>
          </cell>
          <cell r="M88">
            <v>0</v>
          </cell>
          <cell r="N88">
            <v>0</v>
          </cell>
          <cell r="O88">
            <v>0</v>
          </cell>
          <cell r="P88">
            <v>23.150719999999996</v>
          </cell>
          <cell r="Q88">
            <v>11.19584</v>
          </cell>
          <cell r="R88">
            <v>32.123390000000001</v>
          </cell>
          <cell r="S88">
            <v>19.450859999999999</v>
          </cell>
          <cell r="T88">
            <v>36.62368</v>
          </cell>
          <cell r="U88">
            <v>61.59438999999999</v>
          </cell>
          <cell r="V88">
            <v>0.94879999999999998</v>
          </cell>
          <cell r="W88">
            <v>23.576799999999999</v>
          </cell>
          <cell r="X88">
            <v>4.1259399999999999</v>
          </cell>
          <cell r="Y88">
            <v>0.29470999999999997</v>
          </cell>
          <cell r="Z88">
            <v>1.1788399999999999</v>
          </cell>
          <cell r="AA88">
            <v>103.79872</v>
          </cell>
          <cell r="AB88">
            <v>360.16447999999997</v>
          </cell>
          <cell r="AC88">
            <v>166.80586</v>
          </cell>
          <cell r="AD88">
            <v>10.62656</v>
          </cell>
          <cell r="AE88">
            <v>11.198979999999999</v>
          </cell>
          <cell r="AF88">
            <v>6.0723199999999995</v>
          </cell>
          <cell r="AG88">
            <v>7.6624599999999994</v>
          </cell>
          <cell r="AH88">
            <v>22.987379999999998</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C88">
            <v>38353</v>
          </cell>
          <cell r="BD88">
            <v>157.00720000000001</v>
          </cell>
          <cell r="BE88">
            <v>604.72159999999997</v>
          </cell>
          <cell r="BF88">
            <v>25.211069999999999</v>
          </cell>
          <cell r="BG88">
            <v>47.703119999999998</v>
          </cell>
          <cell r="BH88">
            <v>40.461359999999999</v>
          </cell>
          <cell r="BI88">
            <v>1.33199</v>
          </cell>
          <cell r="BJ88">
            <v>0.55835999999999997</v>
          </cell>
          <cell r="BK88">
            <v>0</v>
          </cell>
          <cell r="BL88">
            <v>0</v>
          </cell>
          <cell r="BM88">
            <v>0</v>
          </cell>
          <cell r="BN88">
            <v>0</v>
          </cell>
          <cell r="BP88">
            <v>0</v>
          </cell>
          <cell r="BQ88">
            <v>0</v>
          </cell>
          <cell r="BR88">
            <v>0</v>
          </cell>
          <cell r="BS88">
            <v>0</v>
          </cell>
          <cell r="BT88">
            <v>0</v>
          </cell>
          <cell r="BU88">
            <v>0</v>
          </cell>
          <cell r="CA88">
            <v>0</v>
          </cell>
          <cell r="CB88">
            <v>0</v>
          </cell>
          <cell r="CC88">
            <v>0</v>
          </cell>
          <cell r="CH88">
            <v>0</v>
          </cell>
          <cell r="CI88">
            <v>390.76400000000001</v>
          </cell>
          <cell r="CJ88">
            <v>0</v>
          </cell>
          <cell r="CK88">
            <v>0</v>
          </cell>
          <cell r="CL88">
            <v>0</v>
          </cell>
          <cell r="CR88">
            <v>0</v>
          </cell>
          <cell r="CS88">
            <v>0</v>
          </cell>
          <cell r="CT88">
            <v>0</v>
          </cell>
          <cell r="CU88">
            <v>0</v>
          </cell>
          <cell r="CV88">
            <v>0</v>
          </cell>
          <cell r="CW88">
            <v>0</v>
          </cell>
          <cell r="CX88">
            <v>0</v>
          </cell>
          <cell r="CY88">
            <v>0</v>
          </cell>
          <cell r="CZ88">
            <v>0</v>
          </cell>
          <cell r="DA88">
            <v>0</v>
          </cell>
          <cell r="DC88">
            <v>38353</v>
          </cell>
          <cell r="DD88">
            <v>11775.188265000003</v>
          </cell>
          <cell r="DE88">
            <v>903.5807299999999</v>
          </cell>
          <cell r="DF88">
            <v>0</v>
          </cell>
          <cell r="DG88">
            <v>876.99469999999997</v>
          </cell>
          <cell r="DH88">
            <v>0</v>
          </cell>
          <cell r="DI88">
            <v>390.76400000000001</v>
          </cell>
          <cell r="DJ88">
            <v>0</v>
          </cell>
          <cell r="DK88">
            <v>13946.527695000001</v>
          </cell>
        </row>
        <row r="89">
          <cell r="A89">
            <v>38384</v>
          </cell>
          <cell r="B89">
            <v>6419.7165300000006</v>
          </cell>
          <cell r="C89">
            <v>4793.5271999999995</v>
          </cell>
          <cell r="D89">
            <v>110.32221</v>
          </cell>
          <cell r="E89">
            <v>215.60592</v>
          </cell>
          <cell r="F89">
            <v>204.2808</v>
          </cell>
          <cell r="G89">
            <v>6.1755900000000006</v>
          </cell>
          <cell r="H89">
            <v>1.5303199999999999</v>
          </cell>
          <cell r="I89">
            <v>0.21059999999999998</v>
          </cell>
          <cell r="J89">
            <v>0</v>
          </cell>
          <cell r="K89">
            <v>0</v>
          </cell>
          <cell r="L89">
            <v>0</v>
          </cell>
          <cell r="M89">
            <v>0</v>
          </cell>
          <cell r="N89">
            <v>0</v>
          </cell>
          <cell r="O89">
            <v>0</v>
          </cell>
          <cell r="P89">
            <v>23.150719999999996</v>
          </cell>
          <cell r="Q89">
            <v>11.19584</v>
          </cell>
          <cell r="R89">
            <v>32.123390000000001</v>
          </cell>
          <cell r="S89">
            <v>19.450859999999999</v>
          </cell>
          <cell r="T89">
            <v>36.62368</v>
          </cell>
          <cell r="U89">
            <v>61.59438999999999</v>
          </cell>
          <cell r="V89">
            <v>0.94879999999999998</v>
          </cell>
          <cell r="W89">
            <v>23.576799999999999</v>
          </cell>
          <cell r="X89">
            <v>4.1259399999999999</v>
          </cell>
          <cell r="Y89">
            <v>0.29470999999999997</v>
          </cell>
          <cell r="Z89">
            <v>1.1788399999999999</v>
          </cell>
          <cell r="AA89">
            <v>103.79872</v>
          </cell>
          <cell r="AB89">
            <v>361.49279999999999</v>
          </cell>
          <cell r="AC89">
            <v>166.80586</v>
          </cell>
          <cell r="AD89">
            <v>10.62656</v>
          </cell>
          <cell r="AE89">
            <v>11.198979999999999</v>
          </cell>
          <cell r="AF89">
            <v>6.0723199999999995</v>
          </cell>
          <cell r="AG89">
            <v>7.6624599999999994</v>
          </cell>
          <cell r="AH89">
            <v>22.987379999999998</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C89">
            <v>38384</v>
          </cell>
          <cell r="BD89">
            <v>157.00720000000001</v>
          </cell>
          <cell r="BE89">
            <v>604.72159999999997</v>
          </cell>
          <cell r="BF89">
            <v>25.211069999999999</v>
          </cell>
          <cell r="BG89">
            <v>47.703119999999998</v>
          </cell>
          <cell r="BH89">
            <v>40.461359999999999</v>
          </cell>
          <cell r="BI89">
            <v>1.33199</v>
          </cell>
          <cell r="BJ89">
            <v>0.55835999999999997</v>
          </cell>
          <cell r="BK89">
            <v>0</v>
          </cell>
          <cell r="BL89">
            <v>0</v>
          </cell>
          <cell r="BM89">
            <v>0</v>
          </cell>
          <cell r="BN89">
            <v>0</v>
          </cell>
          <cell r="BP89">
            <v>0</v>
          </cell>
          <cell r="BQ89">
            <v>0</v>
          </cell>
          <cell r="BR89">
            <v>0</v>
          </cell>
          <cell r="BS89">
            <v>0</v>
          </cell>
          <cell r="BT89">
            <v>0</v>
          </cell>
          <cell r="BU89">
            <v>0</v>
          </cell>
          <cell r="CA89">
            <v>0</v>
          </cell>
          <cell r="CB89">
            <v>0</v>
          </cell>
          <cell r="CC89">
            <v>0</v>
          </cell>
          <cell r="CH89">
            <v>0</v>
          </cell>
          <cell r="CI89">
            <v>390.76400000000001</v>
          </cell>
          <cell r="CJ89">
            <v>0</v>
          </cell>
          <cell r="CK89">
            <v>0</v>
          </cell>
          <cell r="CL89">
            <v>0</v>
          </cell>
          <cell r="CR89">
            <v>0</v>
          </cell>
          <cell r="CS89">
            <v>0</v>
          </cell>
          <cell r="CT89">
            <v>0</v>
          </cell>
          <cell r="CU89">
            <v>0</v>
          </cell>
          <cell r="CV89">
            <v>0</v>
          </cell>
          <cell r="CW89">
            <v>0</v>
          </cell>
          <cell r="CX89">
            <v>0</v>
          </cell>
          <cell r="CY89">
            <v>0</v>
          </cell>
          <cell r="CZ89">
            <v>0</v>
          </cell>
          <cell r="DA89">
            <v>0</v>
          </cell>
          <cell r="DC89">
            <v>38384</v>
          </cell>
          <cell r="DD89">
            <v>11751.369170000002</v>
          </cell>
          <cell r="DE89">
            <v>904.90904999999998</v>
          </cell>
          <cell r="DF89">
            <v>0</v>
          </cell>
          <cell r="DG89">
            <v>876.99469999999997</v>
          </cell>
          <cell r="DH89">
            <v>0</v>
          </cell>
          <cell r="DI89">
            <v>390.76400000000001</v>
          </cell>
          <cell r="DJ89">
            <v>0</v>
          </cell>
          <cell r="DK89">
            <v>13924.03692</v>
          </cell>
        </row>
        <row r="90">
          <cell r="A90">
            <v>38412</v>
          </cell>
          <cell r="B90">
            <v>6428.2479775000002</v>
          </cell>
          <cell r="C90">
            <v>4805.4258</v>
          </cell>
          <cell r="D90">
            <v>110.32221</v>
          </cell>
          <cell r="E90">
            <v>215.83151999999998</v>
          </cell>
          <cell r="F90">
            <v>207.0444</v>
          </cell>
          <cell r="G90">
            <v>6.1755900000000006</v>
          </cell>
          <cell r="H90">
            <v>1.5303199999999999</v>
          </cell>
          <cell r="I90">
            <v>0.21059999999999998</v>
          </cell>
          <cell r="J90">
            <v>0</v>
          </cell>
          <cell r="K90">
            <v>0</v>
          </cell>
          <cell r="L90">
            <v>0</v>
          </cell>
          <cell r="M90">
            <v>0</v>
          </cell>
          <cell r="N90">
            <v>0</v>
          </cell>
          <cell r="O90">
            <v>0</v>
          </cell>
          <cell r="P90">
            <v>23.150719999999996</v>
          </cell>
          <cell r="Q90">
            <v>11.19584</v>
          </cell>
          <cell r="R90">
            <v>32.123390000000001</v>
          </cell>
          <cell r="S90">
            <v>19.450859999999999</v>
          </cell>
          <cell r="T90">
            <v>36.62368</v>
          </cell>
          <cell r="U90">
            <v>61.59438999999999</v>
          </cell>
          <cell r="V90">
            <v>0.94879999999999998</v>
          </cell>
          <cell r="W90">
            <v>23.576799999999999</v>
          </cell>
          <cell r="X90">
            <v>4.1259399999999999</v>
          </cell>
          <cell r="Y90">
            <v>0.29470999999999997</v>
          </cell>
          <cell r="Z90">
            <v>1.1788399999999999</v>
          </cell>
          <cell r="AA90">
            <v>103.79872</v>
          </cell>
          <cell r="AB90">
            <v>363.20063999999996</v>
          </cell>
          <cell r="AC90">
            <v>166.80586</v>
          </cell>
          <cell r="AD90">
            <v>10.62656</v>
          </cell>
          <cell r="AE90">
            <v>11.198979999999999</v>
          </cell>
          <cell r="AF90">
            <v>6.0723199999999995</v>
          </cell>
          <cell r="AG90">
            <v>7.6624599999999994</v>
          </cell>
          <cell r="AH90">
            <v>22.987379999999998</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C90">
            <v>38412</v>
          </cell>
          <cell r="BD90">
            <v>157.00720000000001</v>
          </cell>
          <cell r="BE90">
            <v>604.72159999999997</v>
          </cell>
          <cell r="BF90">
            <v>25.211069999999999</v>
          </cell>
          <cell r="BG90">
            <v>47.703119999999998</v>
          </cell>
          <cell r="BH90">
            <v>40.461359999999999</v>
          </cell>
          <cell r="BI90">
            <v>1.33199</v>
          </cell>
          <cell r="BJ90">
            <v>0.55835999999999997</v>
          </cell>
          <cell r="BK90">
            <v>0</v>
          </cell>
          <cell r="BL90">
            <v>0</v>
          </cell>
          <cell r="BM90">
            <v>0</v>
          </cell>
          <cell r="BN90">
            <v>0</v>
          </cell>
          <cell r="BP90">
            <v>0</v>
          </cell>
          <cell r="BQ90">
            <v>0</v>
          </cell>
          <cell r="BR90">
            <v>0</v>
          </cell>
          <cell r="BS90">
            <v>0</v>
          </cell>
          <cell r="BT90">
            <v>0</v>
          </cell>
          <cell r="BU90">
            <v>0</v>
          </cell>
          <cell r="CA90">
            <v>0</v>
          </cell>
          <cell r="CB90">
            <v>0</v>
          </cell>
          <cell r="CC90">
            <v>0</v>
          </cell>
          <cell r="CH90">
            <v>0</v>
          </cell>
          <cell r="CI90">
            <v>390.76400000000001</v>
          </cell>
          <cell r="CJ90">
            <v>0</v>
          </cell>
          <cell r="CK90">
            <v>0</v>
          </cell>
          <cell r="CL90">
            <v>0</v>
          </cell>
          <cell r="CR90">
            <v>0</v>
          </cell>
          <cell r="CS90">
            <v>0</v>
          </cell>
          <cell r="CT90">
            <v>0</v>
          </cell>
          <cell r="CU90">
            <v>0</v>
          </cell>
          <cell r="CV90">
            <v>0</v>
          </cell>
          <cell r="CW90">
            <v>0</v>
          </cell>
          <cell r="CX90">
            <v>0</v>
          </cell>
          <cell r="CY90">
            <v>0</v>
          </cell>
          <cell r="CZ90">
            <v>0</v>
          </cell>
          <cell r="DA90">
            <v>0</v>
          </cell>
          <cell r="DC90">
            <v>38412</v>
          </cell>
          <cell r="DD90">
            <v>11774.788417500002</v>
          </cell>
          <cell r="DE90">
            <v>906.61689000000001</v>
          </cell>
          <cell r="DF90">
            <v>0</v>
          </cell>
          <cell r="DG90">
            <v>876.99469999999997</v>
          </cell>
          <cell r="DH90">
            <v>0</v>
          </cell>
          <cell r="DI90">
            <v>390.76400000000001</v>
          </cell>
          <cell r="DJ90">
            <v>0</v>
          </cell>
          <cell r="DK90">
            <v>13949.1640075</v>
          </cell>
        </row>
        <row r="91">
          <cell r="A91">
            <v>38443</v>
          </cell>
          <cell r="B91">
            <v>6413.2336349999996</v>
          </cell>
          <cell r="C91">
            <v>4792.3427999999994</v>
          </cell>
          <cell r="D91">
            <v>110.32221</v>
          </cell>
          <cell r="E91">
            <v>216.12479999999999</v>
          </cell>
          <cell r="F91">
            <v>210.72167999999999</v>
          </cell>
          <cell r="G91">
            <v>6.1755900000000006</v>
          </cell>
          <cell r="H91">
            <v>1.5303199999999999</v>
          </cell>
          <cell r="I91">
            <v>0.21059999999999998</v>
          </cell>
          <cell r="J91">
            <v>0</v>
          </cell>
          <cell r="K91">
            <v>0</v>
          </cell>
          <cell r="L91">
            <v>0</v>
          </cell>
          <cell r="M91">
            <v>0</v>
          </cell>
          <cell r="N91">
            <v>0</v>
          </cell>
          <cell r="O91">
            <v>0</v>
          </cell>
          <cell r="P91">
            <v>23.150719999999996</v>
          </cell>
          <cell r="Q91">
            <v>11.19584</v>
          </cell>
          <cell r="R91">
            <v>32.123390000000001</v>
          </cell>
          <cell r="S91">
            <v>19.450859999999999</v>
          </cell>
          <cell r="T91">
            <v>36.62368</v>
          </cell>
          <cell r="U91">
            <v>61.59438999999999</v>
          </cell>
          <cell r="V91">
            <v>0.94879999999999998</v>
          </cell>
          <cell r="W91">
            <v>23.576799999999999</v>
          </cell>
          <cell r="X91">
            <v>4.1259399999999999</v>
          </cell>
          <cell r="Y91">
            <v>0.29470999999999997</v>
          </cell>
          <cell r="Z91">
            <v>1.1788399999999999</v>
          </cell>
          <cell r="AA91">
            <v>103.79872</v>
          </cell>
          <cell r="AB91">
            <v>365.47775999999999</v>
          </cell>
          <cell r="AC91">
            <v>166.80586</v>
          </cell>
          <cell r="AD91">
            <v>10.62656</v>
          </cell>
          <cell r="AE91">
            <v>11.198979999999999</v>
          </cell>
          <cell r="AF91">
            <v>6.0723199999999995</v>
          </cell>
          <cell r="AG91">
            <v>7.6624599999999994</v>
          </cell>
          <cell r="AH91">
            <v>22.987379999999998</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C91">
            <v>38443</v>
          </cell>
          <cell r="BD91">
            <v>157.00720000000001</v>
          </cell>
          <cell r="BE91">
            <v>604.72159999999997</v>
          </cell>
          <cell r="BF91">
            <v>25.211069999999999</v>
          </cell>
          <cell r="BG91">
            <v>47.703119999999998</v>
          </cell>
          <cell r="BH91">
            <v>40.461359999999999</v>
          </cell>
          <cell r="BI91">
            <v>1.33199</v>
          </cell>
          <cell r="BJ91">
            <v>0.55835999999999997</v>
          </cell>
          <cell r="BK91">
            <v>0</v>
          </cell>
          <cell r="BL91">
            <v>0</v>
          </cell>
          <cell r="BM91">
            <v>0</v>
          </cell>
          <cell r="BN91">
            <v>0</v>
          </cell>
          <cell r="BP91">
            <v>0</v>
          </cell>
          <cell r="BQ91">
            <v>0</v>
          </cell>
          <cell r="BR91">
            <v>0</v>
          </cell>
          <cell r="BS91">
            <v>0</v>
          </cell>
          <cell r="BT91">
            <v>0</v>
          </cell>
          <cell r="BU91">
            <v>0</v>
          </cell>
          <cell r="CA91">
            <v>0</v>
          </cell>
          <cell r="CB91">
            <v>0</v>
          </cell>
          <cell r="CC91">
            <v>0</v>
          </cell>
          <cell r="CH91">
            <v>0</v>
          </cell>
          <cell r="CI91">
            <v>390.76400000000001</v>
          </cell>
          <cell r="CJ91">
            <v>0</v>
          </cell>
          <cell r="CK91">
            <v>0</v>
          </cell>
          <cell r="CL91">
            <v>0</v>
          </cell>
          <cell r="CR91">
            <v>0</v>
          </cell>
          <cell r="CS91">
            <v>0</v>
          </cell>
          <cell r="CT91">
            <v>0</v>
          </cell>
          <cell r="CU91">
            <v>0</v>
          </cell>
          <cell r="CV91">
            <v>0</v>
          </cell>
          <cell r="CW91">
            <v>0</v>
          </cell>
          <cell r="CX91">
            <v>0</v>
          </cell>
          <cell r="CY91">
            <v>0</v>
          </cell>
          <cell r="CZ91">
            <v>0</v>
          </cell>
          <cell r="DA91">
            <v>0</v>
          </cell>
          <cell r="DC91">
            <v>38443</v>
          </cell>
          <cell r="DD91">
            <v>11750.661635</v>
          </cell>
          <cell r="DE91">
            <v>908.89400999999998</v>
          </cell>
          <cell r="DF91">
            <v>0</v>
          </cell>
          <cell r="DG91">
            <v>876.99469999999997</v>
          </cell>
          <cell r="DH91">
            <v>0</v>
          </cell>
          <cell r="DI91">
            <v>390.76400000000001</v>
          </cell>
          <cell r="DJ91">
            <v>0</v>
          </cell>
          <cell r="DK91">
            <v>13927.314344999999</v>
          </cell>
        </row>
        <row r="92">
          <cell r="A92">
            <v>38473</v>
          </cell>
          <cell r="B92">
            <v>6420.6856579999994</v>
          </cell>
          <cell r="C92">
            <v>4804.3195199999991</v>
          </cell>
          <cell r="D92">
            <v>110.32221</v>
          </cell>
          <cell r="E92">
            <v>216.42935999999997</v>
          </cell>
          <cell r="F92">
            <v>214.54559999999998</v>
          </cell>
          <cell r="G92">
            <v>6.1755900000000006</v>
          </cell>
          <cell r="H92">
            <v>1.5303199999999999</v>
          </cell>
          <cell r="I92">
            <v>0.21059999999999998</v>
          </cell>
          <cell r="J92">
            <v>0</v>
          </cell>
          <cell r="K92">
            <v>0</v>
          </cell>
          <cell r="L92">
            <v>0</v>
          </cell>
          <cell r="M92">
            <v>0</v>
          </cell>
          <cell r="N92">
            <v>0</v>
          </cell>
          <cell r="O92">
            <v>0</v>
          </cell>
          <cell r="P92">
            <v>23.150719999999996</v>
          </cell>
          <cell r="Q92">
            <v>11.19584</v>
          </cell>
          <cell r="R92">
            <v>32.123390000000001</v>
          </cell>
          <cell r="S92">
            <v>19.450859999999999</v>
          </cell>
          <cell r="T92">
            <v>36.62368</v>
          </cell>
          <cell r="U92">
            <v>61.59438999999999</v>
          </cell>
          <cell r="V92">
            <v>0.94879999999999998</v>
          </cell>
          <cell r="W92">
            <v>23.576799999999999</v>
          </cell>
          <cell r="X92">
            <v>4.1259399999999999</v>
          </cell>
          <cell r="Y92">
            <v>0.29470999999999997</v>
          </cell>
          <cell r="Z92">
            <v>1.1788399999999999</v>
          </cell>
          <cell r="AA92">
            <v>103.79872</v>
          </cell>
          <cell r="AB92">
            <v>367.75488000000001</v>
          </cell>
          <cell r="AC92">
            <v>166.80586</v>
          </cell>
          <cell r="AD92">
            <v>10.62656</v>
          </cell>
          <cell r="AE92">
            <v>11.198979999999999</v>
          </cell>
          <cell r="AF92">
            <v>6.0723199999999995</v>
          </cell>
          <cell r="AG92">
            <v>7.6624599999999994</v>
          </cell>
          <cell r="AH92">
            <v>22.987379999999998</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C92">
            <v>38473</v>
          </cell>
          <cell r="BD92">
            <v>157.00720000000001</v>
          </cell>
          <cell r="BE92">
            <v>604.72159999999997</v>
          </cell>
          <cell r="BF92">
            <v>25.211069999999999</v>
          </cell>
          <cell r="BG92">
            <v>47.703119999999998</v>
          </cell>
          <cell r="BH92">
            <v>40.461359999999999</v>
          </cell>
          <cell r="BI92">
            <v>1.33199</v>
          </cell>
          <cell r="BJ92">
            <v>0.55835999999999997</v>
          </cell>
          <cell r="BK92">
            <v>0</v>
          </cell>
          <cell r="BL92">
            <v>0</v>
          </cell>
          <cell r="BM92">
            <v>0</v>
          </cell>
          <cell r="BN92">
            <v>0</v>
          </cell>
          <cell r="BP92">
            <v>0</v>
          </cell>
          <cell r="BQ92">
            <v>0</v>
          </cell>
          <cell r="BR92">
            <v>0</v>
          </cell>
          <cell r="BS92">
            <v>0</v>
          </cell>
          <cell r="BT92">
            <v>0</v>
          </cell>
          <cell r="BU92">
            <v>0</v>
          </cell>
          <cell r="CA92">
            <v>0</v>
          </cell>
          <cell r="CB92">
            <v>0</v>
          </cell>
          <cell r="CC92">
            <v>0</v>
          </cell>
          <cell r="CH92">
            <v>0</v>
          </cell>
          <cell r="CI92">
            <v>390.76400000000001</v>
          </cell>
          <cell r="CJ92">
            <v>0</v>
          </cell>
          <cell r="CK92">
            <v>0</v>
          </cell>
          <cell r="CL92">
            <v>0</v>
          </cell>
          <cell r="CR92">
            <v>0</v>
          </cell>
          <cell r="CS92">
            <v>0</v>
          </cell>
          <cell r="CT92">
            <v>0</v>
          </cell>
          <cell r="CU92">
            <v>0</v>
          </cell>
          <cell r="CV92">
            <v>0</v>
          </cell>
          <cell r="CW92">
            <v>0</v>
          </cell>
          <cell r="CX92">
            <v>0</v>
          </cell>
          <cell r="CY92">
            <v>0</v>
          </cell>
          <cell r="CZ92">
            <v>0</v>
          </cell>
          <cell r="DA92">
            <v>0</v>
          </cell>
          <cell r="DC92">
            <v>38473</v>
          </cell>
          <cell r="DD92">
            <v>11774.218858</v>
          </cell>
          <cell r="DE92">
            <v>911.17112999999995</v>
          </cell>
          <cell r="DF92">
            <v>0</v>
          </cell>
          <cell r="DG92">
            <v>876.99469999999997</v>
          </cell>
          <cell r="DH92">
            <v>0</v>
          </cell>
          <cell r="DI92">
            <v>390.76400000000001</v>
          </cell>
          <cell r="DJ92">
            <v>0</v>
          </cell>
          <cell r="DK92">
            <v>13953.148687999999</v>
          </cell>
        </row>
        <row r="93">
          <cell r="A93">
            <v>38504</v>
          </cell>
          <cell r="B93">
            <v>6414.5577220000005</v>
          </cell>
          <cell r="C93">
            <v>4801.6516799999999</v>
          </cell>
          <cell r="D93">
            <v>110.32221</v>
          </cell>
          <cell r="E93">
            <v>216.72263999999998</v>
          </cell>
          <cell r="F93">
            <v>218.27928</v>
          </cell>
          <cell r="G93">
            <v>6.1755900000000006</v>
          </cell>
          <cell r="H93">
            <v>1.5303199999999999</v>
          </cell>
          <cell r="I93">
            <v>0.21059999999999998</v>
          </cell>
          <cell r="J93">
            <v>0</v>
          </cell>
          <cell r="K93">
            <v>0</v>
          </cell>
          <cell r="L93">
            <v>0</v>
          </cell>
          <cell r="M93">
            <v>0</v>
          </cell>
          <cell r="N93">
            <v>0</v>
          </cell>
          <cell r="O93">
            <v>0</v>
          </cell>
          <cell r="P93">
            <v>23.150719999999996</v>
          </cell>
          <cell r="Q93">
            <v>11.19584</v>
          </cell>
          <cell r="R93">
            <v>32.123390000000001</v>
          </cell>
          <cell r="S93">
            <v>19.450859999999999</v>
          </cell>
          <cell r="T93">
            <v>36.62368</v>
          </cell>
          <cell r="U93">
            <v>61.59438999999999</v>
          </cell>
          <cell r="V93">
            <v>0.94879999999999998</v>
          </cell>
          <cell r="W93">
            <v>23.576799999999999</v>
          </cell>
          <cell r="X93">
            <v>4.1259399999999999</v>
          </cell>
          <cell r="Y93">
            <v>0.29470999999999997</v>
          </cell>
          <cell r="Z93">
            <v>1.1788399999999999</v>
          </cell>
          <cell r="AA93">
            <v>103.79872</v>
          </cell>
          <cell r="AB93">
            <v>370.03199999999998</v>
          </cell>
          <cell r="AC93">
            <v>166.80586</v>
          </cell>
          <cell r="AD93">
            <v>10.62656</v>
          </cell>
          <cell r="AE93">
            <v>11.198979999999999</v>
          </cell>
          <cell r="AF93">
            <v>6.0723199999999995</v>
          </cell>
          <cell r="AG93">
            <v>7.6624599999999994</v>
          </cell>
          <cell r="AH93">
            <v>22.987379999999998</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C93">
            <v>38504</v>
          </cell>
          <cell r="BD93">
            <v>157.00720000000001</v>
          </cell>
          <cell r="BE93">
            <v>604.72159999999997</v>
          </cell>
          <cell r="BF93">
            <v>25.211069999999999</v>
          </cell>
          <cell r="BG93">
            <v>47.703119999999998</v>
          </cell>
          <cell r="BH93">
            <v>40.461359999999999</v>
          </cell>
          <cell r="BI93">
            <v>1.33199</v>
          </cell>
          <cell r="BJ93">
            <v>0.55835999999999997</v>
          </cell>
          <cell r="BK93">
            <v>0</v>
          </cell>
          <cell r="BL93">
            <v>0</v>
          </cell>
          <cell r="BM93">
            <v>0</v>
          </cell>
          <cell r="BN93">
            <v>0</v>
          </cell>
          <cell r="BP93">
            <v>0</v>
          </cell>
          <cell r="BQ93">
            <v>0</v>
          </cell>
          <cell r="BR93">
            <v>0</v>
          </cell>
          <cell r="BS93">
            <v>0</v>
          </cell>
          <cell r="BT93">
            <v>0</v>
          </cell>
          <cell r="BU93">
            <v>0</v>
          </cell>
          <cell r="CA93">
            <v>0</v>
          </cell>
          <cell r="CB93">
            <v>0</v>
          </cell>
          <cell r="CC93">
            <v>0</v>
          </cell>
          <cell r="CH93">
            <v>0</v>
          </cell>
          <cell r="CI93">
            <v>390.76400000000001</v>
          </cell>
          <cell r="CJ93">
            <v>0</v>
          </cell>
          <cell r="CK93">
            <v>0</v>
          </cell>
          <cell r="CL93">
            <v>0</v>
          </cell>
          <cell r="CR93">
            <v>0</v>
          </cell>
          <cell r="CS93">
            <v>0</v>
          </cell>
          <cell r="CT93">
            <v>0</v>
          </cell>
          <cell r="CU93">
            <v>0</v>
          </cell>
          <cell r="CV93">
            <v>0</v>
          </cell>
          <cell r="CW93">
            <v>0</v>
          </cell>
          <cell r="CX93">
            <v>0</v>
          </cell>
          <cell r="CY93">
            <v>0</v>
          </cell>
          <cell r="CZ93">
            <v>0</v>
          </cell>
          <cell r="DA93">
            <v>0</v>
          </cell>
          <cell r="DC93">
            <v>38504</v>
          </cell>
          <cell r="DD93">
            <v>11769.450042000002</v>
          </cell>
          <cell r="DE93">
            <v>913.44824999999992</v>
          </cell>
          <cell r="DF93">
            <v>0</v>
          </cell>
          <cell r="DG93">
            <v>876.99469999999997</v>
          </cell>
          <cell r="DH93">
            <v>0</v>
          </cell>
          <cell r="DI93">
            <v>390.76400000000001</v>
          </cell>
          <cell r="DJ93">
            <v>0</v>
          </cell>
          <cell r="DK93">
            <v>13950.656992</v>
          </cell>
        </row>
        <row r="94">
          <cell r="A94">
            <v>38534</v>
          </cell>
          <cell r="B94">
            <v>6424.0649100000001</v>
          </cell>
          <cell r="C94">
            <v>4818.2007999999996</v>
          </cell>
          <cell r="D94">
            <v>110.32221</v>
          </cell>
          <cell r="E94">
            <v>216.98208</v>
          </cell>
          <cell r="F94">
            <v>221.55047999999999</v>
          </cell>
          <cell r="G94">
            <v>6.1755900000000006</v>
          </cell>
          <cell r="H94">
            <v>1.5303199999999999</v>
          </cell>
          <cell r="I94">
            <v>0.21059999999999998</v>
          </cell>
          <cell r="J94">
            <v>0</v>
          </cell>
          <cell r="K94">
            <v>0</v>
          </cell>
          <cell r="L94">
            <v>0</v>
          </cell>
          <cell r="M94">
            <v>0</v>
          </cell>
          <cell r="N94">
            <v>0</v>
          </cell>
          <cell r="O94">
            <v>0</v>
          </cell>
          <cell r="P94">
            <v>23.150719999999996</v>
          </cell>
          <cell r="Q94">
            <v>11.19584</v>
          </cell>
          <cell r="R94">
            <v>32.123390000000001</v>
          </cell>
          <cell r="S94">
            <v>19.450859999999999</v>
          </cell>
          <cell r="T94">
            <v>36.62368</v>
          </cell>
          <cell r="U94">
            <v>61.59438999999999</v>
          </cell>
          <cell r="V94">
            <v>0.94879999999999998</v>
          </cell>
          <cell r="W94">
            <v>23.576799999999999</v>
          </cell>
          <cell r="X94">
            <v>4.1259399999999999</v>
          </cell>
          <cell r="Y94">
            <v>0.29470999999999997</v>
          </cell>
          <cell r="Z94">
            <v>1.1788399999999999</v>
          </cell>
          <cell r="AA94">
            <v>103.79872</v>
          </cell>
          <cell r="AB94">
            <v>372.11935999999997</v>
          </cell>
          <cell r="AC94">
            <v>166.80586</v>
          </cell>
          <cell r="AD94">
            <v>10.62656</v>
          </cell>
          <cell r="AE94">
            <v>11.198979999999999</v>
          </cell>
          <cell r="AF94">
            <v>6.0723199999999995</v>
          </cell>
          <cell r="AG94">
            <v>7.6624599999999994</v>
          </cell>
          <cell r="AH94">
            <v>22.987379999999998</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C94">
            <v>38534</v>
          </cell>
          <cell r="BD94">
            <v>157.00720000000001</v>
          </cell>
          <cell r="BE94">
            <v>604.72159999999997</v>
          </cell>
          <cell r="BF94">
            <v>25.211069999999999</v>
          </cell>
          <cell r="BG94">
            <v>47.703119999999998</v>
          </cell>
          <cell r="BH94">
            <v>40.461359999999999</v>
          </cell>
          <cell r="BI94">
            <v>1.33199</v>
          </cell>
          <cell r="BJ94">
            <v>0.55835999999999997</v>
          </cell>
          <cell r="BK94">
            <v>0</v>
          </cell>
          <cell r="BL94">
            <v>0</v>
          </cell>
          <cell r="BM94">
            <v>0</v>
          </cell>
          <cell r="BN94">
            <v>0</v>
          </cell>
          <cell r="BP94">
            <v>0</v>
          </cell>
          <cell r="BQ94">
            <v>0</v>
          </cell>
          <cell r="BR94">
            <v>0</v>
          </cell>
          <cell r="BS94">
            <v>0</v>
          </cell>
          <cell r="BT94">
            <v>0</v>
          </cell>
          <cell r="BU94">
            <v>0</v>
          </cell>
          <cell r="CA94">
            <v>0</v>
          </cell>
          <cell r="CB94">
            <v>0</v>
          </cell>
          <cell r="CC94">
            <v>0</v>
          </cell>
          <cell r="CH94">
            <v>0</v>
          </cell>
          <cell r="CI94">
            <v>390.76400000000001</v>
          </cell>
          <cell r="CJ94">
            <v>0</v>
          </cell>
          <cell r="CK94">
            <v>0</v>
          </cell>
          <cell r="CL94">
            <v>0</v>
          </cell>
          <cell r="CR94">
            <v>0</v>
          </cell>
          <cell r="CS94">
            <v>0</v>
          </cell>
          <cell r="CT94">
            <v>0</v>
          </cell>
          <cell r="CU94">
            <v>0</v>
          </cell>
          <cell r="CV94">
            <v>0</v>
          </cell>
          <cell r="CW94">
            <v>0</v>
          </cell>
          <cell r="CX94">
            <v>0</v>
          </cell>
          <cell r="CY94">
            <v>0</v>
          </cell>
          <cell r="CZ94">
            <v>0</v>
          </cell>
          <cell r="DA94">
            <v>0</v>
          </cell>
          <cell r="DC94">
            <v>38534</v>
          </cell>
          <cell r="DD94">
            <v>11799.036990000001</v>
          </cell>
          <cell r="DE94">
            <v>915.53560999999991</v>
          </cell>
          <cell r="DF94">
            <v>0</v>
          </cell>
          <cell r="DG94">
            <v>876.99469999999997</v>
          </cell>
          <cell r="DH94">
            <v>0</v>
          </cell>
          <cell r="DI94">
            <v>390.76400000000001</v>
          </cell>
          <cell r="DJ94">
            <v>0</v>
          </cell>
          <cell r="DK94">
            <v>13982.331299999998</v>
          </cell>
        </row>
        <row r="95">
          <cell r="A95">
            <v>38565</v>
          </cell>
          <cell r="B95">
            <v>6425.6402719999996</v>
          </cell>
          <cell r="C95">
            <v>4826.0956799999994</v>
          </cell>
          <cell r="D95">
            <v>110.32221</v>
          </cell>
          <cell r="E95">
            <v>217.23023999999998</v>
          </cell>
          <cell r="F95">
            <v>224.68631999999997</v>
          </cell>
          <cell r="G95">
            <v>6.1755900000000006</v>
          </cell>
          <cell r="H95">
            <v>1.5303199999999999</v>
          </cell>
          <cell r="I95">
            <v>0.21059999999999998</v>
          </cell>
          <cell r="J95">
            <v>0</v>
          </cell>
          <cell r="K95">
            <v>0</v>
          </cell>
          <cell r="L95">
            <v>0</v>
          </cell>
          <cell r="M95">
            <v>0</v>
          </cell>
          <cell r="N95">
            <v>0</v>
          </cell>
          <cell r="O95">
            <v>0</v>
          </cell>
          <cell r="P95">
            <v>23.150719999999996</v>
          </cell>
          <cell r="Q95">
            <v>11.19584</v>
          </cell>
          <cell r="R95">
            <v>32.123390000000001</v>
          </cell>
          <cell r="S95">
            <v>19.450859999999999</v>
          </cell>
          <cell r="T95">
            <v>36.62368</v>
          </cell>
          <cell r="U95">
            <v>61.59438999999999</v>
          </cell>
          <cell r="V95">
            <v>0.94879999999999998</v>
          </cell>
          <cell r="W95">
            <v>23.576799999999999</v>
          </cell>
          <cell r="X95">
            <v>4.1259399999999999</v>
          </cell>
          <cell r="Y95">
            <v>0.29470999999999997</v>
          </cell>
          <cell r="Z95">
            <v>1.1788399999999999</v>
          </cell>
          <cell r="AA95">
            <v>103.79872</v>
          </cell>
          <cell r="AB95">
            <v>374.01695999999998</v>
          </cell>
          <cell r="AC95">
            <v>166.80586</v>
          </cell>
          <cell r="AD95">
            <v>10.62656</v>
          </cell>
          <cell r="AE95">
            <v>11.198979999999999</v>
          </cell>
          <cell r="AF95">
            <v>6.0723199999999995</v>
          </cell>
          <cell r="AG95">
            <v>7.6624599999999994</v>
          </cell>
          <cell r="AH95">
            <v>22.987379999999998</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C95">
            <v>38565</v>
          </cell>
          <cell r="BD95">
            <v>157.00720000000001</v>
          </cell>
          <cell r="BE95">
            <v>604.72159999999997</v>
          </cell>
          <cell r="BF95">
            <v>25.211069999999999</v>
          </cell>
          <cell r="BG95">
            <v>47.703119999999998</v>
          </cell>
          <cell r="BH95">
            <v>40.461359999999999</v>
          </cell>
          <cell r="BI95">
            <v>1.33199</v>
          </cell>
          <cell r="BJ95">
            <v>0.55835999999999997</v>
          </cell>
          <cell r="BK95">
            <v>0</v>
          </cell>
          <cell r="BL95">
            <v>0</v>
          </cell>
          <cell r="BM95">
            <v>0</v>
          </cell>
          <cell r="BN95">
            <v>0</v>
          </cell>
          <cell r="BP95">
            <v>0</v>
          </cell>
          <cell r="BQ95">
            <v>0</v>
          </cell>
          <cell r="BR95">
            <v>0</v>
          </cell>
          <cell r="BS95">
            <v>0</v>
          </cell>
          <cell r="BT95">
            <v>0</v>
          </cell>
          <cell r="BU95">
            <v>0</v>
          </cell>
          <cell r="CA95">
            <v>0</v>
          </cell>
          <cell r="CB95">
            <v>0</v>
          </cell>
          <cell r="CC95">
            <v>0</v>
          </cell>
          <cell r="CH95">
            <v>0</v>
          </cell>
          <cell r="CI95">
            <v>390.76400000000001</v>
          </cell>
          <cell r="CJ95">
            <v>0</v>
          </cell>
          <cell r="CK95">
            <v>0</v>
          </cell>
          <cell r="CL95">
            <v>0</v>
          </cell>
          <cell r="CR95">
            <v>0</v>
          </cell>
          <cell r="CS95">
            <v>0</v>
          </cell>
          <cell r="CT95">
            <v>0</v>
          </cell>
          <cell r="CU95">
            <v>0</v>
          </cell>
          <cell r="CV95">
            <v>0</v>
          </cell>
          <cell r="CW95">
            <v>0</v>
          </cell>
          <cell r="CX95">
            <v>0</v>
          </cell>
          <cell r="CY95">
            <v>0</v>
          </cell>
          <cell r="CZ95">
            <v>0</v>
          </cell>
          <cell r="DA95">
            <v>0</v>
          </cell>
          <cell r="DC95">
            <v>38565</v>
          </cell>
          <cell r="DD95">
            <v>11811.891232000002</v>
          </cell>
          <cell r="DE95">
            <v>917.43320999999992</v>
          </cell>
          <cell r="DF95">
            <v>0</v>
          </cell>
          <cell r="DG95">
            <v>876.99469999999997</v>
          </cell>
          <cell r="DH95">
            <v>0</v>
          </cell>
          <cell r="DI95">
            <v>390.76400000000001</v>
          </cell>
          <cell r="DJ95">
            <v>0</v>
          </cell>
          <cell r="DK95">
            <v>13997.083141999999</v>
          </cell>
        </row>
        <row r="96">
          <cell r="A96">
            <v>38596</v>
          </cell>
          <cell r="B96">
            <v>6432.7891779999991</v>
          </cell>
          <cell r="C96">
            <v>4838.8715199999997</v>
          </cell>
          <cell r="D96">
            <v>110.32221</v>
          </cell>
          <cell r="E96">
            <v>217.54607999999999</v>
          </cell>
          <cell r="F96">
            <v>228.63431999999997</v>
          </cell>
          <cell r="G96">
            <v>6.1755900000000006</v>
          </cell>
          <cell r="H96">
            <v>1.5303199999999999</v>
          </cell>
          <cell r="I96">
            <v>0.21059999999999998</v>
          </cell>
          <cell r="J96">
            <v>0</v>
          </cell>
          <cell r="K96">
            <v>0</v>
          </cell>
          <cell r="L96">
            <v>0</v>
          </cell>
          <cell r="M96">
            <v>0</v>
          </cell>
          <cell r="N96">
            <v>0</v>
          </cell>
          <cell r="O96">
            <v>0</v>
          </cell>
          <cell r="P96">
            <v>23.150719999999996</v>
          </cell>
          <cell r="Q96">
            <v>11.19584</v>
          </cell>
          <cell r="R96">
            <v>32.123390000000001</v>
          </cell>
          <cell r="S96">
            <v>19.450859999999999</v>
          </cell>
          <cell r="T96">
            <v>36.62368</v>
          </cell>
          <cell r="U96">
            <v>61.59438999999999</v>
          </cell>
          <cell r="V96">
            <v>0.94879999999999998</v>
          </cell>
          <cell r="W96">
            <v>23.576799999999999</v>
          </cell>
          <cell r="X96">
            <v>4.1259399999999999</v>
          </cell>
          <cell r="Y96">
            <v>0.29470999999999997</v>
          </cell>
          <cell r="Z96">
            <v>1.1788399999999999</v>
          </cell>
          <cell r="AA96">
            <v>103.79872</v>
          </cell>
          <cell r="AB96">
            <v>376.48383999999999</v>
          </cell>
          <cell r="AC96">
            <v>166.80586</v>
          </cell>
          <cell r="AD96">
            <v>10.62656</v>
          </cell>
          <cell r="AE96">
            <v>11.198979999999999</v>
          </cell>
          <cell r="AF96">
            <v>6.0723199999999995</v>
          </cell>
          <cell r="AG96">
            <v>7.6624599999999994</v>
          </cell>
          <cell r="AH96">
            <v>22.987379999999998</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C96">
            <v>38596</v>
          </cell>
          <cell r="BD96">
            <v>157.00720000000001</v>
          </cell>
          <cell r="BE96">
            <v>604.72159999999997</v>
          </cell>
          <cell r="BF96">
            <v>25.211069999999999</v>
          </cell>
          <cell r="BG96">
            <v>47.703119999999998</v>
          </cell>
          <cell r="BH96">
            <v>40.461359999999999</v>
          </cell>
          <cell r="BI96">
            <v>1.33199</v>
          </cell>
          <cell r="BJ96">
            <v>0.55835999999999997</v>
          </cell>
          <cell r="BK96">
            <v>0</v>
          </cell>
          <cell r="BL96">
            <v>0</v>
          </cell>
          <cell r="BM96">
            <v>0</v>
          </cell>
          <cell r="BN96">
            <v>0</v>
          </cell>
          <cell r="BP96">
            <v>0</v>
          </cell>
          <cell r="BQ96">
            <v>0</v>
          </cell>
          <cell r="BR96">
            <v>0</v>
          </cell>
          <cell r="BS96">
            <v>0</v>
          </cell>
          <cell r="BT96">
            <v>0</v>
          </cell>
          <cell r="BU96">
            <v>0</v>
          </cell>
          <cell r="CA96">
            <v>0</v>
          </cell>
          <cell r="CB96">
            <v>0</v>
          </cell>
          <cell r="CC96">
            <v>0</v>
          </cell>
          <cell r="CH96">
            <v>0</v>
          </cell>
          <cell r="CI96">
            <v>390.76400000000001</v>
          </cell>
          <cell r="CJ96">
            <v>0</v>
          </cell>
          <cell r="CK96">
            <v>0</v>
          </cell>
          <cell r="CL96">
            <v>0</v>
          </cell>
          <cell r="CR96">
            <v>0</v>
          </cell>
          <cell r="CS96">
            <v>0</v>
          </cell>
          <cell r="CT96">
            <v>0</v>
          </cell>
          <cell r="CU96">
            <v>0</v>
          </cell>
          <cell r="CV96">
            <v>0</v>
          </cell>
          <cell r="CW96">
            <v>0</v>
          </cell>
          <cell r="CX96">
            <v>0</v>
          </cell>
          <cell r="CY96">
            <v>0</v>
          </cell>
          <cell r="CZ96">
            <v>0</v>
          </cell>
          <cell r="DA96">
            <v>0</v>
          </cell>
          <cell r="DC96">
            <v>38596</v>
          </cell>
          <cell r="DD96">
            <v>11836.079818</v>
          </cell>
          <cell r="DE96">
            <v>919.90009000000009</v>
          </cell>
          <cell r="DF96">
            <v>0</v>
          </cell>
          <cell r="DG96">
            <v>876.99469999999997</v>
          </cell>
          <cell r="DH96">
            <v>0</v>
          </cell>
          <cell r="DI96">
            <v>390.76400000000001</v>
          </cell>
          <cell r="DJ96">
            <v>0</v>
          </cell>
          <cell r="DK96">
            <v>14023.738608</v>
          </cell>
        </row>
        <row r="97">
          <cell r="A97">
            <v>38626</v>
          </cell>
          <cell r="B97">
            <v>6457.7167159999999</v>
          </cell>
          <cell r="C97">
            <v>4870.99424</v>
          </cell>
          <cell r="D97">
            <v>110.32221</v>
          </cell>
          <cell r="E97">
            <v>217.92959999999997</v>
          </cell>
          <cell r="F97">
            <v>233.49600000000001</v>
          </cell>
          <cell r="G97">
            <v>6.1755900000000006</v>
          </cell>
          <cell r="H97">
            <v>1.5303199999999999</v>
          </cell>
          <cell r="I97">
            <v>0.21059999999999998</v>
          </cell>
          <cell r="J97">
            <v>0</v>
          </cell>
          <cell r="K97">
            <v>0</v>
          </cell>
          <cell r="L97">
            <v>0</v>
          </cell>
          <cell r="M97">
            <v>0</v>
          </cell>
          <cell r="N97">
            <v>0</v>
          </cell>
          <cell r="O97">
            <v>0</v>
          </cell>
          <cell r="P97">
            <v>23.150719999999996</v>
          </cell>
          <cell r="Q97">
            <v>11.19584</v>
          </cell>
          <cell r="R97">
            <v>32.123390000000001</v>
          </cell>
          <cell r="S97">
            <v>19.450859999999999</v>
          </cell>
          <cell r="T97">
            <v>36.62368</v>
          </cell>
          <cell r="U97">
            <v>61.59438999999999</v>
          </cell>
          <cell r="V97">
            <v>0.94879999999999998</v>
          </cell>
          <cell r="W97">
            <v>23.576799999999999</v>
          </cell>
          <cell r="X97">
            <v>4.1259399999999999</v>
          </cell>
          <cell r="Y97">
            <v>0.29470999999999997</v>
          </cell>
          <cell r="Z97">
            <v>1.1788399999999999</v>
          </cell>
          <cell r="AA97">
            <v>103.79872</v>
          </cell>
          <cell r="AB97">
            <v>379.52</v>
          </cell>
          <cell r="AC97">
            <v>166.80586</v>
          </cell>
          <cell r="AD97">
            <v>10.62656</v>
          </cell>
          <cell r="AE97">
            <v>11.198979999999999</v>
          </cell>
          <cell r="AF97">
            <v>6.0723199999999995</v>
          </cell>
          <cell r="AG97">
            <v>7.6624599999999994</v>
          </cell>
          <cell r="AH97">
            <v>22.987379999999998</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C97">
            <v>38626</v>
          </cell>
          <cell r="BD97">
            <v>157.00720000000001</v>
          </cell>
          <cell r="BE97">
            <v>604.72159999999997</v>
          </cell>
          <cell r="BF97">
            <v>25.211069999999999</v>
          </cell>
          <cell r="BG97">
            <v>47.703119999999998</v>
          </cell>
          <cell r="BH97">
            <v>40.461359999999999</v>
          </cell>
          <cell r="BI97">
            <v>1.33199</v>
          </cell>
          <cell r="BJ97">
            <v>0.55835999999999997</v>
          </cell>
          <cell r="BK97">
            <v>0</v>
          </cell>
          <cell r="BL97">
            <v>0</v>
          </cell>
          <cell r="BM97">
            <v>0</v>
          </cell>
          <cell r="BN97">
            <v>0</v>
          </cell>
          <cell r="BP97">
            <v>0</v>
          </cell>
          <cell r="BQ97">
            <v>0</v>
          </cell>
          <cell r="BR97">
            <v>0</v>
          </cell>
          <cell r="BS97">
            <v>0</v>
          </cell>
          <cell r="BT97">
            <v>0</v>
          </cell>
          <cell r="BU97">
            <v>0</v>
          </cell>
          <cell r="CA97">
            <v>0</v>
          </cell>
          <cell r="CB97">
            <v>0</v>
          </cell>
          <cell r="CC97">
            <v>0</v>
          </cell>
          <cell r="CH97">
            <v>0</v>
          </cell>
          <cell r="CI97">
            <v>390.76400000000001</v>
          </cell>
          <cell r="CJ97">
            <v>0</v>
          </cell>
          <cell r="CK97">
            <v>0</v>
          </cell>
          <cell r="CL97">
            <v>0</v>
          </cell>
          <cell r="CR97">
            <v>0</v>
          </cell>
          <cell r="CS97">
            <v>0</v>
          </cell>
          <cell r="CT97">
            <v>0</v>
          </cell>
          <cell r="CU97">
            <v>0</v>
          </cell>
          <cell r="CV97">
            <v>0</v>
          </cell>
          <cell r="CW97">
            <v>0</v>
          </cell>
          <cell r="CX97">
            <v>0</v>
          </cell>
          <cell r="CY97">
            <v>0</v>
          </cell>
          <cell r="CZ97">
            <v>0</v>
          </cell>
          <cell r="DA97">
            <v>0</v>
          </cell>
          <cell r="DC97">
            <v>38626</v>
          </cell>
          <cell r="DD97">
            <v>11898.375275999999</v>
          </cell>
          <cell r="DE97">
            <v>922.93624999999997</v>
          </cell>
          <cell r="DF97">
            <v>0</v>
          </cell>
          <cell r="DG97">
            <v>876.99469999999997</v>
          </cell>
          <cell r="DH97">
            <v>0</v>
          </cell>
          <cell r="DI97">
            <v>390.76400000000001</v>
          </cell>
          <cell r="DJ97">
            <v>0</v>
          </cell>
          <cell r="DK97">
            <v>14089.070225999998</v>
          </cell>
        </row>
        <row r="98">
          <cell r="A98">
            <v>38657</v>
          </cell>
          <cell r="B98">
            <v>6449.8192750000007</v>
          </cell>
          <cell r="C98">
            <v>4868.3123999999998</v>
          </cell>
          <cell r="D98">
            <v>110.32221</v>
          </cell>
          <cell r="E98">
            <v>218.34696</v>
          </cell>
          <cell r="F98">
            <v>238.67352</v>
          </cell>
          <cell r="G98">
            <v>6.1755900000000006</v>
          </cell>
          <cell r="H98">
            <v>1.5303199999999999</v>
          </cell>
          <cell r="I98">
            <v>0.21059999999999998</v>
          </cell>
          <cell r="J98">
            <v>0</v>
          </cell>
          <cell r="K98">
            <v>0</v>
          </cell>
          <cell r="L98">
            <v>0</v>
          </cell>
          <cell r="M98">
            <v>0</v>
          </cell>
          <cell r="N98">
            <v>0</v>
          </cell>
          <cell r="O98">
            <v>0</v>
          </cell>
          <cell r="P98">
            <v>23.150719999999996</v>
          </cell>
          <cell r="Q98">
            <v>11.19584</v>
          </cell>
          <cell r="R98">
            <v>32.123390000000001</v>
          </cell>
          <cell r="S98">
            <v>19.450859999999999</v>
          </cell>
          <cell r="T98">
            <v>36.62368</v>
          </cell>
          <cell r="U98">
            <v>61.59438999999999</v>
          </cell>
          <cell r="V98">
            <v>0.94879999999999998</v>
          </cell>
          <cell r="W98">
            <v>23.576799999999999</v>
          </cell>
          <cell r="X98">
            <v>4.1259399999999999</v>
          </cell>
          <cell r="Y98">
            <v>0.29470999999999997</v>
          </cell>
          <cell r="Z98">
            <v>1.1788399999999999</v>
          </cell>
          <cell r="AA98">
            <v>103.79872</v>
          </cell>
          <cell r="AB98">
            <v>382.74591999999996</v>
          </cell>
          <cell r="AC98">
            <v>166.80586</v>
          </cell>
          <cell r="AD98">
            <v>10.62656</v>
          </cell>
          <cell r="AE98">
            <v>11.198979999999999</v>
          </cell>
          <cell r="AF98">
            <v>6.0723199999999995</v>
          </cell>
          <cell r="AG98">
            <v>7.6624599999999994</v>
          </cell>
          <cell r="AH98">
            <v>22.987379999999998</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C98">
            <v>38657</v>
          </cell>
          <cell r="BD98">
            <v>157.00720000000001</v>
          </cell>
          <cell r="BE98">
            <v>604.72159999999997</v>
          </cell>
          <cell r="BF98">
            <v>25.211069999999999</v>
          </cell>
          <cell r="BG98">
            <v>47.703119999999998</v>
          </cell>
          <cell r="BH98">
            <v>40.461359999999999</v>
          </cell>
          <cell r="BI98">
            <v>1.33199</v>
          </cell>
          <cell r="BJ98">
            <v>0.55835999999999997</v>
          </cell>
          <cell r="BK98">
            <v>0</v>
          </cell>
          <cell r="BL98">
            <v>0</v>
          </cell>
          <cell r="BM98">
            <v>0</v>
          </cell>
          <cell r="BN98">
            <v>0</v>
          </cell>
          <cell r="BP98">
            <v>0</v>
          </cell>
          <cell r="BQ98">
            <v>0</v>
          </cell>
          <cell r="BR98">
            <v>0</v>
          </cell>
          <cell r="BS98">
            <v>0</v>
          </cell>
          <cell r="BT98">
            <v>0</v>
          </cell>
          <cell r="BU98">
            <v>0</v>
          </cell>
          <cell r="CA98">
            <v>0</v>
          </cell>
          <cell r="CB98">
            <v>0</v>
          </cell>
          <cell r="CC98">
            <v>0</v>
          </cell>
          <cell r="CH98">
            <v>0</v>
          </cell>
          <cell r="CI98">
            <v>390.76400000000001</v>
          </cell>
          <cell r="CJ98">
            <v>0</v>
          </cell>
          <cell r="CK98">
            <v>0</v>
          </cell>
          <cell r="CL98">
            <v>0</v>
          </cell>
          <cell r="CR98">
            <v>0</v>
          </cell>
          <cell r="CS98">
            <v>0</v>
          </cell>
          <cell r="CT98">
            <v>0</v>
          </cell>
          <cell r="CU98">
            <v>0</v>
          </cell>
          <cell r="CV98">
            <v>0</v>
          </cell>
          <cell r="CW98">
            <v>0</v>
          </cell>
          <cell r="CX98">
            <v>0</v>
          </cell>
          <cell r="CY98">
            <v>0</v>
          </cell>
          <cell r="CZ98">
            <v>0</v>
          </cell>
          <cell r="DA98">
            <v>0</v>
          </cell>
          <cell r="DC98">
            <v>38657</v>
          </cell>
          <cell r="DD98">
            <v>11893.390875000003</v>
          </cell>
          <cell r="DE98">
            <v>926.16217000000006</v>
          </cell>
          <cell r="DF98">
            <v>0</v>
          </cell>
          <cell r="DG98">
            <v>876.99469999999997</v>
          </cell>
          <cell r="DH98">
            <v>0</v>
          </cell>
          <cell r="DI98">
            <v>390.76400000000001</v>
          </cell>
          <cell r="DJ98">
            <v>0</v>
          </cell>
          <cell r="DK98">
            <v>14087.311745000001</v>
          </cell>
        </row>
        <row r="99">
          <cell r="A99">
            <v>38687</v>
          </cell>
          <cell r="B99">
            <v>6448.3632024999997</v>
          </cell>
          <cell r="C99">
            <v>4870.8477999999996</v>
          </cell>
          <cell r="D99">
            <v>110.32221</v>
          </cell>
          <cell r="E99">
            <v>218.87711999999999</v>
          </cell>
          <cell r="F99">
            <v>245.36256</v>
          </cell>
          <cell r="G99">
            <v>6.1755900000000006</v>
          </cell>
          <cell r="H99">
            <v>1.5303199999999999</v>
          </cell>
          <cell r="I99">
            <v>0.21059999999999998</v>
          </cell>
          <cell r="J99">
            <v>0</v>
          </cell>
          <cell r="K99">
            <v>0</v>
          </cell>
          <cell r="L99">
            <v>0</v>
          </cell>
          <cell r="M99">
            <v>0</v>
          </cell>
          <cell r="N99">
            <v>0</v>
          </cell>
          <cell r="O99">
            <v>0</v>
          </cell>
          <cell r="P99">
            <v>23.150719999999996</v>
          </cell>
          <cell r="Q99">
            <v>11.19584</v>
          </cell>
          <cell r="R99">
            <v>32.123390000000001</v>
          </cell>
          <cell r="S99">
            <v>19.450859999999999</v>
          </cell>
          <cell r="T99">
            <v>36.62368</v>
          </cell>
          <cell r="U99">
            <v>61.59438999999999</v>
          </cell>
          <cell r="V99">
            <v>0.94879999999999998</v>
          </cell>
          <cell r="W99">
            <v>23.576799999999999</v>
          </cell>
          <cell r="X99">
            <v>4.1259399999999999</v>
          </cell>
          <cell r="Y99">
            <v>0.29470999999999997</v>
          </cell>
          <cell r="Z99">
            <v>1.1788399999999999</v>
          </cell>
          <cell r="AA99">
            <v>103.79872</v>
          </cell>
          <cell r="AB99">
            <v>386.92063999999993</v>
          </cell>
          <cell r="AC99">
            <v>166.80586</v>
          </cell>
          <cell r="AD99">
            <v>10.62656</v>
          </cell>
          <cell r="AE99">
            <v>11.198979999999999</v>
          </cell>
          <cell r="AF99">
            <v>6.0723199999999995</v>
          </cell>
          <cell r="AG99">
            <v>7.6624599999999994</v>
          </cell>
          <cell r="AH99">
            <v>22.987379999999998</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C99">
            <v>38687</v>
          </cell>
          <cell r="BD99">
            <v>157.00720000000001</v>
          </cell>
          <cell r="BE99">
            <v>604.72159999999997</v>
          </cell>
          <cell r="BF99">
            <v>25.211069999999999</v>
          </cell>
          <cell r="BG99">
            <v>47.703119999999998</v>
          </cell>
          <cell r="BH99">
            <v>40.461359999999999</v>
          </cell>
          <cell r="BI99">
            <v>1.33199</v>
          </cell>
          <cell r="BJ99">
            <v>0.55835999999999997</v>
          </cell>
          <cell r="BK99">
            <v>0</v>
          </cell>
          <cell r="BL99">
            <v>0</v>
          </cell>
          <cell r="BM99">
            <v>0</v>
          </cell>
          <cell r="BN99">
            <v>0</v>
          </cell>
          <cell r="BP99">
            <v>0</v>
          </cell>
          <cell r="BQ99">
            <v>0</v>
          </cell>
          <cell r="BR99">
            <v>0</v>
          </cell>
          <cell r="BS99">
            <v>0</v>
          </cell>
          <cell r="BT99">
            <v>0</v>
          </cell>
          <cell r="BU99">
            <v>0</v>
          </cell>
          <cell r="CA99">
            <v>0</v>
          </cell>
          <cell r="CB99">
            <v>0</v>
          </cell>
          <cell r="CC99">
            <v>0</v>
          </cell>
          <cell r="CH99">
            <v>0</v>
          </cell>
          <cell r="CI99">
            <v>390.76400000000001</v>
          </cell>
          <cell r="CJ99">
            <v>0</v>
          </cell>
          <cell r="CK99">
            <v>0</v>
          </cell>
          <cell r="CL99">
            <v>0</v>
          </cell>
          <cell r="CR99">
            <v>0</v>
          </cell>
          <cell r="CS99">
            <v>0</v>
          </cell>
          <cell r="CT99">
            <v>0</v>
          </cell>
          <cell r="CU99">
            <v>0</v>
          </cell>
          <cell r="CV99">
            <v>0</v>
          </cell>
          <cell r="CW99">
            <v>0</v>
          </cell>
          <cell r="CX99">
            <v>0</v>
          </cell>
          <cell r="CY99">
            <v>0</v>
          </cell>
          <cell r="CZ99">
            <v>0</v>
          </cell>
          <cell r="DA99">
            <v>0</v>
          </cell>
          <cell r="DC99">
            <v>38687</v>
          </cell>
          <cell r="DD99">
            <v>11901.6894025</v>
          </cell>
          <cell r="DE99">
            <v>930.33689000000004</v>
          </cell>
          <cell r="DF99">
            <v>0</v>
          </cell>
          <cell r="DG99">
            <v>876.99469999999997</v>
          </cell>
          <cell r="DH99">
            <v>0</v>
          </cell>
          <cell r="DI99">
            <v>390.76400000000001</v>
          </cell>
          <cell r="DJ99">
            <v>0</v>
          </cell>
          <cell r="DK99">
            <v>14099.784992499999</v>
          </cell>
        </row>
        <row r="100">
          <cell r="A100">
            <v>38718</v>
          </cell>
          <cell r="B100">
            <v>6447.4334850000005</v>
          </cell>
          <cell r="C100">
            <v>4874.0971999999992</v>
          </cell>
          <cell r="D100">
            <v>110.32221</v>
          </cell>
          <cell r="E100">
            <v>219.02375999999998</v>
          </cell>
          <cell r="F100">
            <v>247.26887999999997</v>
          </cell>
          <cell r="G100">
            <v>6.1755900000000006</v>
          </cell>
          <cell r="H100">
            <v>1.5303199999999999</v>
          </cell>
          <cell r="I100">
            <v>0.21059999999999998</v>
          </cell>
          <cell r="J100">
            <v>0</v>
          </cell>
          <cell r="K100">
            <v>0</v>
          </cell>
          <cell r="L100">
            <v>0</v>
          </cell>
          <cell r="M100">
            <v>0</v>
          </cell>
          <cell r="N100">
            <v>0</v>
          </cell>
          <cell r="O100">
            <v>0</v>
          </cell>
          <cell r="P100">
            <v>23.150719999999996</v>
          </cell>
          <cell r="Q100">
            <v>11.19584</v>
          </cell>
          <cell r="R100">
            <v>32.123390000000001</v>
          </cell>
          <cell r="S100">
            <v>19.450859999999999</v>
          </cell>
          <cell r="T100">
            <v>36.62368</v>
          </cell>
          <cell r="U100">
            <v>61.59438999999999</v>
          </cell>
          <cell r="V100">
            <v>0.94879999999999998</v>
          </cell>
          <cell r="W100">
            <v>23.576799999999999</v>
          </cell>
          <cell r="X100">
            <v>4.1259399999999999</v>
          </cell>
          <cell r="Y100">
            <v>0.29470999999999997</v>
          </cell>
          <cell r="Z100">
            <v>1.1788399999999999</v>
          </cell>
          <cell r="AA100">
            <v>103.79872</v>
          </cell>
          <cell r="AB100">
            <v>388.05919999999998</v>
          </cell>
          <cell r="AC100">
            <v>166.80586</v>
          </cell>
          <cell r="AD100">
            <v>10.62656</v>
          </cell>
          <cell r="AE100">
            <v>11.198979999999999</v>
          </cell>
          <cell r="AF100">
            <v>6.0723199999999995</v>
          </cell>
          <cell r="AG100">
            <v>7.6624599999999994</v>
          </cell>
          <cell r="AH100">
            <v>22.987379999999998</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C100">
            <v>38718</v>
          </cell>
          <cell r="BD100">
            <v>157.00720000000001</v>
          </cell>
          <cell r="BE100">
            <v>604.72159999999997</v>
          </cell>
          <cell r="BF100">
            <v>25.211069999999999</v>
          </cell>
          <cell r="BG100">
            <v>47.703119999999998</v>
          </cell>
          <cell r="BH100">
            <v>40.461359999999999</v>
          </cell>
          <cell r="BI100">
            <v>1.33199</v>
          </cell>
          <cell r="BJ100">
            <v>0.55835999999999997</v>
          </cell>
          <cell r="BK100">
            <v>0</v>
          </cell>
          <cell r="BL100">
            <v>0</v>
          </cell>
          <cell r="BM100">
            <v>0</v>
          </cell>
          <cell r="BN100">
            <v>0</v>
          </cell>
          <cell r="BP100">
            <v>0</v>
          </cell>
          <cell r="BQ100">
            <v>0</v>
          </cell>
          <cell r="BR100">
            <v>0</v>
          </cell>
          <cell r="BS100">
            <v>0</v>
          </cell>
          <cell r="BT100">
            <v>0</v>
          </cell>
          <cell r="BU100">
            <v>0</v>
          </cell>
          <cell r="CA100">
            <v>0</v>
          </cell>
          <cell r="CB100">
            <v>0</v>
          </cell>
          <cell r="CC100">
            <v>0</v>
          </cell>
          <cell r="CH100">
            <v>0</v>
          </cell>
          <cell r="CI100">
            <v>390.76400000000001</v>
          </cell>
          <cell r="CJ100">
            <v>0</v>
          </cell>
          <cell r="CK100">
            <v>0</v>
          </cell>
          <cell r="CL100">
            <v>0</v>
          </cell>
          <cell r="CR100">
            <v>0</v>
          </cell>
          <cell r="CS100">
            <v>0</v>
          </cell>
          <cell r="CT100">
            <v>0</v>
          </cell>
          <cell r="CU100">
            <v>0</v>
          </cell>
          <cell r="CV100">
            <v>0</v>
          </cell>
          <cell r="CW100">
            <v>0</v>
          </cell>
          <cell r="CX100">
            <v>0</v>
          </cell>
          <cell r="CY100">
            <v>0</v>
          </cell>
          <cell r="CZ100">
            <v>0</v>
          </cell>
          <cell r="DA100">
            <v>0</v>
          </cell>
          <cell r="DC100">
            <v>38718</v>
          </cell>
          <cell r="DD100">
            <v>11906.062045000001</v>
          </cell>
          <cell r="DE100">
            <v>931.47544999999991</v>
          </cell>
          <cell r="DF100">
            <v>0</v>
          </cell>
          <cell r="DG100">
            <v>876.99469999999997</v>
          </cell>
          <cell r="DH100">
            <v>0</v>
          </cell>
          <cell r="DI100">
            <v>390.76400000000001</v>
          </cell>
          <cell r="DJ100">
            <v>0</v>
          </cell>
          <cell r="DK100">
            <v>14105.296194999999</v>
          </cell>
        </row>
        <row r="101">
          <cell r="A101">
            <v>38749</v>
          </cell>
          <cell r="B101">
            <v>6433.0579100000004</v>
          </cell>
          <cell r="C101">
            <v>4862.1607999999997</v>
          </cell>
          <cell r="D101">
            <v>110.32221</v>
          </cell>
          <cell r="E101">
            <v>219.20424</v>
          </cell>
          <cell r="F101">
            <v>249.58127999999999</v>
          </cell>
          <cell r="G101">
            <v>6.1755900000000006</v>
          </cell>
          <cell r="H101">
            <v>1.5303199999999999</v>
          </cell>
          <cell r="I101">
            <v>0.21059999999999998</v>
          </cell>
          <cell r="J101">
            <v>0</v>
          </cell>
          <cell r="K101">
            <v>0</v>
          </cell>
          <cell r="L101">
            <v>0</v>
          </cell>
          <cell r="M101">
            <v>0</v>
          </cell>
          <cell r="N101">
            <v>0</v>
          </cell>
          <cell r="O101">
            <v>0</v>
          </cell>
          <cell r="P101">
            <v>23.150719999999996</v>
          </cell>
          <cell r="Q101">
            <v>11.19584</v>
          </cell>
          <cell r="R101">
            <v>32.123390000000001</v>
          </cell>
          <cell r="S101">
            <v>19.450859999999999</v>
          </cell>
          <cell r="T101">
            <v>36.62368</v>
          </cell>
          <cell r="U101">
            <v>61.59438999999999</v>
          </cell>
          <cell r="V101">
            <v>0.94879999999999998</v>
          </cell>
          <cell r="W101">
            <v>23.576799999999999</v>
          </cell>
          <cell r="X101">
            <v>4.1259399999999999</v>
          </cell>
          <cell r="Y101">
            <v>0.29470999999999997</v>
          </cell>
          <cell r="Z101">
            <v>1.1788399999999999</v>
          </cell>
          <cell r="AA101">
            <v>103.79872</v>
          </cell>
          <cell r="AB101">
            <v>389.38751999999994</v>
          </cell>
          <cell r="AC101">
            <v>166.80586</v>
          </cell>
          <cell r="AD101">
            <v>10.62656</v>
          </cell>
          <cell r="AE101">
            <v>11.198979999999999</v>
          </cell>
          <cell r="AF101">
            <v>6.0723199999999995</v>
          </cell>
          <cell r="AG101">
            <v>7.6624599999999994</v>
          </cell>
          <cell r="AH101">
            <v>22.987379999999998</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C101">
            <v>38749</v>
          </cell>
          <cell r="BD101">
            <v>157.00720000000001</v>
          </cell>
          <cell r="BE101">
            <v>604.72159999999997</v>
          </cell>
          <cell r="BF101">
            <v>25.211069999999999</v>
          </cell>
          <cell r="BG101">
            <v>47.703119999999998</v>
          </cell>
          <cell r="BH101">
            <v>40.461359999999999</v>
          </cell>
          <cell r="BI101">
            <v>1.33199</v>
          </cell>
          <cell r="BJ101">
            <v>0.55835999999999997</v>
          </cell>
          <cell r="BK101">
            <v>0</v>
          </cell>
          <cell r="BL101">
            <v>0</v>
          </cell>
          <cell r="BM101">
            <v>0</v>
          </cell>
          <cell r="BN101">
            <v>0</v>
          </cell>
          <cell r="BP101">
            <v>0</v>
          </cell>
          <cell r="BQ101">
            <v>0</v>
          </cell>
          <cell r="BR101">
            <v>0</v>
          </cell>
          <cell r="BS101">
            <v>0</v>
          </cell>
          <cell r="BT101">
            <v>0</v>
          </cell>
          <cell r="BU101">
            <v>0</v>
          </cell>
          <cell r="CA101">
            <v>0</v>
          </cell>
          <cell r="CB101">
            <v>0</v>
          </cell>
          <cell r="CC101">
            <v>0</v>
          </cell>
          <cell r="CH101">
            <v>0</v>
          </cell>
          <cell r="CI101">
            <v>390.76400000000001</v>
          </cell>
          <cell r="CJ101">
            <v>0</v>
          </cell>
          <cell r="CK101">
            <v>0</v>
          </cell>
          <cell r="CL101">
            <v>0</v>
          </cell>
          <cell r="CR101">
            <v>0</v>
          </cell>
          <cell r="CS101">
            <v>0</v>
          </cell>
          <cell r="CT101">
            <v>0</v>
          </cell>
          <cell r="CU101">
            <v>0</v>
          </cell>
          <cell r="CV101">
            <v>0</v>
          </cell>
          <cell r="CW101">
            <v>0</v>
          </cell>
          <cell r="CX101">
            <v>0</v>
          </cell>
          <cell r="CY101">
            <v>0</v>
          </cell>
          <cell r="CZ101">
            <v>0</v>
          </cell>
          <cell r="DA101">
            <v>0</v>
          </cell>
          <cell r="DC101">
            <v>38749</v>
          </cell>
          <cell r="DD101">
            <v>11882.242950000002</v>
          </cell>
          <cell r="DE101">
            <v>932.80376999999999</v>
          </cell>
          <cell r="DF101">
            <v>0</v>
          </cell>
          <cell r="DG101">
            <v>876.99469999999997</v>
          </cell>
          <cell r="DH101">
            <v>0</v>
          </cell>
          <cell r="DI101">
            <v>390.76400000000001</v>
          </cell>
          <cell r="DJ101">
            <v>0</v>
          </cell>
          <cell r="DK101">
            <v>14082.805420000001</v>
          </cell>
        </row>
        <row r="102">
          <cell r="A102">
            <v>38777</v>
          </cell>
          <cell r="B102">
            <v>6441.5893575</v>
          </cell>
          <cell r="C102">
            <v>4874.0593999999992</v>
          </cell>
          <cell r="D102">
            <v>110.32221</v>
          </cell>
          <cell r="E102">
            <v>219.42983999999998</v>
          </cell>
          <cell r="F102">
            <v>252.34487999999999</v>
          </cell>
          <cell r="G102">
            <v>6.1755900000000006</v>
          </cell>
          <cell r="H102">
            <v>1.5303199999999999</v>
          </cell>
          <cell r="I102">
            <v>0.21059999999999998</v>
          </cell>
          <cell r="J102">
            <v>0</v>
          </cell>
          <cell r="K102">
            <v>0</v>
          </cell>
          <cell r="L102">
            <v>0</v>
          </cell>
          <cell r="M102">
            <v>0</v>
          </cell>
          <cell r="N102">
            <v>0</v>
          </cell>
          <cell r="O102">
            <v>0</v>
          </cell>
          <cell r="P102">
            <v>23.150719999999996</v>
          </cell>
          <cell r="Q102">
            <v>11.19584</v>
          </cell>
          <cell r="R102">
            <v>32.123390000000001</v>
          </cell>
          <cell r="S102">
            <v>19.450859999999999</v>
          </cell>
          <cell r="T102">
            <v>36.62368</v>
          </cell>
          <cell r="U102">
            <v>61.59438999999999</v>
          </cell>
          <cell r="V102">
            <v>0.94879999999999998</v>
          </cell>
          <cell r="W102">
            <v>23.576799999999999</v>
          </cell>
          <cell r="X102">
            <v>4.1259399999999999</v>
          </cell>
          <cell r="Y102">
            <v>0.29470999999999997</v>
          </cell>
          <cell r="Z102">
            <v>1.1788399999999999</v>
          </cell>
          <cell r="AA102">
            <v>103.79872</v>
          </cell>
          <cell r="AB102">
            <v>391.09535999999997</v>
          </cell>
          <cell r="AC102">
            <v>166.80586</v>
          </cell>
          <cell r="AD102">
            <v>10.62656</v>
          </cell>
          <cell r="AE102">
            <v>11.198979999999999</v>
          </cell>
          <cell r="AF102">
            <v>6.0723199999999995</v>
          </cell>
          <cell r="AG102">
            <v>7.6624599999999994</v>
          </cell>
          <cell r="AH102">
            <v>22.987379999999998</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C102">
            <v>38777</v>
          </cell>
          <cell r="BD102">
            <v>157.00720000000001</v>
          </cell>
          <cell r="BE102">
            <v>604.72159999999997</v>
          </cell>
          <cell r="BF102">
            <v>25.211069999999999</v>
          </cell>
          <cell r="BG102">
            <v>47.703119999999998</v>
          </cell>
          <cell r="BH102">
            <v>40.461359999999999</v>
          </cell>
          <cell r="BI102">
            <v>1.33199</v>
          </cell>
          <cell r="BJ102">
            <v>0.55835999999999997</v>
          </cell>
          <cell r="BK102">
            <v>0</v>
          </cell>
          <cell r="BL102">
            <v>0</v>
          </cell>
          <cell r="BM102">
            <v>0</v>
          </cell>
          <cell r="BN102">
            <v>0</v>
          </cell>
          <cell r="BP102">
            <v>0</v>
          </cell>
          <cell r="BQ102">
            <v>0</v>
          </cell>
          <cell r="BR102">
            <v>0</v>
          </cell>
          <cell r="BS102">
            <v>0</v>
          </cell>
          <cell r="BT102">
            <v>0</v>
          </cell>
          <cell r="BU102">
            <v>0</v>
          </cell>
          <cell r="CA102">
            <v>0</v>
          </cell>
          <cell r="CB102">
            <v>0</v>
          </cell>
          <cell r="CC102">
            <v>0</v>
          </cell>
          <cell r="CH102">
            <v>0</v>
          </cell>
          <cell r="CI102">
            <v>390.76400000000001</v>
          </cell>
          <cell r="CJ102">
            <v>0</v>
          </cell>
          <cell r="CK102">
            <v>0</v>
          </cell>
          <cell r="CL102">
            <v>0</v>
          </cell>
          <cell r="CR102">
            <v>0</v>
          </cell>
          <cell r="CS102">
            <v>0</v>
          </cell>
          <cell r="CT102">
            <v>0</v>
          </cell>
          <cell r="CU102">
            <v>0</v>
          </cell>
          <cell r="CV102">
            <v>0</v>
          </cell>
          <cell r="CW102">
            <v>0</v>
          </cell>
          <cell r="CX102">
            <v>0</v>
          </cell>
          <cell r="CY102">
            <v>0</v>
          </cell>
          <cell r="CZ102">
            <v>0</v>
          </cell>
          <cell r="DA102">
            <v>0</v>
          </cell>
          <cell r="DC102">
            <v>38777</v>
          </cell>
          <cell r="DD102">
            <v>11905.662197500002</v>
          </cell>
          <cell r="DE102">
            <v>934.51161000000002</v>
          </cell>
          <cell r="DF102">
            <v>0</v>
          </cell>
          <cell r="DG102">
            <v>876.99469999999997</v>
          </cell>
          <cell r="DH102">
            <v>0</v>
          </cell>
          <cell r="DI102">
            <v>390.76400000000001</v>
          </cell>
          <cell r="DJ102">
            <v>0</v>
          </cell>
          <cell r="DK102">
            <v>14107.9325075</v>
          </cell>
        </row>
        <row r="103">
          <cell r="A103">
            <v>38808</v>
          </cell>
          <cell r="B103">
            <v>6426.5750149999994</v>
          </cell>
          <cell r="C103">
            <v>4860.9763999999996</v>
          </cell>
          <cell r="D103">
            <v>110.32221</v>
          </cell>
          <cell r="E103">
            <v>219.72311999999999</v>
          </cell>
          <cell r="F103">
            <v>256.02215999999999</v>
          </cell>
          <cell r="G103">
            <v>6.1755900000000006</v>
          </cell>
          <cell r="H103">
            <v>1.5303199999999999</v>
          </cell>
          <cell r="I103">
            <v>0.21059999999999998</v>
          </cell>
          <cell r="J103">
            <v>0</v>
          </cell>
          <cell r="K103">
            <v>0</v>
          </cell>
          <cell r="L103">
            <v>0</v>
          </cell>
          <cell r="M103">
            <v>0</v>
          </cell>
          <cell r="N103">
            <v>0</v>
          </cell>
          <cell r="O103">
            <v>0</v>
          </cell>
          <cell r="P103">
            <v>23.150719999999996</v>
          </cell>
          <cell r="Q103">
            <v>11.19584</v>
          </cell>
          <cell r="R103">
            <v>32.123390000000001</v>
          </cell>
          <cell r="S103">
            <v>19.450859999999999</v>
          </cell>
          <cell r="T103">
            <v>36.62368</v>
          </cell>
          <cell r="U103">
            <v>61.59438999999999</v>
          </cell>
          <cell r="V103">
            <v>0.94879999999999998</v>
          </cell>
          <cell r="W103">
            <v>23.576799999999999</v>
          </cell>
          <cell r="X103">
            <v>4.1259399999999999</v>
          </cell>
          <cell r="Y103">
            <v>0.29470999999999997</v>
          </cell>
          <cell r="Z103">
            <v>1.1788399999999999</v>
          </cell>
          <cell r="AA103">
            <v>103.79872</v>
          </cell>
          <cell r="AB103">
            <v>393.37248</v>
          </cell>
          <cell r="AC103">
            <v>166.80586</v>
          </cell>
          <cell r="AD103">
            <v>10.62656</v>
          </cell>
          <cell r="AE103">
            <v>11.198979999999999</v>
          </cell>
          <cell r="AF103">
            <v>6.0723199999999995</v>
          </cell>
          <cell r="AG103">
            <v>7.6624599999999994</v>
          </cell>
          <cell r="AH103">
            <v>22.987379999999998</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C103">
            <v>38808</v>
          </cell>
          <cell r="BD103">
            <v>157.00720000000001</v>
          </cell>
          <cell r="BE103">
            <v>604.72159999999997</v>
          </cell>
          <cell r="BF103">
            <v>25.211069999999999</v>
          </cell>
          <cell r="BG103">
            <v>47.703119999999998</v>
          </cell>
          <cell r="BH103">
            <v>40.461359999999999</v>
          </cell>
          <cell r="BI103">
            <v>1.33199</v>
          </cell>
          <cell r="BJ103">
            <v>0.55835999999999997</v>
          </cell>
          <cell r="BK103">
            <v>0</v>
          </cell>
          <cell r="BL103">
            <v>0</v>
          </cell>
          <cell r="BM103">
            <v>0</v>
          </cell>
          <cell r="BN103">
            <v>0</v>
          </cell>
          <cell r="BP103">
            <v>0</v>
          </cell>
          <cell r="BQ103">
            <v>0</v>
          </cell>
          <cell r="BR103">
            <v>0</v>
          </cell>
          <cell r="BS103">
            <v>0</v>
          </cell>
          <cell r="BT103">
            <v>0</v>
          </cell>
          <cell r="BU103">
            <v>0</v>
          </cell>
          <cell r="CA103">
            <v>0</v>
          </cell>
          <cell r="CB103">
            <v>0</v>
          </cell>
          <cell r="CC103">
            <v>0</v>
          </cell>
          <cell r="CH103">
            <v>0</v>
          </cell>
          <cell r="CI103">
            <v>390.76400000000001</v>
          </cell>
          <cell r="CJ103">
            <v>0</v>
          </cell>
          <cell r="CK103">
            <v>0</v>
          </cell>
          <cell r="CL103">
            <v>0</v>
          </cell>
          <cell r="CR103">
            <v>0</v>
          </cell>
          <cell r="CS103">
            <v>0</v>
          </cell>
          <cell r="CT103">
            <v>0</v>
          </cell>
          <cell r="CU103">
            <v>0</v>
          </cell>
          <cell r="CV103">
            <v>0</v>
          </cell>
          <cell r="CW103">
            <v>0</v>
          </cell>
          <cell r="CX103">
            <v>0</v>
          </cell>
          <cell r="CY103">
            <v>0</v>
          </cell>
          <cell r="CZ103">
            <v>0</v>
          </cell>
          <cell r="DA103">
            <v>0</v>
          </cell>
          <cell r="DC103">
            <v>38808</v>
          </cell>
          <cell r="DD103">
            <v>11881.535415</v>
          </cell>
          <cell r="DE103">
            <v>936.78872999999999</v>
          </cell>
          <cell r="DF103">
            <v>0</v>
          </cell>
          <cell r="DG103">
            <v>876.99469999999997</v>
          </cell>
          <cell r="DH103">
            <v>0</v>
          </cell>
          <cell r="DI103">
            <v>390.76400000000001</v>
          </cell>
          <cell r="DJ103">
            <v>0</v>
          </cell>
          <cell r="DK103">
            <v>14086.082844999999</v>
          </cell>
        </row>
        <row r="104">
          <cell r="A104">
            <v>38838</v>
          </cell>
          <cell r="B104">
            <v>6434.0270379999993</v>
          </cell>
          <cell r="C104">
            <v>4872.9531199999992</v>
          </cell>
          <cell r="D104">
            <v>110.32221</v>
          </cell>
          <cell r="E104">
            <v>220.02768</v>
          </cell>
          <cell r="F104">
            <v>259.84607999999997</v>
          </cell>
          <cell r="G104">
            <v>6.1755900000000006</v>
          </cell>
          <cell r="H104">
            <v>1.5303199999999999</v>
          </cell>
          <cell r="I104">
            <v>0.21059999999999998</v>
          </cell>
          <cell r="J104">
            <v>0</v>
          </cell>
          <cell r="K104">
            <v>0</v>
          </cell>
          <cell r="L104">
            <v>0</v>
          </cell>
          <cell r="M104">
            <v>0</v>
          </cell>
          <cell r="N104">
            <v>0</v>
          </cell>
          <cell r="O104">
            <v>0</v>
          </cell>
          <cell r="P104">
            <v>23.150719999999996</v>
          </cell>
          <cell r="Q104">
            <v>11.19584</v>
          </cell>
          <cell r="R104">
            <v>32.123390000000001</v>
          </cell>
          <cell r="S104">
            <v>19.450859999999999</v>
          </cell>
          <cell r="T104">
            <v>36.62368</v>
          </cell>
          <cell r="U104">
            <v>61.59438999999999</v>
          </cell>
          <cell r="V104">
            <v>0.94879999999999998</v>
          </cell>
          <cell r="W104">
            <v>23.576799999999999</v>
          </cell>
          <cell r="X104">
            <v>4.1259399999999999</v>
          </cell>
          <cell r="Y104">
            <v>0.29470999999999997</v>
          </cell>
          <cell r="Z104">
            <v>1.1788399999999999</v>
          </cell>
          <cell r="AA104">
            <v>103.79872</v>
          </cell>
          <cell r="AB104">
            <v>395.64959999999996</v>
          </cell>
          <cell r="AC104">
            <v>166.80586</v>
          </cell>
          <cell r="AD104">
            <v>10.62656</v>
          </cell>
          <cell r="AE104">
            <v>11.198979999999999</v>
          </cell>
          <cell r="AF104">
            <v>6.0723199999999995</v>
          </cell>
          <cell r="AG104">
            <v>7.6624599999999994</v>
          </cell>
          <cell r="AH104">
            <v>22.987379999999998</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C104">
            <v>38838</v>
          </cell>
          <cell r="BD104">
            <v>157.00720000000001</v>
          </cell>
          <cell r="BE104">
            <v>604.72159999999997</v>
          </cell>
          <cell r="BF104">
            <v>25.211069999999999</v>
          </cell>
          <cell r="BG104">
            <v>47.703119999999998</v>
          </cell>
          <cell r="BH104">
            <v>40.461359999999999</v>
          </cell>
          <cell r="BI104">
            <v>1.33199</v>
          </cell>
          <cell r="BJ104">
            <v>0.55835999999999997</v>
          </cell>
          <cell r="BK104">
            <v>0</v>
          </cell>
          <cell r="BL104">
            <v>0</v>
          </cell>
          <cell r="BM104">
            <v>0</v>
          </cell>
          <cell r="BN104">
            <v>0</v>
          </cell>
          <cell r="BP104">
            <v>0</v>
          </cell>
          <cell r="BQ104">
            <v>0</v>
          </cell>
          <cell r="BR104">
            <v>0</v>
          </cell>
          <cell r="BS104">
            <v>0</v>
          </cell>
          <cell r="BT104">
            <v>0</v>
          </cell>
          <cell r="BU104">
            <v>0</v>
          </cell>
          <cell r="CA104">
            <v>0</v>
          </cell>
          <cell r="CB104">
            <v>0</v>
          </cell>
          <cell r="CC104">
            <v>0</v>
          </cell>
          <cell r="CH104">
            <v>0</v>
          </cell>
          <cell r="CI104">
            <v>390.76400000000001</v>
          </cell>
          <cell r="CJ104">
            <v>0</v>
          </cell>
          <cell r="CK104">
            <v>0</v>
          </cell>
          <cell r="CL104">
            <v>0</v>
          </cell>
          <cell r="CR104">
            <v>0</v>
          </cell>
          <cell r="CS104">
            <v>0</v>
          </cell>
          <cell r="CT104">
            <v>0</v>
          </cell>
          <cell r="CU104">
            <v>0</v>
          </cell>
          <cell r="CV104">
            <v>0</v>
          </cell>
          <cell r="CW104">
            <v>0</v>
          </cell>
          <cell r="CX104">
            <v>0</v>
          </cell>
          <cell r="CY104">
            <v>0</v>
          </cell>
          <cell r="CZ104">
            <v>0</v>
          </cell>
          <cell r="DA104">
            <v>0</v>
          </cell>
          <cell r="DC104">
            <v>38838</v>
          </cell>
          <cell r="DD104">
            <v>11905.092637999998</v>
          </cell>
          <cell r="DE104">
            <v>939.06584999999995</v>
          </cell>
          <cell r="DF104">
            <v>0</v>
          </cell>
          <cell r="DG104">
            <v>876.99469999999997</v>
          </cell>
          <cell r="DH104">
            <v>0</v>
          </cell>
          <cell r="DI104">
            <v>390.76400000000001</v>
          </cell>
          <cell r="DJ104">
            <v>0</v>
          </cell>
          <cell r="DK104">
            <v>14111.917187999996</v>
          </cell>
        </row>
        <row r="105">
          <cell r="A105">
            <v>38869</v>
          </cell>
          <cell r="B105">
            <v>6427.8991020000003</v>
          </cell>
          <cell r="C105">
            <v>4870.2852800000001</v>
          </cell>
          <cell r="D105">
            <v>110.32221</v>
          </cell>
          <cell r="E105">
            <v>220.32095999999999</v>
          </cell>
          <cell r="F105">
            <v>263.57976000000002</v>
          </cell>
          <cell r="G105">
            <v>6.1755900000000006</v>
          </cell>
          <cell r="H105">
            <v>1.5303199999999999</v>
          </cell>
          <cell r="I105">
            <v>0.21059999999999998</v>
          </cell>
          <cell r="J105">
            <v>0</v>
          </cell>
          <cell r="K105">
            <v>0</v>
          </cell>
          <cell r="L105">
            <v>0</v>
          </cell>
          <cell r="M105">
            <v>0</v>
          </cell>
          <cell r="N105">
            <v>0</v>
          </cell>
          <cell r="O105">
            <v>0</v>
          </cell>
          <cell r="P105">
            <v>23.150719999999996</v>
          </cell>
          <cell r="Q105">
            <v>11.19584</v>
          </cell>
          <cell r="R105">
            <v>32.123390000000001</v>
          </cell>
          <cell r="S105">
            <v>19.450859999999999</v>
          </cell>
          <cell r="T105">
            <v>36.62368</v>
          </cell>
          <cell r="U105">
            <v>61.59438999999999</v>
          </cell>
          <cell r="V105">
            <v>0.94879999999999998</v>
          </cell>
          <cell r="W105">
            <v>23.576799999999999</v>
          </cell>
          <cell r="X105">
            <v>4.1259399999999999</v>
          </cell>
          <cell r="Y105">
            <v>0.29470999999999997</v>
          </cell>
          <cell r="Z105">
            <v>1.1788399999999999</v>
          </cell>
          <cell r="AA105">
            <v>103.79872</v>
          </cell>
          <cell r="AB105">
            <v>397.92671999999999</v>
          </cell>
          <cell r="AC105">
            <v>166.80586</v>
          </cell>
          <cell r="AD105">
            <v>10.62656</v>
          </cell>
          <cell r="AE105">
            <v>11.198979999999999</v>
          </cell>
          <cell r="AF105">
            <v>6.0723199999999995</v>
          </cell>
          <cell r="AG105">
            <v>7.6624599999999994</v>
          </cell>
          <cell r="AH105">
            <v>22.987379999999998</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C105">
            <v>38869</v>
          </cell>
          <cell r="BD105">
            <v>157.00720000000001</v>
          </cell>
          <cell r="BE105">
            <v>604.72159999999997</v>
          </cell>
          <cell r="BF105">
            <v>25.211069999999999</v>
          </cell>
          <cell r="BG105">
            <v>47.703119999999998</v>
          </cell>
          <cell r="BH105">
            <v>40.461359999999999</v>
          </cell>
          <cell r="BI105">
            <v>1.33199</v>
          </cell>
          <cell r="BJ105">
            <v>0.55835999999999997</v>
          </cell>
          <cell r="BK105">
            <v>0</v>
          </cell>
          <cell r="BL105">
            <v>0</v>
          </cell>
          <cell r="BM105">
            <v>0</v>
          </cell>
          <cell r="BN105">
            <v>0</v>
          </cell>
          <cell r="BP105">
            <v>0</v>
          </cell>
          <cell r="BQ105">
            <v>0</v>
          </cell>
          <cell r="BR105">
            <v>0</v>
          </cell>
          <cell r="BS105">
            <v>0</v>
          </cell>
          <cell r="BT105">
            <v>0</v>
          </cell>
          <cell r="BU105">
            <v>0</v>
          </cell>
          <cell r="CA105">
            <v>0</v>
          </cell>
          <cell r="CB105">
            <v>0</v>
          </cell>
          <cell r="CC105">
            <v>0</v>
          </cell>
          <cell r="CH105">
            <v>0</v>
          </cell>
          <cell r="CI105">
            <v>390.76400000000001</v>
          </cell>
          <cell r="CJ105">
            <v>0</v>
          </cell>
          <cell r="CK105">
            <v>0</v>
          </cell>
          <cell r="CL105">
            <v>0</v>
          </cell>
          <cell r="CR105">
            <v>0</v>
          </cell>
          <cell r="CS105">
            <v>0</v>
          </cell>
          <cell r="CT105">
            <v>0</v>
          </cell>
          <cell r="CU105">
            <v>0</v>
          </cell>
          <cell r="CV105">
            <v>0</v>
          </cell>
          <cell r="CW105">
            <v>0</v>
          </cell>
          <cell r="CX105">
            <v>0</v>
          </cell>
          <cell r="CY105">
            <v>0</v>
          </cell>
          <cell r="CZ105">
            <v>0</v>
          </cell>
          <cell r="DA105">
            <v>0</v>
          </cell>
          <cell r="DC105">
            <v>38869</v>
          </cell>
          <cell r="DD105">
            <v>11900.323822</v>
          </cell>
          <cell r="DE105">
            <v>941.34296999999992</v>
          </cell>
          <cell r="DF105">
            <v>0</v>
          </cell>
          <cell r="DG105">
            <v>876.99469999999997</v>
          </cell>
          <cell r="DH105">
            <v>0</v>
          </cell>
          <cell r="DI105">
            <v>390.76400000000001</v>
          </cell>
          <cell r="DJ105">
            <v>0</v>
          </cell>
          <cell r="DK105">
            <v>14109.425491999998</v>
          </cell>
        </row>
        <row r="106">
          <cell r="A106">
            <v>38899</v>
          </cell>
          <cell r="B106">
            <v>6437.4062899999999</v>
          </cell>
          <cell r="C106">
            <v>4886.8343999999997</v>
          </cell>
          <cell r="D106">
            <v>110.32221</v>
          </cell>
          <cell r="E106">
            <v>220.5804</v>
          </cell>
          <cell r="F106">
            <v>266.85095999999999</v>
          </cell>
          <cell r="G106">
            <v>6.1755900000000006</v>
          </cell>
          <cell r="H106">
            <v>1.5303199999999999</v>
          </cell>
          <cell r="I106">
            <v>0.21059999999999998</v>
          </cell>
          <cell r="J106">
            <v>0</v>
          </cell>
          <cell r="K106">
            <v>0</v>
          </cell>
          <cell r="L106">
            <v>0</v>
          </cell>
          <cell r="M106">
            <v>0</v>
          </cell>
          <cell r="N106">
            <v>0</v>
          </cell>
          <cell r="O106">
            <v>0</v>
          </cell>
          <cell r="P106">
            <v>23.150719999999996</v>
          </cell>
          <cell r="Q106">
            <v>11.19584</v>
          </cell>
          <cell r="R106">
            <v>32.123390000000001</v>
          </cell>
          <cell r="S106">
            <v>19.450859999999999</v>
          </cell>
          <cell r="T106">
            <v>36.62368</v>
          </cell>
          <cell r="U106">
            <v>61.59438999999999</v>
          </cell>
          <cell r="V106">
            <v>0.94879999999999998</v>
          </cell>
          <cell r="W106">
            <v>23.576799999999999</v>
          </cell>
          <cell r="X106">
            <v>4.1259399999999999</v>
          </cell>
          <cell r="Y106">
            <v>0.29470999999999997</v>
          </cell>
          <cell r="Z106">
            <v>1.1788399999999999</v>
          </cell>
          <cell r="AA106">
            <v>103.79872</v>
          </cell>
          <cell r="AB106">
            <v>400.01407999999998</v>
          </cell>
          <cell r="AC106">
            <v>166.80586</v>
          </cell>
          <cell r="AD106">
            <v>10.62656</v>
          </cell>
          <cell r="AE106">
            <v>11.198979999999999</v>
          </cell>
          <cell r="AF106">
            <v>6.0723199999999995</v>
          </cell>
          <cell r="AG106">
            <v>7.6624599999999994</v>
          </cell>
          <cell r="AH106">
            <v>22.987379999999998</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C106">
            <v>38899</v>
          </cell>
          <cell r="BD106">
            <v>157.00720000000001</v>
          </cell>
          <cell r="BE106">
            <v>604.72159999999997</v>
          </cell>
          <cell r="BF106">
            <v>25.211069999999999</v>
          </cell>
          <cell r="BG106">
            <v>47.703119999999998</v>
          </cell>
          <cell r="BH106">
            <v>40.461359999999999</v>
          </cell>
          <cell r="BI106">
            <v>1.33199</v>
          </cell>
          <cell r="BJ106">
            <v>0.55835999999999997</v>
          </cell>
          <cell r="BK106">
            <v>0</v>
          </cell>
          <cell r="BL106">
            <v>0</v>
          </cell>
          <cell r="BM106">
            <v>0</v>
          </cell>
          <cell r="BN106">
            <v>0</v>
          </cell>
          <cell r="BP106">
            <v>0</v>
          </cell>
          <cell r="BQ106">
            <v>0</v>
          </cell>
          <cell r="BR106">
            <v>0</v>
          </cell>
          <cell r="BS106">
            <v>0</v>
          </cell>
          <cell r="BT106">
            <v>0</v>
          </cell>
          <cell r="BU106">
            <v>0</v>
          </cell>
          <cell r="CA106">
            <v>0</v>
          </cell>
          <cell r="CB106">
            <v>0</v>
          </cell>
          <cell r="CC106">
            <v>0</v>
          </cell>
          <cell r="CH106">
            <v>0</v>
          </cell>
          <cell r="CI106">
            <v>390.76400000000001</v>
          </cell>
          <cell r="CJ106">
            <v>0</v>
          </cell>
          <cell r="CK106">
            <v>0</v>
          </cell>
          <cell r="CL106">
            <v>0</v>
          </cell>
          <cell r="CR106">
            <v>0</v>
          </cell>
          <cell r="CS106">
            <v>0</v>
          </cell>
          <cell r="CT106">
            <v>0</v>
          </cell>
          <cell r="CU106">
            <v>0</v>
          </cell>
          <cell r="CV106">
            <v>0</v>
          </cell>
          <cell r="CW106">
            <v>0</v>
          </cell>
          <cell r="CX106">
            <v>0</v>
          </cell>
          <cell r="CY106">
            <v>0</v>
          </cell>
          <cell r="CZ106">
            <v>0</v>
          </cell>
          <cell r="DA106">
            <v>0</v>
          </cell>
          <cell r="DC106">
            <v>38899</v>
          </cell>
          <cell r="DD106">
            <v>11929.91077</v>
          </cell>
          <cell r="DE106">
            <v>943.43032999999991</v>
          </cell>
          <cell r="DF106">
            <v>0</v>
          </cell>
          <cell r="DG106">
            <v>876.99469999999997</v>
          </cell>
          <cell r="DH106">
            <v>0</v>
          </cell>
          <cell r="DI106">
            <v>390.76400000000001</v>
          </cell>
          <cell r="DJ106">
            <v>0</v>
          </cell>
          <cell r="DK106">
            <v>14141.099799999998</v>
          </cell>
        </row>
        <row r="107">
          <cell r="A107">
            <v>38930</v>
          </cell>
          <cell r="B107">
            <v>6438.9816520000004</v>
          </cell>
          <cell r="C107">
            <v>4894.7292800000005</v>
          </cell>
          <cell r="D107">
            <v>110.32221</v>
          </cell>
          <cell r="E107">
            <v>220.82856000000001</v>
          </cell>
          <cell r="F107">
            <v>269.98680000000002</v>
          </cell>
          <cell r="G107">
            <v>6.1755900000000006</v>
          </cell>
          <cell r="H107">
            <v>1.5303199999999999</v>
          </cell>
          <cell r="I107">
            <v>0.21059999999999998</v>
          </cell>
          <cell r="J107">
            <v>0</v>
          </cell>
          <cell r="K107">
            <v>0</v>
          </cell>
          <cell r="L107">
            <v>0</v>
          </cell>
          <cell r="M107">
            <v>0</v>
          </cell>
          <cell r="N107">
            <v>0</v>
          </cell>
          <cell r="O107">
            <v>0</v>
          </cell>
          <cell r="P107">
            <v>23.150719999999996</v>
          </cell>
          <cell r="Q107">
            <v>11.19584</v>
          </cell>
          <cell r="R107">
            <v>32.123390000000001</v>
          </cell>
          <cell r="S107">
            <v>19.450859999999999</v>
          </cell>
          <cell r="T107">
            <v>36.62368</v>
          </cell>
          <cell r="U107">
            <v>61.59438999999999</v>
          </cell>
          <cell r="V107">
            <v>0.94879999999999998</v>
          </cell>
          <cell r="W107">
            <v>23.576799999999999</v>
          </cell>
          <cell r="X107">
            <v>4.1259399999999999</v>
          </cell>
          <cell r="Y107">
            <v>0.29470999999999997</v>
          </cell>
          <cell r="Z107">
            <v>1.1788399999999999</v>
          </cell>
          <cell r="AA107">
            <v>103.79872</v>
          </cell>
          <cell r="AB107">
            <v>401.91167999999999</v>
          </cell>
          <cell r="AC107">
            <v>166.80586</v>
          </cell>
          <cell r="AD107">
            <v>10.62656</v>
          </cell>
          <cell r="AE107">
            <v>11.198979999999999</v>
          </cell>
          <cell r="AF107">
            <v>6.0723199999999995</v>
          </cell>
          <cell r="AG107">
            <v>7.6624599999999994</v>
          </cell>
          <cell r="AH107">
            <v>22.987379999999998</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C107">
            <v>38930</v>
          </cell>
          <cell r="BD107">
            <v>157.00720000000001</v>
          </cell>
          <cell r="BE107">
            <v>604.72159999999997</v>
          </cell>
          <cell r="BF107">
            <v>25.211069999999999</v>
          </cell>
          <cell r="BG107">
            <v>47.703119999999998</v>
          </cell>
          <cell r="BH107">
            <v>40.461359999999999</v>
          </cell>
          <cell r="BI107">
            <v>1.33199</v>
          </cell>
          <cell r="BJ107">
            <v>0.55835999999999997</v>
          </cell>
          <cell r="BK107">
            <v>0</v>
          </cell>
          <cell r="BL107">
            <v>0</v>
          </cell>
          <cell r="BM107">
            <v>0</v>
          </cell>
          <cell r="BN107">
            <v>0</v>
          </cell>
          <cell r="BP107">
            <v>0</v>
          </cell>
          <cell r="BQ107">
            <v>0</v>
          </cell>
          <cell r="BR107">
            <v>0</v>
          </cell>
          <cell r="BS107">
            <v>0</v>
          </cell>
          <cell r="BT107">
            <v>0</v>
          </cell>
          <cell r="BU107">
            <v>0</v>
          </cell>
          <cell r="CA107">
            <v>0</v>
          </cell>
          <cell r="CB107">
            <v>0</v>
          </cell>
          <cell r="CC107">
            <v>0</v>
          </cell>
          <cell r="CH107">
            <v>0</v>
          </cell>
          <cell r="CI107">
            <v>390.76400000000001</v>
          </cell>
          <cell r="CJ107">
            <v>0</v>
          </cell>
          <cell r="CK107">
            <v>0</v>
          </cell>
          <cell r="CL107">
            <v>0</v>
          </cell>
          <cell r="CR107">
            <v>0</v>
          </cell>
          <cell r="CS107">
            <v>0</v>
          </cell>
          <cell r="CT107">
            <v>0</v>
          </cell>
          <cell r="CU107">
            <v>0</v>
          </cell>
          <cell r="CV107">
            <v>0</v>
          </cell>
          <cell r="CW107">
            <v>0</v>
          </cell>
          <cell r="CX107">
            <v>0</v>
          </cell>
          <cell r="CY107">
            <v>0</v>
          </cell>
          <cell r="CZ107">
            <v>0</v>
          </cell>
          <cell r="DA107">
            <v>0</v>
          </cell>
          <cell r="DC107">
            <v>38930</v>
          </cell>
          <cell r="DD107">
            <v>11942.765012000003</v>
          </cell>
          <cell r="DE107">
            <v>945.32792999999992</v>
          </cell>
          <cell r="DF107">
            <v>0</v>
          </cell>
          <cell r="DG107">
            <v>876.99469999999997</v>
          </cell>
          <cell r="DH107">
            <v>0</v>
          </cell>
          <cell r="DI107">
            <v>390.76400000000001</v>
          </cell>
          <cell r="DJ107">
            <v>0</v>
          </cell>
          <cell r="DK107">
            <v>14155.851642000001</v>
          </cell>
        </row>
        <row r="108">
          <cell r="A108">
            <v>38961</v>
          </cell>
          <cell r="B108">
            <v>6446.1305579999998</v>
          </cell>
          <cell r="C108">
            <v>4907.5051199999989</v>
          </cell>
          <cell r="D108">
            <v>110.32221</v>
          </cell>
          <cell r="E108">
            <v>221.14439999999999</v>
          </cell>
          <cell r="F108">
            <v>273.9348</v>
          </cell>
          <cell r="G108">
            <v>6.1755900000000006</v>
          </cell>
          <cell r="H108">
            <v>1.5303199999999999</v>
          </cell>
          <cell r="I108">
            <v>0.21059999999999998</v>
          </cell>
          <cell r="J108">
            <v>0</v>
          </cell>
          <cell r="K108">
            <v>0</v>
          </cell>
          <cell r="L108">
            <v>0</v>
          </cell>
          <cell r="M108">
            <v>0</v>
          </cell>
          <cell r="N108">
            <v>0</v>
          </cell>
          <cell r="O108">
            <v>0</v>
          </cell>
          <cell r="P108">
            <v>23.150719999999996</v>
          </cell>
          <cell r="Q108">
            <v>11.19584</v>
          </cell>
          <cell r="R108">
            <v>32.123390000000001</v>
          </cell>
          <cell r="S108">
            <v>19.450859999999999</v>
          </cell>
          <cell r="T108">
            <v>36.62368</v>
          </cell>
          <cell r="U108">
            <v>61.59438999999999</v>
          </cell>
          <cell r="V108">
            <v>0.94879999999999998</v>
          </cell>
          <cell r="W108">
            <v>23.576799999999999</v>
          </cell>
          <cell r="X108">
            <v>4.1259399999999999</v>
          </cell>
          <cell r="Y108">
            <v>0.29470999999999997</v>
          </cell>
          <cell r="Z108">
            <v>1.1788399999999999</v>
          </cell>
          <cell r="AA108">
            <v>103.79872</v>
          </cell>
          <cell r="AB108">
            <v>404.37855999999999</v>
          </cell>
          <cell r="AC108">
            <v>166.80586</v>
          </cell>
          <cell r="AD108">
            <v>10.62656</v>
          </cell>
          <cell r="AE108">
            <v>11.198979999999999</v>
          </cell>
          <cell r="AF108">
            <v>6.0723199999999995</v>
          </cell>
          <cell r="AG108">
            <v>7.6624599999999994</v>
          </cell>
          <cell r="AH108">
            <v>22.987379999999998</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C108">
            <v>38961</v>
          </cell>
          <cell r="BD108">
            <v>157.00720000000001</v>
          </cell>
          <cell r="BE108">
            <v>604.72159999999997</v>
          </cell>
          <cell r="BF108">
            <v>25.211069999999999</v>
          </cell>
          <cell r="BG108">
            <v>47.703119999999998</v>
          </cell>
          <cell r="BH108">
            <v>40.461359999999999</v>
          </cell>
          <cell r="BI108">
            <v>1.33199</v>
          </cell>
          <cell r="BJ108">
            <v>0.55835999999999997</v>
          </cell>
          <cell r="BK108">
            <v>0</v>
          </cell>
          <cell r="BL108">
            <v>0</v>
          </cell>
          <cell r="BM108">
            <v>0</v>
          </cell>
          <cell r="BN108">
            <v>0</v>
          </cell>
          <cell r="BP108">
            <v>0</v>
          </cell>
          <cell r="BQ108">
            <v>0</v>
          </cell>
          <cell r="BR108">
            <v>0</v>
          </cell>
          <cell r="BS108">
            <v>0</v>
          </cell>
          <cell r="BT108">
            <v>0</v>
          </cell>
          <cell r="BU108">
            <v>0</v>
          </cell>
          <cell r="CA108">
            <v>0</v>
          </cell>
          <cell r="CB108">
            <v>0</v>
          </cell>
          <cell r="CC108">
            <v>0</v>
          </cell>
          <cell r="CH108">
            <v>0</v>
          </cell>
          <cell r="CI108">
            <v>390.76400000000001</v>
          </cell>
          <cell r="CJ108">
            <v>0</v>
          </cell>
          <cell r="CK108">
            <v>0</v>
          </cell>
          <cell r="CL108">
            <v>0</v>
          </cell>
          <cell r="CR108">
            <v>0</v>
          </cell>
          <cell r="CS108">
            <v>0</v>
          </cell>
          <cell r="CT108">
            <v>0</v>
          </cell>
          <cell r="CU108">
            <v>0</v>
          </cell>
          <cell r="CV108">
            <v>0</v>
          </cell>
          <cell r="CW108">
            <v>0</v>
          </cell>
          <cell r="CX108">
            <v>0</v>
          </cell>
          <cell r="CY108">
            <v>0</v>
          </cell>
          <cell r="CZ108">
            <v>0</v>
          </cell>
          <cell r="DA108">
            <v>0</v>
          </cell>
          <cell r="DC108">
            <v>38961</v>
          </cell>
          <cell r="DD108">
            <v>11966.953597999998</v>
          </cell>
          <cell r="DE108">
            <v>947.7948100000001</v>
          </cell>
          <cell r="DF108">
            <v>0</v>
          </cell>
          <cell r="DG108">
            <v>876.99469999999997</v>
          </cell>
          <cell r="DH108">
            <v>0</v>
          </cell>
          <cell r="DI108">
            <v>390.76400000000001</v>
          </cell>
          <cell r="DJ108">
            <v>0</v>
          </cell>
          <cell r="DK108">
            <v>14182.507107999996</v>
          </cell>
        </row>
        <row r="109">
          <cell r="A109">
            <v>38991</v>
          </cell>
          <cell r="B109">
            <v>6471.0580959999998</v>
          </cell>
          <cell r="C109">
            <v>4939.6278400000001</v>
          </cell>
          <cell r="D109">
            <v>110.32221</v>
          </cell>
          <cell r="E109">
            <v>221.52791999999999</v>
          </cell>
          <cell r="F109">
            <v>278.79647999999997</v>
          </cell>
          <cell r="G109">
            <v>6.1755900000000006</v>
          </cell>
          <cell r="H109">
            <v>1.5303199999999999</v>
          </cell>
          <cell r="I109">
            <v>0.21059999999999998</v>
          </cell>
          <cell r="J109">
            <v>0</v>
          </cell>
          <cell r="K109">
            <v>0</v>
          </cell>
          <cell r="L109">
            <v>0</v>
          </cell>
          <cell r="M109">
            <v>0</v>
          </cell>
          <cell r="N109">
            <v>0</v>
          </cell>
          <cell r="O109">
            <v>0</v>
          </cell>
          <cell r="P109">
            <v>23.150719999999996</v>
          </cell>
          <cell r="Q109">
            <v>11.19584</v>
          </cell>
          <cell r="R109">
            <v>32.123390000000001</v>
          </cell>
          <cell r="S109">
            <v>19.450859999999999</v>
          </cell>
          <cell r="T109">
            <v>36.62368</v>
          </cell>
          <cell r="U109">
            <v>61.59438999999999</v>
          </cell>
          <cell r="V109">
            <v>0.94879999999999998</v>
          </cell>
          <cell r="W109">
            <v>23.576799999999999</v>
          </cell>
          <cell r="X109">
            <v>4.1259399999999999</v>
          </cell>
          <cell r="Y109">
            <v>0.29470999999999997</v>
          </cell>
          <cell r="Z109">
            <v>1.1788399999999999</v>
          </cell>
          <cell r="AA109">
            <v>103.79872</v>
          </cell>
          <cell r="AB109">
            <v>407.41471999999999</v>
          </cell>
          <cell r="AC109">
            <v>166.80586</v>
          </cell>
          <cell r="AD109">
            <v>10.62656</v>
          </cell>
          <cell r="AE109">
            <v>11.198979999999999</v>
          </cell>
          <cell r="AF109">
            <v>6.0723199999999995</v>
          </cell>
          <cell r="AG109">
            <v>7.6624599999999994</v>
          </cell>
          <cell r="AH109">
            <v>22.987379999999998</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C109">
            <v>38991</v>
          </cell>
          <cell r="BD109">
            <v>157.00720000000001</v>
          </cell>
          <cell r="BE109">
            <v>604.72159999999997</v>
          </cell>
          <cell r="BF109">
            <v>25.211069999999999</v>
          </cell>
          <cell r="BG109">
            <v>47.703119999999998</v>
          </cell>
          <cell r="BH109">
            <v>40.461359999999999</v>
          </cell>
          <cell r="BI109">
            <v>1.33199</v>
          </cell>
          <cell r="BJ109">
            <v>0.55835999999999997</v>
          </cell>
          <cell r="BK109">
            <v>0</v>
          </cell>
          <cell r="BL109">
            <v>0</v>
          </cell>
          <cell r="BM109">
            <v>0</v>
          </cell>
          <cell r="BN109">
            <v>0</v>
          </cell>
          <cell r="BP109">
            <v>0</v>
          </cell>
          <cell r="BQ109">
            <v>0</v>
          </cell>
          <cell r="BR109">
            <v>0</v>
          </cell>
          <cell r="BS109">
            <v>0</v>
          </cell>
          <cell r="BT109">
            <v>0</v>
          </cell>
          <cell r="BU109">
            <v>0</v>
          </cell>
          <cell r="CA109">
            <v>0</v>
          </cell>
          <cell r="CB109">
            <v>0</v>
          </cell>
          <cell r="CC109">
            <v>0</v>
          </cell>
          <cell r="CH109">
            <v>0</v>
          </cell>
          <cell r="CI109">
            <v>390.76400000000001</v>
          </cell>
          <cell r="CJ109">
            <v>0</v>
          </cell>
          <cell r="CK109">
            <v>0</v>
          </cell>
          <cell r="CL109">
            <v>0</v>
          </cell>
          <cell r="CR109">
            <v>0</v>
          </cell>
          <cell r="CS109">
            <v>0</v>
          </cell>
          <cell r="CT109">
            <v>0</v>
          </cell>
          <cell r="CU109">
            <v>0</v>
          </cell>
          <cell r="CV109">
            <v>0</v>
          </cell>
          <cell r="CW109">
            <v>0</v>
          </cell>
          <cell r="CX109">
            <v>0</v>
          </cell>
          <cell r="CY109">
            <v>0</v>
          </cell>
          <cell r="CZ109">
            <v>0</v>
          </cell>
          <cell r="DA109">
            <v>0</v>
          </cell>
          <cell r="DC109">
            <v>38991</v>
          </cell>
          <cell r="DD109">
            <v>12029.249056000002</v>
          </cell>
          <cell r="DE109">
            <v>950.83096999999998</v>
          </cell>
          <cell r="DF109">
            <v>0</v>
          </cell>
          <cell r="DG109">
            <v>876.99469999999997</v>
          </cell>
          <cell r="DH109">
            <v>0</v>
          </cell>
          <cell r="DI109">
            <v>390.76400000000001</v>
          </cell>
          <cell r="DJ109">
            <v>0</v>
          </cell>
          <cell r="DK109">
            <v>14247.838726000002</v>
          </cell>
        </row>
        <row r="110">
          <cell r="A110">
            <v>39022</v>
          </cell>
          <cell r="B110">
            <v>6463.1606550000006</v>
          </cell>
          <cell r="C110">
            <v>4936.9459999999999</v>
          </cell>
          <cell r="D110">
            <v>110.32221</v>
          </cell>
          <cell r="E110">
            <v>221.94528</v>
          </cell>
          <cell r="F110">
            <v>283.97399999999999</v>
          </cell>
          <cell r="G110">
            <v>6.1755900000000006</v>
          </cell>
          <cell r="H110">
            <v>1.5303199999999999</v>
          </cell>
          <cell r="I110">
            <v>0.21059999999999998</v>
          </cell>
          <cell r="J110">
            <v>0</v>
          </cell>
          <cell r="K110">
            <v>0</v>
          </cell>
          <cell r="L110">
            <v>0</v>
          </cell>
          <cell r="M110">
            <v>0</v>
          </cell>
          <cell r="N110">
            <v>0</v>
          </cell>
          <cell r="O110">
            <v>0</v>
          </cell>
          <cell r="P110">
            <v>23.150719999999996</v>
          </cell>
          <cell r="Q110">
            <v>11.19584</v>
          </cell>
          <cell r="R110">
            <v>32.123390000000001</v>
          </cell>
          <cell r="S110">
            <v>19.450859999999999</v>
          </cell>
          <cell r="T110">
            <v>36.62368</v>
          </cell>
          <cell r="U110">
            <v>61.59438999999999</v>
          </cell>
          <cell r="V110">
            <v>0.94879999999999998</v>
          </cell>
          <cell r="W110">
            <v>23.576799999999999</v>
          </cell>
          <cell r="X110">
            <v>4.1259399999999999</v>
          </cell>
          <cell r="Y110">
            <v>0.29470999999999997</v>
          </cell>
          <cell r="Z110">
            <v>1.1788399999999999</v>
          </cell>
          <cell r="AA110">
            <v>103.79872</v>
          </cell>
          <cell r="AB110">
            <v>410.64063999999996</v>
          </cell>
          <cell r="AC110">
            <v>166.80586</v>
          </cell>
          <cell r="AD110">
            <v>10.62656</v>
          </cell>
          <cell r="AE110">
            <v>11.198979999999999</v>
          </cell>
          <cell r="AF110">
            <v>6.0723199999999995</v>
          </cell>
          <cell r="AG110">
            <v>7.6624599999999994</v>
          </cell>
          <cell r="AH110">
            <v>22.987379999999998</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C110">
            <v>39022</v>
          </cell>
          <cell r="BD110">
            <v>157.00720000000001</v>
          </cell>
          <cell r="BE110">
            <v>604.72159999999997</v>
          </cell>
          <cell r="BF110">
            <v>25.211069999999999</v>
          </cell>
          <cell r="BG110">
            <v>47.703119999999998</v>
          </cell>
          <cell r="BH110">
            <v>40.461359999999999</v>
          </cell>
          <cell r="BI110">
            <v>1.33199</v>
          </cell>
          <cell r="BJ110">
            <v>0.55835999999999997</v>
          </cell>
          <cell r="BK110">
            <v>0</v>
          </cell>
          <cell r="BL110">
            <v>0</v>
          </cell>
          <cell r="BM110">
            <v>0</v>
          </cell>
          <cell r="BN110">
            <v>0</v>
          </cell>
          <cell r="BP110">
            <v>0</v>
          </cell>
          <cell r="BQ110">
            <v>0</v>
          </cell>
          <cell r="BR110">
            <v>0</v>
          </cell>
          <cell r="BS110">
            <v>0</v>
          </cell>
          <cell r="BT110">
            <v>0</v>
          </cell>
          <cell r="BU110">
            <v>0</v>
          </cell>
          <cell r="CA110">
            <v>0</v>
          </cell>
          <cell r="CB110">
            <v>0</v>
          </cell>
          <cell r="CC110">
            <v>0</v>
          </cell>
          <cell r="CH110">
            <v>0</v>
          </cell>
          <cell r="CI110">
            <v>390.76400000000001</v>
          </cell>
          <cell r="CJ110">
            <v>0</v>
          </cell>
          <cell r="CK110">
            <v>0</v>
          </cell>
          <cell r="CL110">
            <v>0</v>
          </cell>
          <cell r="CR110">
            <v>0</v>
          </cell>
          <cell r="CS110">
            <v>0</v>
          </cell>
          <cell r="CT110">
            <v>0</v>
          </cell>
          <cell r="CU110">
            <v>0</v>
          </cell>
          <cell r="CV110">
            <v>0</v>
          </cell>
          <cell r="CW110">
            <v>0</v>
          </cell>
          <cell r="CX110">
            <v>0</v>
          </cell>
          <cell r="CY110">
            <v>0</v>
          </cell>
          <cell r="CZ110">
            <v>0</v>
          </cell>
          <cell r="DA110">
            <v>0</v>
          </cell>
          <cell r="DC110">
            <v>39022</v>
          </cell>
          <cell r="DD110">
            <v>12024.264655000001</v>
          </cell>
          <cell r="DE110">
            <v>954.05689000000007</v>
          </cell>
          <cell r="DF110">
            <v>0</v>
          </cell>
          <cell r="DG110">
            <v>876.99469999999997</v>
          </cell>
          <cell r="DH110">
            <v>0</v>
          </cell>
          <cell r="DI110">
            <v>390.76400000000001</v>
          </cell>
          <cell r="DJ110">
            <v>0</v>
          </cell>
          <cell r="DK110">
            <v>14246.080244999999</v>
          </cell>
        </row>
        <row r="111">
          <cell r="A111">
            <v>39052</v>
          </cell>
          <cell r="B111">
            <v>6461.7045825000005</v>
          </cell>
          <cell r="C111">
            <v>4939.4813999999997</v>
          </cell>
          <cell r="D111">
            <v>110.32221</v>
          </cell>
          <cell r="E111">
            <v>222.47543999999996</v>
          </cell>
          <cell r="F111">
            <v>290.66303999999997</v>
          </cell>
          <cell r="G111">
            <v>6.1755900000000006</v>
          </cell>
          <cell r="H111">
            <v>1.5303199999999999</v>
          </cell>
          <cell r="I111">
            <v>0.21059999999999998</v>
          </cell>
          <cell r="J111">
            <v>0</v>
          </cell>
          <cell r="K111">
            <v>0</v>
          </cell>
          <cell r="L111">
            <v>0</v>
          </cell>
          <cell r="M111">
            <v>0</v>
          </cell>
          <cell r="N111">
            <v>0</v>
          </cell>
          <cell r="O111">
            <v>0</v>
          </cell>
          <cell r="P111">
            <v>23.150719999999996</v>
          </cell>
          <cell r="Q111">
            <v>11.19584</v>
          </cell>
          <cell r="R111">
            <v>32.123390000000001</v>
          </cell>
          <cell r="S111">
            <v>19.450859999999999</v>
          </cell>
          <cell r="T111">
            <v>36.62368</v>
          </cell>
          <cell r="U111">
            <v>61.59438999999999</v>
          </cell>
          <cell r="V111">
            <v>0.94879999999999998</v>
          </cell>
          <cell r="W111">
            <v>23.576799999999999</v>
          </cell>
          <cell r="X111">
            <v>4.1259399999999999</v>
          </cell>
          <cell r="Y111">
            <v>0.29470999999999997</v>
          </cell>
          <cell r="Z111">
            <v>1.1788399999999999</v>
          </cell>
          <cell r="AA111">
            <v>103.79872</v>
          </cell>
          <cell r="AB111">
            <v>414.81536</v>
          </cell>
          <cell r="AC111">
            <v>166.80586</v>
          </cell>
          <cell r="AD111">
            <v>10.62656</v>
          </cell>
          <cell r="AE111">
            <v>11.198979999999999</v>
          </cell>
          <cell r="AF111">
            <v>6.0723199999999995</v>
          </cell>
          <cell r="AG111">
            <v>7.6624599999999994</v>
          </cell>
          <cell r="AH111">
            <v>22.987379999999998</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C111">
            <v>39052</v>
          </cell>
          <cell r="BD111">
            <v>157.00720000000001</v>
          </cell>
          <cell r="BE111">
            <v>604.72159999999997</v>
          </cell>
          <cell r="BF111">
            <v>25.211069999999999</v>
          </cell>
          <cell r="BG111">
            <v>47.703119999999998</v>
          </cell>
          <cell r="BH111">
            <v>40.461359999999999</v>
          </cell>
          <cell r="BI111">
            <v>1.33199</v>
          </cell>
          <cell r="BJ111">
            <v>0.55835999999999997</v>
          </cell>
          <cell r="BK111">
            <v>0</v>
          </cell>
          <cell r="BL111">
            <v>0</v>
          </cell>
          <cell r="BM111">
            <v>0</v>
          </cell>
          <cell r="BN111">
            <v>0</v>
          </cell>
          <cell r="BP111">
            <v>0</v>
          </cell>
          <cell r="BQ111">
            <v>0</v>
          </cell>
          <cell r="BR111">
            <v>0</v>
          </cell>
          <cell r="BS111">
            <v>0</v>
          </cell>
          <cell r="BT111">
            <v>0</v>
          </cell>
          <cell r="BU111">
            <v>0</v>
          </cell>
          <cell r="CA111">
            <v>0</v>
          </cell>
          <cell r="CB111">
            <v>0</v>
          </cell>
          <cell r="CC111">
            <v>0</v>
          </cell>
          <cell r="CH111">
            <v>0</v>
          </cell>
          <cell r="CI111">
            <v>390.76400000000001</v>
          </cell>
          <cell r="CJ111">
            <v>0</v>
          </cell>
          <cell r="CK111">
            <v>0</v>
          </cell>
          <cell r="CL111">
            <v>0</v>
          </cell>
          <cell r="CR111">
            <v>0</v>
          </cell>
          <cell r="CS111">
            <v>0</v>
          </cell>
          <cell r="CT111">
            <v>0</v>
          </cell>
          <cell r="CU111">
            <v>0</v>
          </cell>
          <cell r="CV111">
            <v>0</v>
          </cell>
          <cell r="CW111">
            <v>0</v>
          </cell>
          <cell r="CX111">
            <v>0</v>
          </cell>
          <cell r="CY111">
            <v>0</v>
          </cell>
          <cell r="CZ111">
            <v>0</v>
          </cell>
          <cell r="DA111">
            <v>0</v>
          </cell>
          <cell r="DC111">
            <v>39052</v>
          </cell>
          <cell r="DD111">
            <v>12032.5631825</v>
          </cell>
          <cell r="DE111">
            <v>958.23161000000005</v>
          </cell>
          <cell r="DF111">
            <v>0</v>
          </cell>
          <cell r="DG111">
            <v>876.99469999999997</v>
          </cell>
          <cell r="DH111">
            <v>0</v>
          </cell>
          <cell r="DI111">
            <v>390.76400000000001</v>
          </cell>
          <cell r="DJ111">
            <v>0</v>
          </cell>
          <cell r="DK111">
            <v>14258.553492499999</v>
          </cell>
        </row>
        <row r="112">
          <cell r="A112">
            <v>39083</v>
          </cell>
          <cell r="B112">
            <v>6460.7748650000003</v>
          </cell>
          <cell r="C112">
            <v>4942.7307999999994</v>
          </cell>
          <cell r="D112">
            <v>110.32221</v>
          </cell>
          <cell r="E112">
            <v>222.62207999999998</v>
          </cell>
          <cell r="F112">
            <v>292.56935999999996</v>
          </cell>
          <cell r="G112">
            <v>6.1755900000000006</v>
          </cell>
          <cell r="H112">
            <v>1.5303199999999999</v>
          </cell>
          <cell r="I112">
            <v>0.21059999999999998</v>
          </cell>
          <cell r="J112">
            <v>0</v>
          </cell>
          <cell r="K112">
            <v>0</v>
          </cell>
          <cell r="L112">
            <v>0</v>
          </cell>
          <cell r="M112">
            <v>0</v>
          </cell>
          <cell r="N112">
            <v>0</v>
          </cell>
          <cell r="O112">
            <v>0</v>
          </cell>
          <cell r="P112">
            <v>23.150719999999996</v>
          </cell>
          <cell r="Q112">
            <v>11.19584</v>
          </cell>
          <cell r="R112">
            <v>32.123390000000001</v>
          </cell>
          <cell r="S112">
            <v>19.450859999999999</v>
          </cell>
          <cell r="T112">
            <v>36.62368</v>
          </cell>
          <cell r="U112">
            <v>61.59438999999999</v>
          </cell>
          <cell r="V112">
            <v>0.94879999999999998</v>
          </cell>
          <cell r="W112">
            <v>23.576799999999999</v>
          </cell>
          <cell r="X112">
            <v>4.1259399999999999</v>
          </cell>
          <cell r="Y112">
            <v>0.29470999999999997</v>
          </cell>
          <cell r="Z112">
            <v>1.1788399999999999</v>
          </cell>
          <cell r="AA112">
            <v>103.79872</v>
          </cell>
          <cell r="AB112">
            <v>415.95391999999998</v>
          </cell>
          <cell r="AC112">
            <v>166.80586</v>
          </cell>
          <cell r="AD112">
            <v>10.62656</v>
          </cell>
          <cell r="AE112">
            <v>11.198979999999999</v>
          </cell>
          <cell r="AF112">
            <v>6.0723199999999995</v>
          </cell>
          <cell r="AG112">
            <v>7.6624599999999994</v>
          </cell>
          <cell r="AH112">
            <v>22.987379999999998</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C112">
            <v>39083</v>
          </cell>
          <cell r="BD112">
            <v>157.00720000000001</v>
          </cell>
          <cell r="BE112">
            <v>604.72159999999997</v>
          </cell>
          <cell r="BF112">
            <v>25.211069999999999</v>
          </cell>
          <cell r="BG112">
            <v>47.703119999999998</v>
          </cell>
          <cell r="BH112">
            <v>40.461359999999999</v>
          </cell>
          <cell r="BI112">
            <v>1.33199</v>
          </cell>
          <cell r="BJ112">
            <v>0.55835999999999997</v>
          </cell>
          <cell r="BK112">
            <v>0</v>
          </cell>
          <cell r="BL112">
            <v>0</v>
          </cell>
          <cell r="BM112">
            <v>0</v>
          </cell>
          <cell r="BN112">
            <v>0</v>
          </cell>
          <cell r="BP112">
            <v>0</v>
          </cell>
          <cell r="BQ112">
            <v>0</v>
          </cell>
          <cell r="BR112">
            <v>0</v>
          </cell>
          <cell r="BS112">
            <v>0</v>
          </cell>
          <cell r="BT112">
            <v>0</v>
          </cell>
          <cell r="BU112">
            <v>0</v>
          </cell>
          <cell r="CA112">
            <v>0</v>
          </cell>
          <cell r="CB112">
            <v>0</v>
          </cell>
          <cell r="CC112">
            <v>0</v>
          </cell>
          <cell r="CH112">
            <v>0</v>
          </cell>
          <cell r="CI112">
            <v>390.76400000000001</v>
          </cell>
          <cell r="CJ112">
            <v>0</v>
          </cell>
          <cell r="CK112">
            <v>0</v>
          </cell>
          <cell r="CL112">
            <v>0</v>
          </cell>
          <cell r="CR112">
            <v>0</v>
          </cell>
          <cell r="CS112">
            <v>0</v>
          </cell>
          <cell r="CT112">
            <v>0</v>
          </cell>
          <cell r="CU112">
            <v>0</v>
          </cell>
          <cell r="CV112">
            <v>0</v>
          </cell>
          <cell r="CW112">
            <v>0</v>
          </cell>
          <cell r="CX112">
            <v>0</v>
          </cell>
          <cell r="CY112">
            <v>0</v>
          </cell>
          <cell r="CZ112">
            <v>0</v>
          </cell>
          <cell r="DA112">
            <v>0</v>
          </cell>
          <cell r="DC112">
            <v>39083</v>
          </cell>
          <cell r="DD112">
            <v>12036.935825</v>
          </cell>
          <cell r="DE112">
            <v>959.37016999999992</v>
          </cell>
          <cell r="DF112">
            <v>0</v>
          </cell>
          <cell r="DG112">
            <v>876.99469999999997</v>
          </cell>
          <cell r="DH112">
            <v>0</v>
          </cell>
          <cell r="DI112">
            <v>390.76400000000001</v>
          </cell>
          <cell r="DJ112">
            <v>0</v>
          </cell>
          <cell r="DK112">
            <v>14264.064694999999</v>
          </cell>
        </row>
        <row r="113">
          <cell r="A113">
            <v>39114</v>
          </cell>
          <cell r="B113">
            <v>6446.3992900000003</v>
          </cell>
          <cell r="C113">
            <v>4930.7943999999998</v>
          </cell>
          <cell r="D113">
            <v>110.32221</v>
          </cell>
          <cell r="E113">
            <v>222.80256</v>
          </cell>
          <cell r="F113">
            <v>294.88175999999999</v>
          </cell>
          <cell r="G113">
            <v>6.1755900000000006</v>
          </cell>
          <cell r="H113">
            <v>1.5303199999999999</v>
          </cell>
          <cell r="I113">
            <v>0.21059999999999998</v>
          </cell>
          <cell r="J113">
            <v>0</v>
          </cell>
          <cell r="K113">
            <v>0</v>
          </cell>
          <cell r="L113">
            <v>0</v>
          </cell>
          <cell r="M113">
            <v>0</v>
          </cell>
          <cell r="N113">
            <v>0</v>
          </cell>
          <cell r="O113">
            <v>0</v>
          </cell>
          <cell r="P113">
            <v>23.150719999999996</v>
          </cell>
          <cell r="Q113">
            <v>11.19584</v>
          </cell>
          <cell r="R113">
            <v>32.123390000000001</v>
          </cell>
          <cell r="S113">
            <v>19.450859999999999</v>
          </cell>
          <cell r="T113">
            <v>36.62368</v>
          </cell>
          <cell r="U113">
            <v>61.59438999999999</v>
          </cell>
          <cell r="V113">
            <v>0.94879999999999998</v>
          </cell>
          <cell r="W113">
            <v>23.576799999999999</v>
          </cell>
          <cell r="X113">
            <v>4.1259399999999999</v>
          </cell>
          <cell r="Y113">
            <v>0.29470999999999997</v>
          </cell>
          <cell r="Z113">
            <v>1.1788399999999999</v>
          </cell>
          <cell r="AA113">
            <v>103.79872</v>
          </cell>
          <cell r="AB113">
            <v>417.28224</v>
          </cell>
          <cell r="AC113">
            <v>166.80586</v>
          </cell>
          <cell r="AD113">
            <v>10.62656</v>
          </cell>
          <cell r="AE113">
            <v>11.198979999999999</v>
          </cell>
          <cell r="AF113">
            <v>6.0723199999999995</v>
          </cell>
          <cell r="AG113">
            <v>7.6624599999999994</v>
          </cell>
          <cell r="AH113">
            <v>22.987379999999998</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C113">
            <v>39114</v>
          </cell>
          <cell r="BD113">
            <v>157.00720000000001</v>
          </cell>
          <cell r="BE113">
            <v>604.72159999999997</v>
          </cell>
          <cell r="BF113">
            <v>25.211069999999999</v>
          </cell>
          <cell r="BG113">
            <v>47.703119999999998</v>
          </cell>
          <cell r="BH113">
            <v>40.461359999999999</v>
          </cell>
          <cell r="BI113">
            <v>1.33199</v>
          </cell>
          <cell r="BJ113">
            <v>0.55835999999999997</v>
          </cell>
          <cell r="BK113">
            <v>0</v>
          </cell>
          <cell r="BL113">
            <v>0</v>
          </cell>
          <cell r="BM113">
            <v>0</v>
          </cell>
          <cell r="BN113">
            <v>0</v>
          </cell>
          <cell r="BP113">
            <v>0</v>
          </cell>
          <cell r="BQ113">
            <v>0</v>
          </cell>
          <cell r="BR113">
            <v>0</v>
          </cell>
          <cell r="BS113">
            <v>0</v>
          </cell>
          <cell r="BT113">
            <v>0</v>
          </cell>
          <cell r="BU113">
            <v>0</v>
          </cell>
          <cell r="CA113">
            <v>0</v>
          </cell>
          <cell r="CB113">
            <v>0</v>
          </cell>
          <cell r="CC113">
            <v>0</v>
          </cell>
          <cell r="CH113">
            <v>0</v>
          </cell>
          <cell r="CI113">
            <v>390.76400000000001</v>
          </cell>
          <cell r="CJ113">
            <v>0</v>
          </cell>
          <cell r="CK113">
            <v>0</v>
          </cell>
          <cell r="CL113">
            <v>0</v>
          </cell>
          <cell r="CR113">
            <v>0</v>
          </cell>
          <cell r="CS113">
            <v>0</v>
          </cell>
          <cell r="CT113">
            <v>0</v>
          </cell>
          <cell r="CU113">
            <v>0</v>
          </cell>
          <cell r="CV113">
            <v>0</v>
          </cell>
          <cell r="CW113">
            <v>0</v>
          </cell>
          <cell r="CX113">
            <v>0</v>
          </cell>
          <cell r="CY113">
            <v>0</v>
          </cell>
          <cell r="CZ113">
            <v>0</v>
          </cell>
          <cell r="DA113">
            <v>0</v>
          </cell>
          <cell r="DC113">
            <v>39114</v>
          </cell>
          <cell r="DD113">
            <v>12013.116730000002</v>
          </cell>
          <cell r="DE113">
            <v>960.69848999999999</v>
          </cell>
          <cell r="DF113">
            <v>0</v>
          </cell>
          <cell r="DG113">
            <v>876.99469999999997</v>
          </cell>
          <cell r="DH113">
            <v>0</v>
          </cell>
          <cell r="DI113">
            <v>390.76400000000001</v>
          </cell>
          <cell r="DJ113">
            <v>0</v>
          </cell>
          <cell r="DK113">
            <v>14241.573920000001</v>
          </cell>
        </row>
        <row r="114">
          <cell r="A114">
            <v>39142</v>
          </cell>
          <cell r="B114">
            <v>6454.9307374999999</v>
          </cell>
          <cell r="C114">
            <v>4942.6930000000002</v>
          </cell>
          <cell r="D114">
            <v>110.32221</v>
          </cell>
          <cell r="E114">
            <v>223.02815999999999</v>
          </cell>
          <cell r="F114">
            <v>297.64535999999998</v>
          </cell>
          <cell r="G114">
            <v>6.1755900000000006</v>
          </cell>
          <cell r="H114">
            <v>1.5303199999999999</v>
          </cell>
          <cell r="I114">
            <v>0.21059999999999998</v>
          </cell>
          <cell r="J114">
            <v>0</v>
          </cell>
          <cell r="K114">
            <v>0</v>
          </cell>
          <cell r="L114">
            <v>0</v>
          </cell>
          <cell r="M114">
            <v>0</v>
          </cell>
          <cell r="N114">
            <v>0</v>
          </cell>
          <cell r="O114">
            <v>0</v>
          </cell>
          <cell r="P114">
            <v>23.150719999999996</v>
          </cell>
          <cell r="Q114">
            <v>11.19584</v>
          </cell>
          <cell r="R114">
            <v>32.123390000000001</v>
          </cell>
          <cell r="S114">
            <v>19.450859999999999</v>
          </cell>
          <cell r="T114">
            <v>36.62368</v>
          </cell>
          <cell r="U114">
            <v>61.59438999999999</v>
          </cell>
          <cell r="V114">
            <v>0.94879999999999998</v>
          </cell>
          <cell r="W114">
            <v>23.576799999999999</v>
          </cell>
          <cell r="X114">
            <v>4.1259399999999999</v>
          </cell>
          <cell r="Y114">
            <v>0.29470999999999997</v>
          </cell>
          <cell r="Z114">
            <v>1.1788399999999999</v>
          </cell>
          <cell r="AA114">
            <v>103.79872</v>
          </cell>
          <cell r="AB114">
            <v>418.99007999999998</v>
          </cell>
          <cell r="AC114">
            <v>166.80586</v>
          </cell>
          <cell r="AD114">
            <v>10.62656</v>
          </cell>
          <cell r="AE114">
            <v>11.198979999999999</v>
          </cell>
          <cell r="AF114">
            <v>6.0723199999999995</v>
          </cell>
          <cell r="AG114">
            <v>7.6624599999999994</v>
          </cell>
          <cell r="AH114">
            <v>22.987379999999998</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C114">
            <v>39142</v>
          </cell>
          <cell r="BD114">
            <v>157.00720000000001</v>
          </cell>
          <cell r="BE114">
            <v>604.72159999999997</v>
          </cell>
          <cell r="BF114">
            <v>25.211069999999999</v>
          </cell>
          <cell r="BG114">
            <v>47.703119999999998</v>
          </cell>
          <cell r="BH114">
            <v>40.461359999999999</v>
          </cell>
          <cell r="BI114">
            <v>1.33199</v>
          </cell>
          <cell r="BJ114">
            <v>0.55835999999999997</v>
          </cell>
          <cell r="BK114">
            <v>0</v>
          </cell>
          <cell r="BL114">
            <v>0</v>
          </cell>
          <cell r="BM114">
            <v>0</v>
          </cell>
          <cell r="BN114">
            <v>0</v>
          </cell>
          <cell r="BP114">
            <v>0</v>
          </cell>
          <cell r="BQ114">
            <v>0</v>
          </cell>
          <cell r="BR114">
            <v>0</v>
          </cell>
          <cell r="BS114">
            <v>0</v>
          </cell>
          <cell r="BT114">
            <v>0</v>
          </cell>
          <cell r="BU114">
            <v>0</v>
          </cell>
          <cell r="CA114">
            <v>0</v>
          </cell>
          <cell r="CB114">
            <v>0</v>
          </cell>
          <cell r="CC114">
            <v>0</v>
          </cell>
          <cell r="CH114">
            <v>0</v>
          </cell>
          <cell r="CI114">
            <v>390.76400000000001</v>
          </cell>
          <cell r="CJ114">
            <v>0</v>
          </cell>
          <cell r="CK114">
            <v>0</v>
          </cell>
          <cell r="CL114">
            <v>0</v>
          </cell>
          <cell r="CR114">
            <v>0</v>
          </cell>
          <cell r="CS114">
            <v>0</v>
          </cell>
          <cell r="CT114">
            <v>0</v>
          </cell>
          <cell r="CU114">
            <v>0</v>
          </cell>
          <cell r="CV114">
            <v>0</v>
          </cell>
          <cell r="CW114">
            <v>0</v>
          </cell>
          <cell r="CX114">
            <v>0</v>
          </cell>
          <cell r="CY114">
            <v>0</v>
          </cell>
          <cell r="CZ114">
            <v>0</v>
          </cell>
          <cell r="DA114">
            <v>0</v>
          </cell>
          <cell r="DC114">
            <v>39142</v>
          </cell>
          <cell r="DD114">
            <v>12036.535977500002</v>
          </cell>
          <cell r="DE114">
            <v>962.40633000000003</v>
          </cell>
          <cell r="DF114">
            <v>0</v>
          </cell>
          <cell r="DG114">
            <v>876.99469999999997</v>
          </cell>
          <cell r="DH114">
            <v>0</v>
          </cell>
          <cell r="DI114">
            <v>390.76400000000001</v>
          </cell>
          <cell r="DJ114">
            <v>0</v>
          </cell>
          <cell r="DK114">
            <v>14266.7010075</v>
          </cell>
        </row>
        <row r="115">
          <cell r="A115">
            <v>39173</v>
          </cell>
          <cell r="B115">
            <v>6439.9163950000002</v>
          </cell>
          <cell r="C115">
            <v>4929.6099999999997</v>
          </cell>
          <cell r="D115">
            <v>110.32221</v>
          </cell>
          <cell r="E115">
            <v>223.32143999999997</v>
          </cell>
          <cell r="F115">
            <v>301.32263999999998</v>
          </cell>
          <cell r="G115">
            <v>6.1755900000000006</v>
          </cell>
          <cell r="H115">
            <v>1.5303199999999999</v>
          </cell>
          <cell r="I115">
            <v>0.21059999999999998</v>
          </cell>
          <cell r="J115">
            <v>0</v>
          </cell>
          <cell r="K115">
            <v>0</v>
          </cell>
          <cell r="L115">
            <v>0</v>
          </cell>
          <cell r="M115">
            <v>0</v>
          </cell>
          <cell r="N115">
            <v>0</v>
          </cell>
          <cell r="O115">
            <v>0</v>
          </cell>
          <cell r="P115">
            <v>23.150719999999996</v>
          </cell>
          <cell r="Q115">
            <v>11.19584</v>
          </cell>
          <cell r="R115">
            <v>32.123390000000001</v>
          </cell>
          <cell r="S115">
            <v>19.450859999999999</v>
          </cell>
          <cell r="T115">
            <v>36.62368</v>
          </cell>
          <cell r="U115">
            <v>61.59438999999999</v>
          </cell>
          <cell r="V115">
            <v>0.94879999999999998</v>
          </cell>
          <cell r="W115">
            <v>23.576799999999999</v>
          </cell>
          <cell r="X115">
            <v>4.1259399999999999</v>
          </cell>
          <cell r="Y115">
            <v>0.29470999999999997</v>
          </cell>
          <cell r="Z115">
            <v>1.1788399999999999</v>
          </cell>
          <cell r="AA115">
            <v>103.79872</v>
          </cell>
          <cell r="AB115">
            <v>421.26719999999995</v>
          </cell>
          <cell r="AC115">
            <v>166.80586</v>
          </cell>
          <cell r="AD115">
            <v>10.62656</v>
          </cell>
          <cell r="AE115">
            <v>11.198979999999999</v>
          </cell>
          <cell r="AF115">
            <v>6.0723199999999995</v>
          </cell>
          <cell r="AG115">
            <v>7.6624599999999994</v>
          </cell>
          <cell r="AH115">
            <v>22.987379999999998</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C115">
            <v>39173</v>
          </cell>
          <cell r="BD115">
            <v>157.00720000000001</v>
          </cell>
          <cell r="BE115">
            <v>604.72159999999997</v>
          </cell>
          <cell r="BF115">
            <v>25.211069999999999</v>
          </cell>
          <cell r="BG115">
            <v>47.703119999999998</v>
          </cell>
          <cell r="BH115">
            <v>40.461359999999999</v>
          </cell>
          <cell r="BI115">
            <v>1.33199</v>
          </cell>
          <cell r="BJ115">
            <v>0.55835999999999997</v>
          </cell>
          <cell r="BK115">
            <v>0</v>
          </cell>
          <cell r="BL115">
            <v>0</v>
          </cell>
          <cell r="BM115">
            <v>0</v>
          </cell>
          <cell r="BN115">
            <v>0</v>
          </cell>
          <cell r="BP115">
            <v>0</v>
          </cell>
          <cell r="BQ115">
            <v>0</v>
          </cell>
          <cell r="BR115">
            <v>0</v>
          </cell>
          <cell r="BS115">
            <v>0</v>
          </cell>
          <cell r="BT115">
            <v>0</v>
          </cell>
          <cell r="BU115">
            <v>0</v>
          </cell>
          <cell r="CA115">
            <v>0</v>
          </cell>
          <cell r="CB115">
            <v>0</v>
          </cell>
          <cell r="CC115">
            <v>0</v>
          </cell>
          <cell r="CH115">
            <v>0</v>
          </cell>
          <cell r="CI115">
            <v>390.76400000000001</v>
          </cell>
          <cell r="CJ115">
            <v>0</v>
          </cell>
          <cell r="CK115">
            <v>0</v>
          </cell>
          <cell r="CL115">
            <v>0</v>
          </cell>
          <cell r="CR115">
            <v>0</v>
          </cell>
          <cell r="CS115">
            <v>0</v>
          </cell>
          <cell r="CT115">
            <v>0</v>
          </cell>
          <cell r="CU115">
            <v>0</v>
          </cell>
          <cell r="CV115">
            <v>0</v>
          </cell>
          <cell r="CW115">
            <v>0</v>
          </cell>
          <cell r="CX115">
            <v>0</v>
          </cell>
          <cell r="CY115">
            <v>0</v>
          </cell>
          <cell r="CZ115">
            <v>0</v>
          </cell>
          <cell r="DA115">
            <v>0</v>
          </cell>
          <cell r="DC115">
            <v>39173</v>
          </cell>
          <cell r="DD115">
            <v>12012.409195000002</v>
          </cell>
          <cell r="DE115">
            <v>964.68344999999999</v>
          </cell>
          <cell r="DF115">
            <v>0</v>
          </cell>
          <cell r="DG115">
            <v>876.99469999999997</v>
          </cell>
          <cell r="DH115">
            <v>0</v>
          </cell>
          <cell r="DI115">
            <v>390.76400000000001</v>
          </cell>
          <cell r="DJ115">
            <v>0</v>
          </cell>
          <cell r="DK115">
            <v>14244.851345000001</v>
          </cell>
        </row>
        <row r="116">
          <cell r="A116">
            <v>39203</v>
          </cell>
          <cell r="B116">
            <v>6447.368418</v>
          </cell>
          <cell r="C116">
            <v>4941.5867199999993</v>
          </cell>
          <cell r="D116">
            <v>110.32221</v>
          </cell>
          <cell r="E116">
            <v>223.626</v>
          </cell>
          <cell r="F116">
            <v>305.14656000000002</v>
          </cell>
          <cell r="G116">
            <v>6.1755900000000006</v>
          </cell>
          <cell r="H116">
            <v>1.5303199999999999</v>
          </cell>
          <cell r="I116">
            <v>0.21059999999999998</v>
          </cell>
          <cell r="J116">
            <v>0</v>
          </cell>
          <cell r="K116">
            <v>0</v>
          </cell>
          <cell r="L116">
            <v>0</v>
          </cell>
          <cell r="M116">
            <v>0</v>
          </cell>
          <cell r="N116">
            <v>0</v>
          </cell>
          <cell r="O116">
            <v>0</v>
          </cell>
          <cell r="P116">
            <v>23.150719999999996</v>
          </cell>
          <cell r="Q116">
            <v>11.19584</v>
          </cell>
          <cell r="R116">
            <v>32.123390000000001</v>
          </cell>
          <cell r="S116">
            <v>19.450859999999999</v>
          </cell>
          <cell r="T116">
            <v>36.62368</v>
          </cell>
          <cell r="U116">
            <v>61.59438999999999</v>
          </cell>
          <cell r="V116">
            <v>0.94879999999999998</v>
          </cell>
          <cell r="W116">
            <v>23.576799999999999</v>
          </cell>
          <cell r="X116">
            <v>4.1259399999999999</v>
          </cell>
          <cell r="Y116">
            <v>0.29470999999999997</v>
          </cell>
          <cell r="Z116">
            <v>1.1788399999999999</v>
          </cell>
          <cell r="AA116">
            <v>103.79872</v>
          </cell>
          <cell r="AB116">
            <v>423.54432000000003</v>
          </cell>
          <cell r="AC116">
            <v>166.80586</v>
          </cell>
          <cell r="AD116">
            <v>10.62656</v>
          </cell>
          <cell r="AE116">
            <v>11.198979999999999</v>
          </cell>
          <cell r="AF116">
            <v>6.0723199999999995</v>
          </cell>
          <cell r="AG116">
            <v>7.6624599999999994</v>
          </cell>
          <cell r="AH116">
            <v>22.987379999999998</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C116">
            <v>39203</v>
          </cell>
          <cell r="BD116">
            <v>157.00720000000001</v>
          </cell>
          <cell r="BE116">
            <v>604.72159999999997</v>
          </cell>
          <cell r="BF116">
            <v>25.211069999999999</v>
          </cell>
          <cell r="BG116">
            <v>47.703119999999998</v>
          </cell>
          <cell r="BH116">
            <v>40.461359999999999</v>
          </cell>
          <cell r="BI116">
            <v>1.33199</v>
          </cell>
          <cell r="BJ116">
            <v>0.55835999999999997</v>
          </cell>
          <cell r="BK116">
            <v>0</v>
          </cell>
          <cell r="BL116">
            <v>0</v>
          </cell>
          <cell r="BM116">
            <v>0</v>
          </cell>
          <cell r="BN116">
            <v>0</v>
          </cell>
          <cell r="BP116">
            <v>0</v>
          </cell>
          <cell r="BQ116">
            <v>0</v>
          </cell>
          <cell r="BR116">
            <v>0</v>
          </cell>
          <cell r="BS116">
            <v>0</v>
          </cell>
          <cell r="BT116">
            <v>0</v>
          </cell>
          <cell r="BU116">
            <v>0</v>
          </cell>
          <cell r="CA116">
            <v>0</v>
          </cell>
          <cell r="CB116">
            <v>0</v>
          </cell>
          <cell r="CC116">
            <v>0</v>
          </cell>
          <cell r="CH116">
            <v>0</v>
          </cell>
          <cell r="CI116">
            <v>390.76400000000001</v>
          </cell>
          <cell r="CJ116">
            <v>0</v>
          </cell>
          <cell r="CK116">
            <v>0</v>
          </cell>
          <cell r="CL116">
            <v>0</v>
          </cell>
          <cell r="CR116">
            <v>0</v>
          </cell>
          <cell r="CS116">
            <v>0</v>
          </cell>
          <cell r="CT116">
            <v>0</v>
          </cell>
          <cell r="CU116">
            <v>0</v>
          </cell>
          <cell r="CV116">
            <v>0</v>
          </cell>
          <cell r="CW116">
            <v>0</v>
          </cell>
          <cell r="CX116">
            <v>0</v>
          </cell>
          <cell r="CY116">
            <v>0</v>
          </cell>
          <cell r="CZ116">
            <v>0</v>
          </cell>
          <cell r="DA116">
            <v>0</v>
          </cell>
          <cell r="DC116">
            <v>39203</v>
          </cell>
          <cell r="DD116">
            <v>12035.966418</v>
          </cell>
          <cell r="DE116">
            <v>966.96056999999996</v>
          </cell>
          <cell r="DF116">
            <v>0</v>
          </cell>
          <cell r="DG116">
            <v>876.99469999999997</v>
          </cell>
          <cell r="DH116">
            <v>0</v>
          </cell>
          <cell r="DI116">
            <v>390.76400000000001</v>
          </cell>
          <cell r="DJ116">
            <v>0</v>
          </cell>
          <cell r="DK116">
            <v>14270.685687999998</v>
          </cell>
        </row>
        <row r="117">
          <cell r="A117">
            <v>39234</v>
          </cell>
          <cell r="B117">
            <v>6441.2404820000002</v>
          </cell>
          <cell r="C117">
            <v>4938.9188800000002</v>
          </cell>
          <cell r="D117">
            <v>110.32221</v>
          </cell>
          <cell r="E117">
            <v>223.91927999999999</v>
          </cell>
          <cell r="F117">
            <v>308.88024000000001</v>
          </cell>
          <cell r="G117">
            <v>6.1755900000000006</v>
          </cell>
          <cell r="H117">
            <v>1.5303199999999999</v>
          </cell>
          <cell r="I117">
            <v>0.21059999999999998</v>
          </cell>
          <cell r="J117">
            <v>0</v>
          </cell>
          <cell r="K117">
            <v>0</v>
          </cell>
          <cell r="L117">
            <v>0</v>
          </cell>
          <cell r="M117">
            <v>0</v>
          </cell>
          <cell r="N117">
            <v>0</v>
          </cell>
          <cell r="O117">
            <v>0</v>
          </cell>
          <cell r="P117">
            <v>23.150719999999996</v>
          </cell>
          <cell r="Q117">
            <v>11.19584</v>
          </cell>
          <cell r="R117">
            <v>32.123390000000001</v>
          </cell>
          <cell r="S117">
            <v>19.450859999999999</v>
          </cell>
          <cell r="T117">
            <v>36.62368</v>
          </cell>
          <cell r="U117">
            <v>61.59438999999999</v>
          </cell>
          <cell r="V117">
            <v>0.94879999999999998</v>
          </cell>
          <cell r="W117">
            <v>23.576799999999999</v>
          </cell>
          <cell r="X117">
            <v>4.1259399999999999</v>
          </cell>
          <cell r="Y117">
            <v>0.29470999999999997</v>
          </cell>
          <cell r="Z117">
            <v>1.1788399999999999</v>
          </cell>
          <cell r="AA117">
            <v>103.79872</v>
          </cell>
          <cell r="AB117">
            <v>425.82144</v>
          </cell>
          <cell r="AC117">
            <v>166.80586</v>
          </cell>
          <cell r="AD117">
            <v>10.62656</v>
          </cell>
          <cell r="AE117">
            <v>11.198979999999999</v>
          </cell>
          <cell r="AF117">
            <v>6.0723199999999995</v>
          </cell>
          <cell r="AG117">
            <v>7.6624599999999994</v>
          </cell>
          <cell r="AH117">
            <v>22.987379999999998</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C117">
            <v>39234</v>
          </cell>
          <cell r="BD117">
            <v>157.00720000000001</v>
          </cell>
          <cell r="BE117">
            <v>604.72159999999997</v>
          </cell>
          <cell r="BF117">
            <v>25.211069999999999</v>
          </cell>
          <cell r="BG117">
            <v>47.703119999999998</v>
          </cell>
          <cell r="BH117">
            <v>40.461359999999999</v>
          </cell>
          <cell r="BI117">
            <v>1.33199</v>
          </cell>
          <cell r="BJ117">
            <v>0.55835999999999997</v>
          </cell>
          <cell r="BK117">
            <v>0</v>
          </cell>
          <cell r="BL117">
            <v>0</v>
          </cell>
          <cell r="BM117">
            <v>0</v>
          </cell>
          <cell r="BN117">
            <v>0</v>
          </cell>
          <cell r="BP117">
            <v>0</v>
          </cell>
          <cell r="BQ117">
            <v>0</v>
          </cell>
          <cell r="BR117">
            <v>0</v>
          </cell>
          <cell r="BS117">
            <v>0</v>
          </cell>
          <cell r="BT117">
            <v>0</v>
          </cell>
          <cell r="BU117">
            <v>0</v>
          </cell>
          <cell r="CA117">
            <v>0</v>
          </cell>
          <cell r="CB117">
            <v>0</v>
          </cell>
          <cell r="CC117">
            <v>0</v>
          </cell>
          <cell r="CH117">
            <v>0</v>
          </cell>
          <cell r="CI117">
            <v>390.76400000000001</v>
          </cell>
          <cell r="CJ117">
            <v>0</v>
          </cell>
          <cell r="CK117">
            <v>0</v>
          </cell>
          <cell r="CL117">
            <v>0</v>
          </cell>
          <cell r="CR117">
            <v>0</v>
          </cell>
          <cell r="CS117">
            <v>0</v>
          </cell>
          <cell r="CT117">
            <v>0</v>
          </cell>
          <cell r="CU117">
            <v>0</v>
          </cell>
          <cell r="CV117">
            <v>0</v>
          </cell>
          <cell r="CW117">
            <v>0</v>
          </cell>
          <cell r="CX117">
            <v>0</v>
          </cell>
          <cell r="CY117">
            <v>0</v>
          </cell>
          <cell r="CZ117">
            <v>0</v>
          </cell>
          <cell r="DA117">
            <v>0</v>
          </cell>
          <cell r="DC117">
            <v>39234</v>
          </cell>
          <cell r="DD117">
            <v>12031.197602000002</v>
          </cell>
          <cell r="DE117">
            <v>969.23768999999993</v>
          </cell>
          <cell r="DF117">
            <v>0</v>
          </cell>
          <cell r="DG117">
            <v>876.99469999999997</v>
          </cell>
          <cell r="DH117">
            <v>0</v>
          </cell>
          <cell r="DI117">
            <v>390.76400000000001</v>
          </cell>
          <cell r="DJ117">
            <v>0</v>
          </cell>
          <cell r="DK117">
            <v>14268.193992</v>
          </cell>
        </row>
        <row r="118">
          <cell r="A118">
            <v>39264</v>
          </cell>
          <cell r="B118">
            <v>6450.7476699999997</v>
          </cell>
          <cell r="C118">
            <v>4955.4679999999998</v>
          </cell>
          <cell r="D118">
            <v>110.32221</v>
          </cell>
          <cell r="E118">
            <v>224.17872</v>
          </cell>
          <cell r="F118">
            <v>312.15143999999998</v>
          </cell>
          <cell r="G118">
            <v>6.1755900000000006</v>
          </cell>
          <cell r="H118">
            <v>1.5303199999999999</v>
          </cell>
          <cell r="I118">
            <v>0.21059999999999998</v>
          </cell>
          <cell r="J118">
            <v>0</v>
          </cell>
          <cell r="K118">
            <v>0</v>
          </cell>
          <cell r="L118">
            <v>0</v>
          </cell>
          <cell r="M118">
            <v>0</v>
          </cell>
          <cell r="N118">
            <v>0</v>
          </cell>
          <cell r="O118">
            <v>0</v>
          </cell>
          <cell r="P118">
            <v>23.150719999999996</v>
          </cell>
          <cell r="Q118">
            <v>11.19584</v>
          </cell>
          <cell r="R118">
            <v>32.123390000000001</v>
          </cell>
          <cell r="S118">
            <v>19.450859999999999</v>
          </cell>
          <cell r="T118">
            <v>36.62368</v>
          </cell>
          <cell r="U118">
            <v>61.59438999999999</v>
          </cell>
          <cell r="V118">
            <v>0.94879999999999998</v>
          </cell>
          <cell r="W118">
            <v>23.576799999999999</v>
          </cell>
          <cell r="X118">
            <v>4.1259399999999999</v>
          </cell>
          <cell r="Y118">
            <v>0.29470999999999997</v>
          </cell>
          <cell r="Z118">
            <v>1.1788399999999999</v>
          </cell>
          <cell r="AA118">
            <v>103.79872</v>
          </cell>
          <cell r="AB118">
            <v>427.90879999999999</v>
          </cell>
          <cell r="AC118">
            <v>166.80586</v>
          </cell>
          <cell r="AD118">
            <v>10.62656</v>
          </cell>
          <cell r="AE118">
            <v>11.198979999999999</v>
          </cell>
          <cell r="AF118">
            <v>6.0723199999999995</v>
          </cell>
          <cell r="AG118">
            <v>7.6624599999999994</v>
          </cell>
          <cell r="AH118">
            <v>22.987379999999998</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C118">
            <v>39264</v>
          </cell>
          <cell r="BD118">
            <v>157.00720000000001</v>
          </cell>
          <cell r="BE118">
            <v>604.72159999999997</v>
          </cell>
          <cell r="BF118">
            <v>25.211069999999999</v>
          </cell>
          <cell r="BG118">
            <v>47.703119999999998</v>
          </cell>
          <cell r="BH118">
            <v>40.461359999999999</v>
          </cell>
          <cell r="BI118">
            <v>1.33199</v>
          </cell>
          <cell r="BJ118">
            <v>0.55835999999999997</v>
          </cell>
          <cell r="BK118">
            <v>0</v>
          </cell>
          <cell r="BL118">
            <v>0</v>
          </cell>
          <cell r="BM118">
            <v>0</v>
          </cell>
          <cell r="BN118">
            <v>0</v>
          </cell>
          <cell r="BP118">
            <v>0</v>
          </cell>
          <cell r="BQ118">
            <v>0</v>
          </cell>
          <cell r="BR118">
            <v>0</v>
          </cell>
          <cell r="BS118">
            <v>0</v>
          </cell>
          <cell r="BT118">
            <v>0</v>
          </cell>
          <cell r="BU118">
            <v>0</v>
          </cell>
          <cell r="CA118">
            <v>0</v>
          </cell>
          <cell r="CB118">
            <v>0</v>
          </cell>
          <cell r="CC118">
            <v>0</v>
          </cell>
          <cell r="CH118">
            <v>0</v>
          </cell>
          <cell r="CI118">
            <v>390.76400000000001</v>
          </cell>
          <cell r="CJ118">
            <v>0</v>
          </cell>
          <cell r="CK118">
            <v>0</v>
          </cell>
          <cell r="CL118">
            <v>0</v>
          </cell>
          <cell r="CR118">
            <v>0</v>
          </cell>
          <cell r="CS118">
            <v>0</v>
          </cell>
          <cell r="CT118">
            <v>0</v>
          </cell>
          <cell r="CU118">
            <v>0</v>
          </cell>
          <cell r="CV118">
            <v>0</v>
          </cell>
          <cell r="CW118">
            <v>0</v>
          </cell>
          <cell r="CX118">
            <v>0</v>
          </cell>
          <cell r="CY118">
            <v>0</v>
          </cell>
          <cell r="CZ118">
            <v>0</v>
          </cell>
          <cell r="DA118">
            <v>0</v>
          </cell>
          <cell r="DC118">
            <v>39264</v>
          </cell>
          <cell r="DD118">
            <v>12060.78455</v>
          </cell>
          <cell r="DE118">
            <v>971.32504999999992</v>
          </cell>
          <cell r="DF118">
            <v>0</v>
          </cell>
          <cell r="DG118">
            <v>876.99469999999997</v>
          </cell>
          <cell r="DH118">
            <v>0</v>
          </cell>
          <cell r="DI118">
            <v>390.76400000000001</v>
          </cell>
          <cell r="DJ118">
            <v>0</v>
          </cell>
          <cell r="DK118">
            <v>14299.868299999998</v>
          </cell>
        </row>
        <row r="119">
          <cell r="A119">
            <v>39295</v>
          </cell>
          <cell r="B119">
            <v>6452.3230320000002</v>
          </cell>
          <cell r="C119">
            <v>4963.3628799999997</v>
          </cell>
          <cell r="D119">
            <v>110.32221</v>
          </cell>
          <cell r="E119">
            <v>224.42687999999998</v>
          </cell>
          <cell r="F119">
            <v>315.28727999999995</v>
          </cell>
          <cell r="G119">
            <v>6.1755900000000006</v>
          </cell>
          <cell r="H119">
            <v>1.5303199999999999</v>
          </cell>
          <cell r="I119">
            <v>0.21059999999999998</v>
          </cell>
          <cell r="J119">
            <v>0</v>
          </cell>
          <cell r="K119">
            <v>0</v>
          </cell>
          <cell r="L119">
            <v>0</v>
          </cell>
          <cell r="M119">
            <v>0</v>
          </cell>
          <cell r="N119">
            <v>0</v>
          </cell>
          <cell r="O119">
            <v>0</v>
          </cell>
          <cell r="P119">
            <v>23.150719999999996</v>
          </cell>
          <cell r="Q119">
            <v>11.19584</v>
          </cell>
          <cell r="R119">
            <v>32.123390000000001</v>
          </cell>
          <cell r="S119">
            <v>19.450859999999999</v>
          </cell>
          <cell r="T119">
            <v>36.62368</v>
          </cell>
          <cell r="U119">
            <v>61.59438999999999</v>
          </cell>
          <cell r="V119">
            <v>0.94879999999999998</v>
          </cell>
          <cell r="W119">
            <v>23.576799999999999</v>
          </cell>
          <cell r="X119">
            <v>4.1259399999999999</v>
          </cell>
          <cell r="Y119">
            <v>0.29470999999999997</v>
          </cell>
          <cell r="Z119">
            <v>1.1788399999999999</v>
          </cell>
          <cell r="AA119">
            <v>103.79872</v>
          </cell>
          <cell r="AB119">
            <v>429.80639999999994</v>
          </cell>
          <cell r="AC119">
            <v>166.80586</v>
          </cell>
          <cell r="AD119">
            <v>10.62656</v>
          </cell>
          <cell r="AE119">
            <v>11.198979999999999</v>
          </cell>
          <cell r="AF119">
            <v>6.0723199999999995</v>
          </cell>
          <cell r="AG119">
            <v>7.6624599999999994</v>
          </cell>
          <cell r="AH119">
            <v>22.987379999999998</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C119">
            <v>39295</v>
          </cell>
          <cell r="BD119">
            <v>157.00720000000001</v>
          </cell>
          <cell r="BE119">
            <v>604.72159999999997</v>
          </cell>
          <cell r="BF119">
            <v>25.211069999999999</v>
          </cell>
          <cell r="BG119">
            <v>47.703119999999998</v>
          </cell>
          <cell r="BH119">
            <v>40.461359999999999</v>
          </cell>
          <cell r="BI119">
            <v>1.33199</v>
          </cell>
          <cell r="BJ119">
            <v>0.55835999999999997</v>
          </cell>
          <cell r="BK119">
            <v>0</v>
          </cell>
          <cell r="BL119">
            <v>0</v>
          </cell>
          <cell r="BM119">
            <v>0</v>
          </cell>
          <cell r="BN119">
            <v>0</v>
          </cell>
          <cell r="BP119">
            <v>0</v>
          </cell>
          <cell r="BQ119">
            <v>0</v>
          </cell>
          <cell r="BR119">
            <v>0</v>
          </cell>
          <cell r="BS119">
            <v>0</v>
          </cell>
          <cell r="BT119">
            <v>0</v>
          </cell>
          <cell r="BU119">
            <v>0</v>
          </cell>
          <cell r="CA119">
            <v>0</v>
          </cell>
          <cell r="CB119">
            <v>0</v>
          </cell>
          <cell r="CC119">
            <v>0</v>
          </cell>
          <cell r="CH119">
            <v>0</v>
          </cell>
          <cell r="CI119">
            <v>390.76400000000001</v>
          </cell>
          <cell r="CJ119">
            <v>0</v>
          </cell>
          <cell r="CK119">
            <v>0</v>
          </cell>
          <cell r="CL119">
            <v>0</v>
          </cell>
          <cell r="CR119">
            <v>0</v>
          </cell>
          <cell r="CS119">
            <v>0</v>
          </cell>
          <cell r="CT119">
            <v>0</v>
          </cell>
          <cell r="CU119">
            <v>0</v>
          </cell>
          <cell r="CV119">
            <v>0</v>
          </cell>
          <cell r="CW119">
            <v>0</v>
          </cell>
          <cell r="CX119">
            <v>0</v>
          </cell>
          <cell r="CY119">
            <v>0</v>
          </cell>
          <cell r="CZ119">
            <v>0</v>
          </cell>
          <cell r="DA119">
            <v>0</v>
          </cell>
          <cell r="DC119">
            <v>39295</v>
          </cell>
          <cell r="DD119">
            <v>12073.638792000003</v>
          </cell>
          <cell r="DE119">
            <v>973.22264999999993</v>
          </cell>
          <cell r="DF119">
            <v>0</v>
          </cell>
          <cell r="DG119">
            <v>876.99469999999997</v>
          </cell>
          <cell r="DH119">
            <v>0</v>
          </cell>
          <cell r="DI119">
            <v>390.76400000000001</v>
          </cell>
          <cell r="DJ119">
            <v>0</v>
          </cell>
          <cell r="DK119">
            <v>14314.620142000002</v>
          </cell>
        </row>
        <row r="120">
          <cell r="A120">
            <v>39326</v>
          </cell>
          <cell r="B120">
            <v>6459.4719379999997</v>
          </cell>
          <cell r="C120">
            <v>4976.1387199999999</v>
          </cell>
          <cell r="D120">
            <v>110.32221</v>
          </cell>
          <cell r="E120">
            <v>224.74271999999999</v>
          </cell>
          <cell r="F120">
            <v>319.23527999999999</v>
          </cell>
          <cell r="G120">
            <v>6.1755900000000006</v>
          </cell>
          <cell r="H120">
            <v>1.5303199999999999</v>
          </cell>
          <cell r="I120">
            <v>0.21059999999999998</v>
          </cell>
          <cell r="J120">
            <v>0</v>
          </cell>
          <cell r="K120">
            <v>0</v>
          </cell>
          <cell r="L120">
            <v>0</v>
          </cell>
          <cell r="M120">
            <v>0</v>
          </cell>
          <cell r="N120">
            <v>0</v>
          </cell>
          <cell r="O120">
            <v>0</v>
          </cell>
          <cell r="P120">
            <v>23.150719999999996</v>
          </cell>
          <cell r="Q120">
            <v>11.19584</v>
          </cell>
          <cell r="R120">
            <v>32.123390000000001</v>
          </cell>
          <cell r="S120">
            <v>19.450859999999999</v>
          </cell>
          <cell r="T120">
            <v>36.62368</v>
          </cell>
          <cell r="U120">
            <v>61.59438999999999</v>
          </cell>
          <cell r="V120">
            <v>0.94879999999999998</v>
          </cell>
          <cell r="W120">
            <v>23.576799999999999</v>
          </cell>
          <cell r="X120">
            <v>4.1259399999999999</v>
          </cell>
          <cell r="Y120">
            <v>0.29470999999999997</v>
          </cell>
          <cell r="Z120">
            <v>1.1788399999999999</v>
          </cell>
          <cell r="AA120">
            <v>103.79872</v>
          </cell>
          <cell r="AB120">
            <v>432.27327999999994</v>
          </cell>
          <cell r="AC120">
            <v>166.80586</v>
          </cell>
          <cell r="AD120">
            <v>10.62656</v>
          </cell>
          <cell r="AE120">
            <v>11.198979999999999</v>
          </cell>
          <cell r="AF120">
            <v>6.0723199999999995</v>
          </cell>
          <cell r="AG120">
            <v>7.6624599999999994</v>
          </cell>
          <cell r="AH120">
            <v>22.987379999999998</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C120">
            <v>39326</v>
          </cell>
          <cell r="BD120">
            <v>157.00720000000001</v>
          </cell>
          <cell r="BE120">
            <v>604.72159999999997</v>
          </cell>
          <cell r="BF120">
            <v>25.211069999999999</v>
          </cell>
          <cell r="BG120">
            <v>47.703119999999998</v>
          </cell>
          <cell r="BH120">
            <v>40.461359999999999</v>
          </cell>
          <cell r="BI120">
            <v>1.33199</v>
          </cell>
          <cell r="BJ120">
            <v>0.55835999999999997</v>
          </cell>
          <cell r="BK120">
            <v>0</v>
          </cell>
          <cell r="BL120">
            <v>0</v>
          </cell>
          <cell r="BM120">
            <v>0</v>
          </cell>
          <cell r="BN120">
            <v>0</v>
          </cell>
          <cell r="BP120">
            <v>0</v>
          </cell>
          <cell r="BQ120">
            <v>0</v>
          </cell>
          <cell r="BR120">
            <v>0</v>
          </cell>
          <cell r="BS120">
            <v>0</v>
          </cell>
          <cell r="BT120">
            <v>0</v>
          </cell>
          <cell r="BU120">
            <v>0</v>
          </cell>
          <cell r="CA120">
            <v>0</v>
          </cell>
          <cell r="CB120">
            <v>0</v>
          </cell>
          <cell r="CC120">
            <v>0</v>
          </cell>
          <cell r="CH120">
            <v>0</v>
          </cell>
          <cell r="CI120">
            <v>390.76400000000001</v>
          </cell>
          <cell r="CJ120">
            <v>0</v>
          </cell>
          <cell r="CK120">
            <v>0</v>
          </cell>
          <cell r="CL120">
            <v>0</v>
          </cell>
          <cell r="CR120">
            <v>0</v>
          </cell>
          <cell r="CS120">
            <v>0</v>
          </cell>
          <cell r="CT120">
            <v>0</v>
          </cell>
          <cell r="CU120">
            <v>0</v>
          </cell>
          <cell r="CV120">
            <v>0</v>
          </cell>
          <cell r="CW120">
            <v>0</v>
          </cell>
          <cell r="CX120">
            <v>0</v>
          </cell>
          <cell r="CY120">
            <v>0</v>
          </cell>
          <cell r="CZ120">
            <v>0</v>
          </cell>
          <cell r="DA120">
            <v>0</v>
          </cell>
          <cell r="DC120">
            <v>39326</v>
          </cell>
          <cell r="DD120">
            <v>12097.827378000002</v>
          </cell>
          <cell r="DE120">
            <v>975.68952999999988</v>
          </cell>
          <cell r="DF120">
            <v>0</v>
          </cell>
          <cell r="DG120">
            <v>876.99469999999997</v>
          </cell>
          <cell r="DH120">
            <v>0</v>
          </cell>
          <cell r="DI120">
            <v>390.76400000000001</v>
          </cell>
          <cell r="DJ120">
            <v>0</v>
          </cell>
          <cell r="DK120">
            <v>14341.275608</v>
          </cell>
        </row>
        <row r="121">
          <cell r="A121">
            <v>39356</v>
          </cell>
          <cell r="B121">
            <v>6484.3994759999996</v>
          </cell>
          <cell r="C121">
            <v>5008.2614399999993</v>
          </cell>
          <cell r="D121">
            <v>110.32221</v>
          </cell>
          <cell r="E121">
            <v>225.12624</v>
          </cell>
          <cell r="F121">
            <v>324.09695999999997</v>
          </cell>
          <cell r="G121">
            <v>6.1755900000000006</v>
          </cell>
          <cell r="H121">
            <v>1.5303199999999999</v>
          </cell>
          <cell r="I121">
            <v>0.21059999999999998</v>
          </cell>
          <cell r="J121">
            <v>0</v>
          </cell>
          <cell r="K121">
            <v>0</v>
          </cell>
          <cell r="L121">
            <v>0</v>
          </cell>
          <cell r="M121">
            <v>0</v>
          </cell>
          <cell r="N121">
            <v>0</v>
          </cell>
          <cell r="O121">
            <v>0</v>
          </cell>
          <cell r="P121">
            <v>23.150719999999996</v>
          </cell>
          <cell r="Q121">
            <v>11.19584</v>
          </cell>
          <cell r="R121">
            <v>32.123390000000001</v>
          </cell>
          <cell r="S121">
            <v>19.450859999999999</v>
          </cell>
          <cell r="T121">
            <v>36.62368</v>
          </cell>
          <cell r="U121">
            <v>61.59438999999999</v>
          </cell>
          <cell r="V121">
            <v>0.94879999999999998</v>
          </cell>
          <cell r="W121">
            <v>23.576799999999999</v>
          </cell>
          <cell r="X121">
            <v>4.1259399999999999</v>
          </cell>
          <cell r="Y121">
            <v>0.29470999999999997</v>
          </cell>
          <cell r="Z121">
            <v>1.1788399999999999</v>
          </cell>
          <cell r="AA121">
            <v>103.79872</v>
          </cell>
          <cell r="AB121">
            <v>435.30944</v>
          </cell>
          <cell r="AC121">
            <v>166.80586</v>
          </cell>
          <cell r="AD121">
            <v>10.62656</v>
          </cell>
          <cell r="AE121">
            <v>11.198979999999999</v>
          </cell>
          <cell r="AF121">
            <v>6.0723199999999995</v>
          </cell>
          <cell r="AG121">
            <v>7.6624599999999994</v>
          </cell>
          <cell r="AH121">
            <v>22.987379999999998</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C121">
            <v>39356</v>
          </cell>
          <cell r="BD121">
            <v>157.00720000000001</v>
          </cell>
          <cell r="BE121">
            <v>604.72159999999997</v>
          </cell>
          <cell r="BF121">
            <v>25.211069999999999</v>
          </cell>
          <cell r="BG121">
            <v>47.703119999999998</v>
          </cell>
          <cell r="BH121">
            <v>40.461359999999999</v>
          </cell>
          <cell r="BI121">
            <v>1.33199</v>
          </cell>
          <cell r="BJ121">
            <v>0.55835999999999997</v>
          </cell>
          <cell r="BK121">
            <v>0</v>
          </cell>
          <cell r="BL121">
            <v>0</v>
          </cell>
          <cell r="BM121">
            <v>0</v>
          </cell>
          <cell r="BN121">
            <v>0</v>
          </cell>
          <cell r="BP121">
            <v>0</v>
          </cell>
          <cell r="BQ121">
            <v>0</v>
          </cell>
          <cell r="BR121">
            <v>0</v>
          </cell>
          <cell r="BS121">
            <v>0</v>
          </cell>
          <cell r="BT121">
            <v>0</v>
          </cell>
          <cell r="BU121">
            <v>0</v>
          </cell>
          <cell r="CA121">
            <v>0</v>
          </cell>
          <cell r="CB121">
            <v>0</v>
          </cell>
          <cell r="CC121">
            <v>0</v>
          </cell>
          <cell r="CH121">
            <v>0</v>
          </cell>
          <cell r="CI121">
            <v>390.76400000000001</v>
          </cell>
          <cell r="CJ121">
            <v>0</v>
          </cell>
          <cell r="CK121">
            <v>0</v>
          </cell>
          <cell r="CL121">
            <v>0</v>
          </cell>
          <cell r="CR121">
            <v>0</v>
          </cell>
          <cell r="CS121">
            <v>0</v>
          </cell>
          <cell r="CT121">
            <v>0</v>
          </cell>
          <cell r="CU121">
            <v>0</v>
          </cell>
          <cell r="CV121">
            <v>0</v>
          </cell>
          <cell r="CW121">
            <v>0</v>
          </cell>
          <cell r="CX121">
            <v>0</v>
          </cell>
          <cell r="CY121">
            <v>0</v>
          </cell>
          <cell r="CZ121">
            <v>0</v>
          </cell>
          <cell r="DA121">
            <v>0</v>
          </cell>
          <cell r="DC121">
            <v>39356</v>
          </cell>
          <cell r="DD121">
            <v>12160.122836</v>
          </cell>
          <cell r="DE121">
            <v>978.72568999999999</v>
          </cell>
          <cell r="DF121">
            <v>0</v>
          </cell>
          <cell r="DG121">
            <v>876.99469999999997</v>
          </cell>
          <cell r="DH121">
            <v>0</v>
          </cell>
          <cell r="DI121">
            <v>390.76400000000001</v>
          </cell>
          <cell r="DJ121">
            <v>0</v>
          </cell>
          <cell r="DK121">
            <v>14406.607225999998</v>
          </cell>
        </row>
        <row r="122">
          <cell r="A122">
            <v>39387</v>
          </cell>
          <cell r="B122">
            <v>6476.5020350000004</v>
          </cell>
          <cell r="C122">
            <v>5005.5796</v>
          </cell>
          <cell r="D122">
            <v>110.32221</v>
          </cell>
          <cell r="E122">
            <v>225.54359999999997</v>
          </cell>
          <cell r="F122">
            <v>329.27447999999998</v>
          </cell>
          <cell r="G122">
            <v>6.1755900000000006</v>
          </cell>
          <cell r="H122">
            <v>1.5303199999999999</v>
          </cell>
          <cell r="I122">
            <v>0.21059999999999998</v>
          </cell>
          <cell r="J122">
            <v>0</v>
          </cell>
          <cell r="K122">
            <v>0</v>
          </cell>
          <cell r="L122">
            <v>0</v>
          </cell>
          <cell r="M122">
            <v>0</v>
          </cell>
          <cell r="N122">
            <v>0</v>
          </cell>
          <cell r="O122">
            <v>0</v>
          </cell>
          <cell r="P122">
            <v>23.150719999999996</v>
          </cell>
          <cell r="Q122">
            <v>11.19584</v>
          </cell>
          <cell r="R122">
            <v>32.123390000000001</v>
          </cell>
          <cell r="S122">
            <v>19.450859999999999</v>
          </cell>
          <cell r="T122">
            <v>36.62368</v>
          </cell>
          <cell r="U122">
            <v>61.59438999999999</v>
          </cell>
          <cell r="V122">
            <v>0.94879999999999998</v>
          </cell>
          <cell r="W122">
            <v>23.576799999999999</v>
          </cell>
          <cell r="X122">
            <v>4.1259399999999999</v>
          </cell>
          <cell r="Y122">
            <v>0.29470999999999997</v>
          </cell>
          <cell r="Z122">
            <v>1.1788399999999999</v>
          </cell>
          <cell r="AA122">
            <v>103.79872</v>
          </cell>
          <cell r="AB122">
            <v>438.53535999999997</v>
          </cell>
          <cell r="AC122">
            <v>166.80586</v>
          </cell>
          <cell r="AD122">
            <v>10.62656</v>
          </cell>
          <cell r="AE122">
            <v>11.198979999999999</v>
          </cell>
          <cell r="AF122">
            <v>6.0723199999999995</v>
          </cell>
          <cell r="AG122">
            <v>7.6624599999999994</v>
          </cell>
          <cell r="AH122">
            <v>22.987379999999998</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C122">
            <v>39387</v>
          </cell>
          <cell r="BD122">
            <v>157.00720000000001</v>
          </cell>
          <cell r="BE122">
            <v>604.72159999999997</v>
          </cell>
          <cell r="BF122">
            <v>25.211069999999999</v>
          </cell>
          <cell r="BG122">
            <v>47.703119999999998</v>
          </cell>
          <cell r="BH122">
            <v>40.461359999999999</v>
          </cell>
          <cell r="BI122">
            <v>1.33199</v>
          </cell>
          <cell r="BJ122">
            <v>0.55835999999999997</v>
          </cell>
          <cell r="BK122">
            <v>0</v>
          </cell>
          <cell r="BL122">
            <v>0</v>
          </cell>
          <cell r="BM122">
            <v>0</v>
          </cell>
          <cell r="BN122">
            <v>0</v>
          </cell>
          <cell r="BP122">
            <v>0</v>
          </cell>
          <cell r="BQ122">
            <v>0</v>
          </cell>
          <cell r="BR122">
            <v>0</v>
          </cell>
          <cell r="BS122">
            <v>0</v>
          </cell>
          <cell r="BT122">
            <v>0</v>
          </cell>
          <cell r="BU122">
            <v>0</v>
          </cell>
          <cell r="CA122">
            <v>0</v>
          </cell>
          <cell r="CB122">
            <v>0</v>
          </cell>
          <cell r="CC122">
            <v>0</v>
          </cell>
          <cell r="CH122">
            <v>0</v>
          </cell>
          <cell r="CI122">
            <v>390.76400000000001</v>
          </cell>
          <cell r="CJ122">
            <v>0</v>
          </cell>
          <cell r="CK122">
            <v>0</v>
          </cell>
          <cell r="CL122">
            <v>0</v>
          </cell>
          <cell r="CR122">
            <v>0</v>
          </cell>
          <cell r="CS122">
            <v>0</v>
          </cell>
          <cell r="CT122">
            <v>0</v>
          </cell>
          <cell r="CU122">
            <v>0</v>
          </cell>
          <cell r="CV122">
            <v>0</v>
          </cell>
          <cell r="CW122">
            <v>0</v>
          </cell>
          <cell r="CX122">
            <v>0</v>
          </cell>
          <cell r="CY122">
            <v>0</v>
          </cell>
          <cell r="CZ122">
            <v>0</v>
          </cell>
          <cell r="DA122">
            <v>0</v>
          </cell>
          <cell r="DC122">
            <v>39387</v>
          </cell>
          <cell r="DD122">
            <v>12155.138435000003</v>
          </cell>
          <cell r="DE122">
            <v>981.95161000000007</v>
          </cell>
          <cell r="DF122">
            <v>0</v>
          </cell>
          <cell r="DG122">
            <v>876.99469999999997</v>
          </cell>
          <cell r="DH122">
            <v>0</v>
          </cell>
          <cell r="DI122">
            <v>390.76400000000001</v>
          </cell>
          <cell r="DJ122">
            <v>0</v>
          </cell>
          <cell r="DK122">
            <v>14404.848745000001</v>
          </cell>
        </row>
        <row r="123">
          <cell r="A123">
            <v>39417</v>
          </cell>
          <cell r="B123">
            <v>6475.0459625000003</v>
          </cell>
          <cell r="C123">
            <v>5008.1149999999998</v>
          </cell>
          <cell r="D123">
            <v>110.32221</v>
          </cell>
          <cell r="E123">
            <v>226.07375999999999</v>
          </cell>
          <cell r="F123">
            <v>335.96351999999996</v>
          </cell>
          <cell r="G123">
            <v>6.1755900000000006</v>
          </cell>
          <cell r="H123">
            <v>1.5303199999999999</v>
          </cell>
          <cell r="I123">
            <v>0.21059999999999998</v>
          </cell>
          <cell r="J123">
            <v>0</v>
          </cell>
          <cell r="K123">
            <v>0</v>
          </cell>
          <cell r="L123">
            <v>0</v>
          </cell>
          <cell r="M123">
            <v>0</v>
          </cell>
          <cell r="N123">
            <v>0</v>
          </cell>
          <cell r="O123">
            <v>0</v>
          </cell>
          <cell r="P123">
            <v>23.150719999999996</v>
          </cell>
          <cell r="Q123">
            <v>11.19584</v>
          </cell>
          <cell r="R123">
            <v>32.123390000000001</v>
          </cell>
          <cell r="S123">
            <v>19.450859999999999</v>
          </cell>
          <cell r="T123">
            <v>36.62368</v>
          </cell>
          <cell r="U123">
            <v>61.59438999999999</v>
          </cell>
          <cell r="V123">
            <v>0.94879999999999998</v>
          </cell>
          <cell r="W123">
            <v>23.576799999999999</v>
          </cell>
          <cell r="X123">
            <v>4.1259399999999999</v>
          </cell>
          <cell r="Y123">
            <v>0.29470999999999997</v>
          </cell>
          <cell r="Z123">
            <v>1.1788399999999999</v>
          </cell>
          <cell r="AA123">
            <v>103.79872</v>
          </cell>
          <cell r="AB123">
            <v>442.71007999999995</v>
          </cell>
          <cell r="AC123">
            <v>166.80586</v>
          </cell>
          <cell r="AD123">
            <v>10.62656</v>
          </cell>
          <cell r="AE123">
            <v>11.198979999999999</v>
          </cell>
          <cell r="AF123">
            <v>6.0723199999999995</v>
          </cell>
          <cell r="AG123">
            <v>7.6624599999999994</v>
          </cell>
          <cell r="AH123">
            <v>22.987379999999998</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C123">
            <v>39417</v>
          </cell>
          <cell r="BD123">
            <v>157.00720000000001</v>
          </cell>
          <cell r="BE123">
            <v>604.72159999999997</v>
          </cell>
          <cell r="BF123">
            <v>25.211069999999999</v>
          </cell>
          <cell r="BG123">
            <v>47.703119999999998</v>
          </cell>
          <cell r="BH123">
            <v>40.461359999999999</v>
          </cell>
          <cell r="BI123">
            <v>1.33199</v>
          </cell>
          <cell r="BJ123">
            <v>0.55835999999999997</v>
          </cell>
          <cell r="BK123">
            <v>0</v>
          </cell>
          <cell r="BL123">
            <v>0</v>
          </cell>
          <cell r="BM123">
            <v>0</v>
          </cell>
          <cell r="BN123">
            <v>0</v>
          </cell>
          <cell r="BP123">
            <v>0</v>
          </cell>
          <cell r="BQ123">
            <v>0</v>
          </cell>
          <cell r="BR123">
            <v>0</v>
          </cell>
          <cell r="BS123">
            <v>0</v>
          </cell>
          <cell r="BT123">
            <v>0</v>
          </cell>
          <cell r="BU123">
            <v>0</v>
          </cell>
          <cell r="CA123">
            <v>0</v>
          </cell>
          <cell r="CB123">
            <v>0</v>
          </cell>
          <cell r="CC123">
            <v>0</v>
          </cell>
          <cell r="CH123">
            <v>0</v>
          </cell>
          <cell r="CI123">
            <v>390.76400000000001</v>
          </cell>
          <cell r="CJ123">
            <v>0</v>
          </cell>
          <cell r="CK123">
            <v>0</v>
          </cell>
          <cell r="CL123">
            <v>0</v>
          </cell>
          <cell r="CR123">
            <v>0</v>
          </cell>
          <cell r="CS123">
            <v>0</v>
          </cell>
          <cell r="CT123">
            <v>0</v>
          </cell>
          <cell r="CU123">
            <v>0</v>
          </cell>
          <cell r="CV123">
            <v>0</v>
          </cell>
          <cell r="CW123">
            <v>0</v>
          </cell>
          <cell r="CX123">
            <v>0</v>
          </cell>
          <cell r="CY123">
            <v>0</v>
          </cell>
          <cell r="CZ123">
            <v>0</v>
          </cell>
          <cell r="DA123">
            <v>0</v>
          </cell>
          <cell r="DC123">
            <v>39417</v>
          </cell>
          <cell r="DD123">
            <v>12163.4369625</v>
          </cell>
          <cell r="DE123">
            <v>986.12633000000005</v>
          </cell>
          <cell r="DF123">
            <v>0</v>
          </cell>
          <cell r="DG123">
            <v>876.99469999999997</v>
          </cell>
          <cell r="DH123">
            <v>0</v>
          </cell>
          <cell r="DI123">
            <v>390.76400000000001</v>
          </cell>
          <cell r="DJ123">
            <v>0</v>
          </cell>
          <cell r="DK123">
            <v>14417.321992499998</v>
          </cell>
        </row>
        <row r="124">
          <cell r="A124">
            <v>39448</v>
          </cell>
          <cell r="B124">
            <v>6474.1162450000002</v>
          </cell>
          <cell r="C124">
            <v>5011.3643999999995</v>
          </cell>
          <cell r="D124">
            <v>110.32221</v>
          </cell>
          <cell r="E124">
            <v>226.22039999999998</v>
          </cell>
          <cell r="F124">
            <v>337.86983999999995</v>
          </cell>
          <cell r="G124">
            <v>6.1755900000000006</v>
          </cell>
          <cell r="H124">
            <v>1.5303199999999999</v>
          </cell>
          <cell r="I124">
            <v>0.21059999999999998</v>
          </cell>
          <cell r="J124">
            <v>0</v>
          </cell>
          <cell r="K124">
            <v>0</v>
          </cell>
          <cell r="L124">
            <v>0</v>
          </cell>
          <cell r="M124">
            <v>0</v>
          </cell>
          <cell r="N124">
            <v>0</v>
          </cell>
          <cell r="O124">
            <v>0</v>
          </cell>
          <cell r="P124">
            <v>23.150719999999996</v>
          </cell>
          <cell r="Q124">
            <v>11.19584</v>
          </cell>
          <cell r="R124">
            <v>32.123390000000001</v>
          </cell>
          <cell r="S124">
            <v>19.450859999999999</v>
          </cell>
          <cell r="T124">
            <v>36.62368</v>
          </cell>
          <cell r="U124">
            <v>61.59438999999999</v>
          </cell>
          <cell r="V124">
            <v>0.94879999999999998</v>
          </cell>
          <cell r="W124">
            <v>23.576799999999999</v>
          </cell>
          <cell r="X124">
            <v>4.1259399999999999</v>
          </cell>
          <cell r="Y124">
            <v>0.29470999999999997</v>
          </cell>
          <cell r="Z124">
            <v>1.1788399999999999</v>
          </cell>
          <cell r="AA124">
            <v>103.79872</v>
          </cell>
          <cell r="AB124">
            <v>443.84863999999993</v>
          </cell>
          <cell r="AC124">
            <v>166.80586</v>
          </cell>
          <cell r="AD124">
            <v>10.62656</v>
          </cell>
          <cell r="AE124">
            <v>11.198979999999999</v>
          </cell>
          <cell r="AF124">
            <v>6.0723199999999995</v>
          </cell>
          <cell r="AG124">
            <v>7.6624599999999994</v>
          </cell>
          <cell r="AH124">
            <v>22.987379999999998</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C124">
            <v>39448</v>
          </cell>
          <cell r="BD124">
            <v>157.00720000000001</v>
          </cell>
          <cell r="BE124">
            <v>604.72159999999997</v>
          </cell>
          <cell r="BF124">
            <v>25.211069999999999</v>
          </cell>
          <cell r="BG124">
            <v>47.703119999999998</v>
          </cell>
          <cell r="BH124">
            <v>40.461359999999999</v>
          </cell>
          <cell r="BI124">
            <v>1.33199</v>
          </cell>
          <cell r="BJ124">
            <v>0.55835999999999997</v>
          </cell>
          <cell r="BK124">
            <v>0</v>
          </cell>
          <cell r="BL124">
            <v>0</v>
          </cell>
          <cell r="BM124">
            <v>0</v>
          </cell>
          <cell r="BN124">
            <v>0</v>
          </cell>
          <cell r="BP124">
            <v>0</v>
          </cell>
          <cell r="BQ124">
            <v>0</v>
          </cell>
          <cell r="BR124">
            <v>0</v>
          </cell>
          <cell r="BS124">
            <v>0</v>
          </cell>
          <cell r="BT124">
            <v>0</v>
          </cell>
          <cell r="BU124">
            <v>0</v>
          </cell>
          <cell r="CA124">
            <v>0</v>
          </cell>
          <cell r="CB124">
            <v>0</v>
          </cell>
          <cell r="CC124">
            <v>0</v>
          </cell>
          <cell r="CH124">
            <v>0</v>
          </cell>
          <cell r="CI124">
            <v>390.76400000000001</v>
          </cell>
          <cell r="CJ124">
            <v>0</v>
          </cell>
          <cell r="CK124">
            <v>0</v>
          </cell>
          <cell r="CL124">
            <v>0</v>
          </cell>
          <cell r="CR124">
            <v>0</v>
          </cell>
          <cell r="CS124">
            <v>0</v>
          </cell>
          <cell r="CT124">
            <v>0</v>
          </cell>
          <cell r="CU124">
            <v>0</v>
          </cell>
          <cell r="CV124">
            <v>0</v>
          </cell>
          <cell r="CW124">
            <v>0</v>
          </cell>
          <cell r="CX124">
            <v>0</v>
          </cell>
          <cell r="CY124">
            <v>0</v>
          </cell>
          <cell r="CZ124">
            <v>0</v>
          </cell>
          <cell r="DA124">
            <v>0</v>
          </cell>
          <cell r="DC124">
            <v>39448</v>
          </cell>
          <cell r="DD124">
            <v>12167.809605</v>
          </cell>
          <cell r="DE124">
            <v>987.26488999999992</v>
          </cell>
          <cell r="DF124">
            <v>0</v>
          </cell>
          <cell r="DG124">
            <v>876.99469999999997</v>
          </cell>
          <cell r="DH124">
            <v>0</v>
          </cell>
          <cell r="DI124">
            <v>390.76400000000001</v>
          </cell>
          <cell r="DJ124">
            <v>0</v>
          </cell>
          <cell r="DK124">
            <v>14422.833194999999</v>
          </cell>
        </row>
        <row r="125">
          <cell r="A125">
            <v>39479</v>
          </cell>
          <cell r="B125">
            <v>6459.7406700000001</v>
          </cell>
          <cell r="C125">
            <v>4999.4279999999999</v>
          </cell>
          <cell r="D125">
            <v>110.32221</v>
          </cell>
          <cell r="E125">
            <v>226.40087999999997</v>
          </cell>
          <cell r="F125">
            <v>340.18223999999998</v>
          </cell>
          <cell r="G125">
            <v>6.1755900000000006</v>
          </cell>
          <cell r="H125">
            <v>1.5303199999999999</v>
          </cell>
          <cell r="I125">
            <v>0.21059999999999998</v>
          </cell>
          <cell r="J125">
            <v>0</v>
          </cell>
          <cell r="K125">
            <v>0</v>
          </cell>
          <cell r="L125">
            <v>0</v>
          </cell>
          <cell r="M125">
            <v>0</v>
          </cell>
          <cell r="N125">
            <v>0</v>
          </cell>
          <cell r="O125">
            <v>0</v>
          </cell>
          <cell r="P125">
            <v>23.150719999999996</v>
          </cell>
          <cell r="Q125">
            <v>11.19584</v>
          </cell>
          <cell r="R125">
            <v>32.123390000000001</v>
          </cell>
          <cell r="S125">
            <v>19.450859999999999</v>
          </cell>
          <cell r="T125">
            <v>36.62368</v>
          </cell>
          <cell r="U125">
            <v>61.59438999999999</v>
          </cell>
          <cell r="V125">
            <v>0.94879999999999998</v>
          </cell>
          <cell r="W125">
            <v>23.576799999999999</v>
          </cell>
          <cell r="X125">
            <v>4.1259399999999999</v>
          </cell>
          <cell r="Y125">
            <v>0.29470999999999997</v>
          </cell>
          <cell r="Z125">
            <v>1.1788399999999999</v>
          </cell>
          <cell r="AA125">
            <v>103.79872</v>
          </cell>
          <cell r="AB125">
            <v>445.17695999999995</v>
          </cell>
          <cell r="AC125">
            <v>166.80586</v>
          </cell>
          <cell r="AD125">
            <v>10.62656</v>
          </cell>
          <cell r="AE125">
            <v>11.198979999999999</v>
          </cell>
          <cell r="AF125">
            <v>6.0723199999999995</v>
          </cell>
          <cell r="AG125">
            <v>7.6624599999999994</v>
          </cell>
          <cell r="AH125">
            <v>22.987379999999998</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C125">
            <v>39479</v>
          </cell>
          <cell r="BD125">
            <v>157.00720000000001</v>
          </cell>
          <cell r="BE125">
            <v>604.72159999999997</v>
          </cell>
          <cell r="BF125">
            <v>25.211069999999999</v>
          </cell>
          <cell r="BG125">
            <v>47.703119999999998</v>
          </cell>
          <cell r="BH125">
            <v>40.461359999999999</v>
          </cell>
          <cell r="BI125">
            <v>1.33199</v>
          </cell>
          <cell r="BJ125">
            <v>0.55835999999999997</v>
          </cell>
          <cell r="BK125">
            <v>0</v>
          </cell>
          <cell r="BL125">
            <v>0</v>
          </cell>
          <cell r="BM125">
            <v>0</v>
          </cell>
          <cell r="BN125">
            <v>0</v>
          </cell>
          <cell r="BP125">
            <v>0</v>
          </cell>
          <cell r="BQ125">
            <v>0</v>
          </cell>
          <cell r="BR125">
            <v>0</v>
          </cell>
          <cell r="BS125">
            <v>0</v>
          </cell>
          <cell r="BT125">
            <v>0</v>
          </cell>
          <cell r="BU125">
            <v>0</v>
          </cell>
          <cell r="CA125">
            <v>0</v>
          </cell>
          <cell r="CB125">
            <v>0</v>
          </cell>
          <cell r="CC125">
            <v>0</v>
          </cell>
          <cell r="CH125">
            <v>0</v>
          </cell>
          <cell r="CI125">
            <v>390.76400000000001</v>
          </cell>
          <cell r="CJ125">
            <v>0</v>
          </cell>
          <cell r="CK125">
            <v>0</v>
          </cell>
          <cell r="CL125">
            <v>0</v>
          </cell>
          <cell r="CR125">
            <v>0</v>
          </cell>
          <cell r="CS125">
            <v>0</v>
          </cell>
          <cell r="CT125">
            <v>0</v>
          </cell>
          <cell r="CU125">
            <v>0</v>
          </cell>
          <cell r="CV125">
            <v>0</v>
          </cell>
          <cell r="CW125">
            <v>0</v>
          </cell>
          <cell r="CX125">
            <v>0</v>
          </cell>
          <cell r="CY125">
            <v>0</v>
          </cell>
          <cell r="CZ125">
            <v>0</v>
          </cell>
          <cell r="DA125">
            <v>0</v>
          </cell>
          <cell r="DC125">
            <v>39479</v>
          </cell>
          <cell r="DD125">
            <v>12143.99051</v>
          </cell>
          <cell r="DE125">
            <v>988.59321</v>
          </cell>
          <cell r="DF125">
            <v>0</v>
          </cell>
          <cell r="DG125">
            <v>876.99469999999997</v>
          </cell>
          <cell r="DH125">
            <v>0</v>
          </cell>
          <cell r="DI125">
            <v>390.76400000000001</v>
          </cell>
          <cell r="DJ125">
            <v>0</v>
          </cell>
          <cell r="DK125">
            <v>14400.342419999997</v>
          </cell>
        </row>
        <row r="126">
          <cell r="A126">
            <v>39508</v>
          </cell>
          <cell r="B126">
            <v>6468.2721174999997</v>
          </cell>
          <cell r="C126">
            <v>5011.3265999999994</v>
          </cell>
          <cell r="D126">
            <v>110.32221</v>
          </cell>
          <cell r="E126">
            <v>226.62647999999999</v>
          </cell>
          <cell r="F126">
            <v>342.94583999999998</v>
          </cell>
          <cell r="G126">
            <v>6.1755900000000006</v>
          </cell>
          <cell r="H126">
            <v>1.5303199999999999</v>
          </cell>
          <cell r="I126">
            <v>0.21059999999999998</v>
          </cell>
          <cell r="J126">
            <v>0</v>
          </cell>
          <cell r="K126">
            <v>0</v>
          </cell>
          <cell r="L126">
            <v>0</v>
          </cell>
          <cell r="M126">
            <v>0</v>
          </cell>
          <cell r="N126">
            <v>0</v>
          </cell>
          <cell r="O126">
            <v>0</v>
          </cell>
          <cell r="P126">
            <v>23.150719999999996</v>
          </cell>
          <cell r="Q126">
            <v>11.19584</v>
          </cell>
          <cell r="R126">
            <v>32.123390000000001</v>
          </cell>
          <cell r="S126">
            <v>19.450859999999999</v>
          </cell>
          <cell r="T126">
            <v>36.62368</v>
          </cell>
          <cell r="U126">
            <v>61.59438999999999</v>
          </cell>
          <cell r="V126">
            <v>0.94879999999999998</v>
          </cell>
          <cell r="W126">
            <v>23.576799999999999</v>
          </cell>
          <cell r="X126">
            <v>4.1259399999999999</v>
          </cell>
          <cell r="Y126">
            <v>0.29470999999999997</v>
          </cell>
          <cell r="Z126">
            <v>1.1788399999999999</v>
          </cell>
          <cell r="AA126">
            <v>103.79872</v>
          </cell>
          <cell r="AB126">
            <v>446.88479999999998</v>
          </cell>
          <cell r="AC126">
            <v>166.80586</v>
          </cell>
          <cell r="AD126">
            <v>10.62656</v>
          </cell>
          <cell r="AE126">
            <v>11.198979999999999</v>
          </cell>
          <cell r="AF126">
            <v>6.0723199999999995</v>
          </cell>
          <cell r="AG126">
            <v>7.6624599999999994</v>
          </cell>
          <cell r="AH126">
            <v>22.987379999999998</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C126">
            <v>39508</v>
          </cell>
          <cell r="BD126">
            <v>157.00720000000001</v>
          </cell>
          <cell r="BE126">
            <v>604.72159999999997</v>
          </cell>
          <cell r="BF126">
            <v>25.211069999999999</v>
          </cell>
          <cell r="BG126">
            <v>47.703119999999998</v>
          </cell>
          <cell r="BH126">
            <v>40.461359999999999</v>
          </cell>
          <cell r="BI126">
            <v>1.33199</v>
          </cell>
          <cell r="BJ126">
            <v>0.55835999999999997</v>
          </cell>
          <cell r="BK126">
            <v>0</v>
          </cell>
          <cell r="BL126">
            <v>0</v>
          </cell>
          <cell r="BM126">
            <v>0</v>
          </cell>
          <cell r="BN126">
            <v>0</v>
          </cell>
          <cell r="BP126">
            <v>0</v>
          </cell>
          <cell r="BQ126">
            <v>0</v>
          </cell>
          <cell r="BR126">
            <v>0</v>
          </cell>
          <cell r="BS126">
            <v>0</v>
          </cell>
          <cell r="BT126">
            <v>0</v>
          </cell>
          <cell r="BU126">
            <v>0</v>
          </cell>
          <cell r="CA126">
            <v>0</v>
          </cell>
          <cell r="CB126">
            <v>0</v>
          </cell>
          <cell r="CC126">
            <v>0</v>
          </cell>
          <cell r="CH126">
            <v>0</v>
          </cell>
          <cell r="CI126">
            <v>390.76400000000001</v>
          </cell>
          <cell r="CJ126">
            <v>0</v>
          </cell>
          <cell r="CK126">
            <v>0</v>
          </cell>
          <cell r="CL126">
            <v>0</v>
          </cell>
          <cell r="CR126">
            <v>0</v>
          </cell>
          <cell r="CS126">
            <v>0</v>
          </cell>
          <cell r="CT126">
            <v>0</v>
          </cell>
          <cell r="CU126">
            <v>0</v>
          </cell>
          <cell r="CV126">
            <v>0</v>
          </cell>
          <cell r="CW126">
            <v>0</v>
          </cell>
          <cell r="CX126">
            <v>0</v>
          </cell>
          <cell r="CY126">
            <v>0</v>
          </cell>
          <cell r="CZ126">
            <v>0</v>
          </cell>
          <cell r="DA126">
            <v>0</v>
          </cell>
          <cell r="DC126">
            <v>39508</v>
          </cell>
          <cell r="DD126">
            <v>12167.409757500001</v>
          </cell>
          <cell r="DE126">
            <v>990.30105000000003</v>
          </cell>
          <cell r="DF126">
            <v>0</v>
          </cell>
          <cell r="DG126">
            <v>876.99469999999997</v>
          </cell>
          <cell r="DH126">
            <v>0</v>
          </cell>
          <cell r="DI126">
            <v>390.76400000000001</v>
          </cell>
          <cell r="DJ126">
            <v>0</v>
          </cell>
          <cell r="DK126">
            <v>14425.4695075</v>
          </cell>
        </row>
        <row r="127">
          <cell r="A127">
            <v>39539</v>
          </cell>
          <cell r="B127">
            <v>6453.257775</v>
          </cell>
          <cell r="C127">
            <v>4998.2435999999998</v>
          </cell>
          <cell r="D127">
            <v>110.32221</v>
          </cell>
          <cell r="E127">
            <v>226.91975999999997</v>
          </cell>
          <cell r="F127">
            <v>346.62311999999997</v>
          </cell>
          <cell r="G127">
            <v>6.1755900000000006</v>
          </cell>
          <cell r="H127">
            <v>1.5303199999999999</v>
          </cell>
          <cell r="I127">
            <v>0.21059999999999998</v>
          </cell>
          <cell r="J127">
            <v>0</v>
          </cell>
          <cell r="K127">
            <v>0</v>
          </cell>
          <cell r="L127">
            <v>0</v>
          </cell>
          <cell r="M127">
            <v>0</v>
          </cell>
          <cell r="N127">
            <v>0</v>
          </cell>
          <cell r="O127">
            <v>0</v>
          </cell>
          <cell r="P127">
            <v>23.150719999999996</v>
          </cell>
          <cell r="Q127">
            <v>11.19584</v>
          </cell>
          <cell r="R127">
            <v>32.123390000000001</v>
          </cell>
          <cell r="S127">
            <v>19.450859999999999</v>
          </cell>
          <cell r="T127">
            <v>36.62368</v>
          </cell>
          <cell r="U127">
            <v>61.59438999999999</v>
          </cell>
          <cell r="V127">
            <v>0.94879999999999998</v>
          </cell>
          <cell r="W127">
            <v>23.576799999999999</v>
          </cell>
          <cell r="X127">
            <v>4.1259399999999999</v>
          </cell>
          <cell r="Y127">
            <v>0.29470999999999997</v>
          </cell>
          <cell r="Z127">
            <v>1.1788399999999999</v>
          </cell>
          <cell r="AA127">
            <v>103.79872</v>
          </cell>
          <cell r="AB127">
            <v>449.16192000000001</v>
          </cell>
          <cell r="AC127">
            <v>166.80586</v>
          </cell>
          <cell r="AD127">
            <v>10.62656</v>
          </cell>
          <cell r="AE127">
            <v>11.198979999999999</v>
          </cell>
          <cell r="AF127">
            <v>6.0723199999999995</v>
          </cell>
          <cell r="AG127">
            <v>7.6624599999999994</v>
          </cell>
          <cell r="AH127">
            <v>22.987379999999998</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C127">
            <v>39539</v>
          </cell>
          <cell r="BD127">
            <v>157.00720000000001</v>
          </cell>
          <cell r="BE127">
            <v>604.72159999999997</v>
          </cell>
          <cell r="BF127">
            <v>25.211069999999999</v>
          </cell>
          <cell r="BG127">
            <v>47.703119999999998</v>
          </cell>
          <cell r="BH127">
            <v>40.461359999999999</v>
          </cell>
          <cell r="BI127">
            <v>1.33199</v>
          </cell>
          <cell r="BJ127">
            <v>0.55835999999999997</v>
          </cell>
          <cell r="BK127">
            <v>0</v>
          </cell>
          <cell r="BL127">
            <v>0</v>
          </cell>
          <cell r="BM127">
            <v>0</v>
          </cell>
          <cell r="BN127">
            <v>0</v>
          </cell>
          <cell r="BP127">
            <v>0</v>
          </cell>
          <cell r="BQ127">
            <v>0</v>
          </cell>
          <cell r="BR127">
            <v>0</v>
          </cell>
          <cell r="BS127">
            <v>0</v>
          </cell>
          <cell r="BT127">
            <v>0</v>
          </cell>
          <cell r="BU127">
            <v>0</v>
          </cell>
          <cell r="CA127">
            <v>0</v>
          </cell>
          <cell r="CB127">
            <v>0</v>
          </cell>
          <cell r="CC127">
            <v>0</v>
          </cell>
          <cell r="CH127">
            <v>0</v>
          </cell>
          <cell r="CI127">
            <v>390.76400000000001</v>
          </cell>
          <cell r="CJ127">
            <v>0</v>
          </cell>
          <cell r="CK127">
            <v>0</v>
          </cell>
          <cell r="CL127">
            <v>0</v>
          </cell>
          <cell r="CR127">
            <v>0</v>
          </cell>
          <cell r="CS127">
            <v>0</v>
          </cell>
          <cell r="CT127">
            <v>0</v>
          </cell>
          <cell r="CU127">
            <v>0</v>
          </cell>
          <cell r="CV127">
            <v>0</v>
          </cell>
          <cell r="CW127">
            <v>0</v>
          </cell>
          <cell r="CX127">
            <v>0</v>
          </cell>
          <cell r="CY127">
            <v>0</v>
          </cell>
          <cell r="CZ127">
            <v>0</v>
          </cell>
          <cell r="DA127">
            <v>0</v>
          </cell>
          <cell r="DC127">
            <v>39539</v>
          </cell>
          <cell r="DD127">
            <v>12143.282975000002</v>
          </cell>
          <cell r="DE127">
            <v>992.57817</v>
          </cell>
          <cell r="DF127">
            <v>0</v>
          </cell>
          <cell r="DG127">
            <v>876.99469999999997</v>
          </cell>
          <cell r="DH127">
            <v>0</v>
          </cell>
          <cell r="DI127">
            <v>390.76400000000001</v>
          </cell>
          <cell r="DJ127">
            <v>0</v>
          </cell>
          <cell r="DK127">
            <v>14403.619845000001</v>
          </cell>
        </row>
        <row r="128">
          <cell r="A128">
            <v>39569</v>
          </cell>
          <cell r="B128">
            <v>6460.7097979999999</v>
          </cell>
          <cell r="C128">
            <v>5010.2203199999994</v>
          </cell>
          <cell r="D128">
            <v>110.32221</v>
          </cell>
          <cell r="E128">
            <v>227.22431999999998</v>
          </cell>
          <cell r="F128">
            <v>350.44703999999996</v>
          </cell>
          <cell r="G128">
            <v>6.1755900000000006</v>
          </cell>
          <cell r="H128">
            <v>1.5303199999999999</v>
          </cell>
          <cell r="I128">
            <v>0.21059999999999998</v>
          </cell>
          <cell r="J128">
            <v>0</v>
          </cell>
          <cell r="K128">
            <v>0</v>
          </cell>
          <cell r="L128">
            <v>0</v>
          </cell>
          <cell r="M128">
            <v>0</v>
          </cell>
          <cell r="N128">
            <v>0</v>
          </cell>
          <cell r="O128">
            <v>0</v>
          </cell>
          <cell r="P128">
            <v>23.150719999999996</v>
          </cell>
          <cell r="Q128">
            <v>11.19584</v>
          </cell>
          <cell r="R128">
            <v>32.123390000000001</v>
          </cell>
          <cell r="S128">
            <v>19.450859999999999</v>
          </cell>
          <cell r="T128">
            <v>36.62368</v>
          </cell>
          <cell r="U128">
            <v>61.59438999999999</v>
          </cell>
          <cell r="V128">
            <v>0.94879999999999998</v>
          </cell>
          <cell r="W128">
            <v>23.576799999999999</v>
          </cell>
          <cell r="X128">
            <v>4.1259399999999999</v>
          </cell>
          <cell r="Y128">
            <v>0.29470999999999997</v>
          </cell>
          <cell r="Z128">
            <v>1.1788399999999999</v>
          </cell>
          <cell r="AA128">
            <v>103.79872</v>
          </cell>
          <cell r="AB128">
            <v>451.43903999999998</v>
          </cell>
          <cell r="AC128">
            <v>166.80586</v>
          </cell>
          <cell r="AD128">
            <v>10.62656</v>
          </cell>
          <cell r="AE128">
            <v>11.198979999999999</v>
          </cell>
          <cell r="AF128">
            <v>6.0723199999999995</v>
          </cell>
          <cell r="AG128">
            <v>7.6624599999999994</v>
          </cell>
          <cell r="AH128">
            <v>22.987379999999998</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C128">
            <v>39569</v>
          </cell>
          <cell r="BD128">
            <v>157.00720000000001</v>
          </cell>
          <cell r="BE128">
            <v>604.72159999999997</v>
          </cell>
          <cell r="BF128">
            <v>25.211069999999999</v>
          </cell>
          <cell r="BG128">
            <v>47.703119999999998</v>
          </cell>
          <cell r="BH128">
            <v>40.461359999999999</v>
          </cell>
          <cell r="BI128">
            <v>1.33199</v>
          </cell>
          <cell r="BJ128">
            <v>0.55835999999999997</v>
          </cell>
          <cell r="BK128">
            <v>0</v>
          </cell>
          <cell r="BL128">
            <v>0</v>
          </cell>
          <cell r="BM128">
            <v>0</v>
          </cell>
          <cell r="BN128">
            <v>0</v>
          </cell>
          <cell r="BP128">
            <v>0</v>
          </cell>
          <cell r="BQ128">
            <v>0</v>
          </cell>
          <cell r="BR128">
            <v>0</v>
          </cell>
          <cell r="BS128">
            <v>0</v>
          </cell>
          <cell r="BT128">
            <v>0</v>
          </cell>
          <cell r="BU128">
            <v>0</v>
          </cell>
          <cell r="CA128">
            <v>0</v>
          </cell>
          <cell r="CB128">
            <v>0</v>
          </cell>
          <cell r="CC128">
            <v>0</v>
          </cell>
          <cell r="CH128">
            <v>0</v>
          </cell>
          <cell r="CI128">
            <v>390.76400000000001</v>
          </cell>
          <cell r="CJ128">
            <v>0</v>
          </cell>
          <cell r="CK128">
            <v>0</v>
          </cell>
          <cell r="CL128">
            <v>0</v>
          </cell>
          <cell r="CR128">
            <v>0</v>
          </cell>
          <cell r="CS128">
            <v>0</v>
          </cell>
          <cell r="CT128">
            <v>0</v>
          </cell>
          <cell r="CU128">
            <v>0</v>
          </cell>
          <cell r="CV128">
            <v>0</v>
          </cell>
          <cell r="CW128">
            <v>0</v>
          </cell>
          <cell r="CX128">
            <v>0</v>
          </cell>
          <cell r="CY128">
            <v>0</v>
          </cell>
          <cell r="CZ128">
            <v>0</v>
          </cell>
          <cell r="DA128">
            <v>0</v>
          </cell>
          <cell r="DC128">
            <v>39569</v>
          </cell>
          <cell r="DD128">
            <v>12166.840198</v>
          </cell>
          <cell r="DE128">
            <v>994.85528999999997</v>
          </cell>
          <cell r="DF128">
            <v>0</v>
          </cell>
          <cell r="DG128">
            <v>876.99469999999997</v>
          </cell>
          <cell r="DH128">
            <v>0</v>
          </cell>
          <cell r="DI128">
            <v>390.76400000000001</v>
          </cell>
          <cell r="DJ128">
            <v>0</v>
          </cell>
          <cell r="DK128">
            <v>14429.454187999998</v>
          </cell>
        </row>
        <row r="129">
          <cell r="A129">
            <v>39600</v>
          </cell>
          <cell r="B129">
            <v>6454.5818620000009</v>
          </cell>
          <cell r="C129">
            <v>5007.5524799999994</v>
          </cell>
          <cell r="D129">
            <v>110.32221</v>
          </cell>
          <cell r="E129">
            <v>227.51759999999999</v>
          </cell>
          <cell r="F129">
            <v>354.18071999999995</v>
          </cell>
          <cell r="G129">
            <v>6.1755900000000006</v>
          </cell>
          <cell r="H129">
            <v>1.5303199999999999</v>
          </cell>
          <cell r="I129">
            <v>0.21059999999999998</v>
          </cell>
          <cell r="J129">
            <v>0</v>
          </cell>
          <cell r="K129">
            <v>0</v>
          </cell>
          <cell r="L129">
            <v>0</v>
          </cell>
          <cell r="M129">
            <v>0</v>
          </cell>
          <cell r="N129">
            <v>0</v>
          </cell>
          <cell r="O129">
            <v>0</v>
          </cell>
          <cell r="P129">
            <v>23.150719999999996</v>
          </cell>
          <cell r="Q129">
            <v>11.19584</v>
          </cell>
          <cell r="R129">
            <v>32.123390000000001</v>
          </cell>
          <cell r="S129">
            <v>19.450859999999999</v>
          </cell>
          <cell r="T129">
            <v>36.62368</v>
          </cell>
          <cell r="U129">
            <v>61.59438999999999</v>
          </cell>
          <cell r="V129">
            <v>0.94879999999999998</v>
          </cell>
          <cell r="W129">
            <v>23.576799999999999</v>
          </cell>
          <cell r="X129">
            <v>4.1259399999999999</v>
          </cell>
          <cell r="Y129">
            <v>0.29470999999999997</v>
          </cell>
          <cell r="Z129">
            <v>1.1788399999999999</v>
          </cell>
          <cell r="AA129">
            <v>103.79872</v>
          </cell>
          <cell r="AB129">
            <v>453.71616</v>
          </cell>
          <cell r="AC129">
            <v>166.80586</v>
          </cell>
          <cell r="AD129">
            <v>10.62656</v>
          </cell>
          <cell r="AE129">
            <v>11.198979999999999</v>
          </cell>
          <cell r="AF129">
            <v>6.0723199999999995</v>
          </cell>
          <cell r="AG129">
            <v>7.6624599999999994</v>
          </cell>
          <cell r="AH129">
            <v>22.987379999999998</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C129">
            <v>39600</v>
          </cell>
          <cell r="BD129">
            <v>157.00720000000001</v>
          </cell>
          <cell r="BE129">
            <v>604.72159999999997</v>
          </cell>
          <cell r="BF129">
            <v>25.211069999999999</v>
          </cell>
          <cell r="BG129">
            <v>47.703119999999998</v>
          </cell>
          <cell r="BH129">
            <v>40.461359999999999</v>
          </cell>
          <cell r="BI129">
            <v>1.33199</v>
          </cell>
          <cell r="BJ129">
            <v>0.55835999999999997</v>
          </cell>
          <cell r="BK129">
            <v>0</v>
          </cell>
          <cell r="BL129">
            <v>0</v>
          </cell>
          <cell r="BM129">
            <v>0</v>
          </cell>
          <cell r="BN129">
            <v>0</v>
          </cell>
          <cell r="BP129">
            <v>0</v>
          </cell>
          <cell r="BQ129">
            <v>0</v>
          </cell>
          <cell r="BR129">
            <v>0</v>
          </cell>
          <cell r="BS129">
            <v>0</v>
          </cell>
          <cell r="BT129">
            <v>0</v>
          </cell>
          <cell r="BU129">
            <v>0</v>
          </cell>
          <cell r="CA129">
            <v>0</v>
          </cell>
          <cell r="CB129">
            <v>0</v>
          </cell>
          <cell r="CC129">
            <v>0</v>
          </cell>
          <cell r="CH129">
            <v>0</v>
          </cell>
          <cell r="CI129">
            <v>390.76400000000001</v>
          </cell>
          <cell r="CJ129">
            <v>0</v>
          </cell>
          <cell r="CK129">
            <v>0</v>
          </cell>
          <cell r="CL129">
            <v>0</v>
          </cell>
          <cell r="CR129">
            <v>0</v>
          </cell>
          <cell r="CS129">
            <v>0</v>
          </cell>
          <cell r="CT129">
            <v>0</v>
          </cell>
          <cell r="CU129">
            <v>0</v>
          </cell>
          <cell r="CV129">
            <v>0</v>
          </cell>
          <cell r="CW129">
            <v>0</v>
          </cell>
          <cell r="CX129">
            <v>0</v>
          </cell>
          <cell r="CY129">
            <v>0</v>
          </cell>
          <cell r="CZ129">
            <v>0</v>
          </cell>
          <cell r="DA129">
            <v>0</v>
          </cell>
          <cell r="DC129">
            <v>39600</v>
          </cell>
          <cell r="DD129">
            <v>12162.071382000002</v>
          </cell>
          <cell r="DE129">
            <v>997.13240999999994</v>
          </cell>
          <cell r="DF129">
            <v>0</v>
          </cell>
          <cell r="DG129">
            <v>876.99469999999997</v>
          </cell>
          <cell r="DH129">
            <v>0</v>
          </cell>
          <cell r="DI129">
            <v>390.76400000000001</v>
          </cell>
          <cell r="DJ129">
            <v>0</v>
          </cell>
          <cell r="DK129">
            <v>14426.962492000001</v>
          </cell>
        </row>
        <row r="130">
          <cell r="A130">
            <v>39630</v>
          </cell>
          <cell r="B130">
            <v>6464.0890499999996</v>
          </cell>
          <cell r="C130">
            <v>5024.1016</v>
          </cell>
          <cell r="D130">
            <v>110.32221</v>
          </cell>
          <cell r="E130">
            <v>227.77703999999997</v>
          </cell>
          <cell r="F130">
            <v>357.45191999999997</v>
          </cell>
          <cell r="G130">
            <v>6.1755900000000006</v>
          </cell>
          <cell r="H130">
            <v>1.5303199999999999</v>
          </cell>
          <cell r="I130">
            <v>0.21059999999999998</v>
          </cell>
          <cell r="J130">
            <v>0</v>
          </cell>
          <cell r="K130">
            <v>0</v>
          </cell>
          <cell r="L130">
            <v>0</v>
          </cell>
          <cell r="M130">
            <v>0</v>
          </cell>
          <cell r="N130">
            <v>0</v>
          </cell>
          <cell r="O130">
            <v>0</v>
          </cell>
          <cell r="P130">
            <v>23.150719999999996</v>
          </cell>
          <cell r="Q130">
            <v>11.19584</v>
          </cell>
          <cell r="R130">
            <v>32.123390000000001</v>
          </cell>
          <cell r="S130">
            <v>19.450859999999999</v>
          </cell>
          <cell r="T130">
            <v>36.62368</v>
          </cell>
          <cell r="U130">
            <v>61.59438999999999</v>
          </cell>
          <cell r="V130">
            <v>0.94879999999999998</v>
          </cell>
          <cell r="W130">
            <v>23.576799999999999</v>
          </cell>
          <cell r="X130">
            <v>4.1259399999999999</v>
          </cell>
          <cell r="Y130">
            <v>0.29470999999999997</v>
          </cell>
          <cell r="Z130">
            <v>1.1788399999999999</v>
          </cell>
          <cell r="AA130">
            <v>103.79872</v>
          </cell>
          <cell r="AB130">
            <v>455.80351999999993</v>
          </cell>
          <cell r="AC130">
            <v>166.80586</v>
          </cell>
          <cell r="AD130">
            <v>10.62656</v>
          </cell>
          <cell r="AE130">
            <v>11.198979999999999</v>
          </cell>
          <cell r="AF130">
            <v>6.0723199999999995</v>
          </cell>
          <cell r="AG130">
            <v>7.6624599999999994</v>
          </cell>
          <cell r="AH130">
            <v>22.987379999999998</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C130">
            <v>39630</v>
          </cell>
          <cell r="BD130">
            <v>157.00720000000001</v>
          </cell>
          <cell r="BE130">
            <v>604.72159999999997</v>
          </cell>
          <cell r="BF130">
            <v>25.211069999999999</v>
          </cell>
          <cell r="BG130">
            <v>47.703119999999998</v>
          </cell>
          <cell r="BH130">
            <v>40.461359999999999</v>
          </cell>
          <cell r="BI130">
            <v>1.33199</v>
          </cell>
          <cell r="BJ130">
            <v>0.55835999999999997</v>
          </cell>
          <cell r="BK130">
            <v>0</v>
          </cell>
          <cell r="BL130">
            <v>0</v>
          </cell>
          <cell r="BM130">
            <v>0</v>
          </cell>
          <cell r="BN130">
            <v>0</v>
          </cell>
          <cell r="BP130">
            <v>0</v>
          </cell>
          <cell r="BQ130">
            <v>0</v>
          </cell>
          <cell r="BR130">
            <v>0</v>
          </cell>
          <cell r="BS130">
            <v>0</v>
          </cell>
          <cell r="BT130">
            <v>0</v>
          </cell>
          <cell r="BU130">
            <v>0</v>
          </cell>
          <cell r="CA130">
            <v>0</v>
          </cell>
          <cell r="CB130">
            <v>0</v>
          </cell>
          <cell r="CC130">
            <v>0</v>
          </cell>
          <cell r="CH130">
            <v>0</v>
          </cell>
          <cell r="CI130">
            <v>390.76400000000001</v>
          </cell>
          <cell r="CJ130">
            <v>0</v>
          </cell>
          <cell r="CK130">
            <v>0</v>
          </cell>
          <cell r="CL130">
            <v>0</v>
          </cell>
          <cell r="CR130">
            <v>0</v>
          </cell>
          <cell r="CS130">
            <v>0</v>
          </cell>
          <cell r="CT130">
            <v>0</v>
          </cell>
          <cell r="CU130">
            <v>0</v>
          </cell>
          <cell r="CV130">
            <v>0</v>
          </cell>
          <cell r="CW130">
            <v>0</v>
          </cell>
          <cell r="CX130">
            <v>0</v>
          </cell>
          <cell r="CY130">
            <v>0</v>
          </cell>
          <cell r="CZ130">
            <v>0</v>
          </cell>
          <cell r="DA130">
            <v>0</v>
          </cell>
          <cell r="DC130">
            <v>39630</v>
          </cell>
          <cell r="DD130">
            <v>12191.658330000002</v>
          </cell>
          <cell r="DE130">
            <v>999.21976999999993</v>
          </cell>
          <cell r="DF130">
            <v>0</v>
          </cell>
          <cell r="DG130">
            <v>876.99469999999997</v>
          </cell>
          <cell r="DH130">
            <v>0</v>
          </cell>
          <cell r="DI130">
            <v>390.76400000000001</v>
          </cell>
          <cell r="DJ130">
            <v>0</v>
          </cell>
          <cell r="DK130">
            <v>14458.6368</v>
          </cell>
        </row>
        <row r="131">
          <cell r="A131">
            <v>39661</v>
          </cell>
          <cell r="B131">
            <v>6465.6644120000001</v>
          </cell>
          <cell r="C131">
            <v>5031.9964799999998</v>
          </cell>
          <cell r="D131">
            <v>110.32221</v>
          </cell>
          <cell r="E131">
            <v>228.02519999999998</v>
          </cell>
          <cell r="F131">
            <v>360.58775999999995</v>
          </cell>
          <cell r="G131">
            <v>6.1755900000000006</v>
          </cell>
          <cell r="H131">
            <v>1.5303199999999999</v>
          </cell>
          <cell r="I131">
            <v>0.21059999999999998</v>
          </cell>
          <cell r="J131">
            <v>0</v>
          </cell>
          <cell r="K131">
            <v>0</v>
          </cell>
          <cell r="L131">
            <v>0</v>
          </cell>
          <cell r="M131">
            <v>0</v>
          </cell>
          <cell r="N131">
            <v>0</v>
          </cell>
          <cell r="O131">
            <v>0</v>
          </cell>
          <cell r="P131">
            <v>23.150719999999996</v>
          </cell>
          <cell r="Q131">
            <v>11.19584</v>
          </cell>
          <cell r="R131">
            <v>32.123390000000001</v>
          </cell>
          <cell r="S131">
            <v>19.450859999999999</v>
          </cell>
          <cell r="T131">
            <v>36.62368</v>
          </cell>
          <cell r="U131">
            <v>61.59438999999999</v>
          </cell>
          <cell r="V131">
            <v>0.94879999999999998</v>
          </cell>
          <cell r="W131">
            <v>23.576799999999999</v>
          </cell>
          <cell r="X131">
            <v>4.1259399999999999</v>
          </cell>
          <cell r="Y131">
            <v>0.29470999999999997</v>
          </cell>
          <cell r="Z131">
            <v>1.1788399999999999</v>
          </cell>
          <cell r="AA131">
            <v>103.79872</v>
          </cell>
          <cell r="AB131">
            <v>457.70112</v>
          </cell>
          <cell r="AC131">
            <v>166.80586</v>
          </cell>
          <cell r="AD131">
            <v>10.62656</v>
          </cell>
          <cell r="AE131">
            <v>11.198979999999999</v>
          </cell>
          <cell r="AF131">
            <v>6.0723199999999995</v>
          </cell>
          <cell r="AG131">
            <v>7.6624599999999994</v>
          </cell>
          <cell r="AH131">
            <v>22.987379999999998</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C131">
            <v>39661</v>
          </cell>
          <cell r="BD131">
            <v>157.00720000000001</v>
          </cell>
          <cell r="BE131">
            <v>604.72159999999997</v>
          </cell>
          <cell r="BF131">
            <v>25.211069999999999</v>
          </cell>
          <cell r="BG131">
            <v>47.703119999999998</v>
          </cell>
          <cell r="BH131">
            <v>40.461359999999999</v>
          </cell>
          <cell r="BI131">
            <v>1.33199</v>
          </cell>
          <cell r="BJ131">
            <v>0.55835999999999997</v>
          </cell>
          <cell r="BK131">
            <v>0</v>
          </cell>
          <cell r="BL131">
            <v>0</v>
          </cell>
          <cell r="BM131">
            <v>0</v>
          </cell>
          <cell r="BN131">
            <v>0</v>
          </cell>
          <cell r="BP131">
            <v>0</v>
          </cell>
          <cell r="BQ131">
            <v>0</v>
          </cell>
          <cell r="BR131">
            <v>0</v>
          </cell>
          <cell r="BS131">
            <v>0</v>
          </cell>
          <cell r="BT131">
            <v>0</v>
          </cell>
          <cell r="BU131">
            <v>0</v>
          </cell>
          <cell r="CA131">
            <v>0</v>
          </cell>
          <cell r="CB131">
            <v>0</v>
          </cell>
          <cell r="CC131">
            <v>0</v>
          </cell>
          <cell r="CH131">
            <v>0</v>
          </cell>
          <cell r="CI131">
            <v>390.76400000000001</v>
          </cell>
          <cell r="CJ131">
            <v>0</v>
          </cell>
          <cell r="CK131">
            <v>0</v>
          </cell>
          <cell r="CL131">
            <v>0</v>
          </cell>
          <cell r="CR131">
            <v>0</v>
          </cell>
          <cell r="CS131">
            <v>0</v>
          </cell>
          <cell r="CT131">
            <v>0</v>
          </cell>
          <cell r="CU131">
            <v>0</v>
          </cell>
          <cell r="CV131">
            <v>0</v>
          </cell>
          <cell r="CW131">
            <v>0</v>
          </cell>
          <cell r="CX131">
            <v>0</v>
          </cell>
          <cell r="CY131">
            <v>0</v>
          </cell>
          <cell r="CZ131">
            <v>0</v>
          </cell>
          <cell r="DA131">
            <v>0</v>
          </cell>
          <cell r="DC131">
            <v>39661</v>
          </cell>
          <cell r="DD131">
            <v>12204.512572000001</v>
          </cell>
          <cell r="DE131">
            <v>1001.1173699999999</v>
          </cell>
          <cell r="DF131">
            <v>0</v>
          </cell>
          <cell r="DG131">
            <v>876.99469999999997</v>
          </cell>
          <cell r="DH131">
            <v>0</v>
          </cell>
          <cell r="DI131">
            <v>390.76400000000001</v>
          </cell>
          <cell r="DJ131">
            <v>0</v>
          </cell>
          <cell r="DK131">
            <v>14473.388642</v>
          </cell>
        </row>
        <row r="132">
          <cell r="A132">
            <v>39692</v>
          </cell>
          <cell r="B132">
            <v>6472.8133179999995</v>
          </cell>
          <cell r="C132">
            <v>5044.7723199999991</v>
          </cell>
          <cell r="D132">
            <v>110.32221</v>
          </cell>
          <cell r="E132">
            <v>228.34103999999999</v>
          </cell>
          <cell r="F132">
            <v>364.53575999999993</v>
          </cell>
          <cell r="G132">
            <v>6.1755900000000006</v>
          </cell>
          <cell r="H132">
            <v>1.5303199999999999</v>
          </cell>
          <cell r="I132">
            <v>0.21059999999999998</v>
          </cell>
          <cell r="J132">
            <v>0</v>
          </cell>
          <cell r="K132">
            <v>0</v>
          </cell>
          <cell r="L132">
            <v>0</v>
          </cell>
          <cell r="M132">
            <v>0</v>
          </cell>
          <cell r="N132">
            <v>0</v>
          </cell>
          <cell r="O132">
            <v>0</v>
          </cell>
          <cell r="P132">
            <v>23.150719999999996</v>
          </cell>
          <cell r="Q132">
            <v>11.19584</v>
          </cell>
          <cell r="R132">
            <v>32.123390000000001</v>
          </cell>
          <cell r="S132">
            <v>19.450859999999999</v>
          </cell>
          <cell r="T132">
            <v>36.62368</v>
          </cell>
          <cell r="U132">
            <v>61.59438999999999</v>
          </cell>
          <cell r="V132">
            <v>0.94879999999999998</v>
          </cell>
          <cell r="W132">
            <v>23.576799999999999</v>
          </cell>
          <cell r="X132">
            <v>4.1259399999999999</v>
          </cell>
          <cell r="Y132">
            <v>0.29470999999999997</v>
          </cell>
          <cell r="Z132">
            <v>1.1788399999999999</v>
          </cell>
          <cell r="AA132">
            <v>103.79872</v>
          </cell>
          <cell r="AB132">
            <v>460.16800000000001</v>
          </cell>
          <cell r="AC132">
            <v>166.80586</v>
          </cell>
          <cell r="AD132">
            <v>10.62656</v>
          </cell>
          <cell r="AE132">
            <v>11.198979999999999</v>
          </cell>
          <cell r="AF132">
            <v>6.0723199999999995</v>
          </cell>
          <cell r="AG132">
            <v>7.6624599999999994</v>
          </cell>
          <cell r="AH132">
            <v>22.987379999999998</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C132">
            <v>39692</v>
          </cell>
          <cell r="BD132">
            <v>157.00720000000001</v>
          </cell>
          <cell r="BE132">
            <v>604.72159999999997</v>
          </cell>
          <cell r="BF132">
            <v>25.211069999999999</v>
          </cell>
          <cell r="BG132">
            <v>47.703119999999998</v>
          </cell>
          <cell r="BH132">
            <v>40.461359999999999</v>
          </cell>
          <cell r="BI132">
            <v>1.33199</v>
          </cell>
          <cell r="BJ132">
            <v>0.55835999999999997</v>
          </cell>
          <cell r="BK132">
            <v>0</v>
          </cell>
          <cell r="BL132">
            <v>0</v>
          </cell>
          <cell r="BM132">
            <v>0</v>
          </cell>
          <cell r="BN132">
            <v>0</v>
          </cell>
          <cell r="BP132">
            <v>0</v>
          </cell>
          <cell r="BQ132">
            <v>0</v>
          </cell>
          <cell r="BR132">
            <v>0</v>
          </cell>
          <cell r="BS132">
            <v>0</v>
          </cell>
          <cell r="BT132">
            <v>0</v>
          </cell>
          <cell r="BU132">
            <v>0</v>
          </cell>
          <cell r="CA132">
            <v>0</v>
          </cell>
          <cell r="CB132">
            <v>0</v>
          </cell>
          <cell r="CC132">
            <v>0</v>
          </cell>
          <cell r="CH132">
            <v>0</v>
          </cell>
          <cell r="CI132">
            <v>390.76400000000001</v>
          </cell>
          <cell r="CJ132">
            <v>0</v>
          </cell>
          <cell r="CK132">
            <v>0</v>
          </cell>
          <cell r="CL132">
            <v>0</v>
          </cell>
          <cell r="CR132">
            <v>0</v>
          </cell>
          <cell r="CS132">
            <v>0</v>
          </cell>
          <cell r="CT132">
            <v>0</v>
          </cell>
          <cell r="CU132">
            <v>0</v>
          </cell>
          <cell r="CV132">
            <v>0</v>
          </cell>
          <cell r="CW132">
            <v>0</v>
          </cell>
          <cell r="CX132">
            <v>0</v>
          </cell>
          <cell r="CY132">
            <v>0</v>
          </cell>
          <cell r="CZ132">
            <v>0</v>
          </cell>
          <cell r="DA132">
            <v>0</v>
          </cell>
          <cell r="DC132">
            <v>39692</v>
          </cell>
          <cell r="DD132">
            <v>12228.701158</v>
          </cell>
          <cell r="DE132">
            <v>1003.5842500000001</v>
          </cell>
          <cell r="DF132">
            <v>0</v>
          </cell>
          <cell r="DG132">
            <v>876.99469999999997</v>
          </cell>
          <cell r="DH132">
            <v>0</v>
          </cell>
          <cell r="DI132">
            <v>390.76400000000001</v>
          </cell>
          <cell r="DJ132">
            <v>0</v>
          </cell>
          <cell r="DK132">
            <v>14500.044107999998</v>
          </cell>
        </row>
        <row r="133">
          <cell r="A133">
            <v>39722</v>
          </cell>
          <cell r="B133">
            <v>6497.7408559999994</v>
          </cell>
          <cell r="C133">
            <v>5076.8950400000003</v>
          </cell>
          <cell r="D133">
            <v>110.32221</v>
          </cell>
          <cell r="E133">
            <v>228.72456</v>
          </cell>
          <cell r="F133">
            <v>369.39744000000002</v>
          </cell>
          <cell r="G133">
            <v>6.1755900000000006</v>
          </cell>
          <cell r="H133">
            <v>1.5303199999999999</v>
          </cell>
          <cell r="I133">
            <v>0.21059999999999998</v>
          </cell>
          <cell r="J133">
            <v>0</v>
          </cell>
          <cell r="K133">
            <v>0</v>
          </cell>
          <cell r="L133">
            <v>0</v>
          </cell>
          <cell r="M133">
            <v>0</v>
          </cell>
          <cell r="N133">
            <v>0</v>
          </cell>
          <cell r="O133">
            <v>0</v>
          </cell>
          <cell r="P133">
            <v>23.150719999999996</v>
          </cell>
          <cell r="Q133">
            <v>11.19584</v>
          </cell>
          <cell r="R133">
            <v>32.123390000000001</v>
          </cell>
          <cell r="S133">
            <v>19.450859999999999</v>
          </cell>
          <cell r="T133">
            <v>36.62368</v>
          </cell>
          <cell r="U133">
            <v>61.59438999999999</v>
          </cell>
          <cell r="V133">
            <v>0.94879999999999998</v>
          </cell>
          <cell r="W133">
            <v>23.576799999999999</v>
          </cell>
          <cell r="X133">
            <v>4.1259399999999999</v>
          </cell>
          <cell r="Y133">
            <v>0.29470999999999997</v>
          </cell>
          <cell r="Z133">
            <v>1.1788399999999999</v>
          </cell>
          <cell r="AA133">
            <v>103.79872</v>
          </cell>
          <cell r="AB133">
            <v>463.20416</v>
          </cell>
          <cell r="AC133">
            <v>166.80586</v>
          </cell>
          <cell r="AD133">
            <v>10.62656</v>
          </cell>
          <cell r="AE133">
            <v>11.198979999999999</v>
          </cell>
          <cell r="AF133">
            <v>6.0723199999999995</v>
          </cell>
          <cell r="AG133">
            <v>7.6624599999999994</v>
          </cell>
          <cell r="AH133">
            <v>22.987379999999998</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C133">
            <v>39722</v>
          </cell>
          <cell r="BD133">
            <v>157.00720000000001</v>
          </cell>
          <cell r="BE133">
            <v>604.72159999999997</v>
          </cell>
          <cell r="BF133">
            <v>25.211069999999999</v>
          </cell>
          <cell r="BG133">
            <v>47.703119999999998</v>
          </cell>
          <cell r="BH133">
            <v>40.461359999999999</v>
          </cell>
          <cell r="BI133">
            <v>1.33199</v>
          </cell>
          <cell r="BJ133">
            <v>0.55835999999999997</v>
          </cell>
          <cell r="BK133">
            <v>0</v>
          </cell>
          <cell r="BL133">
            <v>0</v>
          </cell>
          <cell r="BM133">
            <v>0</v>
          </cell>
          <cell r="BN133">
            <v>0</v>
          </cell>
          <cell r="BP133">
            <v>0</v>
          </cell>
          <cell r="BQ133">
            <v>0</v>
          </cell>
          <cell r="BR133">
            <v>0</v>
          </cell>
          <cell r="BS133">
            <v>0</v>
          </cell>
          <cell r="BT133">
            <v>0</v>
          </cell>
          <cell r="BU133">
            <v>0</v>
          </cell>
          <cell r="CA133">
            <v>0</v>
          </cell>
          <cell r="CB133">
            <v>0</v>
          </cell>
          <cell r="CC133">
            <v>0</v>
          </cell>
          <cell r="CH133">
            <v>0</v>
          </cell>
          <cell r="CI133">
            <v>390.76400000000001</v>
          </cell>
          <cell r="CJ133">
            <v>0</v>
          </cell>
          <cell r="CK133">
            <v>0</v>
          </cell>
          <cell r="CL133">
            <v>0</v>
          </cell>
          <cell r="CR133">
            <v>0</v>
          </cell>
          <cell r="CS133">
            <v>0</v>
          </cell>
          <cell r="CT133">
            <v>0</v>
          </cell>
          <cell r="CU133">
            <v>0</v>
          </cell>
          <cell r="CV133">
            <v>0</v>
          </cell>
          <cell r="CW133">
            <v>0</v>
          </cell>
          <cell r="CX133">
            <v>0</v>
          </cell>
          <cell r="CY133">
            <v>0</v>
          </cell>
          <cell r="CZ133">
            <v>0</v>
          </cell>
          <cell r="DA133">
            <v>0</v>
          </cell>
          <cell r="DC133">
            <v>39722</v>
          </cell>
          <cell r="DD133">
            <v>12290.996616000002</v>
          </cell>
          <cell r="DE133">
            <v>1006.62041</v>
          </cell>
          <cell r="DF133">
            <v>0</v>
          </cell>
          <cell r="DG133">
            <v>876.99469999999997</v>
          </cell>
          <cell r="DH133">
            <v>0</v>
          </cell>
          <cell r="DI133">
            <v>390.76400000000001</v>
          </cell>
          <cell r="DJ133">
            <v>0</v>
          </cell>
          <cell r="DK133">
            <v>14565.375726</v>
          </cell>
        </row>
        <row r="134">
          <cell r="A134">
            <v>39753</v>
          </cell>
          <cell r="B134">
            <v>6489.8434150000003</v>
          </cell>
          <cell r="C134">
            <v>5074.2131999999992</v>
          </cell>
          <cell r="D134">
            <v>110.32221</v>
          </cell>
          <cell r="E134">
            <v>229.14191999999997</v>
          </cell>
          <cell r="F134">
            <v>374.57495999999998</v>
          </cell>
          <cell r="G134">
            <v>6.1755900000000006</v>
          </cell>
          <cell r="H134">
            <v>1.5303199999999999</v>
          </cell>
          <cell r="I134">
            <v>0.21059999999999998</v>
          </cell>
          <cell r="J134">
            <v>0</v>
          </cell>
          <cell r="K134">
            <v>0</v>
          </cell>
          <cell r="L134">
            <v>0</v>
          </cell>
          <cell r="M134">
            <v>0</v>
          </cell>
          <cell r="N134">
            <v>0</v>
          </cell>
          <cell r="O134">
            <v>0</v>
          </cell>
          <cell r="P134">
            <v>23.150719999999996</v>
          </cell>
          <cell r="Q134">
            <v>11.19584</v>
          </cell>
          <cell r="R134">
            <v>32.123390000000001</v>
          </cell>
          <cell r="S134">
            <v>19.450859999999999</v>
          </cell>
          <cell r="T134">
            <v>36.62368</v>
          </cell>
          <cell r="U134">
            <v>61.59438999999999</v>
          </cell>
          <cell r="V134">
            <v>0.94879999999999998</v>
          </cell>
          <cell r="W134">
            <v>23.576799999999999</v>
          </cell>
          <cell r="X134">
            <v>4.1259399999999999</v>
          </cell>
          <cell r="Y134">
            <v>0.29470999999999997</v>
          </cell>
          <cell r="Z134">
            <v>1.1788399999999999</v>
          </cell>
          <cell r="AA134">
            <v>103.79872</v>
          </cell>
          <cell r="AB134">
            <v>466.43007999999998</v>
          </cell>
          <cell r="AC134">
            <v>166.80586</v>
          </cell>
          <cell r="AD134">
            <v>10.62656</v>
          </cell>
          <cell r="AE134">
            <v>11.198979999999999</v>
          </cell>
          <cell r="AF134">
            <v>6.0723199999999995</v>
          </cell>
          <cell r="AG134">
            <v>7.6624599999999994</v>
          </cell>
          <cell r="AH134">
            <v>22.987379999999998</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C134">
            <v>39753</v>
          </cell>
          <cell r="BD134">
            <v>157.00720000000001</v>
          </cell>
          <cell r="BE134">
            <v>604.72159999999997</v>
          </cell>
          <cell r="BF134">
            <v>25.211069999999999</v>
          </cell>
          <cell r="BG134">
            <v>47.703119999999998</v>
          </cell>
          <cell r="BH134">
            <v>40.461359999999999</v>
          </cell>
          <cell r="BI134">
            <v>1.33199</v>
          </cell>
          <cell r="BJ134">
            <v>0.55835999999999997</v>
          </cell>
          <cell r="BK134">
            <v>0</v>
          </cell>
          <cell r="BL134">
            <v>0</v>
          </cell>
          <cell r="BM134">
            <v>0</v>
          </cell>
          <cell r="BN134">
            <v>0</v>
          </cell>
          <cell r="BP134">
            <v>0</v>
          </cell>
          <cell r="BQ134">
            <v>0</v>
          </cell>
          <cell r="BR134">
            <v>0</v>
          </cell>
          <cell r="BS134">
            <v>0</v>
          </cell>
          <cell r="BT134">
            <v>0</v>
          </cell>
          <cell r="BU134">
            <v>0</v>
          </cell>
          <cell r="CA134">
            <v>0</v>
          </cell>
          <cell r="CB134">
            <v>0</v>
          </cell>
          <cell r="CC134">
            <v>0</v>
          </cell>
          <cell r="CH134">
            <v>0</v>
          </cell>
          <cell r="CI134">
            <v>390.76400000000001</v>
          </cell>
          <cell r="CJ134">
            <v>0</v>
          </cell>
          <cell r="CK134">
            <v>0</v>
          </cell>
          <cell r="CL134">
            <v>0</v>
          </cell>
          <cell r="CR134">
            <v>0</v>
          </cell>
          <cell r="CS134">
            <v>0</v>
          </cell>
          <cell r="CT134">
            <v>0</v>
          </cell>
          <cell r="CU134">
            <v>0</v>
          </cell>
          <cell r="CV134">
            <v>0</v>
          </cell>
          <cell r="CW134">
            <v>0</v>
          </cell>
          <cell r="CX134">
            <v>0</v>
          </cell>
          <cell r="CY134">
            <v>0</v>
          </cell>
          <cell r="CZ134">
            <v>0</v>
          </cell>
          <cell r="DA134">
            <v>0</v>
          </cell>
          <cell r="DC134">
            <v>39753</v>
          </cell>
          <cell r="DD134">
            <v>12286.012215000001</v>
          </cell>
          <cell r="DE134">
            <v>1009.8463300000001</v>
          </cell>
          <cell r="DF134">
            <v>0</v>
          </cell>
          <cell r="DG134">
            <v>876.99469999999997</v>
          </cell>
          <cell r="DH134">
            <v>0</v>
          </cell>
          <cell r="DI134">
            <v>390.76400000000001</v>
          </cell>
          <cell r="DJ134">
            <v>0</v>
          </cell>
          <cell r="DK134">
            <v>14563.617244999999</v>
          </cell>
        </row>
        <row r="135">
          <cell r="A135">
            <v>39783</v>
          </cell>
          <cell r="B135">
            <v>6488.3873425000002</v>
          </cell>
          <cell r="C135">
            <v>5076.7485999999999</v>
          </cell>
          <cell r="D135">
            <v>110.32221</v>
          </cell>
          <cell r="E135">
            <v>229.67207999999999</v>
          </cell>
          <cell r="F135">
            <v>381.26400000000001</v>
          </cell>
          <cell r="G135">
            <v>6.1755900000000006</v>
          </cell>
          <cell r="H135">
            <v>1.5303199999999999</v>
          </cell>
          <cell r="I135">
            <v>0.21059999999999998</v>
          </cell>
          <cell r="J135">
            <v>0</v>
          </cell>
          <cell r="K135">
            <v>0</v>
          </cell>
          <cell r="L135">
            <v>0</v>
          </cell>
          <cell r="M135">
            <v>0</v>
          </cell>
          <cell r="N135">
            <v>0</v>
          </cell>
          <cell r="O135">
            <v>0</v>
          </cell>
          <cell r="P135">
            <v>23.150719999999996</v>
          </cell>
          <cell r="Q135">
            <v>11.19584</v>
          </cell>
          <cell r="R135">
            <v>32.123390000000001</v>
          </cell>
          <cell r="S135">
            <v>19.450859999999999</v>
          </cell>
          <cell r="T135">
            <v>36.62368</v>
          </cell>
          <cell r="U135">
            <v>61.59438999999999</v>
          </cell>
          <cell r="V135">
            <v>0.94879999999999998</v>
          </cell>
          <cell r="W135">
            <v>23.576799999999999</v>
          </cell>
          <cell r="X135">
            <v>4.1259399999999999</v>
          </cell>
          <cell r="Y135">
            <v>0.29470999999999997</v>
          </cell>
          <cell r="Z135">
            <v>1.1788399999999999</v>
          </cell>
          <cell r="AA135">
            <v>103.79872</v>
          </cell>
          <cell r="AB135">
            <v>470.60480000000001</v>
          </cell>
          <cell r="AC135">
            <v>166.80586</v>
          </cell>
          <cell r="AD135">
            <v>10.62656</v>
          </cell>
          <cell r="AE135">
            <v>11.198979999999999</v>
          </cell>
          <cell r="AF135">
            <v>6.0723199999999995</v>
          </cell>
          <cell r="AG135">
            <v>7.6624599999999994</v>
          </cell>
          <cell r="AH135">
            <v>22.987379999999998</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C135">
            <v>39783</v>
          </cell>
          <cell r="BD135">
            <v>157.00720000000001</v>
          </cell>
          <cell r="BE135">
            <v>604.72159999999997</v>
          </cell>
          <cell r="BF135">
            <v>25.211069999999999</v>
          </cell>
          <cell r="BG135">
            <v>47.703119999999998</v>
          </cell>
          <cell r="BH135">
            <v>40.461359999999999</v>
          </cell>
          <cell r="BI135">
            <v>1.33199</v>
          </cell>
          <cell r="BJ135">
            <v>0.55835999999999997</v>
          </cell>
          <cell r="BK135">
            <v>0</v>
          </cell>
          <cell r="BL135">
            <v>0</v>
          </cell>
          <cell r="BM135">
            <v>0</v>
          </cell>
          <cell r="BN135">
            <v>0</v>
          </cell>
          <cell r="BP135">
            <v>0</v>
          </cell>
          <cell r="BQ135">
            <v>0</v>
          </cell>
          <cell r="BR135">
            <v>0</v>
          </cell>
          <cell r="BS135">
            <v>0</v>
          </cell>
          <cell r="BT135">
            <v>0</v>
          </cell>
          <cell r="BU135">
            <v>0</v>
          </cell>
          <cell r="CA135">
            <v>0</v>
          </cell>
          <cell r="CB135">
            <v>0</v>
          </cell>
          <cell r="CC135">
            <v>0</v>
          </cell>
          <cell r="CH135">
            <v>0</v>
          </cell>
          <cell r="CI135">
            <v>390.76400000000001</v>
          </cell>
          <cell r="CJ135">
            <v>0</v>
          </cell>
          <cell r="CK135">
            <v>0</v>
          </cell>
          <cell r="CL135">
            <v>0</v>
          </cell>
          <cell r="CR135">
            <v>0</v>
          </cell>
          <cell r="CS135">
            <v>0</v>
          </cell>
          <cell r="CT135">
            <v>0</v>
          </cell>
          <cell r="CU135">
            <v>0</v>
          </cell>
          <cell r="CV135">
            <v>0</v>
          </cell>
          <cell r="CW135">
            <v>0</v>
          </cell>
          <cell r="CX135">
            <v>0</v>
          </cell>
          <cell r="CY135">
            <v>0</v>
          </cell>
          <cell r="CZ135">
            <v>0</v>
          </cell>
          <cell r="DA135">
            <v>0</v>
          </cell>
          <cell r="DC135">
            <v>39783</v>
          </cell>
          <cell r="DD135">
            <v>12294.310742500002</v>
          </cell>
          <cell r="DE135">
            <v>1014.0210500000001</v>
          </cell>
          <cell r="DF135">
            <v>0</v>
          </cell>
          <cell r="DG135">
            <v>876.99469999999997</v>
          </cell>
          <cell r="DH135">
            <v>0</v>
          </cell>
          <cell r="DI135">
            <v>390.76400000000001</v>
          </cell>
          <cell r="DJ135">
            <v>0</v>
          </cell>
          <cell r="DK135">
            <v>14576.0904925</v>
          </cell>
        </row>
        <row r="136">
          <cell r="A136">
            <v>39814</v>
          </cell>
          <cell r="B136">
            <v>6487.457625</v>
          </cell>
          <cell r="C136">
            <v>5079.9979999999996</v>
          </cell>
          <cell r="D136">
            <v>110.32221</v>
          </cell>
          <cell r="E136">
            <v>229.81872000000001</v>
          </cell>
          <cell r="F136">
            <v>383.17032</v>
          </cell>
          <cell r="G136">
            <v>6.1755900000000006</v>
          </cell>
          <cell r="H136">
            <v>1.5303199999999999</v>
          </cell>
          <cell r="I136">
            <v>0.21059999999999998</v>
          </cell>
          <cell r="J136">
            <v>0</v>
          </cell>
          <cell r="K136">
            <v>0</v>
          </cell>
          <cell r="L136">
            <v>0</v>
          </cell>
          <cell r="M136">
            <v>0</v>
          </cell>
          <cell r="N136">
            <v>0</v>
          </cell>
          <cell r="O136">
            <v>0</v>
          </cell>
          <cell r="P136">
            <v>23.150719999999996</v>
          </cell>
          <cell r="Q136">
            <v>11.19584</v>
          </cell>
          <cell r="R136">
            <v>32.123390000000001</v>
          </cell>
          <cell r="S136">
            <v>19.450859999999999</v>
          </cell>
          <cell r="T136">
            <v>36.62368</v>
          </cell>
          <cell r="U136">
            <v>61.59438999999999</v>
          </cell>
          <cell r="V136">
            <v>0.94879999999999998</v>
          </cell>
          <cell r="W136">
            <v>23.576799999999999</v>
          </cell>
          <cell r="X136">
            <v>4.1259399999999999</v>
          </cell>
          <cell r="Y136">
            <v>0.29470999999999997</v>
          </cell>
          <cell r="Z136">
            <v>1.1788399999999999</v>
          </cell>
          <cell r="AA136">
            <v>103.79872</v>
          </cell>
          <cell r="AB136">
            <v>471.74336</v>
          </cell>
          <cell r="AC136">
            <v>166.80586</v>
          </cell>
          <cell r="AD136">
            <v>10.62656</v>
          </cell>
          <cell r="AE136">
            <v>11.198979999999999</v>
          </cell>
          <cell r="AF136">
            <v>6.0723199999999995</v>
          </cell>
          <cell r="AG136">
            <v>7.6624599999999994</v>
          </cell>
          <cell r="AH136">
            <v>22.987379999999998</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C136">
            <v>39814</v>
          </cell>
          <cell r="BD136">
            <v>157.00720000000001</v>
          </cell>
          <cell r="BE136">
            <v>604.72159999999997</v>
          </cell>
          <cell r="BF136">
            <v>25.211069999999999</v>
          </cell>
          <cell r="BG136">
            <v>47.703119999999998</v>
          </cell>
          <cell r="BH136">
            <v>40.461359999999999</v>
          </cell>
          <cell r="BI136">
            <v>1.33199</v>
          </cell>
          <cell r="BJ136">
            <v>0.55835999999999997</v>
          </cell>
          <cell r="BK136">
            <v>0</v>
          </cell>
          <cell r="BL136">
            <v>0</v>
          </cell>
          <cell r="BM136">
            <v>0</v>
          </cell>
          <cell r="BN136">
            <v>0</v>
          </cell>
          <cell r="BP136">
            <v>0</v>
          </cell>
          <cell r="BQ136">
            <v>0</v>
          </cell>
          <cell r="BR136">
            <v>0</v>
          </cell>
          <cell r="BS136">
            <v>0</v>
          </cell>
          <cell r="BT136">
            <v>0</v>
          </cell>
          <cell r="BU136">
            <v>0</v>
          </cell>
          <cell r="CA136">
            <v>0</v>
          </cell>
          <cell r="CB136">
            <v>0</v>
          </cell>
          <cell r="CC136">
            <v>0</v>
          </cell>
          <cell r="CH136">
            <v>0</v>
          </cell>
          <cell r="CI136">
            <v>390.76400000000001</v>
          </cell>
          <cell r="CJ136">
            <v>0</v>
          </cell>
          <cell r="CK136">
            <v>0</v>
          </cell>
          <cell r="CL136">
            <v>0</v>
          </cell>
          <cell r="CR136">
            <v>0</v>
          </cell>
          <cell r="CS136">
            <v>0</v>
          </cell>
          <cell r="CT136">
            <v>0</v>
          </cell>
          <cell r="CU136">
            <v>0</v>
          </cell>
          <cell r="CV136">
            <v>0</v>
          </cell>
          <cell r="CW136">
            <v>0</v>
          </cell>
          <cell r="CX136">
            <v>0</v>
          </cell>
          <cell r="CY136">
            <v>0</v>
          </cell>
          <cell r="CZ136">
            <v>0</v>
          </cell>
          <cell r="DA136">
            <v>0</v>
          </cell>
          <cell r="DC136">
            <v>39814</v>
          </cell>
          <cell r="DD136">
            <v>12298.683384999998</v>
          </cell>
          <cell r="DE136">
            <v>1015.1596099999999</v>
          </cell>
          <cell r="DF136">
            <v>0</v>
          </cell>
          <cell r="DG136">
            <v>876.99469999999997</v>
          </cell>
          <cell r="DH136">
            <v>0</v>
          </cell>
          <cell r="DI136">
            <v>390.76400000000001</v>
          </cell>
          <cell r="DJ136">
            <v>0</v>
          </cell>
          <cell r="DK136">
            <v>14581.601694999998</v>
          </cell>
        </row>
        <row r="137">
          <cell r="A137">
            <v>39845</v>
          </cell>
          <cell r="B137">
            <v>6473.08205</v>
          </cell>
          <cell r="C137">
            <v>5068.0616</v>
          </cell>
          <cell r="D137">
            <v>110.32221</v>
          </cell>
          <cell r="E137">
            <v>229.99919999999997</v>
          </cell>
          <cell r="F137">
            <v>385.48271999999997</v>
          </cell>
          <cell r="G137">
            <v>6.1755900000000006</v>
          </cell>
          <cell r="H137">
            <v>1.5303199999999999</v>
          </cell>
          <cell r="I137">
            <v>0.21059999999999998</v>
          </cell>
          <cell r="J137">
            <v>0</v>
          </cell>
          <cell r="K137">
            <v>0</v>
          </cell>
          <cell r="L137">
            <v>0</v>
          </cell>
          <cell r="M137">
            <v>0</v>
          </cell>
          <cell r="N137">
            <v>0</v>
          </cell>
          <cell r="O137">
            <v>0</v>
          </cell>
          <cell r="P137">
            <v>23.150719999999996</v>
          </cell>
          <cell r="Q137">
            <v>11.19584</v>
          </cell>
          <cell r="R137">
            <v>32.123390000000001</v>
          </cell>
          <cell r="S137">
            <v>19.450859999999999</v>
          </cell>
          <cell r="T137">
            <v>36.62368</v>
          </cell>
          <cell r="U137">
            <v>61.59438999999999</v>
          </cell>
          <cell r="V137">
            <v>0.94879999999999998</v>
          </cell>
          <cell r="W137">
            <v>23.576799999999999</v>
          </cell>
          <cell r="X137">
            <v>4.1259399999999999</v>
          </cell>
          <cell r="Y137">
            <v>0.29470999999999997</v>
          </cell>
          <cell r="Z137">
            <v>1.1788399999999999</v>
          </cell>
          <cell r="AA137">
            <v>103.79872</v>
          </cell>
          <cell r="AB137">
            <v>473.07168000000001</v>
          </cell>
          <cell r="AC137">
            <v>166.80586</v>
          </cell>
          <cell r="AD137">
            <v>10.62656</v>
          </cell>
          <cell r="AE137">
            <v>11.198979999999999</v>
          </cell>
          <cell r="AF137">
            <v>6.0723199999999995</v>
          </cell>
          <cell r="AG137">
            <v>7.6624599999999994</v>
          </cell>
          <cell r="AH137">
            <v>22.987379999999998</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C137">
            <v>39845</v>
          </cell>
          <cell r="BD137">
            <v>157.00720000000001</v>
          </cell>
          <cell r="BE137">
            <v>604.72159999999997</v>
          </cell>
          <cell r="BF137">
            <v>25.211069999999999</v>
          </cell>
          <cell r="BG137">
            <v>47.703119999999998</v>
          </cell>
          <cell r="BH137">
            <v>40.461359999999999</v>
          </cell>
          <cell r="BI137">
            <v>1.33199</v>
          </cell>
          <cell r="BJ137">
            <v>0.55835999999999997</v>
          </cell>
          <cell r="BK137">
            <v>0</v>
          </cell>
          <cell r="BL137">
            <v>0</v>
          </cell>
          <cell r="BM137">
            <v>0</v>
          </cell>
          <cell r="BN137">
            <v>0</v>
          </cell>
          <cell r="BP137">
            <v>0</v>
          </cell>
          <cell r="BQ137">
            <v>0</v>
          </cell>
          <cell r="BR137">
            <v>0</v>
          </cell>
          <cell r="BS137">
            <v>0</v>
          </cell>
          <cell r="BT137">
            <v>0</v>
          </cell>
          <cell r="BU137">
            <v>0</v>
          </cell>
          <cell r="CA137">
            <v>0</v>
          </cell>
          <cell r="CB137">
            <v>0</v>
          </cell>
          <cell r="CC137">
            <v>0</v>
          </cell>
          <cell r="CH137">
            <v>0</v>
          </cell>
          <cell r="CI137">
            <v>390.76400000000001</v>
          </cell>
          <cell r="CJ137">
            <v>0</v>
          </cell>
          <cell r="CK137">
            <v>0</v>
          </cell>
          <cell r="CL137">
            <v>0</v>
          </cell>
          <cell r="CR137">
            <v>0</v>
          </cell>
          <cell r="CS137">
            <v>0</v>
          </cell>
          <cell r="CT137">
            <v>0</v>
          </cell>
          <cell r="CU137">
            <v>0</v>
          </cell>
          <cell r="CV137">
            <v>0</v>
          </cell>
          <cell r="CW137">
            <v>0</v>
          </cell>
          <cell r="CX137">
            <v>0</v>
          </cell>
          <cell r="CY137">
            <v>0</v>
          </cell>
          <cell r="CZ137">
            <v>0</v>
          </cell>
          <cell r="DA137">
            <v>0</v>
          </cell>
          <cell r="DC137">
            <v>39845</v>
          </cell>
          <cell r="DD137">
            <v>12274.864290000001</v>
          </cell>
          <cell r="DE137">
            <v>1016.48793</v>
          </cell>
          <cell r="DF137">
            <v>0</v>
          </cell>
          <cell r="DG137">
            <v>876.99469999999997</v>
          </cell>
          <cell r="DH137">
            <v>0</v>
          </cell>
          <cell r="DI137">
            <v>390.76400000000001</v>
          </cell>
          <cell r="DJ137">
            <v>0</v>
          </cell>
          <cell r="DK137">
            <v>14559.110919999999</v>
          </cell>
        </row>
        <row r="138">
          <cell r="A138">
            <v>39873</v>
          </cell>
          <cell r="B138">
            <v>6481.6134974999995</v>
          </cell>
          <cell r="C138">
            <v>5079.9601999999995</v>
          </cell>
          <cell r="D138">
            <v>110.32221</v>
          </cell>
          <cell r="E138">
            <v>230.22479999999999</v>
          </cell>
          <cell r="F138">
            <v>388.24632000000003</v>
          </cell>
          <cell r="G138">
            <v>6.1755900000000006</v>
          </cell>
          <cell r="H138">
            <v>1.5303199999999999</v>
          </cell>
          <cell r="I138">
            <v>0.21059999999999998</v>
          </cell>
          <cell r="J138">
            <v>0</v>
          </cell>
          <cell r="K138">
            <v>0</v>
          </cell>
          <cell r="L138">
            <v>0</v>
          </cell>
          <cell r="M138">
            <v>0</v>
          </cell>
          <cell r="N138">
            <v>0</v>
          </cell>
          <cell r="O138">
            <v>0</v>
          </cell>
          <cell r="P138">
            <v>23.150719999999996</v>
          </cell>
          <cell r="Q138">
            <v>11.19584</v>
          </cell>
          <cell r="R138">
            <v>32.123390000000001</v>
          </cell>
          <cell r="S138">
            <v>19.450859999999999</v>
          </cell>
          <cell r="T138">
            <v>36.62368</v>
          </cell>
          <cell r="U138">
            <v>61.59438999999999</v>
          </cell>
          <cell r="V138">
            <v>0.94879999999999998</v>
          </cell>
          <cell r="W138">
            <v>23.576799999999999</v>
          </cell>
          <cell r="X138">
            <v>4.1259399999999999</v>
          </cell>
          <cell r="Y138">
            <v>0.29470999999999997</v>
          </cell>
          <cell r="Z138">
            <v>1.1788399999999999</v>
          </cell>
          <cell r="AA138">
            <v>103.79872</v>
          </cell>
          <cell r="AB138">
            <v>474.77951999999993</v>
          </cell>
          <cell r="AC138">
            <v>166.80586</v>
          </cell>
          <cell r="AD138">
            <v>10.62656</v>
          </cell>
          <cell r="AE138">
            <v>11.198979999999999</v>
          </cell>
          <cell r="AF138">
            <v>6.0723199999999995</v>
          </cell>
          <cell r="AG138">
            <v>7.6624599999999994</v>
          </cell>
          <cell r="AH138">
            <v>22.987379999999998</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C138">
            <v>39873</v>
          </cell>
          <cell r="BD138">
            <v>157.00720000000001</v>
          </cell>
          <cell r="BE138">
            <v>604.72159999999997</v>
          </cell>
          <cell r="BF138">
            <v>25.211069999999999</v>
          </cell>
          <cell r="BG138">
            <v>47.703119999999998</v>
          </cell>
          <cell r="BH138">
            <v>40.461359999999999</v>
          </cell>
          <cell r="BI138">
            <v>1.33199</v>
          </cell>
          <cell r="BJ138">
            <v>0.55835999999999997</v>
          </cell>
          <cell r="BK138">
            <v>0</v>
          </cell>
          <cell r="BL138">
            <v>0</v>
          </cell>
          <cell r="BM138">
            <v>0</v>
          </cell>
          <cell r="BN138">
            <v>0</v>
          </cell>
          <cell r="BP138">
            <v>0</v>
          </cell>
          <cell r="BQ138">
            <v>0</v>
          </cell>
          <cell r="BR138">
            <v>0</v>
          </cell>
          <cell r="BS138">
            <v>0</v>
          </cell>
          <cell r="BT138">
            <v>0</v>
          </cell>
          <cell r="BU138">
            <v>0</v>
          </cell>
          <cell r="CA138">
            <v>0</v>
          </cell>
          <cell r="CB138">
            <v>0</v>
          </cell>
          <cell r="CC138">
            <v>0</v>
          </cell>
          <cell r="CH138">
            <v>0</v>
          </cell>
          <cell r="CI138">
            <v>390.76400000000001</v>
          </cell>
          <cell r="CJ138">
            <v>0</v>
          </cell>
          <cell r="CK138">
            <v>0</v>
          </cell>
          <cell r="CL138">
            <v>0</v>
          </cell>
          <cell r="CR138">
            <v>0</v>
          </cell>
          <cell r="CS138">
            <v>0</v>
          </cell>
          <cell r="CT138">
            <v>0</v>
          </cell>
          <cell r="CU138">
            <v>0</v>
          </cell>
          <cell r="CV138">
            <v>0</v>
          </cell>
          <cell r="CW138">
            <v>0</v>
          </cell>
          <cell r="CX138">
            <v>0</v>
          </cell>
          <cell r="CY138">
            <v>0</v>
          </cell>
          <cell r="CZ138">
            <v>0</v>
          </cell>
          <cell r="DA138">
            <v>0</v>
          </cell>
          <cell r="DC138">
            <v>39873</v>
          </cell>
          <cell r="DD138">
            <v>12298.283537500001</v>
          </cell>
          <cell r="DE138">
            <v>1018.19577</v>
          </cell>
          <cell r="DF138">
            <v>0</v>
          </cell>
          <cell r="DG138">
            <v>876.99469999999997</v>
          </cell>
          <cell r="DH138">
            <v>0</v>
          </cell>
          <cell r="DI138">
            <v>390.76400000000001</v>
          </cell>
          <cell r="DJ138">
            <v>0</v>
          </cell>
          <cell r="DK138">
            <v>14584.2380075</v>
          </cell>
        </row>
        <row r="139">
          <cell r="A139">
            <v>39904</v>
          </cell>
          <cell r="B139">
            <v>6466.5991549999999</v>
          </cell>
          <cell r="C139">
            <v>5066.877199999999</v>
          </cell>
          <cell r="D139">
            <v>110.32221</v>
          </cell>
          <cell r="E139">
            <v>230.51808</v>
          </cell>
          <cell r="F139">
            <v>391.92359999999996</v>
          </cell>
          <cell r="G139">
            <v>6.1755900000000006</v>
          </cell>
          <cell r="H139">
            <v>1.5303199999999999</v>
          </cell>
          <cell r="I139">
            <v>0.21059999999999998</v>
          </cell>
          <cell r="J139">
            <v>0</v>
          </cell>
          <cell r="K139">
            <v>0</v>
          </cell>
          <cell r="L139">
            <v>0</v>
          </cell>
          <cell r="M139">
            <v>0</v>
          </cell>
          <cell r="N139">
            <v>0</v>
          </cell>
          <cell r="O139">
            <v>0</v>
          </cell>
          <cell r="P139">
            <v>23.150719999999996</v>
          </cell>
          <cell r="Q139">
            <v>11.19584</v>
          </cell>
          <cell r="R139">
            <v>32.123390000000001</v>
          </cell>
          <cell r="S139">
            <v>19.450859999999999</v>
          </cell>
          <cell r="T139">
            <v>36.62368</v>
          </cell>
          <cell r="U139">
            <v>61.59438999999999</v>
          </cell>
          <cell r="V139">
            <v>0.94879999999999998</v>
          </cell>
          <cell r="W139">
            <v>23.576799999999999</v>
          </cell>
          <cell r="X139">
            <v>4.1259399999999999</v>
          </cell>
          <cell r="Y139">
            <v>0.29470999999999997</v>
          </cell>
          <cell r="Z139">
            <v>1.1788399999999999</v>
          </cell>
          <cell r="AA139">
            <v>103.79872</v>
          </cell>
          <cell r="AB139">
            <v>477.05663999999996</v>
          </cell>
          <cell r="AC139">
            <v>166.80586</v>
          </cell>
          <cell r="AD139">
            <v>10.62656</v>
          </cell>
          <cell r="AE139">
            <v>11.198979999999999</v>
          </cell>
          <cell r="AF139">
            <v>6.0723199999999995</v>
          </cell>
          <cell r="AG139">
            <v>7.6624599999999994</v>
          </cell>
          <cell r="AH139">
            <v>22.987379999999998</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C139">
            <v>39904</v>
          </cell>
          <cell r="BD139">
            <v>157.00720000000001</v>
          </cell>
          <cell r="BE139">
            <v>604.72159999999997</v>
          </cell>
          <cell r="BF139">
            <v>25.211069999999999</v>
          </cell>
          <cell r="BG139">
            <v>47.703119999999998</v>
          </cell>
          <cell r="BH139">
            <v>40.461359999999999</v>
          </cell>
          <cell r="BI139">
            <v>1.33199</v>
          </cell>
          <cell r="BJ139">
            <v>0.55835999999999997</v>
          </cell>
          <cell r="BK139">
            <v>0</v>
          </cell>
          <cell r="BL139">
            <v>0</v>
          </cell>
          <cell r="BM139">
            <v>0</v>
          </cell>
          <cell r="BN139">
            <v>0</v>
          </cell>
          <cell r="BP139">
            <v>0</v>
          </cell>
          <cell r="BQ139">
            <v>0</v>
          </cell>
          <cell r="BR139">
            <v>0</v>
          </cell>
          <cell r="BS139">
            <v>0</v>
          </cell>
          <cell r="BT139">
            <v>0</v>
          </cell>
          <cell r="BU139">
            <v>0</v>
          </cell>
          <cell r="CA139">
            <v>0</v>
          </cell>
          <cell r="CB139">
            <v>0</v>
          </cell>
          <cell r="CC139">
            <v>0</v>
          </cell>
          <cell r="CH139">
            <v>0</v>
          </cell>
          <cell r="CI139">
            <v>390.76400000000001</v>
          </cell>
          <cell r="CJ139">
            <v>0</v>
          </cell>
          <cell r="CK139">
            <v>0</v>
          </cell>
          <cell r="CL139">
            <v>0</v>
          </cell>
          <cell r="CR139">
            <v>0</v>
          </cell>
          <cell r="CS139">
            <v>0</v>
          </cell>
          <cell r="CT139">
            <v>0</v>
          </cell>
          <cell r="CU139">
            <v>0</v>
          </cell>
          <cell r="CV139">
            <v>0</v>
          </cell>
          <cell r="CW139">
            <v>0</v>
          </cell>
          <cell r="CX139">
            <v>0</v>
          </cell>
          <cell r="CY139">
            <v>0</v>
          </cell>
          <cell r="CZ139">
            <v>0</v>
          </cell>
          <cell r="DA139">
            <v>0</v>
          </cell>
          <cell r="DC139">
            <v>39904</v>
          </cell>
          <cell r="DD139">
            <v>12274.156755</v>
          </cell>
          <cell r="DE139">
            <v>1020.47289</v>
          </cell>
          <cell r="DF139">
            <v>0</v>
          </cell>
          <cell r="DG139">
            <v>876.99469999999997</v>
          </cell>
          <cell r="DH139">
            <v>0</v>
          </cell>
          <cell r="DI139">
            <v>390.76400000000001</v>
          </cell>
          <cell r="DJ139">
            <v>0</v>
          </cell>
          <cell r="DK139">
            <v>14562.388344999999</v>
          </cell>
        </row>
        <row r="140">
          <cell r="A140">
            <v>39934</v>
          </cell>
          <cell r="B140">
            <v>6474.0511779999997</v>
          </cell>
          <cell r="C140">
            <v>5078.8539199999987</v>
          </cell>
          <cell r="D140">
            <v>110.32221</v>
          </cell>
          <cell r="E140">
            <v>230.82263999999998</v>
          </cell>
          <cell r="F140">
            <v>395.74751999999995</v>
          </cell>
          <cell r="G140">
            <v>6.1755900000000006</v>
          </cell>
          <cell r="H140">
            <v>1.5303199999999999</v>
          </cell>
          <cell r="I140">
            <v>0.21059999999999998</v>
          </cell>
          <cell r="J140">
            <v>0</v>
          </cell>
          <cell r="K140">
            <v>0</v>
          </cell>
          <cell r="L140">
            <v>0</v>
          </cell>
          <cell r="M140">
            <v>0</v>
          </cell>
          <cell r="N140">
            <v>0</v>
          </cell>
          <cell r="O140">
            <v>0</v>
          </cell>
          <cell r="P140">
            <v>23.150719999999996</v>
          </cell>
          <cell r="Q140">
            <v>11.19584</v>
          </cell>
          <cell r="R140">
            <v>32.123390000000001</v>
          </cell>
          <cell r="S140">
            <v>19.450859999999999</v>
          </cell>
          <cell r="T140">
            <v>36.62368</v>
          </cell>
          <cell r="U140">
            <v>61.59438999999999</v>
          </cell>
          <cell r="V140">
            <v>0.94879999999999998</v>
          </cell>
          <cell r="W140">
            <v>23.576799999999999</v>
          </cell>
          <cell r="X140">
            <v>4.1259399999999999</v>
          </cell>
          <cell r="Y140">
            <v>0.29470999999999997</v>
          </cell>
          <cell r="Z140">
            <v>1.1788399999999999</v>
          </cell>
          <cell r="AA140">
            <v>103.79872</v>
          </cell>
          <cell r="AB140">
            <v>479.33375999999993</v>
          </cell>
          <cell r="AC140">
            <v>166.80586</v>
          </cell>
          <cell r="AD140">
            <v>10.62656</v>
          </cell>
          <cell r="AE140">
            <v>11.198979999999999</v>
          </cell>
          <cell r="AF140">
            <v>6.0723199999999995</v>
          </cell>
          <cell r="AG140">
            <v>7.6624599999999994</v>
          </cell>
          <cell r="AH140">
            <v>22.987379999999998</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C140">
            <v>39934</v>
          </cell>
          <cell r="BD140">
            <v>157.00720000000001</v>
          </cell>
          <cell r="BE140">
            <v>604.72159999999997</v>
          </cell>
          <cell r="BF140">
            <v>25.211069999999999</v>
          </cell>
          <cell r="BG140">
            <v>47.703119999999998</v>
          </cell>
          <cell r="BH140">
            <v>40.461359999999999</v>
          </cell>
          <cell r="BI140">
            <v>1.33199</v>
          </cell>
          <cell r="BJ140">
            <v>0.55835999999999997</v>
          </cell>
          <cell r="BK140">
            <v>0</v>
          </cell>
          <cell r="BL140">
            <v>0</v>
          </cell>
          <cell r="BM140">
            <v>0</v>
          </cell>
          <cell r="BN140">
            <v>0</v>
          </cell>
          <cell r="BP140">
            <v>0</v>
          </cell>
          <cell r="BQ140">
            <v>0</v>
          </cell>
          <cell r="BR140">
            <v>0</v>
          </cell>
          <cell r="BS140">
            <v>0</v>
          </cell>
          <cell r="BT140">
            <v>0</v>
          </cell>
          <cell r="BU140">
            <v>0</v>
          </cell>
          <cell r="CA140">
            <v>0</v>
          </cell>
          <cell r="CB140">
            <v>0</v>
          </cell>
          <cell r="CC140">
            <v>0</v>
          </cell>
          <cell r="CH140">
            <v>0</v>
          </cell>
          <cell r="CI140">
            <v>390.76400000000001</v>
          </cell>
          <cell r="CJ140">
            <v>0</v>
          </cell>
          <cell r="CK140">
            <v>0</v>
          </cell>
          <cell r="CL140">
            <v>0</v>
          </cell>
          <cell r="CR140">
            <v>0</v>
          </cell>
          <cell r="CS140">
            <v>0</v>
          </cell>
          <cell r="CT140">
            <v>0</v>
          </cell>
          <cell r="CU140">
            <v>0</v>
          </cell>
          <cell r="CV140">
            <v>0</v>
          </cell>
          <cell r="CW140">
            <v>0</v>
          </cell>
          <cell r="CX140">
            <v>0</v>
          </cell>
          <cell r="CY140">
            <v>0</v>
          </cell>
          <cell r="CZ140">
            <v>0</v>
          </cell>
          <cell r="DA140">
            <v>0</v>
          </cell>
          <cell r="DC140">
            <v>39934</v>
          </cell>
          <cell r="DD140">
            <v>12297.713978000002</v>
          </cell>
          <cell r="DE140">
            <v>1022.75001</v>
          </cell>
          <cell r="DF140">
            <v>0</v>
          </cell>
          <cell r="DG140">
            <v>876.99469999999997</v>
          </cell>
          <cell r="DH140">
            <v>0</v>
          </cell>
          <cell r="DI140">
            <v>390.76400000000001</v>
          </cell>
          <cell r="DJ140">
            <v>0</v>
          </cell>
          <cell r="DK140">
            <v>14588.222688</v>
          </cell>
        </row>
        <row r="141">
          <cell r="A141">
            <v>39965</v>
          </cell>
          <cell r="B141">
            <v>6467.9232420000008</v>
          </cell>
          <cell r="C141">
            <v>5076.1860800000004</v>
          </cell>
          <cell r="D141">
            <v>110.32221</v>
          </cell>
          <cell r="E141">
            <v>231.11591999999999</v>
          </cell>
          <cell r="F141">
            <v>399.48119999999994</v>
          </cell>
          <cell r="G141">
            <v>6.1755900000000006</v>
          </cell>
          <cell r="H141">
            <v>1.5303199999999999</v>
          </cell>
          <cell r="I141">
            <v>0.21059999999999998</v>
          </cell>
          <cell r="J141">
            <v>0</v>
          </cell>
          <cell r="K141">
            <v>0</v>
          </cell>
          <cell r="L141">
            <v>0</v>
          </cell>
          <cell r="M141">
            <v>0</v>
          </cell>
          <cell r="N141">
            <v>0</v>
          </cell>
          <cell r="O141">
            <v>0</v>
          </cell>
          <cell r="P141">
            <v>23.150719999999996</v>
          </cell>
          <cell r="Q141">
            <v>11.19584</v>
          </cell>
          <cell r="R141">
            <v>32.123390000000001</v>
          </cell>
          <cell r="S141">
            <v>19.450859999999999</v>
          </cell>
          <cell r="T141">
            <v>36.62368</v>
          </cell>
          <cell r="U141">
            <v>61.59438999999999</v>
          </cell>
          <cell r="V141">
            <v>0.94879999999999998</v>
          </cell>
          <cell r="W141">
            <v>23.576799999999999</v>
          </cell>
          <cell r="X141">
            <v>4.1259399999999999</v>
          </cell>
          <cell r="Y141">
            <v>0.29470999999999997</v>
          </cell>
          <cell r="Z141">
            <v>1.1788399999999999</v>
          </cell>
          <cell r="AA141">
            <v>103.79872</v>
          </cell>
          <cell r="AB141">
            <v>481.61088000000001</v>
          </cell>
          <cell r="AC141">
            <v>166.80586</v>
          </cell>
          <cell r="AD141">
            <v>10.62656</v>
          </cell>
          <cell r="AE141">
            <v>11.198979999999999</v>
          </cell>
          <cell r="AF141">
            <v>6.0723199999999995</v>
          </cell>
          <cell r="AG141">
            <v>7.6624599999999994</v>
          </cell>
          <cell r="AH141">
            <v>22.987379999999998</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C141">
            <v>39965</v>
          </cell>
          <cell r="BD141">
            <v>157.00720000000001</v>
          </cell>
          <cell r="BE141">
            <v>604.72159999999997</v>
          </cell>
          <cell r="BF141">
            <v>25.211069999999999</v>
          </cell>
          <cell r="BG141">
            <v>47.703119999999998</v>
          </cell>
          <cell r="BH141">
            <v>40.461359999999999</v>
          </cell>
          <cell r="BI141">
            <v>1.33199</v>
          </cell>
          <cell r="BJ141">
            <v>0.55835999999999997</v>
          </cell>
          <cell r="BK141">
            <v>0</v>
          </cell>
          <cell r="BL141">
            <v>0</v>
          </cell>
          <cell r="BM141">
            <v>0</v>
          </cell>
          <cell r="BN141">
            <v>0</v>
          </cell>
          <cell r="BP141">
            <v>0</v>
          </cell>
          <cell r="BQ141">
            <v>0</v>
          </cell>
          <cell r="BR141">
            <v>0</v>
          </cell>
          <cell r="BS141">
            <v>0</v>
          </cell>
          <cell r="BT141">
            <v>0</v>
          </cell>
          <cell r="BU141">
            <v>0</v>
          </cell>
          <cell r="CA141">
            <v>0</v>
          </cell>
          <cell r="CB141">
            <v>0</v>
          </cell>
          <cell r="CC141">
            <v>0</v>
          </cell>
          <cell r="CH141">
            <v>0</v>
          </cell>
          <cell r="CI141">
            <v>390.76400000000001</v>
          </cell>
          <cell r="CJ141">
            <v>0</v>
          </cell>
          <cell r="CK141">
            <v>0</v>
          </cell>
          <cell r="CL141">
            <v>0</v>
          </cell>
          <cell r="CR141">
            <v>0</v>
          </cell>
          <cell r="CS141">
            <v>0</v>
          </cell>
          <cell r="CT141">
            <v>0</v>
          </cell>
          <cell r="CU141">
            <v>0</v>
          </cell>
          <cell r="CV141">
            <v>0</v>
          </cell>
          <cell r="CW141">
            <v>0</v>
          </cell>
          <cell r="CX141">
            <v>0</v>
          </cell>
          <cell r="CY141">
            <v>0</v>
          </cell>
          <cell r="CZ141">
            <v>0</v>
          </cell>
          <cell r="DA141">
            <v>0</v>
          </cell>
          <cell r="DC141">
            <v>39965</v>
          </cell>
          <cell r="DD141">
            <v>12292.945162000002</v>
          </cell>
          <cell r="DE141">
            <v>1025.0271299999999</v>
          </cell>
          <cell r="DF141">
            <v>0</v>
          </cell>
          <cell r="DG141">
            <v>876.99469999999997</v>
          </cell>
          <cell r="DH141">
            <v>0</v>
          </cell>
          <cell r="DI141">
            <v>390.76400000000001</v>
          </cell>
          <cell r="DJ141">
            <v>0</v>
          </cell>
          <cell r="DK141">
            <v>14585.730992000001</v>
          </cell>
        </row>
        <row r="142">
          <cell r="A142">
            <v>39995</v>
          </cell>
          <cell r="B142">
            <v>6477.4304299999994</v>
          </cell>
          <cell r="C142">
            <v>5092.7351999999992</v>
          </cell>
          <cell r="D142">
            <v>110.32221</v>
          </cell>
          <cell r="E142">
            <v>231.37535999999997</v>
          </cell>
          <cell r="F142">
            <v>402.75239999999997</v>
          </cell>
          <cell r="G142">
            <v>6.1755900000000006</v>
          </cell>
          <cell r="H142">
            <v>1.5303199999999999</v>
          </cell>
          <cell r="I142">
            <v>0.21059999999999998</v>
          </cell>
          <cell r="J142">
            <v>0</v>
          </cell>
          <cell r="K142">
            <v>0</v>
          </cell>
          <cell r="L142">
            <v>0</v>
          </cell>
          <cell r="M142">
            <v>0</v>
          </cell>
          <cell r="N142">
            <v>0</v>
          </cell>
          <cell r="O142">
            <v>0</v>
          </cell>
          <cell r="P142">
            <v>23.150719999999996</v>
          </cell>
          <cell r="Q142">
            <v>11.19584</v>
          </cell>
          <cell r="R142">
            <v>32.123390000000001</v>
          </cell>
          <cell r="S142">
            <v>19.450859999999999</v>
          </cell>
          <cell r="T142">
            <v>36.62368</v>
          </cell>
          <cell r="U142">
            <v>61.59438999999999</v>
          </cell>
          <cell r="V142">
            <v>0.94879999999999998</v>
          </cell>
          <cell r="W142">
            <v>23.576799999999999</v>
          </cell>
          <cell r="X142">
            <v>4.1259399999999999</v>
          </cell>
          <cell r="Y142">
            <v>0.29470999999999997</v>
          </cell>
          <cell r="Z142">
            <v>1.1788399999999999</v>
          </cell>
          <cell r="AA142">
            <v>103.79872</v>
          </cell>
          <cell r="AB142">
            <v>483.69824</v>
          </cell>
          <cell r="AC142">
            <v>166.80586</v>
          </cell>
          <cell r="AD142">
            <v>10.62656</v>
          </cell>
          <cell r="AE142">
            <v>11.198979999999999</v>
          </cell>
          <cell r="AF142">
            <v>6.0723199999999995</v>
          </cell>
          <cell r="AG142">
            <v>7.6624599999999994</v>
          </cell>
          <cell r="AH142">
            <v>22.987379999999998</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C142">
            <v>39995</v>
          </cell>
          <cell r="BD142">
            <v>157.00720000000001</v>
          </cell>
          <cell r="BE142">
            <v>604.72159999999997</v>
          </cell>
          <cell r="BF142">
            <v>25.211069999999999</v>
          </cell>
          <cell r="BG142">
            <v>47.703119999999998</v>
          </cell>
          <cell r="BH142">
            <v>40.461359999999999</v>
          </cell>
          <cell r="BI142">
            <v>1.33199</v>
          </cell>
          <cell r="BJ142">
            <v>0.55835999999999997</v>
          </cell>
          <cell r="BK142">
            <v>0</v>
          </cell>
          <cell r="BL142">
            <v>0</v>
          </cell>
          <cell r="BM142">
            <v>0</v>
          </cell>
          <cell r="BN142">
            <v>0</v>
          </cell>
          <cell r="BP142">
            <v>0</v>
          </cell>
          <cell r="BQ142">
            <v>0</v>
          </cell>
          <cell r="BR142">
            <v>0</v>
          </cell>
          <cell r="BS142">
            <v>0</v>
          </cell>
          <cell r="BT142">
            <v>0</v>
          </cell>
          <cell r="BU142">
            <v>0</v>
          </cell>
          <cell r="CA142">
            <v>0</v>
          </cell>
          <cell r="CB142">
            <v>0</v>
          </cell>
          <cell r="CC142">
            <v>0</v>
          </cell>
          <cell r="CH142">
            <v>0</v>
          </cell>
          <cell r="CI142">
            <v>390.76400000000001</v>
          </cell>
          <cell r="CJ142">
            <v>0</v>
          </cell>
          <cell r="CK142">
            <v>0</v>
          </cell>
          <cell r="CL142">
            <v>0</v>
          </cell>
          <cell r="CR142">
            <v>0</v>
          </cell>
          <cell r="CS142">
            <v>0</v>
          </cell>
          <cell r="CT142">
            <v>0</v>
          </cell>
          <cell r="CU142">
            <v>0</v>
          </cell>
          <cell r="CV142">
            <v>0</v>
          </cell>
          <cell r="CW142">
            <v>0</v>
          </cell>
          <cell r="CX142">
            <v>0</v>
          </cell>
          <cell r="CY142">
            <v>0</v>
          </cell>
          <cell r="CZ142">
            <v>0</v>
          </cell>
          <cell r="DA142">
            <v>0</v>
          </cell>
          <cell r="DC142">
            <v>39995</v>
          </cell>
          <cell r="DD142">
            <v>12322.53211</v>
          </cell>
          <cell r="DE142">
            <v>1027.1144899999999</v>
          </cell>
          <cell r="DF142">
            <v>0</v>
          </cell>
          <cell r="DG142">
            <v>876.99469999999997</v>
          </cell>
          <cell r="DH142">
            <v>0</v>
          </cell>
          <cell r="DI142">
            <v>390.76400000000001</v>
          </cell>
          <cell r="DJ142">
            <v>0</v>
          </cell>
          <cell r="DK142">
            <v>14617.405299999999</v>
          </cell>
        </row>
        <row r="143">
          <cell r="A143">
            <v>40026</v>
          </cell>
          <cell r="B143">
            <v>6479.0057919999999</v>
          </cell>
          <cell r="C143">
            <v>5100.6300799999999</v>
          </cell>
          <cell r="D143">
            <v>110.32221</v>
          </cell>
          <cell r="E143">
            <v>231.62351999999998</v>
          </cell>
          <cell r="F143">
            <v>405.88824</v>
          </cell>
          <cell r="G143">
            <v>6.1755900000000006</v>
          </cell>
          <cell r="H143">
            <v>1.5303199999999999</v>
          </cell>
          <cell r="I143">
            <v>0.21059999999999998</v>
          </cell>
          <cell r="J143">
            <v>0</v>
          </cell>
          <cell r="K143">
            <v>0</v>
          </cell>
          <cell r="L143">
            <v>0</v>
          </cell>
          <cell r="M143">
            <v>0</v>
          </cell>
          <cell r="N143">
            <v>0</v>
          </cell>
          <cell r="O143">
            <v>0</v>
          </cell>
          <cell r="P143">
            <v>23.150719999999996</v>
          </cell>
          <cell r="Q143">
            <v>11.19584</v>
          </cell>
          <cell r="R143">
            <v>32.123390000000001</v>
          </cell>
          <cell r="S143">
            <v>19.450859999999999</v>
          </cell>
          <cell r="T143">
            <v>36.62368</v>
          </cell>
          <cell r="U143">
            <v>61.59438999999999</v>
          </cell>
          <cell r="V143">
            <v>0.94879999999999998</v>
          </cell>
          <cell r="W143">
            <v>23.576799999999999</v>
          </cell>
          <cell r="X143">
            <v>4.1259399999999999</v>
          </cell>
          <cell r="Y143">
            <v>0.29470999999999997</v>
          </cell>
          <cell r="Z143">
            <v>1.1788399999999999</v>
          </cell>
          <cell r="AA143">
            <v>103.79872</v>
          </cell>
          <cell r="AB143">
            <v>485.59583999999995</v>
          </cell>
          <cell r="AC143">
            <v>166.80586</v>
          </cell>
          <cell r="AD143">
            <v>10.62656</v>
          </cell>
          <cell r="AE143">
            <v>11.198979999999999</v>
          </cell>
          <cell r="AF143">
            <v>6.0723199999999995</v>
          </cell>
          <cell r="AG143">
            <v>7.6624599999999994</v>
          </cell>
          <cell r="AH143">
            <v>22.987379999999998</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C143">
            <v>40026</v>
          </cell>
          <cell r="BD143">
            <v>157.00720000000001</v>
          </cell>
          <cell r="BE143">
            <v>604.72159999999997</v>
          </cell>
          <cell r="BF143">
            <v>25.211069999999999</v>
          </cell>
          <cell r="BG143">
            <v>47.703119999999998</v>
          </cell>
          <cell r="BH143">
            <v>40.461359999999999</v>
          </cell>
          <cell r="BI143">
            <v>1.33199</v>
          </cell>
          <cell r="BJ143">
            <v>0.55835999999999997</v>
          </cell>
          <cell r="BK143">
            <v>0</v>
          </cell>
          <cell r="BL143">
            <v>0</v>
          </cell>
          <cell r="BM143">
            <v>0</v>
          </cell>
          <cell r="BN143">
            <v>0</v>
          </cell>
          <cell r="BP143">
            <v>0</v>
          </cell>
          <cell r="BQ143">
            <v>0</v>
          </cell>
          <cell r="BR143">
            <v>0</v>
          </cell>
          <cell r="BS143">
            <v>0</v>
          </cell>
          <cell r="BT143">
            <v>0</v>
          </cell>
          <cell r="BU143">
            <v>0</v>
          </cell>
          <cell r="CA143">
            <v>0</v>
          </cell>
          <cell r="CB143">
            <v>0</v>
          </cell>
          <cell r="CC143">
            <v>0</v>
          </cell>
          <cell r="CH143">
            <v>0</v>
          </cell>
          <cell r="CI143">
            <v>390.76400000000001</v>
          </cell>
          <cell r="CJ143">
            <v>0</v>
          </cell>
          <cell r="CK143">
            <v>0</v>
          </cell>
          <cell r="CL143">
            <v>0</v>
          </cell>
          <cell r="CR143">
            <v>0</v>
          </cell>
          <cell r="CS143">
            <v>0</v>
          </cell>
          <cell r="CT143">
            <v>0</v>
          </cell>
          <cell r="CU143">
            <v>0</v>
          </cell>
          <cell r="CV143">
            <v>0</v>
          </cell>
          <cell r="CW143">
            <v>0</v>
          </cell>
          <cell r="CX143">
            <v>0</v>
          </cell>
          <cell r="CY143">
            <v>0</v>
          </cell>
          <cell r="CZ143">
            <v>0</v>
          </cell>
          <cell r="DA143">
            <v>0</v>
          </cell>
          <cell r="DC143">
            <v>40026</v>
          </cell>
          <cell r="DD143">
            <v>12335.386352</v>
          </cell>
          <cell r="DE143">
            <v>1029.0120899999999</v>
          </cell>
          <cell r="DF143">
            <v>0</v>
          </cell>
          <cell r="DG143">
            <v>876.99469999999997</v>
          </cell>
          <cell r="DH143">
            <v>0</v>
          </cell>
          <cell r="DI143">
            <v>390.76400000000001</v>
          </cell>
          <cell r="DJ143">
            <v>0</v>
          </cell>
          <cell r="DK143">
            <v>14632.157141999998</v>
          </cell>
        </row>
        <row r="144">
          <cell r="A144">
            <v>40057</v>
          </cell>
          <cell r="B144">
            <v>6486.1546980000003</v>
          </cell>
          <cell r="C144">
            <v>5113.4059199999992</v>
          </cell>
          <cell r="D144">
            <v>110.32221</v>
          </cell>
          <cell r="E144">
            <v>231.93935999999999</v>
          </cell>
          <cell r="F144">
            <v>409.83623999999998</v>
          </cell>
          <cell r="G144">
            <v>6.1755900000000006</v>
          </cell>
          <cell r="H144">
            <v>1.5303199999999999</v>
          </cell>
          <cell r="I144">
            <v>0.21059999999999998</v>
          </cell>
          <cell r="J144">
            <v>0</v>
          </cell>
          <cell r="K144">
            <v>0</v>
          </cell>
          <cell r="L144">
            <v>0</v>
          </cell>
          <cell r="M144">
            <v>0</v>
          </cell>
          <cell r="N144">
            <v>0</v>
          </cell>
          <cell r="O144">
            <v>0</v>
          </cell>
          <cell r="P144">
            <v>23.150719999999996</v>
          </cell>
          <cell r="Q144">
            <v>11.19584</v>
          </cell>
          <cell r="R144">
            <v>32.123390000000001</v>
          </cell>
          <cell r="S144">
            <v>19.450859999999999</v>
          </cell>
          <cell r="T144">
            <v>36.62368</v>
          </cell>
          <cell r="U144">
            <v>61.59438999999999</v>
          </cell>
          <cell r="V144">
            <v>0.94879999999999998</v>
          </cell>
          <cell r="W144">
            <v>23.576799999999999</v>
          </cell>
          <cell r="X144">
            <v>4.1259399999999999</v>
          </cell>
          <cell r="Y144">
            <v>0.29470999999999997</v>
          </cell>
          <cell r="Z144">
            <v>1.1788399999999999</v>
          </cell>
          <cell r="AA144">
            <v>103.79872</v>
          </cell>
          <cell r="AB144">
            <v>488.06271999999996</v>
          </cell>
          <cell r="AC144">
            <v>166.80586</v>
          </cell>
          <cell r="AD144">
            <v>10.62656</v>
          </cell>
          <cell r="AE144">
            <v>11.198979999999999</v>
          </cell>
          <cell r="AF144">
            <v>6.0723199999999995</v>
          </cell>
          <cell r="AG144">
            <v>7.6624599999999994</v>
          </cell>
          <cell r="AH144">
            <v>22.987379999999998</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C144">
            <v>40057</v>
          </cell>
          <cell r="BD144">
            <v>157.00720000000001</v>
          </cell>
          <cell r="BE144">
            <v>604.72159999999997</v>
          </cell>
          <cell r="BF144">
            <v>25.211069999999999</v>
          </cell>
          <cell r="BG144">
            <v>47.703119999999998</v>
          </cell>
          <cell r="BH144">
            <v>40.461359999999999</v>
          </cell>
          <cell r="BI144">
            <v>1.33199</v>
          </cell>
          <cell r="BJ144">
            <v>0.55835999999999997</v>
          </cell>
          <cell r="BK144">
            <v>0</v>
          </cell>
          <cell r="BL144">
            <v>0</v>
          </cell>
          <cell r="BM144">
            <v>0</v>
          </cell>
          <cell r="BN144">
            <v>0</v>
          </cell>
          <cell r="BP144">
            <v>0</v>
          </cell>
          <cell r="BQ144">
            <v>0</v>
          </cell>
          <cell r="BR144">
            <v>0</v>
          </cell>
          <cell r="BS144">
            <v>0</v>
          </cell>
          <cell r="BT144">
            <v>0</v>
          </cell>
          <cell r="BU144">
            <v>0</v>
          </cell>
          <cell r="CA144">
            <v>0</v>
          </cell>
          <cell r="CB144">
            <v>0</v>
          </cell>
          <cell r="CC144">
            <v>0</v>
          </cell>
          <cell r="CH144">
            <v>0</v>
          </cell>
          <cell r="CI144">
            <v>390.76400000000001</v>
          </cell>
          <cell r="CJ144">
            <v>0</v>
          </cell>
          <cell r="CK144">
            <v>0</v>
          </cell>
          <cell r="CL144">
            <v>0</v>
          </cell>
          <cell r="CR144">
            <v>0</v>
          </cell>
          <cell r="CS144">
            <v>0</v>
          </cell>
          <cell r="CT144">
            <v>0</v>
          </cell>
          <cell r="CU144">
            <v>0</v>
          </cell>
          <cell r="CV144">
            <v>0</v>
          </cell>
          <cell r="CW144">
            <v>0</v>
          </cell>
          <cell r="CX144">
            <v>0</v>
          </cell>
          <cell r="CY144">
            <v>0</v>
          </cell>
          <cell r="CZ144">
            <v>0</v>
          </cell>
          <cell r="DA144">
            <v>0</v>
          </cell>
          <cell r="DC144">
            <v>40057</v>
          </cell>
          <cell r="DD144">
            <v>12359.574938000002</v>
          </cell>
          <cell r="DE144">
            <v>1031.4789699999999</v>
          </cell>
          <cell r="DF144">
            <v>0</v>
          </cell>
          <cell r="DG144">
            <v>876.99469999999997</v>
          </cell>
          <cell r="DH144">
            <v>0</v>
          </cell>
          <cell r="DI144">
            <v>390.76400000000001</v>
          </cell>
          <cell r="DJ144">
            <v>0</v>
          </cell>
          <cell r="DK144">
            <v>14658.812608</v>
          </cell>
        </row>
        <row r="145">
          <cell r="A145">
            <v>40087</v>
          </cell>
          <cell r="B145">
            <v>6511.0822359999993</v>
          </cell>
          <cell r="C145">
            <v>5145.5286399999995</v>
          </cell>
          <cell r="D145">
            <v>110.32221</v>
          </cell>
          <cell r="E145">
            <v>232.32287999999997</v>
          </cell>
          <cell r="F145">
            <v>414.69792000000001</v>
          </cell>
          <cell r="G145">
            <v>6.1755900000000006</v>
          </cell>
          <cell r="H145">
            <v>1.5303199999999999</v>
          </cell>
          <cell r="I145">
            <v>0.21059999999999998</v>
          </cell>
          <cell r="J145">
            <v>0</v>
          </cell>
          <cell r="K145">
            <v>0</v>
          </cell>
          <cell r="L145">
            <v>0</v>
          </cell>
          <cell r="M145">
            <v>0</v>
          </cell>
          <cell r="N145">
            <v>0</v>
          </cell>
          <cell r="O145">
            <v>0</v>
          </cell>
          <cell r="P145">
            <v>23.150719999999996</v>
          </cell>
          <cell r="Q145">
            <v>11.19584</v>
          </cell>
          <cell r="R145">
            <v>32.123390000000001</v>
          </cell>
          <cell r="S145">
            <v>19.450859999999999</v>
          </cell>
          <cell r="T145">
            <v>36.62368</v>
          </cell>
          <cell r="U145">
            <v>61.59438999999999</v>
          </cell>
          <cell r="V145">
            <v>0.94879999999999998</v>
          </cell>
          <cell r="W145">
            <v>23.576799999999999</v>
          </cell>
          <cell r="X145">
            <v>4.1259399999999999</v>
          </cell>
          <cell r="Y145">
            <v>0.29470999999999997</v>
          </cell>
          <cell r="Z145">
            <v>1.1788399999999999</v>
          </cell>
          <cell r="AA145">
            <v>103.79872</v>
          </cell>
          <cell r="AB145">
            <v>491.09888000000001</v>
          </cell>
          <cell r="AC145">
            <v>166.80586</v>
          </cell>
          <cell r="AD145">
            <v>10.62656</v>
          </cell>
          <cell r="AE145">
            <v>11.198979999999999</v>
          </cell>
          <cell r="AF145">
            <v>6.0723199999999995</v>
          </cell>
          <cell r="AG145">
            <v>7.6624599999999994</v>
          </cell>
          <cell r="AH145">
            <v>22.987379999999998</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C145">
            <v>40087</v>
          </cell>
          <cell r="BD145">
            <v>157.00720000000001</v>
          </cell>
          <cell r="BE145">
            <v>604.72159999999997</v>
          </cell>
          <cell r="BF145">
            <v>25.211069999999999</v>
          </cell>
          <cell r="BG145">
            <v>47.703119999999998</v>
          </cell>
          <cell r="BH145">
            <v>40.461359999999999</v>
          </cell>
          <cell r="BI145">
            <v>1.33199</v>
          </cell>
          <cell r="BJ145">
            <v>0.55835999999999997</v>
          </cell>
          <cell r="BK145">
            <v>0</v>
          </cell>
          <cell r="BL145">
            <v>0</v>
          </cell>
          <cell r="BM145">
            <v>0</v>
          </cell>
          <cell r="BN145">
            <v>0</v>
          </cell>
          <cell r="BP145">
            <v>0</v>
          </cell>
          <cell r="BQ145">
            <v>0</v>
          </cell>
          <cell r="BR145">
            <v>0</v>
          </cell>
          <cell r="BS145">
            <v>0</v>
          </cell>
          <cell r="BT145">
            <v>0</v>
          </cell>
          <cell r="BU145">
            <v>0</v>
          </cell>
          <cell r="CA145">
            <v>0</v>
          </cell>
          <cell r="CB145">
            <v>0</v>
          </cell>
          <cell r="CC145">
            <v>0</v>
          </cell>
          <cell r="CH145">
            <v>0</v>
          </cell>
          <cell r="CI145">
            <v>390.76400000000001</v>
          </cell>
          <cell r="CJ145">
            <v>0</v>
          </cell>
          <cell r="CK145">
            <v>0</v>
          </cell>
          <cell r="CL145">
            <v>0</v>
          </cell>
          <cell r="CR145">
            <v>0</v>
          </cell>
          <cell r="CS145">
            <v>0</v>
          </cell>
          <cell r="CT145">
            <v>0</v>
          </cell>
          <cell r="CU145">
            <v>0</v>
          </cell>
          <cell r="CV145">
            <v>0</v>
          </cell>
          <cell r="CW145">
            <v>0</v>
          </cell>
          <cell r="CX145">
            <v>0</v>
          </cell>
          <cell r="CY145">
            <v>0</v>
          </cell>
          <cell r="CZ145">
            <v>0</v>
          </cell>
          <cell r="DA145">
            <v>0</v>
          </cell>
          <cell r="DC145">
            <v>40087</v>
          </cell>
          <cell r="DD145">
            <v>12421.870396</v>
          </cell>
          <cell r="DE145">
            <v>1034.51513</v>
          </cell>
          <cell r="DF145">
            <v>0</v>
          </cell>
          <cell r="DG145">
            <v>876.99469999999997</v>
          </cell>
          <cell r="DH145">
            <v>0</v>
          </cell>
          <cell r="DI145">
            <v>390.76400000000001</v>
          </cell>
          <cell r="DJ145">
            <v>0</v>
          </cell>
          <cell r="DK145">
            <v>14724.144225999999</v>
          </cell>
        </row>
        <row r="146">
          <cell r="A146">
            <v>40118</v>
          </cell>
          <cell r="B146">
            <v>6503.1847950000001</v>
          </cell>
          <cell r="C146">
            <v>5142.8468000000003</v>
          </cell>
          <cell r="D146">
            <v>110.32221</v>
          </cell>
          <cell r="E146">
            <v>232.74024</v>
          </cell>
          <cell r="F146">
            <v>419.87544000000003</v>
          </cell>
          <cell r="G146">
            <v>6.1755900000000006</v>
          </cell>
          <cell r="H146">
            <v>1.5303199999999999</v>
          </cell>
          <cell r="I146">
            <v>0.21059999999999998</v>
          </cell>
          <cell r="J146">
            <v>0</v>
          </cell>
          <cell r="K146">
            <v>0</v>
          </cell>
          <cell r="L146">
            <v>0</v>
          </cell>
          <cell r="M146">
            <v>0</v>
          </cell>
          <cell r="N146">
            <v>0</v>
          </cell>
          <cell r="O146">
            <v>0</v>
          </cell>
          <cell r="P146">
            <v>23.150719999999996</v>
          </cell>
          <cell r="Q146">
            <v>11.19584</v>
          </cell>
          <cell r="R146">
            <v>32.123390000000001</v>
          </cell>
          <cell r="S146">
            <v>19.450859999999999</v>
          </cell>
          <cell r="T146">
            <v>36.62368</v>
          </cell>
          <cell r="U146">
            <v>61.59438999999999</v>
          </cell>
          <cell r="V146">
            <v>0.94879999999999998</v>
          </cell>
          <cell r="W146">
            <v>23.576799999999999</v>
          </cell>
          <cell r="X146">
            <v>4.1259399999999999</v>
          </cell>
          <cell r="Y146">
            <v>0.29470999999999997</v>
          </cell>
          <cell r="Z146">
            <v>1.1788399999999999</v>
          </cell>
          <cell r="AA146">
            <v>103.79872</v>
          </cell>
          <cell r="AB146">
            <v>494.32479999999998</v>
          </cell>
          <cell r="AC146">
            <v>166.80586</v>
          </cell>
          <cell r="AD146">
            <v>10.62656</v>
          </cell>
          <cell r="AE146">
            <v>11.198979999999999</v>
          </cell>
          <cell r="AF146">
            <v>6.0723199999999995</v>
          </cell>
          <cell r="AG146">
            <v>7.6624599999999994</v>
          </cell>
          <cell r="AH146">
            <v>22.987379999999998</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C146">
            <v>40118</v>
          </cell>
          <cell r="BD146">
            <v>157.00720000000001</v>
          </cell>
          <cell r="BE146">
            <v>604.72159999999997</v>
          </cell>
          <cell r="BF146">
            <v>25.211069999999999</v>
          </cell>
          <cell r="BG146">
            <v>47.703119999999998</v>
          </cell>
          <cell r="BH146">
            <v>40.461359999999999</v>
          </cell>
          <cell r="BI146">
            <v>1.33199</v>
          </cell>
          <cell r="BJ146">
            <v>0.55835999999999997</v>
          </cell>
          <cell r="BK146">
            <v>0</v>
          </cell>
          <cell r="BL146">
            <v>0</v>
          </cell>
          <cell r="BM146">
            <v>0</v>
          </cell>
          <cell r="BN146">
            <v>0</v>
          </cell>
          <cell r="BP146">
            <v>0</v>
          </cell>
          <cell r="BQ146">
            <v>0</v>
          </cell>
          <cell r="BR146">
            <v>0</v>
          </cell>
          <cell r="BS146">
            <v>0</v>
          </cell>
          <cell r="BT146">
            <v>0</v>
          </cell>
          <cell r="BU146">
            <v>0</v>
          </cell>
          <cell r="CA146">
            <v>0</v>
          </cell>
          <cell r="CB146">
            <v>0</v>
          </cell>
          <cell r="CC146">
            <v>0</v>
          </cell>
          <cell r="CH146">
            <v>0</v>
          </cell>
          <cell r="CI146">
            <v>390.76400000000001</v>
          </cell>
          <cell r="CJ146">
            <v>0</v>
          </cell>
          <cell r="CK146">
            <v>0</v>
          </cell>
          <cell r="CL146">
            <v>0</v>
          </cell>
          <cell r="CR146">
            <v>0</v>
          </cell>
          <cell r="CS146">
            <v>0</v>
          </cell>
          <cell r="CT146">
            <v>0</v>
          </cell>
          <cell r="CU146">
            <v>0</v>
          </cell>
          <cell r="CV146">
            <v>0</v>
          </cell>
          <cell r="CW146">
            <v>0</v>
          </cell>
          <cell r="CX146">
            <v>0</v>
          </cell>
          <cell r="CY146">
            <v>0</v>
          </cell>
          <cell r="CZ146">
            <v>0</v>
          </cell>
          <cell r="DA146">
            <v>0</v>
          </cell>
          <cell r="DC146">
            <v>40118</v>
          </cell>
          <cell r="DD146">
            <v>12416.885995000001</v>
          </cell>
          <cell r="DE146">
            <v>1037.7410500000001</v>
          </cell>
          <cell r="DF146">
            <v>0</v>
          </cell>
          <cell r="DG146">
            <v>876.99469999999997</v>
          </cell>
          <cell r="DH146">
            <v>0</v>
          </cell>
          <cell r="DI146">
            <v>390.76400000000001</v>
          </cell>
          <cell r="DJ146">
            <v>0</v>
          </cell>
          <cell r="DK146">
            <v>14722.385745</v>
          </cell>
        </row>
        <row r="147">
          <cell r="A147">
            <v>40148</v>
          </cell>
          <cell r="B147">
            <v>6501.7287225</v>
          </cell>
          <cell r="C147">
            <v>5145.3821999999991</v>
          </cell>
          <cell r="D147">
            <v>110.32221</v>
          </cell>
          <cell r="E147">
            <v>233.2704</v>
          </cell>
          <cell r="F147">
            <v>426.56448</v>
          </cell>
          <cell r="G147">
            <v>6.1755900000000006</v>
          </cell>
          <cell r="H147">
            <v>1.5303199999999999</v>
          </cell>
          <cell r="I147">
            <v>0.21059999999999998</v>
          </cell>
          <cell r="J147">
            <v>0</v>
          </cell>
          <cell r="K147">
            <v>0</v>
          </cell>
          <cell r="L147">
            <v>0</v>
          </cell>
          <cell r="M147">
            <v>0</v>
          </cell>
          <cell r="N147">
            <v>0</v>
          </cell>
          <cell r="O147">
            <v>0</v>
          </cell>
          <cell r="P147">
            <v>23.150719999999996</v>
          </cell>
          <cell r="Q147">
            <v>11.19584</v>
          </cell>
          <cell r="R147">
            <v>32.123390000000001</v>
          </cell>
          <cell r="S147">
            <v>19.450859999999999</v>
          </cell>
          <cell r="T147">
            <v>36.62368</v>
          </cell>
          <cell r="U147">
            <v>61.59438999999999</v>
          </cell>
          <cell r="V147">
            <v>0.94879999999999998</v>
          </cell>
          <cell r="W147">
            <v>23.576799999999999</v>
          </cell>
          <cell r="X147">
            <v>4.1259399999999999</v>
          </cell>
          <cell r="Y147">
            <v>0.29470999999999997</v>
          </cell>
          <cell r="Z147">
            <v>1.1788399999999999</v>
          </cell>
          <cell r="AA147">
            <v>103.79872</v>
          </cell>
          <cell r="AB147">
            <v>498.49951999999996</v>
          </cell>
          <cell r="AC147">
            <v>166.80586</v>
          </cell>
          <cell r="AD147">
            <v>10.62656</v>
          </cell>
          <cell r="AE147">
            <v>11.198979999999999</v>
          </cell>
          <cell r="AF147">
            <v>6.0723199999999995</v>
          </cell>
          <cell r="AG147">
            <v>7.6624599999999994</v>
          </cell>
          <cell r="AH147">
            <v>22.987379999999998</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C147">
            <v>40148</v>
          </cell>
          <cell r="BD147">
            <v>157.00720000000001</v>
          </cell>
          <cell r="BE147">
            <v>604.72159999999997</v>
          </cell>
          <cell r="BF147">
            <v>25.211069999999999</v>
          </cell>
          <cell r="BG147">
            <v>47.703119999999998</v>
          </cell>
          <cell r="BH147">
            <v>40.461359999999999</v>
          </cell>
          <cell r="BI147">
            <v>1.33199</v>
          </cell>
          <cell r="BJ147">
            <v>0.55835999999999997</v>
          </cell>
          <cell r="BK147">
            <v>0</v>
          </cell>
          <cell r="BL147">
            <v>0</v>
          </cell>
          <cell r="BM147">
            <v>0</v>
          </cell>
          <cell r="BN147">
            <v>0</v>
          </cell>
          <cell r="BP147">
            <v>0</v>
          </cell>
          <cell r="BQ147">
            <v>0</v>
          </cell>
          <cell r="BR147">
            <v>0</v>
          </cell>
          <cell r="BS147">
            <v>0</v>
          </cell>
          <cell r="BT147">
            <v>0</v>
          </cell>
          <cell r="BU147">
            <v>0</v>
          </cell>
          <cell r="CA147">
            <v>0</v>
          </cell>
          <cell r="CB147">
            <v>0</v>
          </cell>
          <cell r="CC147">
            <v>0</v>
          </cell>
          <cell r="CH147">
            <v>0</v>
          </cell>
          <cell r="CI147">
            <v>390.76400000000001</v>
          </cell>
          <cell r="CJ147">
            <v>0</v>
          </cell>
          <cell r="CK147">
            <v>0</v>
          </cell>
          <cell r="CL147">
            <v>0</v>
          </cell>
          <cell r="CR147">
            <v>0</v>
          </cell>
          <cell r="CS147">
            <v>0</v>
          </cell>
          <cell r="CT147">
            <v>0</v>
          </cell>
          <cell r="CU147">
            <v>0</v>
          </cell>
          <cell r="CV147">
            <v>0</v>
          </cell>
          <cell r="CW147">
            <v>0</v>
          </cell>
          <cell r="CX147">
            <v>0</v>
          </cell>
          <cell r="CY147">
            <v>0</v>
          </cell>
          <cell r="CZ147">
            <v>0</v>
          </cell>
          <cell r="DA147">
            <v>0</v>
          </cell>
          <cell r="DC147">
            <v>40148</v>
          </cell>
          <cell r="DD147">
            <v>12425.184522500002</v>
          </cell>
          <cell r="DE147">
            <v>1041.9157700000001</v>
          </cell>
          <cell r="DF147">
            <v>0</v>
          </cell>
          <cell r="DG147">
            <v>876.99469999999997</v>
          </cell>
          <cell r="DH147">
            <v>0</v>
          </cell>
          <cell r="DI147">
            <v>390.76400000000001</v>
          </cell>
          <cell r="DJ147">
            <v>0</v>
          </cell>
          <cell r="DK147">
            <v>14734.8589925</v>
          </cell>
        </row>
        <row r="149">
          <cell r="A149" t="str">
            <v>A-1-3.)  Net - Unbilled Non-Fuel Accrued Summary</v>
          </cell>
          <cell r="DC149" t="str">
            <v>B-1-3.)  Net - Unbilled Non-Fuel Accrued Summary</v>
          </cell>
        </row>
        <row r="150">
          <cell r="H150" t="str">
            <v xml:space="preserve"> </v>
          </cell>
          <cell r="DD150" t="str">
            <v>Total Firm</v>
          </cell>
          <cell r="DE150" t="str">
            <v>Total TC</v>
          </cell>
          <cell r="DF150" t="str">
            <v>Total Interruptible</v>
          </cell>
          <cell r="DG150" t="str">
            <v>Total Firm</v>
          </cell>
          <cell r="DH150" t="str">
            <v>Total TC</v>
          </cell>
          <cell r="DI150" t="str">
            <v>Total Interruptible</v>
          </cell>
          <cell r="DJ150" t="str">
            <v>Others</v>
          </cell>
          <cell r="DK150" t="str">
            <v>Grand</v>
          </cell>
        </row>
        <row r="151">
          <cell r="B151" t="str">
            <v>Resid - Firm</v>
          </cell>
          <cell r="D151" t="str">
            <v>Comm - Firm</v>
          </cell>
          <cell r="P151" t="str">
            <v>TC</v>
          </cell>
          <cell r="AI151" t="str">
            <v>Interruptible</v>
          </cell>
          <cell r="AR151" t="str">
            <v>Resid</v>
          </cell>
          <cell r="AS151" t="str">
            <v>Comm</v>
          </cell>
          <cell r="AT151" t="str">
            <v>Comm</v>
          </cell>
          <cell r="AU151" t="str">
            <v>TC</v>
          </cell>
          <cell r="AV151" t="str">
            <v>TC</v>
          </cell>
          <cell r="AW151" t="str">
            <v>TC</v>
          </cell>
          <cell r="AX151" t="str">
            <v>Interrupt</v>
          </cell>
          <cell r="AY151" t="str">
            <v>Interrupt</v>
          </cell>
          <cell r="AZ151" t="str">
            <v>Edgar</v>
          </cell>
          <cell r="BA151" t="str">
            <v>S. Allowance</v>
          </cell>
          <cell r="BD151" t="str">
            <v>Resid - Firm</v>
          </cell>
          <cell r="BF151" t="str">
            <v>Comm - Firm</v>
          </cell>
          <cell r="BP151" t="str">
            <v>TC</v>
          </cell>
          <cell r="CI151" t="str">
            <v>Interruptible</v>
          </cell>
          <cell r="CR151" t="str">
            <v>Resid</v>
          </cell>
          <cell r="CS151" t="str">
            <v>Comm</v>
          </cell>
          <cell r="CT151" t="str">
            <v>Comm</v>
          </cell>
          <cell r="CU151" t="str">
            <v>TC</v>
          </cell>
          <cell r="CV151" t="str">
            <v>TC</v>
          </cell>
          <cell r="CW151" t="str">
            <v>TC</v>
          </cell>
          <cell r="CX151" t="str">
            <v>Interrupt</v>
          </cell>
          <cell r="CY151" t="str">
            <v>Interrupt</v>
          </cell>
          <cell r="DD151" t="str">
            <v>Sales</v>
          </cell>
          <cell r="DE151" t="str">
            <v>Sales</v>
          </cell>
          <cell r="DF151" t="str">
            <v>Sales</v>
          </cell>
          <cell r="DG151" t="str">
            <v>Trans</v>
          </cell>
          <cell r="DH151" t="str">
            <v>Trans</v>
          </cell>
          <cell r="DI151" t="str">
            <v>Trans</v>
          </cell>
          <cell r="DJ151" t="str">
            <v>(Edgar, S.Allow, Choff, Offsys)</v>
          </cell>
          <cell r="DK151" t="str">
            <v>Total</v>
          </cell>
        </row>
        <row r="152">
          <cell r="B152" t="str">
            <v>1A</v>
          </cell>
          <cell r="C152" t="str">
            <v>1B</v>
          </cell>
          <cell r="D152">
            <v>3</v>
          </cell>
          <cell r="E152" t="str">
            <v>2-1</v>
          </cell>
          <cell r="F152" t="str">
            <v>2-2</v>
          </cell>
          <cell r="G152" t="str">
            <v>4A</v>
          </cell>
          <cell r="H152" t="str">
            <v>4B</v>
          </cell>
          <cell r="I152">
            <v>7</v>
          </cell>
          <cell r="J152" t="str">
            <v>SC 21 - R1</v>
          </cell>
          <cell r="K152" t="str">
            <v>SC 21 - R2</v>
          </cell>
          <cell r="L152" t="str">
            <v>SC 21 - R3</v>
          </cell>
          <cell r="M152" t="str">
            <v>NGV</v>
          </cell>
          <cell r="N152" t="str">
            <v>WC Adj</v>
          </cell>
          <cell r="O152" t="str">
            <v>1 Time Adj</v>
          </cell>
          <cell r="P152" t="str">
            <v>6C-1</v>
          </cell>
          <cell r="Q152" t="str">
            <v>6CT-1</v>
          </cell>
          <cell r="R152" t="str">
            <v>6C-2</v>
          </cell>
          <cell r="S152" t="str">
            <v>6CT-2</v>
          </cell>
          <cell r="T152" t="str">
            <v>6G-1</v>
          </cell>
          <cell r="U152" t="str">
            <v>6G-2</v>
          </cell>
          <cell r="V152" t="str">
            <v>NYH1</v>
          </cell>
          <cell r="W152" t="str">
            <v>NYH2</v>
          </cell>
          <cell r="X152" t="str">
            <v>NYSGS</v>
          </cell>
          <cell r="Y152" t="str">
            <v>Kingsboro</v>
          </cell>
          <cell r="Z152" t="str">
            <v>NYCDGS</v>
          </cell>
          <cell r="AA152" t="str">
            <v>6M-1</v>
          </cell>
          <cell r="AB152" t="str">
            <v>6M-2</v>
          </cell>
          <cell r="AC152" t="str">
            <v>6M-3</v>
          </cell>
          <cell r="AD152" t="str">
            <v>LFK-A</v>
          </cell>
          <cell r="AE152" t="str">
            <v>LFK-B</v>
          </cell>
          <cell r="AF152" t="str">
            <v>TRP-A</v>
          </cell>
          <cell r="AG152" t="str">
            <v>TRP-B</v>
          </cell>
          <cell r="AH152" t="str">
            <v>6M-4</v>
          </cell>
          <cell r="AI152" t="str">
            <v>5A1</v>
          </cell>
          <cell r="AJ152" t="str">
            <v>5A2</v>
          </cell>
          <cell r="AK152" t="str">
            <v>5B1</v>
          </cell>
          <cell r="AL152" t="str">
            <v>5B2</v>
          </cell>
          <cell r="AM152" t="str">
            <v>Power Gen</v>
          </cell>
          <cell r="AN152" t="str">
            <v>SC20-Spare 1</v>
          </cell>
          <cell r="AO152" t="str">
            <v>SC20-Spare 2</v>
          </cell>
          <cell r="AP152" t="str">
            <v>SC20-Spare 3</v>
          </cell>
          <cell r="AQ152" t="str">
            <v>PG &lt; 50MW</v>
          </cell>
          <cell r="AR152" t="str">
            <v>Spare 1a</v>
          </cell>
          <cell r="AS152" t="str">
            <v>Spare 2a</v>
          </cell>
          <cell r="AT152" t="str">
            <v>Spare 3a</v>
          </cell>
          <cell r="AU152" t="str">
            <v>Spare 4a</v>
          </cell>
          <cell r="AV152" t="str">
            <v>Spare 5a</v>
          </cell>
          <cell r="AW152" t="str">
            <v>Spare 6a</v>
          </cell>
          <cell r="AX152" t="str">
            <v>Spare 7a</v>
          </cell>
          <cell r="AY152" t="str">
            <v>Spare 8a</v>
          </cell>
          <cell r="BD152" t="str">
            <v>T1A</v>
          </cell>
          <cell r="BE152" t="str">
            <v>T1B</v>
          </cell>
          <cell r="BF152" t="str">
            <v>T3</v>
          </cell>
          <cell r="BG152" t="str">
            <v>T2-1</v>
          </cell>
          <cell r="BH152" t="str">
            <v>T2-2</v>
          </cell>
          <cell r="BI152" t="str">
            <v>T4A</v>
          </cell>
          <cell r="BJ152" t="str">
            <v>T4B</v>
          </cell>
          <cell r="BK152" t="str">
            <v>T7</v>
          </cell>
          <cell r="BL152" t="str">
            <v>T7</v>
          </cell>
          <cell r="BM152" t="str">
            <v>T7</v>
          </cell>
          <cell r="BN152" t="str">
            <v>T7</v>
          </cell>
          <cell r="BP152" t="str">
            <v>T6C-1</v>
          </cell>
          <cell r="BQ152" t="str">
            <v>T6CT-1</v>
          </cell>
          <cell r="BR152" t="str">
            <v>T6C-2</v>
          </cell>
          <cell r="BS152" t="str">
            <v>T6CT-2</v>
          </cell>
          <cell r="BT152" t="str">
            <v>T6G-1</v>
          </cell>
          <cell r="BU152" t="str">
            <v>T6G-2</v>
          </cell>
          <cell r="CA152" t="str">
            <v>T6M-1</v>
          </cell>
          <cell r="CB152" t="str">
            <v>T6M-2</v>
          </cell>
          <cell r="CC152" t="str">
            <v>T6M-3</v>
          </cell>
          <cell r="CH152" t="str">
            <v>T6M-4</v>
          </cell>
          <cell r="CI152" t="str">
            <v>T5A1</v>
          </cell>
          <cell r="CJ152" t="str">
            <v>T5A2</v>
          </cell>
          <cell r="CK152" t="str">
            <v>T5B1</v>
          </cell>
          <cell r="CL152" t="str">
            <v>T5B2</v>
          </cell>
          <cell r="CR152" t="str">
            <v>Spare 1b</v>
          </cell>
          <cell r="CS152" t="str">
            <v>Spare 2b</v>
          </cell>
          <cell r="CT152" t="str">
            <v>Spare 3b</v>
          </cell>
          <cell r="CU152" t="str">
            <v>Spare 4b</v>
          </cell>
          <cell r="CV152" t="str">
            <v>Spare 5b</v>
          </cell>
          <cell r="CW152" t="str">
            <v>Spare 6b</v>
          </cell>
          <cell r="CX152" t="str">
            <v>Spare 7b</v>
          </cell>
          <cell r="CY152" t="str">
            <v>Spare 8b</v>
          </cell>
          <cell r="CZ152" t="str">
            <v>Offsys</v>
          </cell>
          <cell r="DA152" t="str">
            <v>RCharoff</v>
          </cell>
        </row>
        <row r="153">
          <cell r="A153">
            <v>38353</v>
          </cell>
          <cell r="B153">
            <v>9.6357579296127369</v>
          </cell>
          <cell r="C153">
            <v>2250.8854745057179</v>
          </cell>
          <cell r="D153">
            <v>422.21366028468083</v>
          </cell>
          <cell r="E153">
            <v>162.90932873831071</v>
          </cell>
          <cell r="F153">
            <v>232.17888687942968</v>
          </cell>
          <cell r="G153">
            <v>-0.35062828808003133</v>
          </cell>
          <cell r="H153">
            <v>2.1502045343285587</v>
          </cell>
          <cell r="I153">
            <v>-1.726229508197008E-3</v>
          </cell>
          <cell r="J153">
            <v>0</v>
          </cell>
          <cell r="K153">
            <v>0</v>
          </cell>
          <cell r="L153">
            <v>0</v>
          </cell>
          <cell r="M153">
            <v>0</v>
          </cell>
          <cell r="N153">
            <v>0</v>
          </cell>
          <cell r="O153">
            <v>0</v>
          </cell>
          <cell r="P153">
            <v>1.3147919626593332</v>
          </cell>
          <cell r="Q153">
            <v>0.95175555446174442</v>
          </cell>
          <cell r="R153">
            <v>4.6277447129599665</v>
          </cell>
          <cell r="S153">
            <v>4.797177224254014</v>
          </cell>
          <cell r="T153">
            <v>4.331663782045883</v>
          </cell>
          <cell r="U153">
            <v>14.457371226783351</v>
          </cell>
          <cell r="V153">
            <v>0.25822230241606481</v>
          </cell>
          <cell r="W153">
            <v>19.48869480287172</v>
          </cell>
          <cell r="X153">
            <v>0.4977720590243031</v>
          </cell>
          <cell r="Y153">
            <v>0.14930674256561494</v>
          </cell>
          <cell r="Z153">
            <v>2.4251179089196988</v>
          </cell>
          <cell r="AA153">
            <v>5.1661482141142088</v>
          </cell>
          <cell r="AB153">
            <v>33.999927028949855</v>
          </cell>
          <cell r="AC153">
            <v>22.749989121349415</v>
          </cell>
          <cell r="AD153">
            <v>0.54487687502474014</v>
          </cell>
          <cell r="AE153">
            <v>0.96044555628587247</v>
          </cell>
          <cell r="AF153">
            <v>0.49855648471216174</v>
          </cell>
          <cell r="AG153">
            <v>0.91633881396931649</v>
          </cell>
          <cell r="AH153">
            <v>8.1752181939202515</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C153">
            <v>38353</v>
          </cell>
          <cell r="BD153">
            <v>-1.2216905476305726</v>
          </cell>
          <cell r="BE153">
            <v>395.00437419709942</v>
          </cell>
          <cell r="BF153">
            <v>72.347282908447937</v>
          </cell>
          <cell r="BG153">
            <v>37.241511602885907</v>
          </cell>
          <cell r="BH153">
            <v>65.413858260328482</v>
          </cell>
          <cell r="BI153">
            <v>-3.4145245978522532E-2</v>
          </cell>
          <cell r="BJ153">
            <v>1.5829826079903988</v>
          </cell>
          <cell r="BK153">
            <v>0</v>
          </cell>
          <cell r="BL153">
            <v>0</v>
          </cell>
          <cell r="BM153">
            <v>0</v>
          </cell>
          <cell r="BN153">
            <v>0</v>
          </cell>
          <cell r="BP153">
            <v>0</v>
          </cell>
          <cell r="BQ153">
            <v>0</v>
          </cell>
          <cell r="BR153">
            <v>0</v>
          </cell>
          <cell r="BS153">
            <v>0</v>
          </cell>
          <cell r="BT153">
            <v>0</v>
          </cell>
          <cell r="BU153">
            <v>0</v>
          </cell>
          <cell r="CA153">
            <v>0</v>
          </cell>
          <cell r="CB153">
            <v>0</v>
          </cell>
          <cell r="CC153">
            <v>0</v>
          </cell>
          <cell r="CH153">
            <v>0</v>
          </cell>
          <cell r="CI153">
            <v>0</v>
          </cell>
          <cell r="CJ153">
            <v>0</v>
          </cell>
          <cell r="CK153">
            <v>0</v>
          </cell>
          <cell r="CL153">
            <v>0</v>
          </cell>
          <cell r="CR153">
            <v>0</v>
          </cell>
          <cell r="CS153">
            <v>0</v>
          </cell>
          <cell r="CT153">
            <v>0</v>
          </cell>
          <cell r="CU153">
            <v>0</v>
          </cell>
          <cell r="CV153">
            <v>0</v>
          </cell>
          <cell r="CW153">
            <v>0</v>
          </cell>
          <cell r="CX153">
            <v>0</v>
          </cell>
          <cell r="CY153">
            <v>0</v>
          </cell>
          <cell r="CZ153">
            <v>0</v>
          </cell>
          <cell r="DA153">
            <v>0</v>
          </cell>
          <cell r="DC153">
            <v>38353</v>
          </cell>
          <cell r="DD153">
            <v>3079.6209583544924</v>
          </cell>
          <cell r="DE153">
            <v>126.31111856728754</v>
          </cell>
          <cell r="DF153">
            <v>0</v>
          </cell>
          <cell r="DG153">
            <v>570.33417378314311</v>
          </cell>
          <cell r="DH153">
            <v>0</v>
          </cell>
          <cell r="DI153">
            <v>0</v>
          </cell>
          <cell r="DJ153">
            <v>0</v>
          </cell>
          <cell r="DK153">
            <v>3776.2662507049226</v>
          </cell>
        </row>
        <row r="154">
          <cell r="A154">
            <v>38384</v>
          </cell>
          <cell r="B154">
            <v>-1009.3377611088472</v>
          </cell>
          <cell r="C154">
            <v>-1246.6150385624314</v>
          </cell>
          <cell r="D154">
            <v>-230.56802017758673</v>
          </cell>
          <cell r="E154">
            <v>-315.50618797238826</v>
          </cell>
          <cell r="F154">
            <v>-315.75559023353685</v>
          </cell>
          <cell r="G154">
            <v>-27.102444415571739</v>
          </cell>
          <cell r="H154">
            <v>-3.8199229796562761</v>
          </cell>
          <cell r="I154">
            <v>-0.34302013728813563</v>
          </cell>
          <cell r="J154">
            <v>0</v>
          </cell>
          <cell r="K154">
            <v>0</v>
          </cell>
          <cell r="L154">
            <v>0</v>
          </cell>
          <cell r="M154">
            <v>-9.1199349900000328</v>
          </cell>
          <cell r="N154">
            <v>0</v>
          </cell>
          <cell r="O154">
            <v>0</v>
          </cell>
          <cell r="P154">
            <v>-1.2369925585036423</v>
          </cell>
          <cell r="Q154">
            <v>-0.84009214643423924</v>
          </cell>
          <cell r="R154">
            <v>-5.3553954140455033</v>
          </cell>
          <cell r="S154">
            <v>-5.3130491599411087</v>
          </cell>
          <cell r="T154">
            <v>-3.5376272639077015</v>
          </cell>
          <cell r="U154">
            <v>-12.129172093686705</v>
          </cell>
          <cell r="V154">
            <v>-0.22013175724828082</v>
          </cell>
          <cell r="W154">
            <v>-16.782609843771837</v>
          </cell>
          <cell r="X154">
            <v>-0.4216720835529939</v>
          </cell>
          <cell r="Y154">
            <v>-0.12985214100243536</v>
          </cell>
          <cell r="Z154">
            <v>-2.2106038264809378</v>
          </cell>
          <cell r="AA154">
            <v>-4.7972296418643978</v>
          </cell>
          <cell r="AB154">
            <v>-28.019939119451237</v>
          </cell>
          <cell r="AC154">
            <v>-19.414930567955025</v>
          </cell>
          <cell r="AD154">
            <v>-0.6360618511988676</v>
          </cell>
          <cell r="AE154">
            <v>-1.1604494896329633</v>
          </cell>
          <cell r="AF154">
            <v>-0.59366192992384237</v>
          </cell>
          <cell r="AG154">
            <v>-1.0582012282270821</v>
          </cell>
          <cell r="AH154">
            <v>-7.1738168786944527</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C154">
            <v>38384</v>
          </cell>
          <cell r="BD154">
            <v>-18.271597217932424</v>
          </cell>
          <cell r="BE154">
            <v>-160.9408974060525</v>
          </cell>
          <cell r="BF154">
            <v>-83.559108055344666</v>
          </cell>
          <cell r="BG154">
            <v>-119.10935702966674</v>
          </cell>
          <cell r="BH154">
            <v>-89.457870788555454</v>
          </cell>
          <cell r="BI154">
            <v>-0.71873195611495433</v>
          </cell>
          <cell r="BJ154">
            <v>-1.9059377794065426</v>
          </cell>
          <cell r="BK154">
            <v>0</v>
          </cell>
          <cell r="BL154">
            <v>0</v>
          </cell>
          <cell r="BM154">
            <v>0</v>
          </cell>
          <cell r="BN154">
            <v>0</v>
          </cell>
          <cell r="BP154">
            <v>0</v>
          </cell>
          <cell r="BQ154">
            <v>0</v>
          </cell>
          <cell r="BR154">
            <v>0</v>
          </cell>
          <cell r="BS154">
            <v>0</v>
          </cell>
          <cell r="BT154">
            <v>0</v>
          </cell>
          <cell r="BU154">
            <v>0</v>
          </cell>
          <cell r="CA154">
            <v>0</v>
          </cell>
          <cell r="CB154">
            <v>0</v>
          </cell>
          <cell r="CC154">
            <v>0</v>
          </cell>
          <cell r="CH154">
            <v>0</v>
          </cell>
          <cell r="CI154">
            <v>0</v>
          </cell>
          <cell r="CJ154">
            <v>0</v>
          </cell>
          <cell r="CK154">
            <v>0</v>
          </cell>
          <cell r="CL154">
            <v>0</v>
          </cell>
          <cell r="CR154">
            <v>0</v>
          </cell>
          <cell r="CS154">
            <v>0</v>
          </cell>
          <cell r="CT154">
            <v>0</v>
          </cell>
          <cell r="CU154">
            <v>0</v>
          </cell>
          <cell r="CV154">
            <v>0</v>
          </cell>
          <cell r="CW154">
            <v>0</v>
          </cell>
          <cell r="CX154">
            <v>0</v>
          </cell>
          <cell r="CY154">
            <v>0</v>
          </cell>
          <cell r="CZ154">
            <v>0</v>
          </cell>
          <cell r="DA154">
            <v>0</v>
          </cell>
          <cell r="DC154">
            <v>38384</v>
          </cell>
          <cell r="DD154">
            <v>-3158.1679205773066</v>
          </cell>
          <cell r="DE154">
            <v>-111.03148899552325</v>
          </cell>
          <cell r="DF154">
            <v>0</v>
          </cell>
          <cell r="DG154">
            <v>-473.96350023307326</v>
          </cell>
          <cell r="DH154">
            <v>0</v>
          </cell>
          <cell r="DI154">
            <v>0</v>
          </cell>
          <cell r="DJ154">
            <v>0</v>
          </cell>
          <cell r="DK154">
            <v>-3743.1629098059034</v>
          </cell>
        </row>
        <row r="155">
          <cell r="A155">
            <v>38412</v>
          </cell>
          <cell r="B155">
            <v>14.563808625500315</v>
          </cell>
          <cell r="C155">
            <v>-6257.7831388805716</v>
          </cell>
          <cell r="D155">
            <v>-363.2428424899017</v>
          </cell>
          <cell r="E155">
            <v>-69.91927336463732</v>
          </cell>
          <cell r="F155">
            <v>-236.12679872092986</v>
          </cell>
          <cell r="G155">
            <v>27.500290689986997</v>
          </cell>
          <cell r="H155">
            <v>-2.2468884135579366</v>
          </cell>
          <cell r="I155">
            <v>0.34837437457627152</v>
          </cell>
          <cell r="J155">
            <v>0</v>
          </cell>
          <cell r="K155">
            <v>0</v>
          </cell>
          <cell r="L155">
            <v>0</v>
          </cell>
          <cell r="M155">
            <v>9.1199349900000044</v>
          </cell>
          <cell r="N155">
            <v>0</v>
          </cell>
          <cell r="O155">
            <v>0</v>
          </cell>
          <cell r="P155">
            <v>-1.3904387583263169</v>
          </cell>
          <cell r="Q155">
            <v>-1.0585946840105445</v>
          </cell>
          <cell r="R155">
            <v>-2.4329549890607893</v>
          </cell>
          <cell r="S155">
            <v>-2.871029232829585</v>
          </cell>
          <cell r="T155">
            <v>-5.2419659592411882</v>
          </cell>
          <cell r="U155">
            <v>-15.993549742712375</v>
          </cell>
          <cell r="V155">
            <v>-0.27708456048186902</v>
          </cell>
          <cell r="W155">
            <v>-20.056993850610667</v>
          </cell>
          <cell r="X155">
            <v>-0.56849731997308561</v>
          </cell>
          <cell r="Y155">
            <v>-0.15252320291163601</v>
          </cell>
          <cell r="Z155">
            <v>-2.2548129335319231</v>
          </cell>
          <cell r="AA155">
            <v>-5.7912858394446118</v>
          </cell>
          <cell r="AB155">
            <v>-35.478471483853156</v>
          </cell>
          <cell r="AC155">
            <v>-25.394562070557186</v>
          </cell>
          <cell r="AD155">
            <v>-0.32428872485673921</v>
          </cell>
          <cell r="AE155">
            <v>-0.44235888555926195</v>
          </cell>
          <cell r="AF155">
            <v>-0.53137726329614088</v>
          </cell>
          <cell r="AG155">
            <v>-0.98296582639696961</v>
          </cell>
          <cell r="AH155">
            <v>-8.3054131451140378</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C155">
            <v>38412</v>
          </cell>
          <cell r="BD155">
            <v>20.516487279504332</v>
          </cell>
          <cell r="BE155">
            <v>-888.18844043621812</v>
          </cell>
          <cell r="BF155">
            <v>-74.928052750400013</v>
          </cell>
          <cell r="BG155">
            <v>-8.7222172484983957</v>
          </cell>
          <cell r="BH155">
            <v>-69.837296780392933</v>
          </cell>
          <cell r="BI155">
            <v>0.77265904481829306</v>
          </cell>
          <cell r="BJ155">
            <v>-1.8805527045865116</v>
          </cell>
          <cell r="BK155">
            <v>0</v>
          </cell>
          <cell r="BL155">
            <v>0</v>
          </cell>
          <cell r="BM155">
            <v>0</v>
          </cell>
          <cell r="BN155">
            <v>0</v>
          </cell>
          <cell r="BP155">
            <v>0</v>
          </cell>
          <cell r="BQ155">
            <v>0</v>
          </cell>
          <cell r="BR155">
            <v>0</v>
          </cell>
          <cell r="BS155">
            <v>0</v>
          </cell>
          <cell r="BT155">
            <v>0</v>
          </cell>
          <cell r="BU155">
            <v>0</v>
          </cell>
          <cell r="CA155">
            <v>0</v>
          </cell>
          <cell r="CB155">
            <v>0</v>
          </cell>
          <cell r="CC155">
            <v>0</v>
          </cell>
          <cell r="CH155">
            <v>0</v>
          </cell>
          <cell r="CI155">
            <v>0</v>
          </cell>
          <cell r="CJ155">
            <v>0</v>
          </cell>
          <cell r="CK155">
            <v>0</v>
          </cell>
          <cell r="CL155">
            <v>0</v>
          </cell>
          <cell r="CR155">
            <v>0</v>
          </cell>
          <cell r="CS155">
            <v>0</v>
          </cell>
          <cell r="CT155">
            <v>0</v>
          </cell>
          <cell r="CU155">
            <v>0</v>
          </cell>
          <cell r="CV155">
            <v>0</v>
          </cell>
          <cell r="CW155">
            <v>0</v>
          </cell>
          <cell r="CX155">
            <v>0</v>
          </cell>
          <cell r="CY155">
            <v>0</v>
          </cell>
          <cell r="CZ155">
            <v>0</v>
          </cell>
          <cell r="DA155">
            <v>0</v>
          </cell>
          <cell r="DC155">
            <v>38412</v>
          </cell>
          <cell r="DD155">
            <v>-6877.7865331895346</v>
          </cell>
          <cell r="DE155">
            <v>-129.54916847276809</v>
          </cell>
          <cell r="DF155">
            <v>0</v>
          </cell>
          <cell r="DG155">
            <v>-1022.2674135957734</v>
          </cell>
          <cell r="DH155">
            <v>0</v>
          </cell>
          <cell r="DI155">
            <v>0</v>
          </cell>
          <cell r="DJ155">
            <v>0</v>
          </cell>
          <cell r="DK155">
            <v>-8029.6031152580763</v>
          </cell>
        </row>
        <row r="156">
          <cell r="A156">
            <v>38443</v>
          </cell>
          <cell r="B156">
            <v>-674.00721421216167</v>
          </cell>
          <cell r="C156">
            <v>-5193.1520415144059</v>
          </cell>
          <cell r="D156">
            <v>-634.22108256305614</v>
          </cell>
          <cell r="E156">
            <v>-487.55349478362109</v>
          </cell>
          <cell r="F156">
            <v>-548.35456976511034</v>
          </cell>
          <cell r="G156">
            <v>-9.4541676712258891</v>
          </cell>
          <cell r="H156">
            <v>-6.210643379354817</v>
          </cell>
          <cell r="I156">
            <v>-0.11963576679633192</v>
          </cell>
          <cell r="J156">
            <v>0</v>
          </cell>
          <cell r="K156">
            <v>0</v>
          </cell>
          <cell r="L156">
            <v>0</v>
          </cell>
          <cell r="M156">
            <v>-3.0399783299999683</v>
          </cell>
          <cell r="N156">
            <v>0</v>
          </cell>
          <cell r="O156">
            <v>0</v>
          </cell>
          <cell r="P156">
            <v>-3.4465086913216396</v>
          </cell>
          <cell r="Q156">
            <v>-2.4050652793161635</v>
          </cell>
          <cell r="R156">
            <v>-13.607356430812914</v>
          </cell>
          <cell r="S156">
            <v>-13.727795478002747</v>
          </cell>
          <cell r="T156">
            <v>-10.515543894798029</v>
          </cell>
          <cell r="U156">
            <v>-35.344531065164531</v>
          </cell>
          <cell r="V156">
            <v>-0.63624484488533084</v>
          </cell>
          <cell r="W156">
            <v>-48.198459998412616</v>
          </cell>
          <cell r="X156">
            <v>-1.2282826903820632</v>
          </cell>
          <cell r="Y156">
            <v>-0.37141833909395872</v>
          </cell>
          <cell r="Z156">
            <v>-6.1877257632671512</v>
          </cell>
          <cell r="AA156">
            <v>-13.497901355958636</v>
          </cell>
          <cell r="AB156">
            <v>-82.429155936118462</v>
          </cell>
          <cell r="AC156">
            <v>-56.275949886546982</v>
          </cell>
          <cell r="AD156">
            <v>-1.6126448917738312</v>
          </cell>
          <cell r="AE156">
            <v>-2.9017388264196455</v>
          </cell>
          <cell r="AF156">
            <v>-1.1130309025915524</v>
          </cell>
          <cell r="AG156">
            <v>-2.0120211895505418</v>
          </cell>
          <cell r="AH156">
            <v>-20.445849293071674</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C156">
            <v>38443</v>
          </cell>
          <cell r="BD156">
            <v>-8.9412898039809363</v>
          </cell>
          <cell r="BE156">
            <v>-751.0662771700072</v>
          </cell>
          <cell r="BF156">
            <v>-154.24292794284622</v>
          </cell>
          <cell r="BG156">
            <v>-119.23532729766669</v>
          </cell>
          <cell r="BH156">
            <v>-153.67711906083679</v>
          </cell>
          <cell r="BI156">
            <v>-0.311961777496224</v>
          </cell>
          <cell r="BJ156">
            <v>-3.3209393100210614</v>
          </cell>
          <cell r="BK156">
            <v>0</v>
          </cell>
          <cell r="BL156">
            <v>0</v>
          </cell>
          <cell r="BM156">
            <v>0</v>
          </cell>
          <cell r="BN156">
            <v>0</v>
          </cell>
          <cell r="BP156">
            <v>0</v>
          </cell>
          <cell r="BQ156">
            <v>0</v>
          </cell>
          <cell r="BR156">
            <v>0</v>
          </cell>
          <cell r="BS156">
            <v>0</v>
          </cell>
          <cell r="BT156">
            <v>0</v>
          </cell>
          <cell r="BU156">
            <v>0</v>
          </cell>
          <cell r="CA156">
            <v>0</v>
          </cell>
          <cell r="CB156">
            <v>0</v>
          </cell>
          <cell r="CC156">
            <v>0</v>
          </cell>
          <cell r="CH156">
            <v>0</v>
          </cell>
          <cell r="CI156">
            <v>0</v>
          </cell>
          <cell r="CJ156">
            <v>0</v>
          </cell>
          <cell r="CK156">
            <v>0</v>
          </cell>
          <cell r="CL156">
            <v>0</v>
          </cell>
          <cell r="CR156">
            <v>0</v>
          </cell>
          <cell r="CS156">
            <v>0</v>
          </cell>
          <cell r="CT156">
            <v>0</v>
          </cell>
          <cell r="CU156">
            <v>0</v>
          </cell>
          <cell r="CV156">
            <v>0</v>
          </cell>
          <cell r="CW156">
            <v>0</v>
          </cell>
          <cell r="CX156">
            <v>0</v>
          </cell>
          <cell r="CY156">
            <v>0</v>
          </cell>
          <cell r="CZ156">
            <v>0</v>
          </cell>
          <cell r="DA156">
            <v>0</v>
          </cell>
          <cell r="DC156">
            <v>38443</v>
          </cell>
          <cell r="DD156">
            <v>-7556.112827985733</v>
          </cell>
          <cell r="DE156">
            <v>-315.9572247574884</v>
          </cell>
          <cell r="DF156">
            <v>0</v>
          </cell>
          <cell r="DG156">
            <v>-1190.795842362855</v>
          </cell>
          <cell r="DH156">
            <v>0</v>
          </cell>
          <cell r="DI156">
            <v>0</v>
          </cell>
          <cell r="DJ156">
            <v>0</v>
          </cell>
          <cell r="DK156">
            <v>-9062.865895106077</v>
          </cell>
        </row>
        <row r="157">
          <cell r="A157">
            <v>38473</v>
          </cell>
          <cell r="B157">
            <v>-310.19182528955298</v>
          </cell>
          <cell r="C157">
            <v>-4507.9453360824518</v>
          </cell>
          <cell r="D157">
            <v>-595.99566827100932</v>
          </cell>
          <cell r="E157">
            <v>-80.036718632304428</v>
          </cell>
          <cell r="F157">
            <v>-419.2805510915623</v>
          </cell>
          <cell r="G157">
            <v>9.1031608274965947</v>
          </cell>
          <cell r="H157">
            <v>-4.3787320900412858</v>
          </cell>
          <cell r="I157">
            <v>0.11600775901639304</v>
          </cell>
          <cell r="J157">
            <v>0</v>
          </cell>
          <cell r="K157">
            <v>0</v>
          </cell>
          <cell r="L157">
            <v>0</v>
          </cell>
          <cell r="M157">
            <v>3.0399783299999967</v>
          </cell>
          <cell r="N157">
            <v>0</v>
          </cell>
          <cell r="O157">
            <v>0</v>
          </cell>
          <cell r="P157">
            <v>-1.9015156027796651</v>
          </cell>
          <cell r="Q157">
            <v>-1.4353034630824153</v>
          </cell>
          <cell r="R157">
            <v>-3.8796696814459253</v>
          </cell>
          <cell r="S157">
            <v>-4.3939990752265317</v>
          </cell>
          <cell r="T157">
            <v>-7.1581868499186543</v>
          </cell>
          <cell r="U157">
            <v>-21.439689719542073</v>
          </cell>
          <cell r="V157">
            <v>-0.37240351820678685</v>
          </cell>
          <cell r="W157">
            <v>-27.044195834624965</v>
          </cell>
          <cell r="X157">
            <v>-0.76689328351120678</v>
          </cell>
          <cell r="Y157">
            <v>-0.20611202937326112</v>
          </cell>
          <cell r="Z157">
            <v>-3.0969551207953252</v>
          </cell>
          <cell r="AA157">
            <v>-7.9299807904922233</v>
          </cell>
          <cell r="AB157">
            <v>-48.583171712273497</v>
          </cell>
          <cell r="AC157">
            <v>-34.202944549804016</v>
          </cell>
          <cell r="AD157">
            <v>-0.5032448749891012</v>
          </cell>
          <cell r="AE157">
            <v>-0.74012632328126848</v>
          </cell>
          <cell r="AF157">
            <v>-0.83675977297993098</v>
          </cell>
          <cell r="AG157">
            <v>-1.526235807136596</v>
          </cell>
          <cell r="AH157">
            <v>-11.24476257639267</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C157">
            <v>38473</v>
          </cell>
          <cell r="BD157">
            <v>4.7979340018969765</v>
          </cell>
          <cell r="BE157">
            <v>-708.79042184818331</v>
          </cell>
          <cell r="BF157">
            <v>-116.74392479215899</v>
          </cell>
          <cell r="BG157">
            <v>-72.594542633433207</v>
          </cell>
          <cell r="BH157">
            <v>-113.68504751925798</v>
          </cell>
          <cell r="BI157">
            <v>0.27705527701587496</v>
          </cell>
          <cell r="BJ157">
            <v>-2.5008177138066023</v>
          </cell>
          <cell r="BK157">
            <v>0</v>
          </cell>
          <cell r="BL157">
            <v>0</v>
          </cell>
          <cell r="BM157">
            <v>0</v>
          </cell>
          <cell r="BN157">
            <v>0</v>
          </cell>
          <cell r="BP157">
            <v>0</v>
          </cell>
          <cell r="BQ157">
            <v>0</v>
          </cell>
          <cell r="BR157">
            <v>0</v>
          </cell>
          <cell r="BS157">
            <v>0</v>
          </cell>
          <cell r="BT157">
            <v>0</v>
          </cell>
          <cell r="BU157">
            <v>0</v>
          </cell>
          <cell r="CA157">
            <v>0</v>
          </cell>
          <cell r="CB157">
            <v>0</v>
          </cell>
          <cell r="CC157">
            <v>0</v>
          </cell>
          <cell r="CH157">
            <v>0</v>
          </cell>
          <cell r="CI157">
            <v>0</v>
          </cell>
          <cell r="CJ157">
            <v>0</v>
          </cell>
          <cell r="CK157">
            <v>0</v>
          </cell>
          <cell r="CL157">
            <v>0</v>
          </cell>
          <cell r="CR157">
            <v>0</v>
          </cell>
          <cell r="CS157">
            <v>0</v>
          </cell>
          <cell r="CT157">
            <v>0</v>
          </cell>
          <cell r="CU157">
            <v>0</v>
          </cell>
          <cell r="CV157">
            <v>0</v>
          </cell>
          <cell r="CW157">
            <v>0</v>
          </cell>
          <cell r="CX157">
            <v>0</v>
          </cell>
          <cell r="CY157">
            <v>0</v>
          </cell>
          <cell r="CZ157">
            <v>0</v>
          </cell>
          <cell r="DA157">
            <v>0</v>
          </cell>
          <cell r="DC157">
            <v>38473</v>
          </cell>
          <cell r="DD157">
            <v>-5905.5696845404082</v>
          </cell>
          <cell r="DE157">
            <v>-177.26215058585609</v>
          </cell>
          <cell r="DF157">
            <v>0</v>
          </cell>
          <cell r="DG157">
            <v>-1009.2397652279273</v>
          </cell>
          <cell r="DH157">
            <v>0</v>
          </cell>
          <cell r="DI157">
            <v>0</v>
          </cell>
          <cell r="DJ157">
            <v>0</v>
          </cell>
          <cell r="DK157">
            <v>-7092.0716003541911</v>
          </cell>
        </row>
        <row r="158">
          <cell r="A158">
            <v>38504</v>
          </cell>
          <cell r="B158">
            <v>-155.064264032143</v>
          </cell>
          <cell r="C158">
            <v>-2792.6303218816483</v>
          </cell>
          <cell r="D158">
            <v>-359.23467463849238</v>
          </cell>
          <cell r="E158">
            <v>-176.73231934916089</v>
          </cell>
          <cell r="F158">
            <v>-235.33288329753981</v>
          </cell>
          <cell r="G158">
            <v>-9.1964231133624708</v>
          </cell>
          <cell r="H158">
            <v>14.123203771932953</v>
          </cell>
          <cell r="I158">
            <v>-0.11600775901639304</v>
          </cell>
          <cell r="J158">
            <v>0</v>
          </cell>
          <cell r="K158">
            <v>0</v>
          </cell>
          <cell r="L158">
            <v>0</v>
          </cell>
          <cell r="M158">
            <v>-3.0399783299999967</v>
          </cell>
          <cell r="N158">
            <v>0</v>
          </cell>
          <cell r="O158">
            <v>0</v>
          </cell>
          <cell r="P158">
            <v>-1.2650127244507336</v>
          </cell>
          <cell r="Q158">
            <v>-0.90000609478126581</v>
          </cell>
          <cell r="R158">
            <v>-5.1674711924515861</v>
          </cell>
          <cell r="S158">
            <v>-5.223056475829658</v>
          </cell>
          <cell r="T158">
            <v>-5.7598848680843524</v>
          </cell>
          <cell r="U158">
            <v>-13.398619721829238</v>
          </cell>
          <cell r="V158">
            <v>-0.24068266881517969</v>
          </cell>
          <cell r="W158">
            <v>-18.316931107783468</v>
          </cell>
          <cell r="X158">
            <v>-0.46929224379998147</v>
          </cell>
          <cell r="Y158">
            <v>-0.14091990541108568</v>
          </cell>
          <cell r="Z158">
            <v>-2.3572366237621907</v>
          </cell>
          <cell r="AA158">
            <v>-4.9680715417949823</v>
          </cell>
          <cell r="AB158">
            <v>-30.609617434243916</v>
          </cell>
          <cell r="AC158">
            <v>-21.273843969470008</v>
          </cell>
          <cell r="AD158">
            <v>-0.6035506292483257</v>
          </cell>
          <cell r="AE158">
            <v>-1.0985107346475242</v>
          </cell>
          <cell r="AF158">
            <v>-0.44199624525374448</v>
          </cell>
          <cell r="AG158">
            <v>-0.80540456101883229</v>
          </cell>
          <cell r="AH158">
            <v>-7.7433910372581671</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C158">
            <v>38504</v>
          </cell>
          <cell r="BD158">
            <v>-6.092798764923657</v>
          </cell>
          <cell r="BE158">
            <v>-447.81861404109088</v>
          </cell>
          <cell r="BF158">
            <v>-62.871173708460688</v>
          </cell>
          <cell r="BG158">
            <v>-55.8305422663135</v>
          </cell>
          <cell r="BH158">
            <v>-65.361083938354227</v>
          </cell>
          <cell r="BI158">
            <v>-0.26896873380193309</v>
          </cell>
          <cell r="BJ158">
            <v>0.94093392305717183</v>
          </cell>
          <cell r="BK158">
            <v>0</v>
          </cell>
          <cell r="BL158">
            <v>0</v>
          </cell>
          <cell r="BM158">
            <v>0</v>
          </cell>
          <cell r="BN158">
            <v>0</v>
          </cell>
          <cell r="BP158">
            <v>0</v>
          </cell>
          <cell r="BQ158">
            <v>0</v>
          </cell>
          <cell r="BR158">
            <v>0</v>
          </cell>
          <cell r="BS158">
            <v>0</v>
          </cell>
          <cell r="BT158">
            <v>0</v>
          </cell>
          <cell r="BU158">
            <v>0</v>
          </cell>
          <cell r="CA158">
            <v>0</v>
          </cell>
          <cell r="CB158">
            <v>0</v>
          </cell>
          <cell r="CC158">
            <v>0</v>
          </cell>
          <cell r="CH158">
            <v>0</v>
          </cell>
          <cell r="CI158">
            <v>0</v>
          </cell>
          <cell r="CJ158">
            <v>0</v>
          </cell>
          <cell r="CK158">
            <v>0</v>
          </cell>
          <cell r="CL158">
            <v>0</v>
          </cell>
          <cell r="CR158">
            <v>0</v>
          </cell>
          <cell r="CS158">
            <v>0</v>
          </cell>
          <cell r="CT158">
            <v>0</v>
          </cell>
          <cell r="CU158">
            <v>0</v>
          </cell>
          <cell r="CV158">
            <v>0</v>
          </cell>
          <cell r="CW158">
            <v>0</v>
          </cell>
          <cell r="CX158">
            <v>0</v>
          </cell>
          <cell r="CY158">
            <v>0</v>
          </cell>
          <cell r="CZ158">
            <v>0</v>
          </cell>
          <cell r="DA158">
            <v>0</v>
          </cell>
          <cell r="DC158">
            <v>38504</v>
          </cell>
          <cell r="DD158">
            <v>-3717.2236686294304</v>
          </cell>
          <cell r="DE158">
            <v>-120.78349977993425</v>
          </cell>
          <cell r="DF158">
            <v>0</v>
          </cell>
          <cell r="DG158">
            <v>-637.30224752988772</v>
          </cell>
          <cell r="DH158">
            <v>0</v>
          </cell>
          <cell r="DI158">
            <v>0</v>
          </cell>
          <cell r="DJ158">
            <v>0</v>
          </cell>
          <cell r="DK158">
            <v>-4475.3094159392522</v>
          </cell>
        </row>
        <row r="159">
          <cell r="A159">
            <v>38534</v>
          </cell>
          <cell r="B159">
            <v>407.60953956614594</v>
          </cell>
          <cell r="C159">
            <v>-1336.1129655388377</v>
          </cell>
          <cell r="D159">
            <v>-38.642169539691849</v>
          </cell>
          <cell r="E159">
            <v>84.543955262241752</v>
          </cell>
          <cell r="F159">
            <v>53.432024289903438</v>
          </cell>
          <cell r="G159">
            <v>9.521391810186401</v>
          </cell>
          <cell r="H159">
            <v>-0.32059847622318571</v>
          </cell>
          <cell r="I159">
            <v>0.11600775901639304</v>
          </cell>
          <cell r="J159">
            <v>0</v>
          </cell>
          <cell r="K159">
            <v>0</v>
          </cell>
          <cell r="L159">
            <v>0</v>
          </cell>
          <cell r="M159">
            <v>3.0399783299999967</v>
          </cell>
          <cell r="N159">
            <v>0</v>
          </cell>
          <cell r="O159">
            <v>0</v>
          </cell>
          <cell r="P159">
            <v>0.20718306031168243</v>
          </cell>
          <cell r="Q159">
            <v>0.1286315801156559</v>
          </cell>
          <cell r="R159">
            <v>1.1050173292412211</v>
          </cell>
          <cell r="S159">
            <v>1.000664914994946</v>
          </cell>
          <cell r="T159">
            <v>2.4287277316136842</v>
          </cell>
          <cell r="U159">
            <v>1.0263690713201505</v>
          </cell>
          <cell r="V159">
            <v>1.7561208723756216E-2</v>
          </cell>
          <cell r="W159">
            <v>1.1776156483258191</v>
          </cell>
          <cell r="X159">
            <v>6.1879858384294328E-2</v>
          </cell>
          <cell r="Y159">
            <v>1.0089491450529564E-2</v>
          </cell>
          <cell r="Z159">
            <v>0.21430890630428223</v>
          </cell>
          <cell r="AA159">
            <v>1.0123711060979108</v>
          </cell>
          <cell r="AB159">
            <v>4.4010390489172835</v>
          </cell>
          <cell r="AC159">
            <v>2.2970539445159375</v>
          </cell>
          <cell r="AD159">
            <v>0.13419099353913477</v>
          </cell>
          <cell r="AE159">
            <v>0.25877063073981965</v>
          </cell>
          <cell r="AF159">
            <v>6.8168824125131255E-2</v>
          </cell>
          <cell r="AG159">
            <v>0.10076335661788405</v>
          </cell>
          <cell r="AH159">
            <v>0.6072428716931384</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C159">
            <v>38534</v>
          </cell>
          <cell r="BD159">
            <v>6.3913257508907009</v>
          </cell>
          <cell r="BE159">
            <v>145.31034689204671</v>
          </cell>
          <cell r="BF159">
            <v>6.4329180908911496</v>
          </cell>
          <cell r="BG159">
            <v>15.131791472116561</v>
          </cell>
          <cell r="BH159">
            <v>9.1312459306976166</v>
          </cell>
          <cell r="BI159">
            <v>0.27266315666948859</v>
          </cell>
          <cell r="BJ159">
            <v>-0.14856179915809165</v>
          </cell>
          <cell r="BK159">
            <v>0</v>
          </cell>
          <cell r="BL159">
            <v>0</v>
          </cell>
          <cell r="BM159">
            <v>0</v>
          </cell>
          <cell r="BN159">
            <v>0</v>
          </cell>
          <cell r="BP159">
            <v>0</v>
          </cell>
          <cell r="BQ159">
            <v>0</v>
          </cell>
          <cell r="BR159">
            <v>0</v>
          </cell>
          <cell r="BS159">
            <v>0</v>
          </cell>
          <cell r="BT159">
            <v>0</v>
          </cell>
          <cell r="BU159">
            <v>0</v>
          </cell>
          <cell r="CA159">
            <v>0</v>
          </cell>
          <cell r="CB159">
            <v>0</v>
          </cell>
          <cell r="CC159">
            <v>0</v>
          </cell>
          <cell r="CH159">
            <v>0</v>
          </cell>
          <cell r="CI159">
            <v>0</v>
          </cell>
          <cell r="CJ159">
            <v>0</v>
          </cell>
          <cell r="CK159">
            <v>0</v>
          </cell>
          <cell r="CL159">
            <v>0</v>
          </cell>
          <cell r="CR159">
            <v>0</v>
          </cell>
          <cell r="CS159">
            <v>0</v>
          </cell>
          <cell r="CT159">
            <v>0</v>
          </cell>
          <cell r="CU159">
            <v>0</v>
          </cell>
          <cell r="CV159">
            <v>0</v>
          </cell>
          <cell r="CW159">
            <v>0</v>
          </cell>
          <cell r="CX159">
            <v>0</v>
          </cell>
          <cell r="CY159">
            <v>0</v>
          </cell>
          <cell r="CZ159">
            <v>0</v>
          </cell>
          <cell r="DA159">
            <v>0</v>
          </cell>
          <cell r="DC159">
            <v>38534</v>
          </cell>
          <cell r="DD159">
            <v>-816.81283653725882</v>
          </cell>
          <cell r="DE159">
            <v>16.257649577032261</v>
          </cell>
          <cell r="DF159">
            <v>0</v>
          </cell>
          <cell r="DG159">
            <v>182.52172949415413</v>
          </cell>
          <cell r="DH159">
            <v>0</v>
          </cell>
          <cell r="DI159">
            <v>0</v>
          </cell>
          <cell r="DJ159">
            <v>0</v>
          </cell>
          <cell r="DK159">
            <v>-618.03345746607249</v>
          </cell>
        </row>
        <row r="160">
          <cell r="A160">
            <v>38565</v>
          </cell>
          <cell r="B160">
            <v>82.422468129231675</v>
          </cell>
          <cell r="C160">
            <v>4007.8417821634075</v>
          </cell>
          <cell r="D160">
            <v>19.233112864407417</v>
          </cell>
          <cell r="E160">
            <v>-25.975564450036472</v>
          </cell>
          <cell r="F160">
            <v>2.1896075872068081</v>
          </cell>
          <cell r="G160">
            <v>-0.50997908753015508</v>
          </cell>
          <cell r="H160">
            <v>0.45414256445480206</v>
          </cell>
          <cell r="I160">
            <v>-1.726229508197008E-3</v>
          </cell>
          <cell r="J160">
            <v>0</v>
          </cell>
          <cell r="K160">
            <v>0</v>
          </cell>
          <cell r="L160">
            <v>0</v>
          </cell>
          <cell r="M160">
            <v>0</v>
          </cell>
          <cell r="N160">
            <v>0</v>
          </cell>
          <cell r="O160">
            <v>0</v>
          </cell>
          <cell r="P160">
            <v>-7.4921423948213217E-3</v>
          </cell>
          <cell r="Q160">
            <v>-3.6232491909382603E-3</v>
          </cell>
          <cell r="R160">
            <v>-1.0395919093845407E-2</v>
          </cell>
          <cell r="S160">
            <v>-6.2947766990362197E-3</v>
          </cell>
          <cell r="T160">
            <v>-1.1852323624588212E-2</v>
          </cell>
          <cell r="U160">
            <v>-1.993345954692316E-2</v>
          </cell>
          <cell r="V160">
            <v>-3.0705501618122355E-4</v>
          </cell>
          <cell r="W160">
            <v>-7.6300323624565181E-3</v>
          </cell>
          <cell r="X160">
            <v>-1.3352556634302903E-3</v>
          </cell>
          <cell r="Y160">
            <v>-9.5375404531250485E-5</v>
          </cell>
          <cell r="Z160">
            <v>-3.8150161812389172E-4</v>
          </cell>
          <cell r="AA160">
            <v>-3.3591818770226212E-2</v>
          </cell>
          <cell r="AB160">
            <v>0.27615545017377485</v>
          </cell>
          <cell r="AC160">
            <v>-5.398247896439301E-2</v>
          </cell>
          <cell r="AD160">
            <v>-3.439016181237875E-3</v>
          </cell>
          <cell r="AE160">
            <v>-3.6242653721689777E-3</v>
          </cell>
          <cell r="AF160">
            <v>-1.9651521035597419E-3</v>
          </cell>
          <cell r="AG160">
            <v>-2.479760517799301E-3</v>
          </cell>
          <cell r="AH160">
            <v>-7.4392815533990131E-3</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C160">
            <v>38565</v>
          </cell>
          <cell r="BD160">
            <v>1.0890080525683743E-2</v>
          </cell>
          <cell r="BE160">
            <v>-3.5787245799497214</v>
          </cell>
          <cell r="BF160">
            <v>-0.20606996167447278</v>
          </cell>
          <cell r="BG160">
            <v>7.2746735831877913</v>
          </cell>
          <cell r="BH160">
            <v>-0.53206852724784426</v>
          </cell>
          <cell r="BI160">
            <v>-2.8592968489888904E-2</v>
          </cell>
          <cell r="BJ160">
            <v>6.1679524999047608E-2</v>
          </cell>
          <cell r="BK160">
            <v>0</v>
          </cell>
          <cell r="BL160">
            <v>0</v>
          </cell>
          <cell r="BM160">
            <v>0</v>
          </cell>
          <cell r="BN160">
            <v>0</v>
          </cell>
          <cell r="BP160">
            <v>0</v>
          </cell>
          <cell r="BQ160">
            <v>0</v>
          </cell>
          <cell r="BR160">
            <v>0</v>
          </cell>
          <cell r="BS160">
            <v>0</v>
          </cell>
          <cell r="BT160">
            <v>0</v>
          </cell>
          <cell r="BU160">
            <v>0</v>
          </cell>
          <cell r="CA160">
            <v>0</v>
          </cell>
          <cell r="CB160">
            <v>0</v>
          </cell>
          <cell r="CC160">
            <v>0</v>
          </cell>
          <cell r="CH160">
            <v>0</v>
          </cell>
          <cell r="CI160">
            <v>0</v>
          </cell>
          <cell r="CJ160">
            <v>0</v>
          </cell>
          <cell r="CK160">
            <v>0</v>
          </cell>
          <cell r="CL160">
            <v>0</v>
          </cell>
          <cell r="CR160">
            <v>0</v>
          </cell>
          <cell r="CS160">
            <v>0</v>
          </cell>
          <cell r="CT160">
            <v>0</v>
          </cell>
          <cell r="CU160">
            <v>0</v>
          </cell>
          <cell r="CV160">
            <v>0</v>
          </cell>
          <cell r="CW160">
            <v>0</v>
          </cell>
          <cell r="CX160">
            <v>0</v>
          </cell>
          <cell r="CY160">
            <v>0</v>
          </cell>
          <cell r="CZ160">
            <v>0</v>
          </cell>
          <cell r="DA160">
            <v>0</v>
          </cell>
          <cell r="DC160">
            <v>38565</v>
          </cell>
          <cell r="DD160">
            <v>4085.6538435416333</v>
          </cell>
          <cell r="DE160">
            <v>0.10029258609611497</v>
          </cell>
          <cell r="DF160">
            <v>0</v>
          </cell>
          <cell r="DG160">
            <v>3.0017871513505954</v>
          </cell>
          <cell r="DH160">
            <v>0</v>
          </cell>
          <cell r="DI160">
            <v>0</v>
          </cell>
          <cell r="DJ160">
            <v>0</v>
          </cell>
          <cell r="DK160">
            <v>4088.75592327908</v>
          </cell>
        </row>
        <row r="161">
          <cell r="A161">
            <v>38596</v>
          </cell>
          <cell r="B161">
            <v>-179.30308113730189</v>
          </cell>
          <cell r="C161">
            <v>-3570.1383528655579</v>
          </cell>
          <cell r="D161">
            <v>-12.010471494291266</v>
          </cell>
          <cell r="E161">
            <v>-33.947008150821489</v>
          </cell>
          <cell r="F161">
            <v>-10.891638809070855</v>
          </cell>
          <cell r="G161">
            <v>-8.9010272754380253</v>
          </cell>
          <cell r="H161">
            <v>-0.98356359089413203</v>
          </cell>
          <cell r="I161">
            <v>-0.11428152950819603</v>
          </cell>
          <cell r="J161">
            <v>0</v>
          </cell>
          <cell r="K161">
            <v>0</v>
          </cell>
          <cell r="L161">
            <v>0</v>
          </cell>
          <cell r="M161">
            <v>-3.0399783299999825</v>
          </cell>
          <cell r="N161">
            <v>0</v>
          </cell>
          <cell r="O161">
            <v>0</v>
          </cell>
          <cell r="P161">
            <v>-8.2943357902987458E-2</v>
          </cell>
          <cell r="Q161">
            <v>-3.7498157372760854E-2</v>
          </cell>
          <cell r="R161">
            <v>-1.0529777574913766</v>
          </cell>
          <cell r="S161">
            <v>-0.96612681653422072</v>
          </cell>
          <cell r="T161">
            <v>-1.8970296048250734E-2</v>
          </cell>
          <cell r="U161">
            <v>-0.4593628135917136</v>
          </cell>
          <cell r="V161">
            <v>-1.084383894684432E-2</v>
          </cell>
          <cell r="W161">
            <v>-1.0468474719202661</v>
          </cell>
          <cell r="X161">
            <v>-1.2715733786047623E-2</v>
          </cell>
          <cell r="Y161">
            <v>-8.5354939990033296E-3</v>
          </cell>
          <cell r="Z161">
            <v>-0.21005909359601382</v>
          </cell>
          <cell r="AA161">
            <v>-0.24144705228471608</v>
          </cell>
          <cell r="AB161">
            <v>-0.80758103713283447</v>
          </cell>
          <cell r="AC161">
            <v>-0.74014710583590926</v>
          </cell>
          <cell r="AD161">
            <v>-0.1153895394046538</v>
          </cell>
          <cell r="AE161">
            <v>-0.24186924756212846</v>
          </cell>
          <cell r="AF161">
            <v>-1.8521062059802196E-2</v>
          </cell>
          <cell r="AG161">
            <v>-2.7889167774086454E-2</v>
          </cell>
          <cell r="AH161">
            <v>-0.49054659412225021</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C161">
            <v>38596</v>
          </cell>
          <cell r="BD161">
            <v>-7.012939478848466</v>
          </cell>
          <cell r="BE161">
            <v>-17.917998054273426</v>
          </cell>
          <cell r="BF161">
            <v>-2.6347954077243685</v>
          </cell>
          <cell r="BG161">
            <v>-24.87555458924794</v>
          </cell>
          <cell r="BH161">
            <v>-2.0208629405450154</v>
          </cell>
          <cell r="BI161">
            <v>-0.2520507759794981</v>
          </cell>
          <cell r="BJ161">
            <v>-0.28470016793885655</v>
          </cell>
          <cell r="BK161">
            <v>0</v>
          </cell>
          <cell r="BL161">
            <v>0</v>
          </cell>
          <cell r="BM161">
            <v>0</v>
          </cell>
          <cell r="BN161">
            <v>0</v>
          </cell>
          <cell r="BP161">
            <v>0</v>
          </cell>
          <cell r="BQ161">
            <v>0</v>
          </cell>
          <cell r="BR161">
            <v>0</v>
          </cell>
          <cell r="BS161">
            <v>0</v>
          </cell>
          <cell r="BT161">
            <v>0</v>
          </cell>
          <cell r="BU161">
            <v>0</v>
          </cell>
          <cell r="CA161">
            <v>0</v>
          </cell>
          <cell r="CB161">
            <v>0</v>
          </cell>
          <cell r="CC161">
            <v>0</v>
          </cell>
          <cell r="CH161">
            <v>0</v>
          </cell>
          <cell r="CI161">
            <v>0</v>
          </cell>
          <cell r="CJ161">
            <v>0</v>
          </cell>
          <cell r="CK161">
            <v>0</v>
          </cell>
          <cell r="CL161">
            <v>0</v>
          </cell>
          <cell r="CR161">
            <v>0</v>
          </cell>
          <cell r="CS161">
            <v>0</v>
          </cell>
          <cell r="CT161">
            <v>0</v>
          </cell>
          <cell r="CU161">
            <v>0</v>
          </cell>
          <cell r="CV161">
            <v>0</v>
          </cell>
          <cell r="CW161">
            <v>0</v>
          </cell>
          <cell r="CX161">
            <v>0</v>
          </cell>
          <cell r="CY161">
            <v>0</v>
          </cell>
          <cell r="CZ161">
            <v>0</v>
          </cell>
          <cell r="DA161">
            <v>0</v>
          </cell>
          <cell r="DC161">
            <v>38596</v>
          </cell>
          <cell r="DD161">
            <v>-3819.3294031828837</v>
          </cell>
          <cell r="DE161">
            <v>-6.5902716373658654</v>
          </cell>
          <cell r="DF161">
            <v>0</v>
          </cell>
          <cell r="DG161">
            <v>-54.998901414557572</v>
          </cell>
          <cell r="DH161">
            <v>0</v>
          </cell>
          <cell r="DI161">
            <v>0</v>
          </cell>
          <cell r="DJ161">
            <v>0</v>
          </cell>
          <cell r="DK161">
            <v>-3880.918576234807</v>
          </cell>
        </row>
        <row r="162">
          <cell r="A162">
            <v>38626</v>
          </cell>
          <cell r="B162">
            <v>908.65340462077984</v>
          </cell>
          <cell r="C162">
            <v>5713.9549053109131</v>
          </cell>
          <cell r="D162">
            <v>416.53045405509891</v>
          </cell>
          <cell r="E162">
            <v>286.64778562073354</v>
          </cell>
          <cell r="F162">
            <v>511.75778047411404</v>
          </cell>
          <cell r="G162">
            <v>9.3073736209682352</v>
          </cell>
          <cell r="H162">
            <v>-10.583365571374266</v>
          </cell>
          <cell r="I162">
            <v>0.11600775901639304</v>
          </cell>
          <cell r="J162">
            <v>0</v>
          </cell>
          <cell r="K162">
            <v>0</v>
          </cell>
          <cell r="L162">
            <v>0</v>
          </cell>
          <cell r="M162">
            <v>3.0399783299999967</v>
          </cell>
          <cell r="N162">
            <v>0</v>
          </cell>
          <cell r="O162">
            <v>0</v>
          </cell>
          <cell r="P162">
            <v>2.5958960941291309</v>
          </cell>
          <cell r="Q162">
            <v>1.8229148888704119</v>
          </cell>
          <cell r="R162">
            <v>9.2982909508270737</v>
          </cell>
          <cell r="S162">
            <v>9.4545903445853163</v>
          </cell>
          <cell r="T162">
            <v>8.1628531305500296</v>
          </cell>
          <cell r="U162">
            <v>26.43866752100314</v>
          </cell>
          <cell r="V162">
            <v>0.47226619639319267</v>
          </cell>
          <cell r="W162">
            <v>35.356880328776413</v>
          </cell>
          <cell r="X162">
            <v>0.93319214201637157</v>
          </cell>
          <cell r="Y162">
            <v>0.27239828647565156</v>
          </cell>
          <cell r="Z162">
            <v>4.4611337385553647</v>
          </cell>
          <cell r="AA162">
            <v>10.361553875282382</v>
          </cell>
          <cell r="AB162">
            <v>64.064736231050844</v>
          </cell>
          <cell r="AC162">
            <v>42.411978473092219</v>
          </cell>
          <cell r="AD162">
            <v>1.1214411686224164</v>
          </cell>
          <cell r="AE162">
            <v>1.9716820506096386</v>
          </cell>
          <cell r="AF162">
            <v>0.89918453909969642</v>
          </cell>
          <cell r="AG162">
            <v>1.6137169607756898</v>
          </cell>
          <cell r="AH162">
            <v>14.997414220189849</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C162">
            <v>38626</v>
          </cell>
          <cell r="BD162">
            <v>10.317330978578269</v>
          </cell>
          <cell r="BE162">
            <v>477.45997152618406</v>
          </cell>
          <cell r="BF162">
            <v>110.28797151717167</v>
          </cell>
          <cell r="BG162">
            <v>124.54989531658157</v>
          </cell>
          <cell r="BH162">
            <v>123.0379448342205</v>
          </cell>
          <cell r="BI162">
            <v>0.27009965143711323</v>
          </cell>
          <cell r="BJ162">
            <v>1.1088860358432706</v>
          </cell>
          <cell r="BK162">
            <v>0</v>
          </cell>
          <cell r="BL162">
            <v>0</v>
          </cell>
          <cell r="BM162">
            <v>0</v>
          </cell>
          <cell r="BN162">
            <v>0</v>
          </cell>
          <cell r="BP162">
            <v>0</v>
          </cell>
          <cell r="BQ162">
            <v>0</v>
          </cell>
          <cell r="BR162">
            <v>0</v>
          </cell>
          <cell r="BS162">
            <v>0</v>
          </cell>
          <cell r="BT162">
            <v>0</v>
          </cell>
          <cell r="BU162">
            <v>0</v>
          </cell>
          <cell r="CA162">
            <v>0</v>
          </cell>
          <cell r="CB162">
            <v>0</v>
          </cell>
          <cell r="CC162">
            <v>0</v>
          </cell>
          <cell r="CH162">
            <v>0</v>
          </cell>
          <cell r="CI162">
            <v>0</v>
          </cell>
          <cell r="CJ162">
            <v>0</v>
          </cell>
          <cell r="CK162">
            <v>0</v>
          </cell>
          <cell r="CL162">
            <v>0</v>
          </cell>
          <cell r="CR162">
            <v>0</v>
          </cell>
          <cell r="CS162">
            <v>0</v>
          </cell>
          <cell r="CT162">
            <v>0</v>
          </cell>
          <cell r="CU162">
            <v>0</v>
          </cell>
          <cell r="CV162">
            <v>0</v>
          </cell>
          <cell r="CW162">
            <v>0</v>
          </cell>
          <cell r="CX162">
            <v>0</v>
          </cell>
          <cell r="CY162">
            <v>0</v>
          </cell>
          <cell r="CZ162">
            <v>0</v>
          </cell>
          <cell r="DA162">
            <v>0</v>
          </cell>
          <cell r="DC162">
            <v>38626</v>
          </cell>
          <cell r="DD162">
            <v>7839.4243242202501</v>
          </cell>
          <cell r="DE162">
            <v>236.71079114090483</v>
          </cell>
          <cell r="DF162">
            <v>0</v>
          </cell>
          <cell r="DG162">
            <v>847.0320998600165</v>
          </cell>
          <cell r="DH162">
            <v>0</v>
          </cell>
          <cell r="DI162">
            <v>0</v>
          </cell>
          <cell r="DJ162">
            <v>0</v>
          </cell>
          <cell r="DK162">
            <v>8923.1672152211722</v>
          </cell>
        </row>
        <row r="163">
          <cell r="A163">
            <v>38657</v>
          </cell>
          <cell r="B163">
            <v>396.14048418501807</v>
          </cell>
          <cell r="C163">
            <v>5520.4684340771018</v>
          </cell>
          <cell r="D163">
            <v>585.7899506045369</v>
          </cell>
          <cell r="E163">
            <v>320.07086267441696</v>
          </cell>
          <cell r="F163">
            <v>623.16134598009273</v>
          </cell>
          <cell r="G163">
            <v>-9.4337048409624913</v>
          </cell>
          <cell r="H163">
            <v>4.7716608962032154</v>
          </cell>
          <cell r="I163">
            <v>-0.11600775901639304</v>
          </cell>
          <cell r="J163">
            <v>0</v>
          </cell>
          <cell r="K163">
            <v>0</v>
          </cell>
          <cell r="L163">
            <v>0</v>
          </cell>
          <cell r="M163">
            <v>-3.0399783299999967</v>
          </cell>
          <cell r="N163">
            <v>0</v>
          </cell>
          <cell r="O163">
            <v>0</v>
          </cell>
          <cell r="P163">
            <v>2.304834258323611</v>
          </cell>
          <cell r="Q163">
            <v>1.6873299297997617</v>
          </cell>
          <cell r="R163">
            <v>6.7408028309528518</v>
          </cell>
          <cell r="S163">
            <v>7.1624698870446579</v>
          </cell>
          <cell r="T163">
            <v>7.8210343653316752</v>
          </cell>
          <cell r="U163">
            <v>25.576095943377503</v>
          </cell>
          <cell r="V163">
            <v>0.45247049286936381</v>
          </cell>
          <cell r="W163">
            <v>33.67333882305401</v>
          </cell>
          <cell r="X163">
            <v>0.88830277291848381</v>
          </cell>
          <cell r="Y163">
            <v>0.25742469975835314</v>
          </cell>
          <cell r="Z163">
            <v>4.0557004898617048</v>
          </cell>
          <cell r="AA163">
            <v>9.1967624406336377</v>
          </cell>
          <cell r="AB163">
            <v>60.148631029609845</v>
          </cell>
          <cell r="AC163">
            <v>40.351718227036287</v>
          </cell>
          <cell r="AD163">
            <v>0.82422690541558463</v>
          </cell>
          <cell r="AE163">
            <v>1.370463643469197</v>
          </cell>
          <cell r="AF163">
            <v>0.87456605420610889</v>
          </cell>
          <cell r="AG163">
            <v>1.6060592482533886</v>
          </cell>
          <cell r="AH163">
            <v>14.074798627361382</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C163">
            <v>38657</v>
          </cell>
          <cell r="BD163">
            <v>-9.5241194869562378</v>
          </cell>
          <cell r="BE163">
            <v>862.38318659526794</v>
          </cell>
          <cell r="BF163">
            <v>130.44372596843706</v>
          </cell>
          <cell r="BG163">
            <v>67.559596630270107</v>
          </cell>
          <cell r="BH163">
            <v>126.39698992684922</v>
          </cell>
          <cell r="BI163">
            <v>-0.24341380796874468</v>
          </cell>
          <cell r="BJ163">
            <v>2.8384247094649453</v>
          </cell>
          <cell r="BK163">
            <v>0</v>
          </cell>
          <cell r="BL163">
            <v>0</v>
          </cell>
          <cell r="BM163">
            <v>0</v>
          </cell>
          <cell r="BN163">
            <v>0</v>
          </cell>
          <cell r="BP163">
            <v>0</v>
          </cell>
          <cell r="BQ163">
            <v>0</v>
          </cell>
          <cell r="BR163">
            <v>0</v>
          </cell>
          <cell r="BS163">
            <v>0</v>
          </cell>
          <cell r="BT163">
            <v>0</v>
          </cell>
          <cell r="BU163">
            <v>0</v>
          </cell>
          <cell r="CA163">
            <v>0</v>
          </cell>
          <cell r="CB163">
            <v>0</v>
          </cell>
          <cell r="CC163">
            <v>0</v>
          </cell>
          <cell r="CH163">
            <v>0</v>
          </cell>
          <cell r="CI163">
            <v>0</v>
          </cell>
          <cell r="CJ163">
            <v>0</v>
          </cell>
          <cell r="CK163">
            <v>0</v>
          </cell>
          <cell r="CL163">
            <v>0</v>
          </cell>
          <cell r="CR163">
            <v>0</v>
          </cell>
          <cell r="CS163">
            <v>0</v>
          </cell>
          <cell r="CT163">
            <v>0</v>
          </cell>
          <cell r="CU163">
            <v>0</v>
          </cell>
          <cell r="CV163">
            <v>0</v>
          </cell>
          <cell r="CW163">
            <v>0</v>
          </cell>
          <cell r="CX163">
            <v>0</v>
          </cell>
          <cell r="CY163">
            <v>0</v>
          </cell>
          <cell r="CZ163">
            <v>0</v>
          </cell>
          <cell r="DA163">
            <v>0</v>
          </cell>
          <cell r="DC163">
            <v>38657</v>
          </cell>
          <cell r="DD163">
            <v>7437.8130474873906</v>
          </cell>
          <cell r="DE163">
            <v>219.06703066927739</v>
          </cell>
          <cell r="DF163">
            <v>0</v>
          </cell>
          <cell r="DG163">
            <v>1179.8543905353645</v>
          </cell>
          <cell r="DH163">
            <v>0</v>
          </cell>
          <cell r="DI163">
            <v>0</v>
          </cell>
          <cell r="DJ163">
            <v>0</v>
          </cell>
          <cell r="DK163">
            <v>8836.7344686920333</v>
          </cell>
        </row>
        <row r="164">
          <cell r="A164">
            <v>38687</v>
          </cell>
          <cell r="B164">
            <v>532.20918064621219</v>
          </cell>
          <cell r="C164">
            <v>8347.2760233276858</v>
          </cell>
          <cell r="D164">
            <v>783.6253052700722</v>
          </cell>
          <cell r="E164">
            <v>368.37353428467645</v>
          </cell>
          <cell r="F164">
            <v>782.01719342157571</v>
          </cell>
          <cell r="G164">
            <v>9.516157743532915</v>
          </cell>
          <cell r="H164">
            <v>7.0445027341823661</v>
          </cell>
          <cell r="I164">
            <v>0.11600775901639304</v>
          </cell>
          <cell r="J164">
            <v>0</v>
          </cell>
          <cell r="K164">
            <v>0</v>
          </cell>
          <cell r="L164">
            <v>0</v>
          </cell>
          <cell r="M164">
            <v>3.0399783299999967</v>
          </cell>
          <cell r="N164">
            <v>0</v>
          </cell>
          <cell r="O164">
            <v>0</v>
          </cell>
          <cell r="P164">
            <v>3.3593457738560097</v>
          </cell>
          <cell r="Q164">
            <v>2.386455829740723</v>
          </cell>
          <cell r="R164">
            <v>12.309019767620661</v>
          </cell>
          <cell r="S164">
            <v>12.592383688983624</v>
          </cell>
          <cell r="T164">
            <v>10.653314063681325</v>
          </cell>
          <cell r="U164">
            <v>35.635332691189149</v>
          </cell>
          <cell r="V164">
            <v>0.63826788319809213</v>
          </cell>
          <cell r="W164">
            <v>48.169377768458133</v>
          </cell>
          <cell r="X164">
            <v>1.2336362023253473</v>
          </cell>
          <cell r="Y164">
            <v>0.37005021574575991</v>
          </cell>
          <cell r="Z164">
            <v>6.06386192181062</v>
          </cell>
          <cell r="AA164">
            <v>13.189849198881504</v>
          </cell>
          <cell r="AB164">
            <v>85.943150730448934</v>
          </cell>
          <cell r="AC164">
            <v>56.423866584739571</v>
          </cell>
          <cell r="AD164">
            <v>1.4653300298508256</v>
          </cell>
          <cell r="AE164">
            <v>2.5917254833703876</v>
          </cell>
          <cell r="AF164">
            <v>1.1968364260654738</v>
          </cell>
          <cell r="AG164">
            <v>2.1783191610056152</v>
          </cell>
          <cell r="AH164">
            <v>20.315088400241969</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C164">
            <v>38687</v>
          </cell>
          <cell r="BD164">
            <v>9.0304672088763311</v>
          </cell>
          <cell r="BE164">
            <v>1242.2927883561888</v>
          </cell>
          <cell r="BF164">
            <v>181.78144839278264</v>
          </cell>
          <cell r="BG164">
            <v>148.61007245978453</v>
          </cell>
          <cell r="BH164">
            <v>177.0155277334751</v>
          </cell>
          <cell r="BI164">
            <v>0.26538813588898691</v>
          </cell>
          <cell r="BJ164">
            <v>3.5086026735628337</v>
          </cell>
          <cell r="BK164">
            <v>0</v>
          </cell>
          <cell r="BL164">
            <v>0</v>
          </cell>
          <cell r="BM164">
            <v>0</v>
          </cell>
          <cell r="BN164">
            <v>0</v>
          </cell>
          <cell r="BP164">
            <v>0</v>
          </cell>
          <cell r="BQ164">
            <v>0</v>
          </cell>
          <cell r="BR164">
            <v>0</v>
          </cell>
          <cell r="BS164">
            <v>0</v>
          </cell>
          <cell r="BT164">
            <v>0</v>
          </cell>
          <cell r="BU164">
            <v>0</v>
          </cell>
          <cell r="CA164">
            <v>0</v>
          </cell>
          <cell r="CB164">
            <v>0</v>
          </cell>
          <cell r="CC164">
            <v>0</v>
          </cell>
          <cell r="CH164">
            <v>0</v>
          </cell>
          <cell r="CI164">
            <v>0</v>
          </cell>
          <cell r="CJ164">
            <v>0</v>
          </cell>
          <cell r="CK164">
            <v>0</v>
          </cell>
          <cell r="CL164">
            <v>0</v>
          </cell>
          <cell r="CR164">
            <v>0</v>
          </cell>
          <cell r="CS164">
            <v>0</v>
          </cell>
          <cell r="CT164">
            <v>0</v>
          </cell>
          <cell r="CU164">
            <v>0</v>
          </cell>
          <cell r="CV164">
            <v>0</v>
          </cell>
          <cell r="CW164">
            <v>0</v>
          </cell>
          <cell r="CX164">
            <v>0</v>
          </cell>
          <cell r="CY164">
            <v>0</v>
          </cell>
          <cell r="CZ164">
            <v>0</v>
          </cell>
          <cell r="DA164">
            <v>0</v>
          </cell>
          <cell r="DC164">
            <v>38687</v>
          </cell>
          <cell r="DD164">
            <v>10833.217883516954</v>
          </cell>
          <cell r="DE164">
            <v>316.7152118212137</v>
          </cell>
          <cell r="DF164">
            <v>0</v>
          </cell>
          <cell r="DG164">
            <v>1762.5042949605595</v>
          </cell>
          <cell r="DH164">
            <v>0</v>
          </cell>
          <cell r="DI164">
            <v>0</v>
          </cell>
          <cell r="DJ164">
            <v>0</v>
          </cell>
          <cell r="DK164">
            <v>12912.437390298728</v>
          </cell>
        </row>
        <row r="165">
          <cell r="A165">
            <v>38718</v>
          </cell>
          <cell r="B165">
            <v>-3.612540110707414</v>
          </cell>
          <cell r="C165">
            <v>1221.2858025676214</v>
          </cell>
          <cell r="D165">
            <v>409.84244667120583</v>
          </cell>
          <cell r="E165">
            <v>165.47692795818284</v>
          </cell>
          <cell r="F165">
            <v>249.31245368073633</v>
          </cell>
          <cell r="G165">
            <v>-0.35062828808003133</v>
          </cell>
          <cell r="H165">
            <v>2.1502045343285623</v>
          </cell>
          <cell r="I165">
            <v>-1.726229508197008E-3</v>
          </cell>
          <cell r="J165">
            <v>0</v>
          </cell>
          <cell r="K165">
            <v>0</v>
          </cell>
          <cell r="L165">
            <v>0</v>
          </cell>
          <cell r="M165">
            <v>0</v>
          </cell>
          <cell r="N165">
            <v>0</v>
          </cell>
          <cell r="O165">
            <v>0</v>
          </cell>
          <cell r="P165">
            <v>0.68775141556590391</v>
          </cell>
          <cell r="Q165">
            <v>0.53785408520442957</v>
          </cell>
          <cell r="R165">
            <v>1.0975327403277504</v>
          </cell>
          <cell r="S165">
            <v>1.3568729510826216</v>
          </cell>
          <cell r="T165">
            <v>2.7137389628558459</v>
          </cell>
          <cell r="U165">
            <v>8.3902579950514138</v>
          </cell>
          <cell r="V165">
            <v>0.14528120155271518</v>
          </cell>
          <cell r="W165">
            <v>10.574047218732261</v>
          </cell>
          <cell r="X165">
            <v>0.29369303931115009</v>
          </cell>
          <cell r="Y165">
            <v>8.0082862817459688E-2</v>
          </cell>
          <cell r="Z165">
            <v>1.175619553015526</v>
          </cell>
          <cell r="AA165">
            <v>2.8433733275786253</v>
          </cell>
          <cell r="AB165">
            <v>18.967969165900968</v>
          </cell>
          <cell r="AC165">
            <v>13.153637117682251</v>
          </cell>
          <cell r="AD165">
            <v>0.14478048129393883</v>
          </cell>
          <cell r="AE165">
            <v>0.18732111835075393</v>
          </cell>
          <cell r="AF165">
            <v>0.49855648471216174</v>
          </cell>
          <cell r="AG165">
            <v>0.91633881396931649</v>
          </cell>
          <cell r="AH165">
            <v>4.3429676598476306</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C165">
            <v>38718</v>
          </cell>
          <cell r="BD165">
            <v>-1.2216905476305726</v>
          </cell>
          <cell r="BE165">
            <v>244.63309957578986</v>
          </cell>
          <cell r="BF165">
            <v>66.164565112500838</v>
          </cell>
          <cell r="BG165">
            <v>37.241511602885907</v>
          </cell>
          <cell r="BH165">
            <v>58.864968256930979</v>
          </cell>
          <cell r="BI165">
            <v>-3.414524597852342E-2</v>
          </cell>
          <cell r="BJ165">
            <v>1.5829826079903988</v>
          </cell>
          <cell r="BK165">
            <v>0</v>
          </cell>
          <cell r="BL165">
            <v>0</v>
          </cell>
          <cell r="BM165">
            <v>0</v>
          </cell>
          <cell r="BN165">
            <v>0</v>
          </cell>
          <cell r="BP165">
            <v>0</v>
          </cell>
          <cell r="BQ165">
            <v>0</v>
          </cell>
          <cell r="BR165">
            <v>0</v>
          </cell>
          <cell r="BS165">
            <v>0</v>
          </cell>
          <cell r="BT165">
            <v>0</v>
          </cell>
          <cell r="BU165">
            <v>0</v>
          </cell>
          <cell r="CA165">
            <v>0</v>
          </cell>
          <cell r="CB165">
            <v>0</v>
          </cell>
          <cell r="CC165">
            <v>0</v>
          </cell>
          <cell r="CH165">
            <v>0</v>
          </cell>
          <cell r="CI165">
            <v>0</v>
          </cell>
          <cell r="CJ165">
            <v>0</v>
          </cell>
          <cell r="CK165">
            <v>0</v>
          </cell>
          <cell r="CL165">
            <v>0</v>
          </cell>
          <cell r="CR165">
            <v>0</v>
          </cell>
          <cell r="CS165">
            <v>0</v>
          </cell>
          <cell r="CT165">
            <v>0</v>
          </cell>
          <cell r="CU165">
            <v>0</v>
          </cell>
          <cell r="CV165">
            <v>0</v>
          </cell>
          <cell r="CW165">
            <v>0</v>
          </cell>
          <cell r="CX165">
            <v>0</v>
          </cell>
          <cell r="CY165">
            <v>0</v>
          </cell>
          <cell r="CZ165">
            <v>0</v>
          </cell>
          <cell r="DA165">
            <v>0</v>
          </cell>
          <cell r="DC165">
            <v>38718</v>
          </cell>
          <cell r="DD165">
            <v>2044.1029407837793</v>
          </cell>
          <cell r="DE165">
            <v>68.107676194852729</v>
          </cell>
          <cell r="DF165">
            <v>0</v>
          </cell>
          <cell r="DG165">
            <v>407.23129136248889</v>
          </cell>
          <cell r="DH165">
            <v>0</v>
          </cell>
          <cell r="DI165">
            <v>0</v>
          </cell>
          <cell r="DJ165">
            <v>0</v>
          </cell>
          <cell r="DK165">
            <v>2519.4419083411208</v>
          </cell>
        </row>
        <row r="166">
          <cell r="A166">
            <v>38749</v>
          </cell>
          <cell r="B166">
            <v>-1004.393697116835</v>
          </cell>
          <cell r="C166">
            <v>-1192.3054139466185</v>
          </cell>
          <cell r="D166">
            <v>-235.71879318265428</v>
          </cell>
          <cell r="E166">
            <v>-320.80158466149373</v>
          </cell>
          <cell r="F166">
            <v>-387.39508242109559</v>
          </cell>
          <cell r="G166">
            <v>-27.102444415571711</v>
          </cell>
          <cell r="H166">
            <v>-3.8199229796562761</v>
          </cell>
          <cell r="I166">
            <v>-0.34302013728813563</v>
          </cell>
          <cell r="J166">
            <v>0</v>
          </cell>
          <cell r="K166">
            <v>0</v>
          </cell>
          <cell r="L166">
            <v>0</v>
          </cell>
          <cell r="M166">
            <v>-9.1199349900000328</v>
          </cell>
          <cell r="N166">
            <v>0</v>
          </cell>
          <cell r="O166">
            <v>0</v>
          </cell>
          <cell r="P166">
            <v>-1.6519842927215347</v>
          </cell>
          <cell r="Q166">
            <v>-1.1145204377642726</v>
          </cell>
          <cell r="R166">
            <v>-7.6724162321978611</v>
          </cell>
          <cell r="S166">
            <v>-7.5728158680637918</v>
          </cell>
          <cell r="T166">
            <v>-4.6142770954218335</v>
          </cell>
          <cell r="U166">
            <v>-16.153598906896462</v>
          </cell>
          <cell r="V166">
            <v>-0.29497382424472374</v>
          </cell>
          <cell r="W166">
            <v>-22.683520917376086</v>
          </cell>
          <cell r="X166">
            <v>-0.55714841879796539</v>
          </cell>
          <cell r="Y166">
            <v>-0.17566223721965768</v>
          </cell>
          <cell r="Z166">
            <v>-3.0356851189730492</v>
          </cell>
          <cell r="AA166">
            <v>-6.3367499104056506</v>
          </cell>
          <cell r="AB166">
            <v>-37.684457733381862</v>
          </cell>
          <cell r="AC166">
            <v>-25.780662471667966</v>
          </cell>
          <cell r="AD166">
            <v>-0.89885757320500925</v>
          </cell>
          <cell r="AE166">
            <v>-1.6675729938010431</v>
          </cell>
          <cell r="AF166">
            <v>-0.59366192992384281</v>
          </cell>
          <cell r="AG166">
            <v>-1.0582012282270812</v>
          </cell>
          <cell r="AH166">
            <v>-9.7093800798185299</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C166">
            <v>38749</v>
          </cell>
          <cell r="BD166">
            <v>-18.271597217932424</v>
          </cell>
          <cell r="BE166">
            <v>-154.7189168157538</v>
          </cell>
          <cell r="BF166">
            <v>-83.483684518518601</v>
          </cell>
          <cell r="BG166">
            <v>-119.10935702966674</v>
          </cell>
          <cell r="BH166">
            <v>-89.333197915538733</v>
          </cell>
          <cell r="BI166">
            <v>-0.71873195611495433</v>
          </cell>
          <cell r="BJ166">
            <v>-1.9059377794065444</v>
          </cell>
          <cell r="BK166">
            <v>0</v>
          </cell>
          <cell r="BL166">
            <v>0</v>
          </cell>
          <cell r="BM166">
            <v>0</v>
          </cell>
          <cell r="BN166">
            <v>0</v>
          </cell>
          <cell r="BP166">
            <v>0</v>
          </cell>
          <cell r="BQ166">
            <v>0</v>
          </cell>
          <cell r="BR166">
            <v>0</v>
          </cell>
          <cell r="BS166">
            <v>0</v>
          </cell>
          <cell r="BT166">
            <v>0</v>
          </cell>
          <cell r="BU166">
            <v>0</v>
          </cell>
          <cell r="CA166">
            <v>0</v>
          </cell>
          <cell r="CB166">
            <v>0</v>
          </cell>
          <cell r="CC166">
            <v>0</v>
          </cell>
          <cell r="CH166">
            <v>0</v>
          </cell>
          <cell r="CI166">
            <v>0</v>
          </cell>
          <cell r="CJ166">
            <v>0</v>
          </cell>
          <cell r="CK166">
            <v>0</v>
          </cell>
          <cell r="CL166">
            <v>0</v>
          </cell>
          <cell r="CR166">
            <v>0</v>
          </cell>
          <cell r="CS166">
            <v>0</v>
          </cell>
          <cell r="CT166">
            <v>0</v>
          </cell>
          <cell r="CU166">
            <v>0</v>
          </cell>
          <cell r="CV166">
            <v>0</v>
          </cell>
          <cell r="CW166">
            <v>0</v>
          </cell>
          <cell r="CX166">
            <v>0</v>
          </cell>
          <cell r="CY166">
            <v>0</v>
          </cell>
          <cell r="CZ166">
            <v>0</v>
          </cell>
          <cell r="DA166">
            <v>0</v>
          </cell>
          <cell r="DC166">
            <v>38749</v>
          </cell>
          <cell r="DD166">
            <v>-3180.9998938512135</v>
          </cell>
          <cell r="DE166">
            <v>-149.25614727010822</v>
          </cell>
          <cell r="DF166">
            <v>0</v>
          </cell>
          <cell r="DG166">
            <v>-467.54142323293178</v>
          </cell>
          <cell r="DH166">
            <v>0</v>
          </cell>
          <cell r="DI166">
            <v>0</v>
          </cell>
          <cell r="DJ166">
            <v>0</v>
          </cell>
          <cell r="DK166">
            <v>-3797.7974643542534</v>
          </cell>
        </row>
        <row r="167">
          <cell r="A167">
            <v>38777</v>
          </cell>
          <cell r="B167">
            <v>16.577765271298631</v>
          </cell>
          <cell r="C167">
            <v>-6207.8033912847641</v>
          </cell>
          <cell r="D167">
            <v>-359.39753105426416</v>
          </cell>
          <cell r="E167">
            <v>-71.116662667009905</v>
          </cell>
          <cell r="F167">
            <v>-290.87255240074819</v>
          </cell>
          <cell r="G167">
            <v>27.500290689986969</v>
          </cell>
          <cell r="H167">
            <v>-2.2468884135579366</v>
          </cell>
          <cell r="I167">
            <v>0.34837437457627152</v>
          </cell>
          <cell r="J167">
            <v>0</v>
          </cell>
          <cell r="K167">
            <v>0</v>
          </cell>
          <cell r="L167">
            <v>0</v>
          </cell>
          <cell r="M167">
            <v>9.1199349899999902</v>
          </cell>
          <cell r="N167">
            <v>0</v>
          </cell>
          <cell r="O167">
            <v>0</v>
          </cell>
          <cell r="P167">
            <v>-1.3095960466574699</v>
          </cell>
          <cell r="Q167">
            <v>-0.99721390177796998</v>
          </cell>
          <cell r="R167">
            <v>-2.2898726356596697</v>
          </cell>
          <cell r="S167">
            <v>-2.7032949095364742</v>
          </cell>
          <cell r="T167">
            <v>-4.9388582206689264</v>
          </cell>
          <cell r="U167">
            <v>-15.065440079800439</v>
          </cell>
          <cell r="V167">
            <v>-0.26099715638298027</v>
          </cell>
          <cell r="W167">
            <v>-18.892092010008994</v>
          </cell>
          <cell r="X167">
            <v>-0.53555431215631621</v>
          </cell>
          <cell r="Y167">
            <v>-0.1436638831849375</v>
          </cell>
          <cell r="Z167">
            <v>-2.1238393572996301</v>
          </cell>
          <cell r="AA167">
            <v>-5.4555999587580644</v>
          </cell>
          <cell r="AB167">
            <v>-33.407772376249227</v>
          </cell>
          <cell r="AC167">
            <v>-23.92179046406639</v>
          </cell>
          <cell r="AD167">
            <v>-0.30490946920365669</v>
          </cell>
          <cell r="AE167">
            <v>-0.41600796340607538</v>
          </cell>
          <cell r="AF167">
            <v>-0.53137726329614043</v>
          </cell>
          <cell r="AG167">
            <v>-0.9829658263969705</v>
          </cell>
          <cell r="AH167">
            <v>-7.8229305236810021</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C167">
            <v>38777</v>
          </cell>
          <cell r="BD167">
            <v>20.516487279504332</v>
          </cell>
          <cell r="BE167">
            <v>-888.18844043621812</v>
          </cell>
          <cell r="BF167">
            <v>-74.928052750400013</v>
          </cell>
          <cell r="BG167">
            <v>-8.7222172484983957</v>
          </cell>
          <cell r="BH167">
            <v>-69.837296780392933</v>
          </cell>
          <cell r="BI167">
            <v>0.77265904481829306</v>
          </cell>
          <cell r="BJ167">
            <v>-1.8805527045865098</v>
          </cell>
          <cell r="BK167">
            <v>0</v>
          </cell>
          <cell r="BL167">
            <v>0</v>
          </cell>
          <cell r="BM167">
            <v>0</v>
          </cell>
          <cell r="BN167">
            <v>0</v>
          </cell>
          <cell r="BP167">
            <v>0</v>
          </cell>
          <cell r="BQ167">
            <v>0</v>
          </cell>
          <cell r="BR167">
            <v>0</v>
          </cell>
          <cell r="BS167">
            <v>0</v>
          </cell>
          <cell r="BT167">
            <v>0</v>
          </cell>
          <cell r="BU167">
            <v>0</v>
          </cell>
          <cell r="CA167">
            <v>0</v>
          </cell>
          <cell r="CB167">
            <v>0</v>
          </cell>
          <cell r="CC167">
            <v>0</v>
          </cell>
          <cell r="CH167">
            <v>0</v>
          </cell>
          <cell r="CI167">
            <v>0</v>
          </cell>
          <cell r="CJ167">
            <v>0</v>
          </cell>
          <cell r="CK167">
            <v>0</v>
          </cell>
          <cell r="CL167">
            <v>0</v>
          </cell>
          <cell r="CR167">
            <v>0</v>
          </cell>
          <cell r="CS167">
            <v>0</v>
          </cell>
          <cell r="CT167">
            <v>0</v>
          </cell>
          <cell r="CU167">
            <v>0</v>
          </cell>
          <cell r="CV167">
            <v>0</v>
          </cell>
          <cell r="CW167">
            <v>0</v>
          </cell>
          <cell r="CX167">
            <v>0</v>
          </cell>
          <cell r="CY167">
            <v>0</v>
          </cell>
          <cell r="CZ167">
            <v>0</v>
          </cell>
          <cell r="DA167">
            <v>0</v>
          </cell>
          <cell r="DC167">
            <v>38777</v>
          </cell>
          <cell r="DD167">
            <v>-6877.8906604944832</v>
          </cell>
          <cell r="DE167">
            <v>-122.10377635819134</v>
          </cell>
          <cell r="DF167">
            <v>0</v>
          </cell>
          <cell r="DG167">
            <v>-1022.2674135957734</v>
          </cell>
          <cell r="DH167">
            <v>0</v>
          </cell>
          <cell r="DI167">
            <v>0</v>
          </cell>
          <cell r="DJ167">
            <v>0</v>
          </cell>
          <cell r="DK167">
            <v>-8022.2618504484481</v>
          </cell>
        </row>
        <row r="168">
          <cell r="A168">
            <v>38808</v>
          </cell>
          <cell r="B168">
            <v>-671.51248979950651</v>
          </cell>
          <cell r="C168">
            <v>-5137.2954094242359</v>
          </cell>
          <cell r="D168">
            <v>-628.01404716408615</v>
          </cell>
          <cell r="E168">
            <v>-495.710452454088</v>
          </cell>
          <cell r="F168">
            <v>-668.8204446735333</v>
          </cell>
          <cell r="G168">
            <v>-9.4541676712258891</v>
          </cell>
          <cell r="H168">
            <v>-6.210643379354817</v>
          </cell>
          <cell r="I168">
            <v>-0.11963576679633192</v>
          </cell>
          <cell r="J168">
            <v>0</v>
          </cell>
          <cell r="K168">
            <v>0</v>
          </cell>
          <cell r="L168">
            <v>0</v>
          </cell>
          <cell r="M168">
            <v>-3.0399783299999683</v>
          </cell>
          <cell r="N168">
            <v>0</v>
          </cell>
          <cell r="O168">
            <v>0</v>
          </cell>
          <cell r="P168">
            <v>-2.9594995649070164</v>
          </cell>
          <cell r="Q168">
            <v>-2.0891488886576548</v>
          </cell>
          <cell r="R168">
            <v>-10.649415688856685</v>
          </cell>
          <cell r="S168">
            <v>-10.864782691718062</v>
          </cell>
          <cell r="T168">
            <v>-9.3243858291007466</v>
          </cell>
          <cell r="U168">
            <v>-30.733362721987383</v>
          </cell>
          <cell r="V168">
            <v>-0.54958277120147025</v>
          </cell>
          <cell r="W168">
            <v>-41.285416702557271</v>
          </cell>
          <cell r="X168">
            <v>-1.0743712181154521</v>
          </cell>
          <cell r="Y168">
            <v>-0.31760823308449415</v>
          </cell>
          <cell r="Z168">
            <v>-5.1964081134353819</v>
          </cell>
          <cell r="AA168">
            <v>-11.718931096762695</v>
          </cell>
          <cell r="AB168">
            <v>-71.290080145531363</v>
          </cell>
          <cell r="AC168">
            <v>-48.985776299104202</v>
          </cell>
          <cell r="AD168">
            <v>-1.2795972143443128</v>
          </cell>
          <cell r="AE168">
            <v>-2.2504913779584772</v>
          </cell>
          <cell r="AF168">
            <v>-1.1130309025915524</v>
          </cell>
          <cell r="AG168">
            <v>-2.0120211895505431</v>
          </cell>
          <cell r="AH168">
            <v>-17.461388760797412</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C168">
            <v>38808</v>
          </cell>
          <cell r="BD168">
            <v>-8.9412898039809363</v>
          </cell>
          <cell r="BE168">
            <v>-751.06627717000697</v>
          </cell>
          <cell r="BF168">
            <v>-154.24292794284622</v>
          </cell>
          <cell r="BG168">
            <v>-119.23532729766669</v>
          </cell>
          <cell r="BH168">
            <v>-153.67711906083673</v>
          </cell>
          <cell r="BI168">
            <v>-0.31196177749622311</v>
          </cell>
          <cell r="BJ168">
            <v>-3.3209393100210622</v>
          </cell>
          <cell r="BK168">
            <v>0</v>
          </cell>
          <cell r="BL168">
            <v>0</v>
          </cell>
          <cell r="BM168">
            <v>0</v>
          </cell>
          <cell r="BN168">
            <v>0</v>
          </cell>
          <cell r="BP168">
            <v>0</v>
          </cell>
          <cell r="BQ168">
            <v>0</v>
          </cell>
          <cell r="BR168">
            <v>0</v>
          </cell>
          <cell r="BS168">
            <v>0</v>
          </cell>
          <cell r="BT168">
            <v>0</v>
          </cell>
          <cell r="BU168">
            <v>0</v>
          </cell>
          <cell r="CA168">
            <v>0</v>
          </cell>
          <cell r="CB168">
            <v>0</v>
          </cell>
          <cell r="CC168">
            <v>0</v>
          </cell>
          <cell r="CH168">
            <v>0</v>
          </cell>
          <cell r="CI168">
            <v>0</v>
          </cell>
          <cell r="CJ168">
            <v>0</v>
          </cell>
          <cell r="CK168">
            <v>0</v>
          </cell>
          <cell r="CL168">
            <v>0</v>
          </cell>
          <cell r="CR168">
            <v>0</v>
          </cell>
          <cell r="CS168">
            <v>0</v>
          </cell>
          <cell r="CT168">
            <v>0</v>
          </cell>
          <cell r="CU168">
            <v>0</v>
          </cell>
          <cell r="CV168">
            <v>0</v>
          </cell>
          <cell r="CW168">
            <v>0</v>
          </cell>
          <cell r="CX168">
            <v>0</v>
          </cell>
          <cell r="CY168">
            <v>0</v>
          </cell>
          <cell r="CZ168">
            <v>0</v>
          </cell>
          <cell r="DA168">
            <v>0</v>
          </cell>
          <cell r="DC168">
            <v>38808</v>
          </cell>
          <cell r="DD168">
            <v>-7620.1772686628274</v>
          </cell>
          <cell r="DE168">
            <v>-271.15529941026216</v>
          </cell>
          <cell r="DF168">
            <v>0</v>
          </cell>
          <cell r="DG168">
            <v>-1190.7958423628547</v>
          </cell>
          <cell r="DH168">
            <v>0</v>
          </cell>
          <cell r="DI168">
            <v>0</v>
          </cell>
          <cell r="DJ168">
            <v>0</v>
          </cell>
          <cell r="DK168">
            <v>-9082.1284104359438</v>
          </cell>
        </row>
        <row r="169">
          <cell r="A169">
            <v>38838</v>
          </cell>
          <cell r="B169">
            <v>-308.38297365059407</v>
          </cell>
          <cell r="C169">
            <v>-4453.7608526863369</v>
          </cell>
          <cell r="D169">
            <v>-590.16069143798359</v>
          </cell>
          <cell r="E169">
            <v>-81.396709132149226</v>
          </cell>
          <cell r="F169">
            <v>-507.9976266051342</v>
          </cell>
          <cell r="G169">
            <v>9.1031608274966516</v>
          </cell>
          <cell r="H169">
            <v>-4.3787320900412858</v>
          </cell>
          <cell r="I169">
            <v>0.11600775901639304</v>
          </cell>
          <cell r="J169">
            <v>0</v>
          </cell>
          <cell r="K169">
            <v>0</v>
          </cell>
          <cell r="L169">
            <v>0</v>
          </cell>
          <cell r="M169">
            <v>3.0399783300000109</v>
          </cell>
          <cell r="N169">
            <v>0</v>
          </cell>
          <cell r="O169">
            <v>0</v>
          </cell>
          <cell r="P169">
            <v>-2.1546396846714577</v>
          </cell>
          <cell r="Q169">
            <v>-1.5703603889185516</v>
          </cell>
          <cell r="R169">
            <v>-6.5513048442398301</v>
          </cell>
          <cell r="S169">
            <v>-6.8845609533013743</v>
          </cell>
          <cell r="T169">
            <v>-7.4337682232222448</v>
          </cell>
          <cell r="U169">
            <v>-23.306079807476763</v>
          </cell>
          <cell r="V169">
            <v>-0.41189904727757742</v>
          </cell>
          <cell r="W169">
            <v>-30.580711670701369</v>
          </cell>
          <cell r="X169">
            <v>-0.82278515407230035</v>
          </cell>
          <cell r="Y169">
            <v>-0.23431815418189322</v>
          </cell>
          <cell r="Z169">
            <v>-3.7216754123518339</v>
          </cell>
          <cell r="AA169">
            <v>-8.7229684218175301</v>
          </cell>
          <cell r="AB169">
            <v>-53.477649272349424</v>
          </cell>
          <cell r="AC169">
            <v>-37.135916328291181</v>
          </cell>
          <cell r="AD169">
            <v>-0.79339941706186323</v>
          </cell>
          <cell r="AE169">
            <v>-1.3451314456084162</v>
          </cell>
          <cell r="AF169">
            <v>-0.83675977297993143</v>
          </cell>
          <cell r="AG169">
            <v>-1.5262358071365987</v>
          </cell>
          <cell r="AH169">
            <v>-12.838103281388911</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C169">
            <v>38838</v>
          </cell>
          <cell r="BD169">
            <v>4.7979340018969765</v>
          </cell>
          <cell r="BE169">
            <v>-708.7904218481832</v>
          </cell>
          <cell r="BF169">
            <v>-116.74392479215899</v>
          </cell>
          <cell r="BG169">
            <v>-72.594542633433207</v>
          </cell>
          <cell r="BH169">
            <v>-113.68504751925801</v>
          </cell>
          <cell r="BI169">
            <v>0.27705527701587496</v>
          </cell>
          <cell r="BJ169">
            <v>-2.5008177138066014</v>
          </cell>
          <cell r="BK169">
            <v>0</v>
          </cell>
          <cell r="BL169">
            <v>0</v>
          </cell>
          <cell r="BM169">
            <v>0</v>
          </cell>
          <cell r="BN169">
            <v>0</v>
          </cell>
          <cell r="BP169">
            <v>0</v>
          </cell>
          <cell r="BQ169">
            <v>0</v>
          </cell>
          <cell r="BR169">
            <v>0</v>
          </cell>
          <cell r="BS169">
            <v>0</v>
          </cell>
          <cell r="BT169">
            <v>0</v>
          </cell>
          <cell r="BU169">
            <v>0</v>
          </cell>
          <cell r="CA169">
            <v>0</v>
          </cell>
          <cell r="CB169">
            <v>0</v>
          </cell>
          <cell r="CC169">
            <v>0</v>
          </cell>
          <cell r="CH169">
            <v>0</v>
          </cell>
          <cell r="CI169">
            <v>0</v>
          </cell>
          <cell r="CJ169">
            <v>0</v>
          </cell>
          <cell r="CK169">
            <v>0</v>
          </cell>
          <cell r="CL169">
            <v>0</v>
          </cell>
          <cell r="CR169">
            <v>0</v>
          </cell>
          <cell r="CS169">
            <v>0</v>
          </cell>
          <cell r="CT169">
            <v>0</v>
          </cell>
          <cell r="CU169">
            <v>0</v>
          </cell>
          <cell r="CV169">
            <v>0</v>
          </cell>
          <cell r="CW169">
            <v>0</v>
          </cell>
          <cell r="CX169">
            <v>0</v>
          </cell>
          <cell r="CY169">
            <v>0</v>
          </cell>
          <cell r="CZ169">
            <v>0</v>
          </cell>
          <cell r="DA169">
            <v>0</v>
          </cell>
          <cell r="DC169">
            <v>38838</v>
          </cell>
          <cell r="DD169">
            <v>-5933.8184386857256</v>
          </cell>
          <cell r="DE169">
            <v>-200.34826708704907</v>
          </cell>
          <cell r="DF169">
            <v>0</v>
          </cell>
          <cell r="DG169">
            <v>-1009.239765227927</v>
          </cell>
          <cell r="DH169">
            <v>0</v>
          </cell>
          <cell r="DI169">
            <v>0</v>
          </cell>
          <cell r="DJ169">
            <v>0</v>
          </cell>
          <cell r="DK169">
            <v>-7143.4064710007015</v>
          </cell>
        </row>
        <row r="170">
          <cell r="A170">
            <v>38869</v>
          </cell>
          <cell r="B170">
            <v>-154.44638140665847</v>
          </cell>
          <cell r="C170">
            <v>-2742.1941767632034</v>
          </cell>
          <cell r="D170">
            <v>-355.66978497156686</v>
          </cell>
          <cell r="E170">
            <v>-179.69292121897558</v>
          </cell>
          <cell r="F170">
            <v>-283.5872820511679</v>
          </cell>
          <cell r="G170">
            <v>-9.1964231133624708</v>
          </cell>
          <cell r="H170">
            <v>14.123203771932953</v>
          </cell>
          <cell r="I170">
            <v>-0.11600775901639304</v>
          </cell>
          <cell r="J170">
            <v>0</v>
          </cell>
          <cell r="K170">
            <v>0</v>
          </cell>
          <cell r="L170">
            <v>0</v>
          </cell>
          <cell r="M170">
            <v>-3.0399783300000109</v>
          </cell>
          <cell r="N170">
            <v>0</v>
          </cell>
          <cell r="O170">
            <v>0</v>
          </cell>
          <cell r="P170">
            <v>-1.1649706128269184</v>
          </cell>
          <cell r="Q170">
            <v>-0.82987455260230103</v>
          </cell>
          <cell r="R170">
            <v>-4.7636247022116933</v>
          </cell>
          <cell r="S170">
            <v>-4.8150427764837396</v>
          </cell>
          <cell r="T170">
            <v>-5.4534774727486797</v>
          </cell>
          <cell r="U170">
            <v>-12.35611745244853</v>
          </cell>
          <cell r="V170">
            <v>-0.22188379494738553</v>
          </cell>
          <cell r="W170">
            <v>-16.886683365292409</v>
          </cell>
          <cell r="X170">
            <v>-0.43334499899979384</v>
          </cell>
          <cell r="Y170">
            <v>-0.12990895191936341</v>
          </cell>
          <cell r="Z170">
            <v>-2.1732680968807765</v>
          </cell>
          <cell r="AA170">
            <v>-4.5789831102061083</v>
          </cell>
          <cell r="AB170">
            <v>-27.992695903120904</v>
          </cell>
          <cell r="AC170">
            <v>-19.622476519038706</v>
          </cell>
          <cell r="AD170">
            <v>-0.55616516874384914</v>
          </cell>
          <cell r="AE170">
            <v>-1.0126132765386195</v>
          </cell>
          <cell r="AF170">
            <v>-0.44199624525374515</v>
          </cell>
          <cell r="AG170">
            <v>-0.80540456101883762</v>
          </cell>
          <cell r="AH170">
            <v>-7.1378934921891695</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C170">
            <v>38869</v>
          </cell>
          <cell r="BD170">
            <v>-6.092798764923657</v>
          </cell>
          <cell r="BE170">
            <v>-447.81861404109054</v>
          </cell>
          <cell r="BF170">
            <v>-62.871173708460688</v>
          </cell>
          <cell r="BG170">
            <v>-55.8305422663135</v>
          </cell>
          <cell r="BH170">
            <v>-65.361083938354255</v>
          </cell>
          <cell r="BI170">
            <v>-0.26896873380193309</v>
          </cell>
          <cell r="BJ170">
            <v>0.94093392305717183</v>
          </cell>
          <cell r="BK170">
            <v>0</v>
          </cell>
          <cell r="BL170">
            <v>0</v>
          </cell>
          <cell r="BM170">
            <v>0</v>
          </cell>
          <cell r="BN170">
            <v>0</v>
          </cell>
          <cell r="BP170">
            <v>0</v>
          </cell>
          <cell r="BQ170">
            <v>0</v>
          </cell>
          <cell r="BR170">
            <v>0</v>
          </cell>
          <cell r="BS170">
            <v>0</v>
          </cell>
          <cell r="BT170">
            <v>0</v>
          </cell>
          <cell r="BU170">
            <v>0</v>
          </cell>
          <cell r="CA170">
            <v>0</v>
          </cell>
          <cell r="CB170">
            <v>0</v>
          </cell>
          <cell r="CC170">
            <v>0</v>
          </cell>
          <cell r="CH170">
            <v>0</v>
          </cell>
          <cell r="CI170">
            <v>0</v>
          </cell>
          <cell r="CJ170">
            <v>0</v>
          </cell>
          <cell r="CK170">
            <v>0</v>
          </cell>
          <cell r="CL170">
            <v>0</v>
          </cell>
          <cell r="CR170">
            <v>0</v>
          </cell>
          <cell r="CS170">
            <v>0</v>
          </cell>
          <cell r="CT170">
            <v>0</v>
          </cell>
          <cell r="CU170">
            <v>0</v>
          </cell>
          <cell r="CV170">
            <v>0</v>
          </cell>
          <cell r="CW170">
            <v>0</v>
          </cell>
          <cell r="CX170">
            <v>0</v>
          </cell>
          <cell r="CY170">
            <v>0</v>
          </cell>
          <cell r="CZ170">
            <v>0</v>
          </cell>
          <cell r="DA170">
            <v>0</v>
          </cell>
          <cell r="DC170">
            <v>38869</v>
          </cell>
          <cell r="DD170">
            <v>-3713.8197518420184</v>
          </cell>
          <cell r="DE170">
            <v>-111.37642505347151</v>
          </cell>
          <cell r="DF170">
            <v>0</v>
          </cell>
          <cell r="DG170">
            <v>-637.30224752988738</v>
          </cell>
          <cell r="DH170">
            <v>0</v>
          </cell>
          <cell r="DI170">
            <v>0</v>
          </cell>
          <cell r="DJ170">
            <v>0</v>
          </cell>
          <cell r="DK170">
            <v>-4462.4984244253774</v>
          </cell>
        </row>
        <row r="171">
          <cell r="A171">
            <v>38899</v>
          </cell>
          <cell r="B171">
            <v>405.3772146271167</v>
          </cell>
          <cell r="C171">
            <v>-1292.8714221561067</v>
          </cell>
          <cell r="D171">
            <v>-37.997339432800175</v>
          </cell>
          <cell r="E171">
            <v>85.926425764628334</v>
          </cell>
          <cell r="F171">
            <v>63.097422760433346</v>
          </cell>
          <cell r="G171">
            <v>9.521391810186401</v>
          </cell>
          <cell r="H171">
            <v>-0.32059847622318571</v>
          </cell>
          <cell r="I171">
            <v>0.11600775901639304</v>
          </cell>
          <cell r="J171">
            <v>0</v>
          </cell>
          <cell r="K171">
            <v>0</v>
          </cell>
          <cell r="L171">
            <v>0</v>
          </cell>
          <cell r="M171">
            <v>3.0399783300000109</v>
          </cell>
          <cell r="N171">
            <v>0</v>
          </cell>
          <cell r="O171">
            <v>0</v>
          </cell>
          <cell r="P171">
            <v>0.20131255698182038</v>
          </cell>
          <cell r="Q171">
            <v>0.12599647136387349</v>
          </cell>
          <cell r="R171">
            <v>1.0237058572151838</v>
          </cell>
          <cell r="S171">
            <v>0.92580034814010403</v>
          </cell>
          <cell r="T171">
            <v>2.4281970247186639</v>
          </cell>
          <cell r="U171">
            <v>0.99213000399326035</v>
          </cell>
          <cell r="V171">
            <v>1.6739858547754893E-2</v>
          </cell>
          <cell r="W171">
            <v>1.0965609022300775</v>
          </cell>
          <cell r="X171">
            <v>6.0994822496438728E-2</v>
          </cell>
          <cell r="Y171">
            <v>9.4312656923254412E-3</v>
          </cell>
          <cell r="Z171">
            <v>0.19795250348403837</v>
          </cell>
          <cell r="AA171">
            <v>0.99622572541354693</v>
          </cell>
          <cell r="AB171">
            <v>3.9406667068586785</v>
          </cell>
          <cell r="AC171">
            <v>2.2436373671858689</v>
          </cell>
          <cell r="AD171">
            <v>0.12546473289171622</v>
          </cell>
          <cell r="AE171">
            <v>0.24019237594958209</v>
          </cell>
          <cell r="AF171">
            <v>6.8168824125131255E-2</v>
          </cell>
          <cell r="AG171">
            <v>0.10076335661788316</v>
          </cell>
          <cell r="AH171">
            <v>0.56957053055258733</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C171">
            <v>38899</v>
          </cell>
          <cell r="BD171">
            <v>6.3913257508907009</v>
          </cell>
          <cell r="BE171">
            <v>145.31034689204694</v>
          </cell>
          <cell r="BF171">
            <v>6.4329180908911496</v>
          </cell>
          <cell r="BG171">
            <v>15.131791472116561</v>
          </cell>
          <cell r="BH171">
            <v>9.1312459306976024</v>
          </cell>
          <cell r="BI171">
            <v>0.27266315666948859</v>
          </cell>
          <cell r="BJ171">
            <v>-0.14856179915809165</v>
          </cell>
          <cell r="BK171">
            <v>0</v>
          </cell>
          <cell r="BL171">
            <v>0</v>
          </cell>
          <cell r="BM171">
            <v>0</v>
          </cell>
          <cell r="BN171">
            <v>0</v>
          </cell>
          <cell r="BP171">
            <v>0</v>
          </cell>
          <cell r="BQ171">
            <v>0</v>
          </cell>
          <cell r="BR171">
            <v>0</v>
          </cell>
          <cell r="BS171">
            <v>0</v>
          </cell>
          <cell r="BT171">
            <v>0</v>
          </cell>
          <cell r="BU171">
            <v>0</v>
          </cell>
          <cell r="CA171">
            <v>0</v>
          </cell>
          <cell r="CB171">
            <v>0</v>
          </cell>
          <cell r="CC171">
            <v>0</v>
          </cell>
          <cell r="CH171">
            <v>0</v>
          </cell>
          <cell r="CI171">
            <v>0</v>
          </cell>
          <cell r="CJ171">
            <v>0</v>
          </cell>
          <cell r="CK171">
            <v>0</v>
          </cell>
          <cell r="CL171">
            <v>0</v>
          </cell>
          <cell r="CR171">
            <v>0</v>
          </cell>
          <cell r="CS171">
            <v>0</v>
          </cell>
          <cell r="CT171">
            <v>0</v>
          </cell>
          <cell r="CU171">
            <v>0</v>
          </cell>
          <cell r="CV171">
            <v>0</v>
          </cell>
          <cell r="CW171">
            <v>0</v>
          </cell>
          <cell r="CX171">
            <v>0</v>
          </cell>
          <cell r="CY171">
            <v>0</v>
          </cell>
          <cell r="CZ171">
            <v>0</v>
          </cell>
          <cell r="DA171">
            <v>0</v>
          </cell>
          <cell r="DC171">
            <v>38899</v>
          </cell>
          <cell r="DD171">
            <v>-764.1109190137488</v>
          </cell>
          <cell r="DE171">
            <v>15.363511234458533</v>
          </cell>
          <cell r="DF171">
            <v>0</v>
          </cell>
          <cell r="DG171">
            <v>182.52172949415433</v>
          </cell>
          <cell r="DH171">
            <v>0</v>
          </cell>
          <cell r="DI171">
            <v>0</v>
          </cell>
          <cell r="DJ171">
            <v>0</v>
          </cell>
          <cell r="DK171">
            <v>-566.22567828513593</v>
          </cell>
        </row>
        <row r="172">
          <cell r="A172">
            <v>38930</v>
          </cell>
          <cell r="B172">
            <v>81.467569252304202</v>
          </cell>
          <cell r="C172">
            <v>3911.4478395503347</v>
          </cell>
          <cell r="D172">
            <v>19.208235735825156</v>
          </cell>
          <cell r="E172">
            <v>-26.42618815304013</v>
          </cell>
          <cell r="F172">
            <v>1.4689937095704408</v>
          </cell>
          <cell r="G172">
            <v>-0.50997908753021193</v>
          </cell>
          <cell r="H172">
            <v>0.45414256445480206</v>
          </cell>
          <cell r="I172">
            <v>-1.726229508197008E-3</v>
          </cell>
          <cell r="J172">
            <v>0</v>
          </cell>
          <cell r="K172">
            <v>0</v>
          </cell>
          <cell r="L172">
            <v>0</v>
          </cell>
          <cell r="M172">
            <v>0</v>
          </cell>
          <cell r="N172">
            <v>0</v>
          </cell>
          <cell r="O172">
            <v>0</v>
          </cell>
          <cell r="P172">
            <v>-7.4921423948222099E-3</v>
          </cell>
          <cell r="Q172">
            <v>-3.6232491909382603E-3</v>
          </cell>
          <cell r="R172">
            <v>-1.0395919093845407E-2</v>
          </cell>
          <cell r="S172">
            <v>-6.2947766990291143E-3</v>
          </cell>
          <cell r="T172">
            <v>-1.1852323624579331E-2</v>
          </cell>
          <cell r="U172">
            <v>-1.9933459546926713E-2</v>
          </cell>
          <cell r="V172">
            <v>-3.0705501618122355E-4</v>
          </cell>
          <cell r="W172">
            <v>-7.6300323624636235E-3</v>
          </cell>
          <cell r="X172">
            <v>-1.3352556634305124E-3</v>
          </cell>
          <cell r="Y172">
            <v>-9.5375404531194974E-5</v>
          </cell>
          <cell r="Z172">
            <v>-3.8150161812389172E-4</v>
          </cell>
          <cell r="AA172">
            <v>-3.3591818770222659E-2</v>
          </cell>
          <cell r="AB172">
            <v>0.27546478370520333</v>
          </cell>
          <cell r="AC172">
            <v>-5.3982478964414327E-2</v>
          </cell>
          <cell r="AD172">
            <v>-3.4390161812387632E-3</v>
          </cell>
          <cell r="AE172">
            <v>-3.624265372165425E-3</v>
          </cell>
          <cell r="AF172">
            <v>-1.9651521035597419E-3</v>
          </cell>
          <cell r="AG172">
            <v>-2.4797605177990789E-3</v>
          </cell>
          <cell r="AH172">
            <v>-7.4392815534025658E-3</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C172">
            <v>38930</v>
          </cell>
          <cell r="BD172">
            <v>1.0890080525683743E-2</v>
          </cell>
          <cell r="BE172">
            <v>-3.5787245799496077</v>
          </cell>
          <cell r="BF172">
            <v>-0.20606996167447278</v>
          </cell>
          <cell r="BG172">
            <v>7.2746735831877913</v>
          </cell>
          <cell r="BH172">
            <v>-0.53206852724784426</v>
          </cell>
          <cell r="BI172">
            <v>-2.8592968489888904E-2</v>
          </cell>
          <cell r="BJ172">
            <v>6.1679524999047608E-2</v>
          </cell>
          <cell r="BK172">
            <v>0</v>
          </cell>
          <cell r="BL172">
            <v>0</v>
          </cell>
          <cell r="BM172">
            <v>0</v>
          </cell>
          <cell r="BN172">
            <v>0</v>
          </cell>
          <cell r="BP172">
            <v>0</v>
          </cell>
          <cell r="BQ172">
            <v>0</v>
          </cell>
          <cell r="BR172">
            <v>0</v>
          </cell>
          <cell r="BS172">
            <v>0</v>
          </cell>
          <cell r="BT172">
            <v>0</v>
          </cell>
          <cell r="BU172">
            <v>0</v>
          </cell>
          <cell r="CA172">
            <v>0</v>
          </cell>
          <cell r="CB172">
            <v>0</v>
          </cell>
          <cell r="CC172">
            <v>0</v>
          </cell>
          <cell r="CH172">
            <v>0</v>
          </cell>
          <cell r="CI172">
            <v>0</v>
          </cell>
          <cell r="CJ172">
            <v>0</v>
          </cell>
          <cell r="CK172">
            <v>0</v>
          </cell>
          <cell r="CL172">
            <v>0</v>
          </cell>
          <cell r="CR172">
            <v>0</v>
          </cell>
          <cell r="CS172">
            <v>0</v>
          </cell>
          <cell r="CT172">
            <v>0</v>
          </cell>
          <cell r="CU172">
            <v>0</v>
          </cell>
          <cell r="CV172">
            <v>0</v>
          </cell>
          <cell r="CW172">
            <v>0</v>
          </cell>
          <cell r="CX172">
            <v>0</v>
          </cell>
          <cell r="CY172">
            <v>0</v>
          </cell>
          <cell r="CZ172">
            <v>0</v>
          </cell>
          <cell r="DA172">
            <v>0</v>
          </cell>
          <cell r="DC172">
            <v>38930</v>
          </cell>
          <cell r="DD172">
            <v>3987.1088873424105</v>
          </cell>
          <cell r="DE172">
            <v>9.960191962752929E-2</v>
          </cell>
          <cell r="DF172">
            <v>0</v>
          </cell>
          <cell r="DG172">
            <v>3.0017871513507091</v>
          </cell>
          <cell r="DH172">
            <v>0</v>
          </cell>
          <cell r="DI172">
            <v>0</v>
          </cell>
          <cell r="DJ172">
            <v>0</v>
          </cell>
          <cell r="DK172">
            <v>3990.2102764133888</v>
          </cell>
        </row>
        <row r="173">
          <cell r="A173">
            <v>38961</v>
          </cell>
          <cell r="B173">
            <v>-178.17651719160858</v>
          </cell>
          <cell r="C173">
            <v>-3481.3934453068318</v>
          </cell>
          <cell r="D173">
            <v>-11.917274635445949</v>
          </cell>
          <cell r="E173">
            <v>-34.534056426273537</v>
          </cell>
          <cell r="F173">
            <v>-14.42375812399564</v>
          </cell>
          <cell r="G173">
            <v>-8.9010272754380253</v>
          </cell>
          <cell r="H173">
            <v>-0.98356359089413203</v>
          </cell>
          <cell r="I173">
            <v>-0.11428152950819603</v>
          </cell>
          <cell r="J173">
            <v>0</v>
          </cell>
          <cell r="K173">
            <v>0</v>
          </cell>
          <cell r="L173">
            <v>0</v>
          </cell>
          <cell r="M173">
            <v>-3.0399783299999967</v>
          </cell>
          <cell r="N173">
            <v>0</v>
          </cell>
          <cell r="O173">
            <v>0</v>
          </cell>
          <cell r="P173">
            <v>-7.7072854573127181E-2</v>
          </cell>
          <cell r="Q173">
            <v>-3.4863048620980663E-2</v>
          </cell>
          <cell r="R173">
            <v>-0.97166628546533218</v>
          </cell>
          <cell r="S173">
            <v>-0.89126224967938938</v>
          </cell>
          <cell r="T173">
            <v>-1.8439589154936709E-2</v>
          </cell>
          <cell r="U173">
            <v>-0.42512374626483407</v>
          </cell>
          <cell r="V173">
            <v>-1.0022488770843052E-2</v>
          </cell>
          <cell r="W173">
            <v>-0.96579272582452447</v>
          </cell>
          <cell r="X173">
            <v>-1.183069789819291E-2</v>
          </cell>
          <cell r="Y173">
            <v>-7.8772682407992067E-3</v>
          </cell>
          <cell r="Z173">
            <v>-0.19370269077577085</v>
          </cell>
          <cell r="AA173">
            <v>-0.22530167160037351</v>
          </cell>
          <cell r="AB173">
            <v>-0.71931172548163147</v>
          </cell>
          <cell r="AC173">
            <v>-0.68673052850581939</v>
          </cell>
          <cell r="AD173">
            <v>-0.10666327875723436</v>
          </cell>
          <cell r="AE173">
            <v>-0.22329099277189357</v>
          </cell>
          <cell r="AF173">
            <v>-1.8521062059802196E-2</v>
          </cell>
          <cell r="AG173">
            <v>-2.7889167774086898E-2</v>
          </cell>
          <cell r="AH173">
            <v>-0.45287425298169026</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C173">
            <v>38961</v>
          </cell>
          <cell r="BD173">
            <v>-7.012939478848466</v>
          </cell>
          <cell r="BE173">
            <v>-17.917998054273426</v>
          </cell>
          <cell r="BF173">
            <v>-2.6347954077243685</v>
          </cell>
          <cell r="BG173">
            <v>-24.87555458924794</v>
          </cell>
          <cell r="BH173">
            <v>-2.0208629405450154</v>
          </cell>
          <cell r="BI173">
            <v>-0.2520507759794981</v>
          </cell>
          <cell r="BJ173">
            <v>-0.28470016793885744</v>
          </cell>
          <cell r="BK173">
            <v>0</v>
          </cell>
          <cell r="BL173">
            <v>0</v>
          </cell>
          <cell r="BM173">
            <v>0</v>
          </cell>
          <cell r="BN173">
            <v>0</v>
          </cell>
          <cell r="BP173">
            <v>0</v>
          </cell>
          <cell r="BQ173">
            <v>0</v>
          </cell>
          <cell r="BR173">
            <v>0</v>
          </cell>
          <cell r="BS173">
            <v>0</v>
          </cell>
          <cell r="BT173">
            <v>0</v>
          </cell>
          <cell r="BU173">
            <v>0</v>
          </cell>
          <cell r="CA173">
            <v>0</v>
          </cell>
          <cell r="CB173">
            <v>0</v>
          </cell>
          <cell r="CC173">
            <v>0</v>
          </cell>
          <cell r="CH173">
            <v>0</v>
          </cell>
          <cell r="CI173">
            <v>0</v>
          </cell>
          <cell r="CJ173">
            <v>0</v>
          </cell>
          <cell r="CK173">
            <v>0</v>
          </cell>
          <cell r="CL173">
            <v>0</v>
          </cell>
          <cell r="CR173">
            <v>0</v>
          </cell>
          <cell r="CS173">
            <v>0</v>
          </cell>
          <cell r="CT173">
            <v>0</v>
          </cell>
          <cell r="CU173">
            <v>0</v>
          </cell>
          <cell r="CV173">
            <v>0</v>
          </cell>
          <cell r="CW173">
            <v>0</v>
          </cell>
          <cell r="CX173">
            <v>0</v>
          </cell>
          <cell r="CY173">
            <v>0</v>
          </cell>
          <cell r="CZ173">
            <v>0</v>
          </cell>
          <cell r="DA173">
            <v>0</v>
          </cell>
          <cell r="DC173">
            <v>38961</v>
          </cell>
          <cell r="DD173">
            <v>-3733.4839024099965</v>
          </cell>
          <cell r="DE173">
            <v>-6.0682363252012621</v>
          </cell>
          <cell r="DF173">
            <v>0</v>
          </cell>
          <cell r="DG173">
            <v>-54.998901414557572</v>
          </cell>
          <cell r="DH173">
            <v>0</v>
          </cell>
          <cell r="DI173">
            <v>0</v>
          </cell>
          <cell r="DJ173">
            <v>0</v>
          </cell>
          <cell r="DK173">
            <v>-3794.5510401497554</v>
          </cell>
        </row>
        <row r="174">
          <cell r="A174">
            <v>38991</v>
          </cell>
          <cell r="B174">
            <v>904.2892519928655</v>
          </cell>
          <cell r="C174">
            <v>5633.3232398803666</v>
          </cell>
          <cell r="D174">
            <v>412.89987238201627</v>
          </cell>
          <cell r="E174">
            <v>291.35089639326861</v>
          </cell>
          <cell r="F174">
            <v>630.40248334217904</v>
          </cell>
          <cell r="G174">
            <v>9.307373620968292</v>
          </cell>
          <cell r="H174">
            <v>-10.583365571374266</v>
          </cell>
          <cell r="I174">
            <v>0.11600775901639304</v>
          </cell>
          <cell r="J174">
            <v>0</v>
          </cell>
          <cell r="K174">
            <v>0</v>
          </cell>
          <cell r="L174">
            <v>0</v>
          </cell>
          <cell r="M174">
            <v>3.0399783300000109</v>
          </cell>
          <cell r="N174">
            <v>0</v>
          </cell>
          <cell r="O174">
            <v>0</v>
          </cell>
          <cell r="P174">
            <v>2.403924555361213</v>
          </cell>
          <cell r="Q174">
            <v>1.6868939712030007</v>
          </cell>
          <cell r="R174">
            <v>8.5795888475688855</v>
          </cell>
          <cell r="S174">
            <v>8.7213596349505131</v>
          </cell>
          <cell r="T174">
            <v>7.5578518250692941</v>
          </cell>
          <cell r="U174">
            <v>24.411908316284144</v>
          </cell>
          <cell r="V174">
            <v>0.43591783511198157</v>
          </cell>
          <cell r="W174">
            <v>32.609563232661358</v>
          </cell>
          <cell r="X174">
            <v>0.86301750280176104</v>
          </cell>
          <cell r="Y174">
            <v>0.25128109876787569</v>
          </cell>
          <cell r="Z174">
            <v>4.1135438524713805</v>
          </cell>
          <cell r="AA174">
            <v>9.6084019892390593</v>
          </cell>
          <cell r="AB174">
            <v>59.208913464829038</v>
          </cell>
          <cell r="AC174">
            <v>39.200706598919211</v>
          </cell>
          <cell r="AD174">
            <v>1.0363169654003395</v>
          </cell>
          <cell r="AE174">
            <v>1.8200682273563169</v>
          </cell>
          <cell r="AF174">
            <v>0.89918453909969709</v>
          </cell>
          <cell r="AG174">
            <v>1.6137169607756976</v>
          </cell>
          <cell r="AH174">
            <v>13.837611118904977</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C174">
            <v>38991</v>
          </cell>
          <cell r="BD174">
            <v>10.317330978578269</v>
          </cell>
          <cell r="BE174">
            <v>477.45997152618372</v>
          </cell>
          <cell r="BF174">
            <v>110.28797151717167</v>
          </cell>
          <cell r="BG174">
            <v>124.54989531658157</v>
          </cell>
          <cell r="BH174">
            <v>123.03794483422051</v>
          </cell>
          <cell r="BI174">
            <v>0.27009965143711234</v>
          </cell>
          <cell r="BJ174">
            <v>1.1088860358432715</v>
          </cell>
          <cell r="BK174">
            <v>0</v>
          </cell>
          <cell r="BL174">
            <v>0</v>
          </cell>
          <cell r="BM174">
            <v>0</v>
          </cell>
          <cell r="BN174">
            <v>0</v>
          </cell>
          <cell r="BP174">
            <v>0</v>
          </cell>
          <cell r="BQ174">
            <v>0</v>
          </cell>
          <cell r="BR174">
            <v>0</v>
          </cell>
          <cell r="BS174">
            <v>0</v>
          </cell>
          <cell r="BT174">
            <v>0</v>
          </cell>
          <cell r="BU174">
            <v>0</v>
          </cell>
          <cell r="CA174">
            <v>0</v>
          </cell>
          <cell r="CB174">
            <v>0</v>
          </cell>
          <cell r="CC174">
            <v>0</v>
          </cell>
          <cell r="CH174">
            <v>0</v>
          </cell>
          <cell r="CI174">
            <v>0</v>
          </cell>
          <cell r="CJ174">
            <v>0</v>
          </cell>
          <cell r="CK174">
            <v>0</v>
          </cell>
          <cell r="CL174">
            <v>0</v>
          </cell>
          <cell r="CR174">
            <v>0</v>
          </cell>
          <cell r="CS174">
            <v>0</v>
          </cell>
          <cell r="CT174">
            <v>0</v>
          </cell>
          <cell r="CU174">
            <v>0</v>
          </cell>
          <cell r="CV174">
            <v>0</v>
          </cell>
          <cell r="CW174">
            <v>0</v>
          </cell>
          <cell r="CX174">
            <v>0</v>
          </cell>
          <cell r="CY174">
            <v>0</v>
          </cell>
          <cell r="CZ174">
            <v>0</v>
          </cell>
          <cell r="DA174">
            <v>0</v>
          </cell>
          <cell r="DC174">
            <v>38991</v>
          </cell>
          <cell r="DD174">
            <v>7874.1457381293067</v>
          </cell>
          <cell r="DE174">
            <v>218.85977053677581</v>
          </cell>
          <cell r="DF174">
            <v>0</v>
          </cell>
          <cell r="DG174">
            <v>847.03209986001616</v>
          </cell>
          <cell r="DH174">
            <v>0</v>
          </cell>
          <cell r="DI174">
            <v>0</v>
          </cell>
          <cell r="DJ174">
            <v>0</v>
          </cell>
          <cell r="DK174">
            <v>8940.0376085260978</v>
          </cell>
        </row>
        <row r="175">
          <cell r="A175">
            <v>39022</v>
          </cell>
          <cell r="B175">
            <v>395.17291792135438</v>
          </cell>
          <cell r="C175">
            <v>5470.7442724432476</v>
          </cell>
          <cell r="D175">
            <v>579.93550918347012</v>
          </cell>
          <cell r="E175">
            <v>325.30428417084204</v>
          </cell>
          <cell r="F175">
            <v>720.50650860948849</v>
          </cell>
          <cell r="G175">
            <v>-9.4337048409624913</v>
          </cell>
          <cell r="H175">
            <v>4.7716608962032154</v>
          </cell>
          <cell r="I175">
            <v>-0.11600775901639304</v>
          </cell>
          <cell r="J175">
            <v>0</v>
          </cell>
          <cell r="K175">
            <v>0</v>
          </cell>
          <cell r="L175">
            <v>0</v>
          </cell>
          <cell r="M175">
            <v>-3.0399783300000109</v>
          </cell>
          <cell r="N175">
            <v>0</v>
          </cell>
          <cell r="O175">
            <v>0</v>
          </cell>
          <cell r="P175">
            <v>2.2624667078830267</v>
          </cell>
          <cell r="Q175">
            <v>1.6425925644442785</v>
          </cell>
          <cell r="R175">
            <v>7.1550396235096443</v>
          </cell>
          <cell r="S175">
            <v>7.5069672996383829</v>
          </cell>
          <cell r="T175">
            <v>7.5140132359268179</v>
          </cell>
          <cell r="U175">
            <v>24.860978529608424</v>
          </cell>
          <cell r="V175">
            <v>0.44164684075098093</v>
          </cell>
          <cell r="W175">
            <v>33.038451296654983</v>
          </cell>
          <cell r="X175">
            <v>0.86064162829349211</v>
          </cell>
          <cell r="Y175">
            <v>0.25288450385055405</v>
          </cell>
          <cell r="Z175">
            <v>4.0342821439608869</v>
          </cell>
          <cell r="AA175">
            <v>8.9640606502915396</v>
          </cell>
          <cell r="AB175">
            <v>58.736597401495203</v>
          </cell>
          <cell r="AC175">
            <v>39.210616854193091</v>
          </cell>
          <cell r="AD175">
            <v>0.86455799775865483</v>
          </cell>
          <cell r="AE175">
            <v>1.4716088875679869</v>
          </cell>
          <cell r="AF175">
            <v>0.87456605420610889</v>
          </cell>
          <cell r="AG175">
            <v>1.6060592482533904</v>
          </cell>
          <cell r="AH175">
            <v>13.840126945207082</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C175">
            <v>39022</v>
          </cell>
          <cell r="BD175">
            <v>-9.5241194869562378</v>
          </cell>
          <cell r="BE175">
            <v>862.38318659526749</v>
          </cell>
          <cell r="BF175">
            <v>130.44372596843706</v>
          </cell>
          <cell r="BG175">
            <v>67.559596630270107</v>
          </cell>
          <cell r="BH175">
            <v>126.39698992684927</v>
          </cell>
          <cell r="BI175">
            <v>-0.24341380796874468</v>
          </cell>
          <cell r="BJ175">
            <v>2.8384247094649435</v>
          </cell>
          <cell r="BK175">
            <v>0</v>
          </cell>
          <cell r="BL175">
            <v>0</v>
          </cell>
          <cell r="BM175">
            <v>0</v>
          </cell>
          <cell r="BN175">
            <v>0</v>
          </cell>
          <cell r="BP175">
            <v>0</v>
          </cell>
          <cell r="BQ175">
            <v>0</v>
          </cell>
          <cell r="BR175">
            <v>0</v>
          </cell>
          <cell r="BS175">
            <v>0</v>
          </cell>
          <cell r="BT175">
            <v>0</v>
          </cell>
          <cell r="BU175">
            <v>0</v>
          </cell>
          <cell r="CA175">
            <v>0</v>
          </cell>
          <cell r="CB175">
            <v>0</v>
          </cell>
          <cell r="CC175">
            <v>0</v>
          </cell>
          <cell r="CH175">
            <v>0</v>
          </cell>
          <cell r="CI175">
            <v>0</v>
          </cell>
          <cell r="CJ175">
            <v>0</v>
          </cell>
          <cell r="CK175">
            <v>0</v>
          </cell>
          <cell r="CL175">
            <v>0</v>
          </cell>
          <cell r="CR175">
            <v>0</v>
          </cell>
          <cell r="CS175">
            <v>0</v>
          </cell>
          <cell r="CT175">
            <v>0</v>
          </cell>
          <cell r="CU175">
            <v>0</v>
          </cell>
          <cell r="CV175">
            <v>0</v>
          </cell>
          <cell r="CW175">
            <v>0</v>
          </cell>
          <cell r="CX175">
            <v>0</v>
          </cell>
          <cell r="CY175">
            <v>0</v>
          </cell>
          <cell r="CZ175">
            <v>0</v>
          </cell>
          <cell r="DA175">
            <v>0</v>
          </cell>
          <cell r="DC175">
            <v>39022</v>
          </cell>
          <cell r="DD175">
            <v>7483.8454622946265</v>
          </cell>
          <cell r="DE175">
            <v>215.13815841349452</v>
          </cell>
          <cell r="DF175">
            <v>0</v>
          </cell>
          <cell r="DG175">
            <v>1179.854390535364</v>
          </cell>
          <cell r="DH175">
            <v>0</v>
          </cell>
          <cell r="DI175">
            <v>0</v>
          </cell>
          <cell r="DJ175">
            <v>0</v>
          </cell>
          <cell r="DK175">
            <v>8878.8380112434843</v>
          </cell>
        </row>
        <row r="176">
          <cell r="A176">
            <v>39052</v>
          </cell>
          <cell r="B176">
            <v>530.59152302489565</v>
          </cell>
          <cell r="C176">
            <v>8251.7027550338262</v>
          </cell>
          <cell r="D176">
            <v>775.68000976953294</v>
          </cell>
          <cell r="E176">
            <v>374.36431131761765</v>
          </cell>
          <cell r="F176">
            <v>891.31354368607049</v>
          </cell>
          <cell r="G176">
            <v>9.516157743532915</v>
          </cell>
          <cell r="H176">
            <v>7.0445027341823661</v>
          </cell>
          <cell r="I176">
            <v>0.11600775901639304</v>
          </cell>
          <cell r="J176">
            <v>0</v>
          </cell>
          <cell r="K176">
            <v>0</v>
          </cell>
          <cell r="L176">
            <v>0</v>
          </cell>
          <cell r="M176">
            <v>3.0399783300000109</v>
          </cell>
          <cell r="N176">
            <v>0</v>
          </cell>
          <cell r="O176">
            <v>0</v>
          </cell>
          <cell r="P176">
            <v>3.1639028767929691</v>
          </cell>
          <cell r="Q176">
            <v>2.2475202421560425</v>
          </cell>
          <cell r="R176">
            <v>11.595033004913169</v>
          </cell>
          <cell r="S176">
            <v>11.861548543675084</v>
          </cell>
          <cell r="T176">
            <v>10.032008487325143</v>
          </cell>
          <cell r="U176">
            <v>33.563643902540718</v>
          </cell>
          <cell r="V176">
            <v>0.60117562445209494</v>
          </cell>
          <cell r="W176">
            <v>45.371498738118319</v>
          </cell>
          <cell r="X176">
            <v>1.1618162293816945</v>
          </cell>
          <cell r="Y176">
            <v>0.34855489244418347</v>
          </cell>
          <cell r="Z176">
            <v>5.7116962481342561</v>
          </cell>
          <cell r="AA176">
            <v>12.421022786734355</v>
          </cell>
          <cell r="AB176">
            <v>80.993412550542672</v>
          </cell>
          <cell r="AC176">
            <v>53.141157950741743</v>
          </cell>
          <cell r="AD176">
            <v>1.380494351087318</v>
          </cell>
          <cell r="AE176">
            <v>2.4415318125924266</v>
          </cell>
          <cell r="AF176">
            <v>1.1968364260654742</v>
          </cell>
          <cell r="AG176">
            <v>2.1783191610056161</v>
          </cell>
          <cell r="AH176">
            <v>19.134971308729313</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C176">
            <v>39052</v>
          </cell>
          <cell r="BD176">
            <v>9.0304672088763311</v>
          </cell>
          <cell r="BE176">
            <v>1242.2927883561886</v>
          </cell>
          <cell r="BF176">
            <v>181.78144839278264</v>
          </cell>
          <cell r="BG176">
            <v>148.61007245978453</v>
          </cell>
          <cell r="BH176">
            <v>177.01552773347504</v>
          </cell>
          <cell r="BI176">
            <v>0.26538813588898691</v>
          </cell>
          <cell r="BJ176">
            <v>3.5086026735628337</v>
          </cell>
          <cell r="BK176">
            <v>0</v>
          </cell>
          <cell r="BL176">
            <v>0</v>
          </cell>
          <cell r="BM176">
            <v>0</v>
          </cell>
          <cell r="BN176">
            <v>0</v>
          </cell>
          <cell r="BP176">
            <v>0</v>
          </cell>
          <cell r="BQ176">
            <v>0</v>
          </cell>
          <cell r="BR176">
            <v>0</v>
          </cell>
          <cell r="BS176">
            <v>0</v>
          </cell>
          <cell r="BT176">
            <v>0</v>
          </cell>
          <cell r="BU176">
            <v>0</v>
          </cell>
          <cell r="CA176">
            <v>0</v>
          </cell>
          <cell r="CB176">
            <v>0</v>
          </cell>
          <cell r="CC176">
            <v>0</v>
          </cell>
          <cell r="CH176">
            <v>0</v>
          </cell>
          <cell r="CI176">
            <v>0</v>
          </cell>
          <cell r="CJ176">
            <v>0</v>
          </cell>
          <cell r="CK176">
            <v>0</v>
          </cell>
          <cell r="CL176">
            <v>0</v>
          </cell>
          <cell r="CR176">
            <v>0</v>
          </cell>
          <cell r="CS176">
            <v>0</v>
          </cell>
          <cell r="CT176">
            <v>0</v>
          </cell>
          <cell r="CU176">
            <v>0</v>
          </cell>
          <cell r="CV176">
            <v>0</v>
          </cell>
          <cell r="CW176">
            <v>0</v>
          </cell>
          <cell r="CX176">
            <v>0</v>
          </cell>
          <cell r="CY176">
            <v>0</v>
          </cell>
          <cell r="CZ176">
            <v>0</v>
          </cell>
          <cell r="DA176">
            <v>0</v>
          </cell>
          <cell r="DC176">
            <v>39052</v>
          </cell>
          <cell r="DD176">
            <v>10843.368789398673</v>
          </cell>
          <cell r="DE176">
            <v>298.54614513743257</v>
          </cell>
          <cell r="DF176">
            <v>0</v>
          </cell>
          <cell r="DG176">
            <v>1762.5042949605588</v>
          </cell>
          <cell r="DH176">
            <v>0</v>
          </cell>
          <cell r="DI176">
            <v>0</v>
          </cell>
          <cell r="DJ176">
            <v>0</v>
          </cell>
          <cell r="DK176">
            <v>12904.419229496665</v>
          </cell>
        </row>
        <row r="177">
          <cell r="A177">
            <v>39083</v>
          </cell>
          <cell r="B177">
            <v>-3.113023186868304</v>
          </cell>
          <cell r="C177">
            <v>1197.4618153900337</v>
          </cell>
          <cell r="D177">
            <v>405.51203373309727</v>
          </cell>
          <cell r="E177">
            <v>168.17515617029335</v>
          </cell>
          <cell r="F177">
            <v>303.61764948381688</v>
          </cell>
          <cell r="G177">
            <v>-0.35062828808008817</v>
          </cell>
          <cell r="H177">
            <v>2.1502045343285623</v>
          </cell>
          <cell r="I177">
            <v>-1.726229508197008E-3</v>
          </cell>
          <cell r="J177">
            <v>0</v>
          </cell>
          <cell r="K177">
            <v>0</v>
          </cell>
          <cell r="L177">
            <v>0</v>
          </cell>
          <cell r="M177">
            <v>0</v>
          </cell>
          <cell r="N177">
            <v>0</v>
          </cell>
          <cell r="O177">
            <v>0</v>
          </cell>
          <cell r="P177">
            <v>1.2936485017332835</v>
          </cell>
          <cell r="Q177">
            <v>0.93660121836544707</v>
          </cell>
          <cell r="R177">
            <v>4.5553289745178773</v>
          </cell>
          <cell r="S177">
            <v>4.7223783990774635</v>
          </cell>
          <cell r="T177">
            <v>4.2629881809018784</v>
          </cell>
          <cell r="U177">
            <v>14.230995421994521</v>
          </cell>
          <cell r="V177">
            <v>0.25418597897834561</v>
          </cell>
          <cell r="W177">
            <v>19.185773254458212</v>
          </cell>
          <cell r="X177">
            <v>0.48989987273005609</v>
          </cell>
          <cell r="Y177">
            <v>0.14698234248073572</v>
          </cell>
          <cell r="Z177">
            <v>2.3874855432840043</v>
          </cell>
          <cell r="AA177">
            <v>5.0824148366420019</v>
          </cell>
          <cell r="AB177">
            <v>33.367029876040817</v>
          </cell>
          <cell r="AC177">
            <v>22.391216318598708</v>
          </cell>
          <cell r="AD177">
            <v>0.53619709035908514</v>
          </cell>
          <cell r="AE177">
            <v>0.94533101199033531</v>
          </cell>
          <cell r="AF177">
            <v>0.49855648471216085</v>
          </cell>
          <cell r="AG177">
            <v>0.91633881396931649</v>
          </cell>
          <cell r="AH177">
            <v>8.0477297690161009</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C177">
            <v>39083</v>
          </cell>
          <cell r="BD177">
            <v>-1.2216905476305726</v>
          </cell>
          <cell r="BE177">
            <v>244.63309957578986</v>
          </cell>
          <cell r="BF177">
            <v>66.164565112500838</v>
          </cell>
          <cell r="BG177">
            <v>37.241511602885907</v>
          </cell>
          <cell r="BH177">
            <v>58.864968256931093</v>
          </cell>
          <cell r="BI177">
            <v>-3.4145245978522532E-2</v>
          </cell>
          <cell r="BJ177">
            <v>1.5829826079903988</v>
          </cell>
          <cell r="BK177">
            <v>0</v>
          </cell>
          <cell r="BL177">
            <v>0</v>
          </cell>
          <cell r="BM177">
            <v>0</v>
          </cell>
          <cell r="BN177">
            <v>0</v>
          </cell>
          <cell r="BP177">
            <v>0</v>
          </cell>
          <cell r="BQ177">
            <v>0</v>
          </cell>
          <cell r="BR177">
            <v>0</v>
          </cell>
          <cell r="BS177">
            <v>0</v>
          </cell>
          <cell r="BT177">
            <v>0</v>
          </cell>
          <cell r="BU177">
            <v>0</v>
          </cell>
          <cell r="CA177">
            <v>0</v>
          </cell>
          <cell r="CB177">
            <v>0</v>
          </cell>
          <cell r="CC177">
            <v>0</v>
          </cell>
          <cell r="CH177">
            <v>0</v>
          </cell>
          <cell r="CI177">
            <v>0</v>
          </cell>
          <cell r="CJ177">
            <v>0</v>
          </cell>
          <cell r="CK177">
            <v>0</v>
          </cell>
          <cell r="CL177">
            <v>0</v>
          </cell>
          <cell r="CR177">
            <v>0</v>
          </cell>
          <cell r="CS177">
            <v>0</v>
          </cell>
          <cell r="CT177">
            <v>0</v>
          </cell>
          <cell r="CU177">
            <v>0</v>
          </cell>
          <cell r="CV177">
            <v>0</v>
          </cell>
          <cell r="CW177">
            <v>0</v>
          </cell>
          <cell r="CX177">
            <v>0</v>
          </cell>
          <cell r="CY177">
            <v>0</v>
          </cell>
          <cell r="CZ177">
            <v>0</v>
          </cell>
          <cell r="DA177">
            <v>0</v>
          </cell>
          <cell r="DC177">
            <v>39083</v>
          </cell>
          <cell r="DD177">
            <v>2073.4514816071137</v>
          </cell>
          <cell r="DE177">
            <v>124.25108188985035</v>
          </cell>
          <cell r="DF177">
            <v>0</v>
          </cell>
          <cell r="DG177">
            <v>407.231291362489</v>
          </cell>
          <cell r="DH177">
            <v>0</v>
          </cell>
          <cell r="DI177">
            <v>0</v>
          </cell>
          <cell r="DJ177">
            <v>0</v>
          </cell>
          <cell r="DK177">
            <v>2604.9338548594533</v>
          </cell>
        </row>
        <row r="178">
          <cell r="A178">
            <v>39114</v>
          </cell>
          <cell r="B178">
            <v>-1001.0269408475833</v>
          </cell>
          <cell r="C178">
            <v>-1187.9044374620426</v>
          </cell>
          <cell r="D178">
            <v>-233.59358164304876</v>
          </cell>
          <cell r="E178">
            <v>-326.09698134627524</v>
          </cell>
          <cell r="F178">
            <v>-459.95259299821237</v>
          </cell>
          <cell r="G178">
            <v>-27.102444415571682</v>
          </cell>
          <cell r="H178">
            <v>-3.8199229796562761</v>
          </cell>
          <cell r="I178">
            <v>-0.34302013728813563</v>
          </cell>
          <cell r="J178">
            <v>0</v>
          </cell>
          <cell r="K178">
            <v>0</v>
          </cell>
          <cell r="L178">
            <v>0</v>
          </cell>
          <cell r="M178">
            <v>-9.119934990000047</v>
          </cell>
          <cell r="N178">
            <v>0</v>
          </cell>
          <cell r="O178">
            <v>0</v>
          </cell>
          <cell r="P178">
            <v>-1.6519842927215347</v>
          </cell>
          <cell r="Q178">
            <v>-1.1145204377642743</v>
          </cell>
          <cell r="R178">
            <v>-7.6724162321978682</v>
          </cell>
          <cell r="S178">
            <v>-7.5728158680637989</v>
          </cell>
          <cell r="T178">
            <v>-4.6142770954218371</v>
          </cell>
          <cell r="U178">
            <v>-16.153598906896462</v>
          </cell>
          <cell r="V178">
            <v>-0.29497382424472351</v>
          </cell>
          <cell r="W178">
            <v>-22.683520917376057</v>
          </cell>
          <cell r="X178">
            <v>-0.55714841879796539</v>
          </cell>
          <cell r="Y178">
            <v>-0.17566223721965768</v>
          </cell>
          <cell r="Z178">
            <v>-3.0356851189730492</v>
          </cell>
          <cell r="AA178">
            <v>-6.3367499104056506</v>
          </cell>
          <cell r="AB178">
            <v>-37.721699133232278</v>
          </cell>
          <cell r="AC178">
            <v>-25.780662471667966</v>
          </cell>
          <cell r="AD178">
            <v>-0.89885757320501103</v>
          </cell>
          <cell r="AE178">
            <v>-1.6675729938010413</v>
          </cell>
          <cell r="AF178">
            <v>-0.59366192992384192</v>
          </cell>
          <cell r="AG178">
            <v>-1.0582012282270812</v>
          </cell>
          <cell r="AH178">
            <v>-9.7093800798185299</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C178">
            <v>39114</v>
          </cell>
          <cell r="BD178">
            <v>-18.271597217932424</v>
          </cell>
          <cell r="BE178">
            <v>-154.7189168157538</v>
          </cell>
          <cell r="BF178">
            <v>-83.483684518518601</v>
          </cell>
          <cell r="BG178">
            <v>-119.10935702966674</v>
          </cell>
          <cell r="BH178">
            <v>-89.333197915538847</v>
          </cell>
          <cell r="BI178">
            <v>-0.71873195611495433</v>
          </cell>
          <cell r="BJ178">
            <v>-1.9059377794065444</v>
          </cell>
          <cell r="BK178">
            <v>0</v>
          </cell>
          <cell r="BL178">
            <v>0</v>
          </cell>
          <cell r="BM178">
            <v>0</v>
          </cell>
          <cell r="BN178">
            <v>0</v>
          </cell>
          <cell r="BP178">
            <v>0</v>
          </cell>
          <cell r="BQ178">
            <v>0</v>
          </cell>
          <cell r="BR178">
            <v>0</v>
          </cell>
          <cell r="BS178">
            <v>0</v>
          </cell>
          <cell r="BT178">
            <v>0</v>
          </cell>
          <cell r="BU178">
            <v>0</v>
          </cell>
          <cell r="CA178">
            <v>0</v>
          </cell>
          <cell r="CB178">
            <v>0</v>
          </cell>
          <cell r="CC178">
            <v>0</v>
          </cell>
          <cell r="CH178">
            <v>0</v>
          </cell>
          <cell r="CI178">
            <v>0</v>
          </cell>
          <cell r="CJ178">
            <v>0</v>
          </cell>
          <cell r="CK178">
            <v>0</v>
          </cell>
          <cell r="CL178">
            <v>0</v>
          </cell>
          <cell r="CR178">
            <v>0</v>
          </cell>
          <cell r="CS178">
            <v>0</v>
          </cell>
          <cell r="CT178">
            <v>0</v>
          </cell>
          <cell r="CU178">
            <v>0</v>
          </cell>
          <cell r="CV178">
            <v>0</v>
          </cell>
          <cell r="CW178">
            <v>0</v>
          </cell>
          <cell r="CX178">
            <v>0</v>
          </cell>
          <cell r="CY178">
            <v>0</v>
          </cell>
          <cell r="CZ178">
            <v>0</v>
          </cell>
          <cell r="DA178">
            <v>0</v>
          </cell>
          <cell r="DC178">
            <v>39114</v>
          </cell>
          <cell r="DD178">
            <v>-3248.9598568196789</v>
          </cell>
          <cell r="DE178">
            <v>-149.29338866995863</v>
          </cell>
          <cell r="DF178">
            <v>0</v>
          </cell>
          <cell r="DG178">
            <v>-467.54142323293189</v>
          </cell>
          <cell r="DH178">
            <v>0</v>
          </cell>
          <cell r="DI178">
            <v>0</v>
          </cell>
          <cell r="DJ178">
            <v>0</v>
          </cell>
          <cell r="DK178">
            <v>-3865.794668722569</v>
          </cell>
        </row>
        <row r="179">
          <cell r="A179">
            <v>39142</v>
          </cell>
          <cell r="B179">
            <v>16.806282335695869</v>
          </cell>
          <cell r="C179">
            <v>-6150.2117978352908</v>
          </cell>
          <cell r="D179">
            <v>-355.88007158436676</v>
          </cell>
          <cell r="E179">
            <v>-72.314051963985776</v>
          </cell>
          <cell r="F179">
            <v>-345.6371053384496</v>
          </cell>
          <cell r="G179">
            <v>27.50029068998694</v>
          </cell>
          <cell r="H179">
            <v>-2.2468884135579366</v>
          </cell>
          <cell r="I179">
            <v>0.34837437457627152</v>
          </cell>
          <cell r="J179">
            <v>0</v>
          </cell>
          <cell r="K179">
            <v>0</v>
          </cell>
          <cell r="L179">
            <v>0</v>
          </cell>
          <cell r="M179">
            <v>9.1199349900000044</v>
          </cell>
          <cell r="N179">
            <v>0</v>
          </cell>
          <cell r="O179">
            <v>0</v>
          </cell>
          <cell r="P179">
            <v>-1.3095960466574734</v>
          </cell>
          <cell r="Q179">
            <v>-0.99721390177796998</v>
          </cell>
          <cell r="R179">
            <v>-2.2898726356596697</v>
          </cell>
          <cell r="S179">
            <v>-2.7032949095364671</v>
          </cell>
          <cell r="T179">
            <v>-4.93885822066893</v>
          </cell>
          <cell r="U179">
            <v>-15.065440079800439</v>
          </cell>
          <cell r="V179">
            <v>-0.26099715638298027</v>
          </cell>
          <cell r="W179">
            <v>-18.892092010009009</v>
          </cell>
          <cell r="X179">
            <v>-0.53555431215631666</v>
          </cell>
          <cell r="Y179">
            <v>-0.14366388318493761</v>
          </cell>
          <cell r="Z179">
            <v>-2.1238393572996301</v>
          </cell>
          <cell r="AA179">
            <v>-5.4555999587580786</v>
          </cell>
          <cell r="AB179">
            <v>-33.404746477950624</v>
          </cell>
          <cell r="AC179">
            <v>-23.92179046406639</v>
          </cell>
          <cell r="AD179">
            <v>-0.30490946920365669</v>
          </cell>
          <cell r="AE179">
            <v>-0.41600796340607715</v>
          </cell>
          <cell r="AF179">
            <v>-0.53137726329614088</v>
          </cell>
          <cell r="AG179">
            <v>-0.98296582639697139</v>
          </cell>
          <cell r="AH179">
            <v>-7.822930523680995</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C179">
            <v>39142</v>
          </cell>
          <cell r="BD179">
            <v>20.516487279504332</v>
          </cell>
          <cell r="BE179">
            <v>-888.18844043621812</v>
          </cell>
          <cell r="BF179">
            <v>-74.928052750400013</v>
          </cell>
          <cell r="BG179">
            <v>-8.7222172484983957</v>
          </cell>
          <cell r="BH179">
            <v>-69.837296780392933</v>
          </cell>
          <cell r="BI179">
            <v>0.77265904481829217</v>
          </cell>
          <cell r="BJ179">
            <v>-1.8805527045865098</v>
          </cell>
          <cell r="BK179">
            <v>0</v>
          </cell>
          <cell r="BL179">
            <v>0</v>
          </cell>
          <cell r="BM179">
            <v>0</v>
          </cell>
          <cell r="BN179">
            <v>0</v>
          </cell>
          <cell r="BP179">
            <v>0</v>
          </cell>
          <cell r="BQ179">
            <v>0</v>
          </cell>
          <cell r="BR179">
            <v>0</v>
          </cell>
          <cell r="BS179">
            <v>0</v>
          </cell>
          <cell r="BT179">
            <v>0</v>
          </cell>
          <cell r="BU179">
            <v>0</v>
          </cell>
          <cell r="CA179">
            <v>0</v>
          </cell>
          <cell r="CB179">
            <v>0</v>
          </cell>
          <cell r="CC179">
            <v>0</v>
          </cell>
          <cell r="CH179">
            <v>0</v>
          </cell>
          <cell r="CI179">
            <v>0</v>
          </cell>
          <cell r="CJ179">
            <v>0</v>
          </cell>
          <cell r="CK179">
            <v>0</v>
          </cell>
          <cell r="CL179">
            <v>0</v>
          </cell>
          <cell r="CR179">
            <v>0</v>
          </cell>
          <cell r="CS179">
            <v>0</v>
          </cell>
          <cell r="CT179">
            <v>0</v>
          </cell>
          <cell r="CU179">
            <v>0</v>
          </cell>
          <cell r="CV179">
            <v>0</v>
          </cell>
          <cell r="CW179">
            <v>0</v>
          </cell>
          <cell r="CX179">
            <v>0</v>
          </cell>
          <cell r="CY179">
            <v>0</v>
          </cell>
          <cell r="CZ179">
            <v>0</v>
          </cell>
          <cell r="DA179">
            <v>0</v>
          </cell>
          <cell r="DC179">
            <v>39142</v>
          </cell>
          <cell r="DD179">
            <v>-6872.5150327453912</v>
          </cell>
          <cell r="DE179">
            <v>-122.10075045989275</v>
          </cell>
          <cell r="DF179">
            <v>0</v>
          </cell>
          <cell r="DG179">
            <v>-1022.2674135957734</v>
          </cell>
          <cell r="DH179">
            <v>0</v>
          </cell>
          <cell r="DI179">
            <v>0</v>
          </cell>
          <cell r="DJ179">
            <v>0</v>
          </cell>
          <cell r="DK179">
            <v>-8016.8831968010572</v>
          </cell>
        </row>
        <row r="180">
          <cell r="A180">
            <v>39173</v>
          </cell>
          <cell r="B180">
            <v>-668.99461284696645</v>
          </cell>
          <cell r="C180">
            <v>-5084.6611051337331</v>
          </cell>
          <cell r="D180">
            <v>-621.86908211910577</v>
          </cell>
          <cell r="E180">
            <v>-503.86741011143818</v>
          </cell>
          <cell r="F180">
            <v>-789.16469816808058</v>
          </cell>
          <cell r="G180">
            <v>-9.4541676712258891</v>
          </cell>
          <cell r="H180">
            <v>-6.210643379354817</v>
          </cell>
          <cell r="I180">
            <v>-0.11963576679633192</v>
          </cell>
          <cell r="J180">
            <v>0</v>
          </cell>
          <cell r="K180">
            <v>0</v>
          </cell>
          <cell r="L180">
            <v>0</v>
          </cell>
          <cell r="M180">
            <v>-3.0399783299999683</v>
          </cell>
          <cell r="N180">
            <v>0</v>
          </cell>
          <cell r="O180">
            <v>0</v>
          </cell>
          <cell r="P180">
            <v>-2.959499564907019</v>
          </cell>
          <cell r="Q180">
            <v>-2.0891488886576575</v>
          </cell>
          <cell r="R180">
            <v>-10.649415688856685</v>
          </cell>
          <cell r="S180">
            <v>-10.864782691718062</v>
          </cell>
          <cell r="T180">
            <v>-9.3243858291007644</v>
          </cell>
          <cell r="U180">
            <v>-30.733362721987397</v>
          </cell>
          <cell r="V180">
            <v>-0.54958277120147048</v>
          </cell>
          <cell r="W180">
            <v>-41.285416702557271</v>
          </cell>
          <cell r="X180">
            <v>-1.0743712181154526</v>
          </cell>
          <cell r="Y180">
            <v>-0.31760823308449415</v>
          </cell>
          <cell r="Z180">
            <v>-5.1964081134353819</v>
          </cell>
          <cell r="AA180">
            <v>-11.718931096762709</v>
          </cell>
          <cell r="AB180">
            <v>-71.279793657453979</v>
          </cell>
          <cell r="AC180">
            <v>-48.985776299104202</v>
          </cell>
          <cell r="AD180">
            <v>-1.2795972143443155</v>
          </cell>
          <cell r="AE180">
            <v>-2.2504913779584772</v>
          </cell>
          <cell r="AF180">
            <v>-1.1130309025915524</v>
          </cell>
          <cell r="AG180">
            <v>-2.0120211895505435</v>
          </cell>
          <cell r="AH180">
            <v>-17.461388760797419</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C180">
            <v>39173</v>
          </cell>
          <cell r="BD180">
            <v>-8.9412898039809363</v>
          </cell>
          <cell r="BE180">
            <v>-751.06627717000697</v>
          </cell>
          <cell r="BF180">
            <v>-154.24292794284622</v>
          </cell>
          <cell r="BG180">
            <v>-119.23532729766669</v>
          </cell>
          <cell r="BH180">
            <v>-153.67711906083673</v>
          </cell>
          <cell r="BI180">
            <v>-0.31196177749622311</v>
          </cell>
          <cell r="BJ180">
            <v>-3.3209393100210622</v>
          </cell>
          <cell r="BK180">
            <v>0</v>
          </cell>
          <cell r="BL180">
            <v>0</v>
          </cell>
          <cell r="BM180">
            <v>0</v>
          </cell>
          <cell r="BN180">
            <v>0</v>
          </cell>
          <cell r="BP180">
            <v>0</v>
          </cell>
          <cell r="BQ180">
            <v>0</v>
          </cell>
          <cell r="BR180">
            <v>0</v>
          </cell>
          <cell r="BS180">
            <v>0</v>
          </cell>
          <cell r="BT180">
            <v>0</v>
          </cell>
          <cell r="BU180">
            <v>0</v>
          </cell>
          <cell r="CA180">
            <v>0</v>
          </cell>
          <cell r="CB180">
            <v>0</v>
          </cell>
          <cell r="CC180">
            <v>0</v>
          </cell>
          <cell r="CH180">
            <v>0</v>
          </cell>
          <cell r="CI180">
            <v>0</v>
          </cell>
          <cell r="CJ180">
            <v>0</v>
          </cell>
          <cell r="CK180">
            <v>0</v>
          </cell>
          <cell r="CL180">
            <v>0</v>
          </cell>
          <cell r="CR180">
            <v>0</v>
          </cell>
          <cell r="CS180">
            <v>0</v>
          </cell>
          <cell r="CT180">
            <v>0</v>
          </cell>
          <cell r="CU180">
            <v>0</v>
          </cell>
          <cell r="CV180">
            <v>0</v>
          </cell>
          <cell r="CW180">
            <v>0</v>
          </cell>
          <cell r="CX180">
            <v>0</v>
          </cell>
          <cell r="CY180">
            <v>0</v>
          </cell>
          <cell r="CZ180">
            <v>0</v>
          </cell>
          <cell r="DA180">
            <v>0</v>
          </cell>
          <cell r="DC180">
            <v>39173</v>
          </cell>
          <cell r="DD180">
            <v>-7687.3813335267014</v>
          </cell>
          <cell r="DE180">
            <v>-271.14501292218489</v>
          </cell>
          <cell r="DF180">
            <v>0</v>
          </cell>
          <cell r="DG180">
            <v>-1190.7958423628547</v>
          </cell>
          <cell r="DH180">
            <v>0</v>
          </cell>
          <cell r="DI180">
            <v>0</v>
          </cell>
          <cell r="DJ180">
            <v>0</v>
          </cell>
          <cell r="DK180">
            <v>-9149.3221888117405</v>
          </cell>
        </row>
        <row r="181">
          <cell r="A181">
            <v>39203</v>
          </cell>
          <cell r="B181">
            <v>-306.60033598756672</v>
          </cell>
          <cell r="C181">
            <v>-4396.2873855148682</v>
          </cell>
          <cell r="D181">
            <v>-584.3840643732882</v>
          </cell>
          <cell r="E181">
            <v>-82.756699630326921</v>
          </cell>
          <cell r="F181">
            <v>-596.81568549048166</v>
          </cell>
          <cell r="G181">
            <v>9.1031608274966516</v>
          </cell>
          <cell r="H181">
            <v>-4.3787320900412858</v>
          </cell>
          <cell r="I181">
            <v>0.11600775901639304</v>
          </cell>
          <cell r="J181">
            <v>0</v>
          </cell>
          <cell r="K181">
            <v>0</v>
          </cell>
          <cell r="L181">
            <v>0</v>
          </cell>
          <cell r="M181">
            <v>3.0399783299999967</v>
          </cell>
          <cell r="N181">
            <v>0</v>
          </cell>
          <cell r="O181">
            <v>0</v>
          </cell>
          <cell r="P181">
            <v>-2.1546396846714648</v>
          </cell>
          <cell r="Q181">
            <v>-1.5703603889185582</v>
          </cell>
          <cell r="R181">
            <v>-6.5513048442398301</v>
          </cell>
          <cell r="S181">
            <v>-6.8845609533013814</v>
          </cell>
          <cell r="T181">
            <v>-7.4337682232223115</v>
          </cell>
          <cell r="U181">
            <v>-23.306079807476792</v>
          </cell>
          <cell r="V181">
            <v>-0.41189904727757753</v>
          </cell>
          <cell r="W181">
            <v>-30.580711670701376</v>
          </cell>
          <cell r="X181">
            <v>-0.82278515407230257</v>
          </cell>
          <cell r="Y181">
            <v>-0.23431815418189322</v>
          </cell>
          <cell r="Z181">
            <v>-3.7216754123518339</v>
          </cell>
          <cell r="AA181">
            <v>-8.7229684218175798</v>
          </cell>
          <cell r="AB181">
            <v>-53.368150402795621</v>
          </cell>
          <cell r="AC181">
            <v>-37.135916328291195</v>
          </cell>
          <cell r="AD181">
            <v>-0.79339941706186501</v>
          </cell>
          <cell r="AE181">
            <v>-1.3451314456084162</v>
          </cell>
          <cell r="AF181">
            <v>-0.83675977297993165</v>
          </cell>
          <cell r="AG181">
            <v>-1.5262358071366009</v>
          </cell>
          <cell r="AH181">
            <v>-12.838103281388911</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C181">
            <v>39203</v>
          </cell>
          <cell r="BD181">
            <v>4.7979340018969765</v>
          </cell>
          <cell r="BE181">
            <v>-708.79042184818286</v>
          </cell>
          <cell r="BF181">
            <v>-116.74392479215899</v>
          </cell>
          <cell r="BG181">
            <v>-72.594542633433207</v>
          </cell>
          <cell r="BH181">
            <v>-113.68504751925801</v>
          </cell>
          <cell r="BI181">
            <v>0.27705527701587496</v>
          </cell>
          <cell r="BJ181">
            <v>-2.5008177138066014</v>
          </cell>
          <cell r="BK181">
            <v>0</v>
          </cell>
          <cell r="BL181">
            <v>0</v>
          </cell>
          <cell r="BM181">
            <v>0</v>
          </cell>
          <cell r="BN181">
            <v>0</v>
          </cell>
          <cell r="BP181">
            <v>0</v>
          </cell>
          <cell r="BQ181">
            <v>0</v>
          </cell>
          <cell r="BR181">
            <v>0</v>
          </cell>
          <cell r="BS181">
            <v>0</v>
          </cell>
          <cell r="BT181">
            <v>0</v>
          </cell>
          <cell r="BU181">
            <v>0</v>
          </cell>
          <cell r="CA181">
            <v>0</v>
          </cell>
          <cell r="CB181">
            <v>0</v>
          </cell>
          <cell r="CC181">
            <v>0</v>
          </cell>
          <cell r="CH181">
            <v>0</v>
          </cell>
          <cell r="CI181">
            <v>0</v>
          </cell>
          <cell r="CJ181">
            <v>0</v>
          </cell>
          <cell r="CK181">
            <v>0</v>
          </cell>
          <cell r="CL181">
            <v>0</v>
          </cell>
          <cell r="CR181">
            <v>0</v>
          </cell>
          <cell r="CS181">
            <v>0</v>
          </cell>
          <cell r="CT181">
            <v>0</v>
          </cell>
          <cell r="CU181">
            <v>0</v>
          </cell>
          <cell r="CV181">
            <v>0</v>
          </cell>
          <cell r="CW181">
            <v>0</v>
          </cell>
          <cell r="CX181">
            <v>0</v>
          </cell>
          <cell r="CY181">
            <v>0</v>
          </cell>
          <cell r="CZ181">
            <v>0</v>
          </cell>
          <cell r="DA181">
            <v>0</v>
          </cell>
          <cell r="DC181">
            <v>39203</v>
          </cell>
          <cell r="DD181">
            <v>-5958.9637561700592</v>
          </cell>
          <cell r="DE181">
            <v>-200.23876821749548</v>
          </cell>
          <cell r="DF181">
            <v>0</v>
          </cell>
          <cell r="DG181">
            <v>-1009.2397652279268</v>
          </cell>
          <cell r="DH181">
            <v>0</v>
          </cell>
          <cell r="DI181">
            <v>0</v>
          </cell>
          <cell r="DJ181">
            <v>0</v>
          </cell>
          <cell r="DK181">
            <v>-7168.442289615482</v>
          </cell>
        </row>
        <row r="182">
          <cell r="A182">
            <v>39234</v>
          </cell>
          <cell r="B182">
            <v>-153.8480937444665</v>
          </cell>
          <cell r="C182">
            <v>-2690.1172418009846</v>
          </cell>
          <cell r="D182">
            <v>-352.14054420131015</v>
          </cell>
          <cell r="E182">
            <v>-182.65352309150012</v>
          </cell>
          <cell r="F182">
            <v>-332.10199847418477</v>
          </cell>
          <cell r="G182">
            <v>-9.1964231133624708</v>
          </cell>
          <cell r="H182">
            <v>14.123203771932953</v>
          </cell>
          <cell r="I182">
            <v>-0.11600775901639304</v>
          </cell>
          <cell r="J182">
            <v>0</v>
          </cell>
          <cell r="K182">
            <v>0</v>
          </cell>
          <cell r="L182">
            <v>0</v>
          </cell>
          <cell r="M182">
            <v>-3.0399783299999967</v>
          </cell>
          <cell r="N182">
            <v>0</v>
          </cell>
          <cell r="O182">
            <v>0</v>
          </cell>
          <cell r="P182">
            <v>-1.1649706128269299</v>
          </cell>
          <cell r="Q182">
            <v>-0.82987455260231324</v>
          </cell>
          <cell r="R182">
            <v>-4.7636247022117004</v>
          </cell>
          <cell r="S182">
            <v>-4.8150427764837467</v>
          </cell>
          <cell r="T182">
            <v>-5.4534774727494586</v>
          </cell>
          <cell r="U182">
            <v>-12.356117452448586</v>
          </cell>
          <cell r="V182">
            <v>-0.22188379494738597</v>
          </cell>
          <cell r="W182">
            <v>-16.886683365292409</v>
          </cell>
          <cell r="X182">
            <v>-0.43334499899979895</v>
          </cell>
          <cell r="Y182">
            <v>-0.12990895191936352</v>
          </cell>
          <cell r="Z182">
            <v>-2.1732680968807765</v>
          </cell>
          <cell r="AA182">
            <v>-4.5789831102061953</v>
          </cell>
          <cell r="AB182">
            <v>-27.867954231838411</v>
          </cell>
          <cell r="AC182">
            <v>-19.622476519038727</v>
          </cell>
          <cell r="AD182">
            <v>-0.5561651687438518</v>
          </cell>
          <cell r="AE182">
            <v>-1.0126132765386213</v>
          </cell>
          <cell r="AF182">
            <v>-0.44199624525374559</v>
          </cell>
          <cell r="AG182">
            <v>-0.80540456101884339</v>
          </cell>
          <cell r="AH182">
            <v>-7.1378934921891712</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C182">
            <v>39234</v>
          </cell>
          <cell r="BD182">
            <v>-6.092798764923657</v>
          </cell>
          <cell r="BE182">
            <v>-447.8186140410902</v>
          </cell>
          <cell r="BF182">
            <v>-62.871173708460688</v>
          </cell>
          <cell r="BG182">
            <v>-55.8305422663135</v>
          </cell>
          <cell r="BH182">
            <v>-65.361083938354241</v>
          </cell>
          <cell r="BI182">
            <v>-0.26896873380193309</v>
          </cell>
          <cell r="BJ182">
            <v>0.94093392305717183</v>
          </cell>
          <cell r="BK182">
            <v>0</v>
          </cell>
          <cell r="BL182">
            <v>0</v>
          </cell>
          <cell r="BM182">
            <v>0</v>
          </cell>
          <cell r="BN182">
            <v>0</v>
          </cell>
          <cell r="BP182">
            <v>0</v>
          </cell>
          <cell r="BQ182">
            <v>0</v>
          </cell>
          <cell r="BR182">
            <v>0</v>
          </cell>
          <cell r="BS182">
            <v>0</v>
          </cell>
          <cell r="BT182">
            <v>0</v>
          </cell>
          <cell r="BU182">
            <v>0</v>
          </cell>
          <cell r="CA182">
            <v>0</v>
          </cell>
          <cell r="CB182">
            <v>0</v>
          </cell>
          <cell r="CC182">
            <v>0</v>
          </cell>
          <cell r="CH182">
            <v>0</v>
          </cell>
          <cell r="CI182">
            <v>0</v>
          </cell>
          <cell r="CJ182">
            <v>0</v>
          </cell>
          <cell r="CK182">
            <v>0</v>
          </cell>
          <cell r="CL182">
            <v>0</v>
          </cell>
          <cell r="CR182">
            <v>0</v>
          </cell>
          <cell r="CS182">
            <v>0</v>
          </cell>
          <cell r="CT182">
            <v>0</v>
          </cell>
          <cell r="CU182">
            <v>0</v>
          </cell>
          <cell r="CV182">
            <v>0</v>
          </cell>
          <cell r="CW182">
            <v>0</v>
          </cell>
          <cell r="CX182">
            <v>0</v>
          </cell>
          <cell r="CY182">
            <v>0</v>
          </cell>
          <cell r="CZ182">
            <v>0</v>
          </cell>
          <cell r="DA182">
            <v>0</v>
          </cell>
          <cell r="DC182">
            <v>39234</v>
          </cell>
          <cell r="DD182">
            <v>-3709.0906067428923</v>
          </cell>
          <cell r="DE182">
            <v>-111.25168338219004</v>
          </cell>
          <cell r="DF182">
            <v>0</v>
          </cell>
          <cell r="DG182">
            <v>-637.30224752988704</v>
          </cell>
          <cell r="DH182">
            <v>0</v>
          </cell>
          <cell r="DI182">
            <v>0</v>
          </cell>
          <cell r="DJ182">
            <v>0</v>
          </cell>
          <cell r="DK182">
            <v>-4457.6445376549691</v>
          </cell>
        </row>
        <row r="183">
          <cell r="A183">
            <v>39264</v>
          </cell>
          <cell r="B183">
            <v>403.15172107915896</v>
          </cell>
          <cell r="C183">
            <v>-1249.4523522924815</v>
          </cell>
          <cell r="D183">
            <v>-37.358957626977542</v>
          </cell>
          <cell r="E183">
            <v>87.308896258886307</v>
          </cell>
          <cell r="F183">
            <v>72.783608159034827</v>
          </cell>
          <cell r="G183">
            <v>9.521391810186401</v>
          </cell>
          <cell r="H183">
            <v>-0.32059847622318571</v>
          </cell>
          <cell r="I183">
            <v>0.11600775901639304</v>
          </cell>
          <cell r="J183">
            <v>0</v>
          </cell>
          <cell r="K183">
            <v>0</v>
          </cell>
          <cell r="L183">
            <v>0</v>
          </cell>
          <cell r="M183">
            <v>3.0399783299999967</v>
          </cell>
          <cell r="N183">
            <v>0</v>
          </cell>
          <cell r="O183">
            <v>0</v>
          </cell>
          <cell r="P183">
            <v>0.20131255698181949</v>
          </cell>
          <cell r="Q183">
            <v>0.12599647136387193</v>
          </cell>
          <cell r="R183">
            <v>1.0237058572151909</v>
          </cell>
          <cell r="S183">
            <v>0.92580034814010759</v>
          </cell>
          <cell r="T183">
            <v>2.4281970247170346</v>
          </cell>
          <cell r="U183">
            <v>0.99213000399324969</v>
          </cell>
          <cell r="V183">
            <v>1.6739858547754838E-2</v>
          </cell>
          <cell r="W183">
            <v>1.0965609022300775</v>
          </cell>
          <cell r="X183">
            <v>6.0994822496437728E-2</v>
          </cell>
          <cell r="Y183">
            <v>9.4312656923254412E-3</v>
          </cell>
          <cell r="Z183">
            <v>0.19795250348403837</v>
          </cell>
          <cell r="AA183">
            <v>0.9962257254135416</v>
          </cell>
          <cell r="AB183">
            <v>3.7008493232165875</v>
          </cell>
          <cell r="AC183">
            <v>2.2436373671858618</v>
          </cell>
          <cell r="AD183">
            <v>0.12546473289171622</v>
          </cell>
          <cell r="AE183">
            <v>0.24019237594958209</v>
          </cell>
          <cell r="AF183">
            <v>6.8168824125131255E-2</v>
          </cell>
          <cell r="AG183">
            <v>0.10076335661788249</v>
          </cell>
          <cell r="AH183">
            <v>0.56957053055258555</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C183">
            <v>39264</v>
          </cell>
          <cell r="BD183">
            <v>6.3913257508907009</v>
          </cell>
          <cell r="BE183">
            <v>145.31034689204728</v>
          </cell>
          <cell r="BF183">
            <v>6.4329180908911496</v>
          </cell>
          <cell r="BG183">
            <v>15.131791472116561</v>
          </cell>
          <cell r="BH183">
            <v>9.1312459306975882</v>
          </cell>
          <cell r="BI183">
            <v>0.27266315666948859</v>
          </cell>
          <cell r="BJ183">
            <v>-0.14856179915809165</v>
          </cell>
          <cell r="BK183">
            <v>0</v>
          </cell>
          <cell r="BL183">
            <v>0</v>
          </cell>
          <cell r="BM183">
            <v>0</v>
          </cell>
          <cell r="BN183">
            <v>0</v>
          </cell>
          <cell r="BP183">
            <v>0</v>
          </cell>
          <cell r="BQ183">
            <v>0</v>
          </cell>
          <cell r="BR183">
            <v>0</v>
          </cell>
          <cell r="BS183">
            <v>0</v>
          </cell>
          <cell r="BT183">
            <v>0</v>
          </cell>
          <cell r="BU183">
            <v>0</v>
          </cell>
          <cell r="CA183">
            <v>0</v>
          </cell>
          <cell r="CB183">
            <v>0</v>
          </cell>
          <cell r="CC183">
            <v>0</v>
          </cell>
          <cell r="CH183">
            <v>0</v>
          </cell>
          <cell r="CI183">
            <v>0</v>
          </cell>
          <cell r="CJ183">
            <v>0</v>
          </cell>
          <cell r="CK183">
            <v>0</v>
          </cell>
          <cell r="CL183">
            <v>0</v>
          </cell>
          <cell r="CR183">
            <v>0</v>
          </cell>
          <cell r="CS183">
            <v>0</v>
          </cell>
          <cell r="CT183">
            <v>0</v>
          </cell>
          <cell r="CU183">
            <v>0</v>
          </cell>
          <cell r="CV183">
            <v>0</v>
          </cell>
          <cell r="CW183">
            <v>0</v>
          </cell>
          <cell r="CX183">
            <v>0</v>
          </cell>
          <cell r="CY183">
            <v>0</v>
          </cell>
          <cell r="CZ183">
            <v>0</v>
          </cell>
          <cell r="DA183">
            <v>0</v>
          </cell>
          <cell r="DC183">
            <v>39264</v>
          </cell>
          <cell r="DD183">
            <v>-711.21030499939934</v>
          </cell>
          <cell r="DE183">
            <v>15.123693850814796</v>
          </cell>
          <cell r="DF183">
            <v>0</v>
          </cell>
          <cell r="DG183">
            <v>182.52172949415467</v>
          </cell>
          <cell r="DH183">
            <v>0</v>
          </cell>
          <cell r="DI183">
            <v>0</v>
          </cell>
          <cell r="DJ183">
            <v>0</v>
          </cell>
          <cell r="DK183">
            <v>-513.56488165442988</v>
          </cell>
        </row>
        <row r="184">
          <cell r="A184">
            <v>39295</v>
          </cell>
          <cell r="B184">
            <v>80.530453802436568</v>
          </cell>
          <cell r="C184">
            <v>3811.0749331715165</v>
          </cell>
          <cell r="D184">
            <v>19.183607378528677</v>
          </cell>
          <cell r="E184">
            <v>-26.876811857498978</v>
          </cell>
          <cell r="F184">
            <v>0.7482779020505177</v>
          </cell>
          <cell r="G184">
            <v>-0.50997908753015508</v>
          </cell>
          <cell r="H184">
            <v>0.45414256445480206</v>
          </cell>
          <cell r="I184">
            <v>-1.726229508197008E-3</v>
          </cell>
          <cell r="J184">
            <v>0</v>
          </cell>
          <cell r="K184">
            <v>0</v>
          </cell>
          <cell r="L184">
            <v>0</v>
          </cell>
          <cell r="M184">
            <v>0</v>
          </cell>
          <cell r="N184">
            <v>0</v>
          </cell>
          <cell r="O184">
            <v>0</v>
          </cell>
          <cell r="P184">
            <v>-7.4921423948213217E-3</v>
          </cell>
          <cell r="Q184">
            <v>-3.6232491909382603E-3</v>
          </cell>
          <cell r="R184">
            <v>-1.0395919093852513E-2</v>
          </cell>
          <cell r="S184">
            <v>-6.294776699032667E-3</v>
          </cell>
          <cell r="T184">
            <v>-1.1852323624571337E-2</v>
          </cell>
          <cell r="U184">
            <v>-1.993345954692316E-2</v>
          </cell>
          <cell r="V184">
            <v>-3.0705501618122355E-4</v>
          </cell>
          <cell r="W184">
            <v>-7.6300323624636235E-3</v>
          </cell>
          <cell r="X184">
            <v>-1.3352556634304014E-3</v>
          </cell>
          <cell r="Y184">
            <v>-9.5375404531194974E-5</v>
          </cell>
          <cell r="Z184">
            <v>-3.8150161812389172E-4</v>
          </cell>
          <cell r="AA184">
            <v>-3.3591818770226212E-2</v>
          </cell>
          <cell r="AB184">
            <v>0.28531915448098744</v>
          </cell>
          <cell r="AC184">
            <v>-5.3982478964407221E-2</v>
          </cell>
          <cell r="AD184">
            <v>-3.4390161812387632E-3</v>
          </cell>
          <cell r="AE184">
            <v>-3.624265372165425E-3</v>
          </cell>
          <cell r="AF184">
            <v>-1.9651521035597419E-3</v>
          </cell>
          <cell r="AG184">
            <v>-2.4797605177990789E-3</v>
          </cell>
          <cell r="AH184">
            <v>-7.4392815533990131E-3</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C184">
            <v>39295</v>
          </cell>
          <cell r="BD184">
            <v>1.0890080525683743E-2</v>
          </cell>
          <cell r="BE184">
            <v>-3.5787245799497214</v>
          </cell>
          <cell r="BF184">
            <v>-0.20606996167447278</v>
          </cell>
          <cell r="BG184">
            <v>7.2746735831877913</v>
          </cell>
          <cell r="BH184">
            <v>-0.53206852724784426</v>
          </cell>
          <cell r="BI184">
            <v>-2.8592968489888015E-2</v>
          </cell>
          <cell r="BJ184">
            <v>6.1679524999047608E-2</v>
          </cell>
          <cell r="BK184">
            <v>0</v>
          </cell>
          <cell r="BL184">
            <v>0</v>
          </cell>
          <cell r="BM184">
            <v>0</v>
          </cell>
          <cell r="BN184">
            <v>0</v>
          </cell>
          <cell r="BP184">
            <v>0</v>
          </cell>
          <cell r="BQ184">
            <v>0</v>
          </cell>
          <cell r="BR184">
            <v>0</v>
          </cell>
          <cell r="BS184">
            <v>0</v>
          </cell>
          <cell r="BT184">
            <v>0</v>
          </cell>
          <cell r="BU184">
            <v>0</v>
          </cell>
          <cell r="CA184">
            <v>0</v>
          </cell>
          <cell r="CB184">
            <v>0</v>
          </cell>
          <cell r="CC184">
            <v>0</v>
          </cell>
          <cell r="CH184">
            <v>0</v>
          </cell>
          <cell r="CI184">
            <v>0</v>
          </cell>
          <cell r="CJ184">
            <v>0</v>
          </cell>
          <cell r="CK184">
            <v>0</v>
          </cell>
          <cell r="CL184">
            <v>0</v>
          </cell>
          <cell r="CR184">
            <v>0</v>
          </cell>
          <cell r="CS184">
            <v>0</v>
          </cell>
          <cell r="CT184">
            <v>0</v>
          </cell>
          <cell r="CU184">
            <v>0</v>
          </cell>
          <cell r="CV184">
            <v>0</v>
          </cell>
          <cell r="CW184">
            <v>0</v>
          </cell>
          <cell r="CX184">
            <v>0</v>
          </cell>
          <cell r="CY184">
            <v>0</v>
          </cell>
          <cell r="CZ184">
            <v>0</v>
          </cell>
          <cell r="DA184">
            <v>0</v>
          </cell>
          <cell r="DC184">
            <v>39295</v>
          </cell>
          <cell r="DD184">
            <v>3884.6028976444495</v>
          </cell>
          <cell r="DE184">
            <v>0.10945629040332239</v>
          </cell>
          <cell r="DF184">
            <v>0</v>
          </cell>
          <cell r="DG184">
            <v>3.0017871513505963</v>
          </cell>
          <cell r="DH184">
            <v>0</v>
          </cell>
          <cell r="DI184">
            <v>0</v>
          </cell>
          <cell r="DJ184">
            <v>0</v>
          </cell>
          <cell r="DK184">
            <v>3887.7141410862032</v>
          </cell>
        </row>
        <row r="185">
          <cell r="A185">
            <v>39326</v>
          </cell>
          <cell r="B185">
            <v>-177.06754818203535</v>
          </cell>
          <cell r="C185">
            <v>-3392.9590746552476</v>
          </cell>
          <cell r="D185">
            <v>-11.82500974518905</v>
          </cell>
          <cell r="E185">
            <v>-35.121104689859294</v>
          </cell>
          <cell r="F185">
            <v>-17.95750413751864</v>
          </cell>
          <cell r="G185">
            <v>-8.9010272754380253</v>
          </cell>
          <cell r="H185">
            <v>-0.98356359089413203</v>
          </cell>
          <cell r="I185">
            <v>-0.11428152950819603</v>
          </cell>
          <cell r="J185">
            <v>0</v>
          </cell>
          <cell r="K185">
            <v>0</v>
          </cell>
          <cell r="L185">
            <v>0</v>
          </cell>
          <cell r="M185">
            <v>-3.0399783299999825</v>
          </cell>
          <cell r="N185">
            <v>0</v>
          </cell>
          <cell r="O185">
            <v>0</v>
          </cell>
          <cell r="P185">
            <v>-7.7072854573128957E-2</v>
          </cell>
          <cell r="Q185">
            <v>-3.4863048620981107E-2</v>
          </cell>
          <cell r="R185">
            <v>-0.97166628546532507</v>
          </cell>
          <cell r="S185">
            <v>-0.89126224967938938</v>
          </cell>
          <cell r="T185">
            <v>-1.843958915501176E-2</v>
          </cell>
          <cell r="U185">
            <v>-0.42512374626484117</v>
          </cell>
          <cell r="V185">
            <v>-1.0022488770843108E-2</v>
          </cell>
          <cell r="W185">
            <v>-0.96579272582452447</v>
          </cell>
          <cell r="X185">
            <v>-1.1830697898193243E-2</v>
          </cell>
          <cell r="Y185">
            <v>-7.8772682407992067E-3</v>
          </cell>
          <cell r="Z185">
            <v>-0.19370269077577085</v>
          </cell>
          <cell r="AA185">
            <v>-0.22530167160037706</v>
          </cell>
          <cell r="AB185">
            <v>-0.70972623047327943</v>
          </cell>
          <cell r="AC185">
            <v>-0.68673052850581939</v>
          </cell>
          <cell r="AD185">
            <v>-0.10666327875723436</v>
          </cell>
          <cell r="AE185">
            <v>-0.22329099277189357</v>
          </cell>
          <cell r="AF185">
            <v>-1.8521062059802418E-2</v>
          </cell>
          <cell r="AG185">
            <v>-2.788916777408712E-2</v>
          </cell>
          <cell r="AH185">
            <v>-0.45287425298169204</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C185">
            <v>39326</v>
          </cell>
          <cell r="BD185">
            <v>-7.012939478848466</v>
          </cell>
          <cell r="BE185">
            <v>-17.917998054273312</v>
          </cell>
          <cell r="BF185">
            <v>-2.6347954077243685</v>
          </cell>
          <cell r="BG185">
            <v>-24.87555458924794</v>
          </cell>
          <cell r="BH185">
            <v>-2.0208629405450296</v>
          </cell>
          <cell r="BI185">
            <v>-0.25205077597949899</v>
          </cell>
          <cell r="BJ185">
            <v>-0.28470016793885744</v>
          </cell>
          <cell r="BK185">
            <v>0</v>
          </cell>
          <cell r="BL185">
            <v>0</v>
          </cell>
          <cell r="BM185">
            <v>0</v>
          </cell>
          <cell r="BN185">
            <v>0</v>
          </cell>
          <cell r="BP185">
            <v>0</v>
          </cell>
          <cell r="BQ185">
            <v>0</v>
          </cell>
          <cell r="BR185">
            <v>0</v>
          </cell>
          <cell r="BS185">
            <v>0</v>
          </cell>
          <cell r="BT185">
            <v>0</v>
          </cell>
          <cell r="BU185">
            <v>0</v>
          </cell>
          <cell r="CA185">
            <v>0</v>
          </cell>
          <cell r="CB185">
            <v>0</v>
          </cell>
          <cell r="CC185">
            <v>0</v>
          </cell>
          <cell r="CH185">
            <v>0</v>
          </cell>
          <cell r="CI185">
            <v>0</v>
          </cell>
          <cell r="CJ185">
            <v>0</v>
          </cell>
          <cell r="CK185">
            <v>0</v>
          </cell>
          <cell r="CL185">
            <v>0</v>
          </cell>
          <cell r="CR185">
            <v>0</v>
          </cell>
          <cell r="CS185">
            <v>0</v>
          </cell>
          <cell r="CT185">
            <v>0</v>
          </cell>
          <cell r="CU185">
            <v>0</v>
          </cell>
          <cell r="CV185">
            <v>0</v>
          </cell>
          <cell r="CW185">
            <v>0</v>
          </cell>
          <cell r="CX185">
            <v>0</v>
          </cell>
          <cell r="CY185">
            <v>0</v>
          </cell>
          <cell r="CZ185">
            <v>0</v>
          </cell>
          <cell r="DA185">
            <v>0</v>
          </cell>
          <cell r="DC185">
            <v>39326</v>
          </cell>
          <cell r="DD185">
            <v>-3647.9690921356905</v>
          </cell>
          <cell r="DE185">
            <v>-6.0586508301929936</v>
          </cell>
          <cell r="DF185">
            <v>0</v>
          </cell>
          <cell r="DG185">
            <v>-54.998901414557473</v>
          </cell>
          <cell r="DH185">
            <v>0</v>
          </cell>
          <cell r="DI185">
            <v>0</v>
          </cell>
          <cell r="DJ185">
            <v>0</v>
          </cell>
          <cell r="DK185">
            <v>-3709.0266443804412</v>
          </cell>
        </row>
        <row r="186">
          <cell r="A186">
            <v>39356</v>
          </cell>
          <cell r="B186">
            <v>899.93708051194153</v>
          </cell>
          <cell r="C186">
            <v>5532.0472104595719</v>
          </cell>
          <cell r="D186">
            <v>409.30559652566461</v>
          </cell>
          <cell r="E186">
            <v>296.05400717212478</v>
          </cell>
          <cell r="F186">
            <v>738.83966390000626</v>
          </cell>
          <cell r="G186">
            <v>9.3073736209682352</v>
          </cell>
          <cell r="H186">
            <v>-10.583365571374266</v>
          </cell>
          <cell r="I186">
            <v>0.11600775901639304</v>
          </cell>
          <cell r="J186">
            <v>0</v>
          </cell>
          <cell r="K186">
            <v>0</v>
          </cell>
          <cell r="L186">
            <v>0</v>
          </cell>
          <cell r="M186">
            <v>3.0399783299999967</v>
          </cell>
          <cell r="N186">
            <v>0</v>
          </cell>
          <cell r="O186">
            <v>0</v>
          </cell>
          <cell r="P186">
            <v>2.403924555361229</v>
          </cell>
          <cell r="Q186">
            <v>1.686893971203018</v>
          </cell>
          <cell r="R186">
            <v>8.5795888475688855</v>
          </cell>
          <cell r="S186">
            <v>8.7213596349505202</v>
          </cell>
          <cell r="T186">
            <v>7.5578518250718041</v>
          </cell>
          <cell r="U186">
            <v>24.411908316284229</v>
          </cell>
          <cell r="V186">
            <v>0.43591783511198223</v>
          </cell>
          <cell r="W186">
            <v>32.609563232661358</v>
          </cell>
          <cell r="X186">
            <v>0.86301750280176825</v>
          </cell>
          <cell r="Y186">
            <v>0.2512810987678758</v>
          </cell>
          <cell r="Z186">
            <v>4.1135438524713805</v>
          </cell>
          <cell r="AA186">
            <v>9.6084019892391765</v>
          </cell>
          <cell r="AB186">
            <v>59.146299073346626</v>
          </cell>
          <cell r="AC186">
            <v>39.200706598919247</v>
          </cell>
          <cell r="AD186">
            <v>1.036316965400343</v>
          </cell>
          <cell r="AE186">
            <v>1.8200682273563187</v>
          </cell>
          <cell r="AF186">
            <v>0.89918453909969798</v>
          </cell>
          <cell r="AG186">
            <v>1.6137169607757051</v>
          </cell>
          <cell r="AH186">
            <v>13.837611118904983</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C186">
            <v>39356</v>
          </cell>
          <cell r="BD186">
            <v>10.317330978578269</v>
          </cell>
          <cell r="BE186">
            <v>477.45997152618338</v>
          </cell>
          <cell r="BF186">
            <v>110.28797151717167</v>
          </cell>
          <cell r="BG186">
            <v>124.54989531658157</v>
          </cell>
          <cell r="BH186">
            <v>123.03794483422053</v>
          </cell>
          <cell r="BI186">
            <v>0.27009965143711323</v>
          </cell>
          <cell r="BJ186">
            <v>1.1088860358432715</v>
          </cell>
          <cell r="BK186">
            <v>0</v>
          </cell>
          <cell r="BL186">
            <v>0</v>
          </cell>
          <cell r="BM186">
            <v>0</v>
          </cell>
          <cell r="BN186">
            <v>0</v>
          </cell>
          <cell r="BP186">
            <v>0</v>
          </cell>
          <cell r="BQ186">
            <v>0</v>
          </cell>
          <cell r="BR186">
            <v>0</v>
          </cell>
          <cell r="BS186">
            <v>0</v>
          </cell>
          <cell r="BT186">
            <v>0</v>
          </cell>
          <cell r="BU186">
            <v>0</v>
          </cell>
          <cell r="CA186">
            <v>0</v>
          </cell>
          <cell r="CB186">
            <v>0</v>
          </cell>
          <cell r="CC186">
            <v>0</v>
          </cell>
          <cell r="CH186">
            <v>0</v>
          </cell>
          <cell r="CI186">
            <v>0</v>
          </cell>
          <cell r="CJ186">
            <v>0</v>
          </cell>
          <cell r="CK186">
            <v>0</v>
          </cell>
          <cell r="CL186">
            <v>0</v>
          </cell>
          <cell r="CR186">
            <v>0</v>
          </cell>
          <cell r="CS186">
            <v>0</v>
          </cell>
          <cell r="CT186">
            <v>0</v>
          </cell>
          <cell r="CU186">
            <v>0</v>
          </cell>
          <cell r="CV186">
            <v>0</v>
          </cell>
          <cell r="CW186">
            <v>0</v>
          </cell>
          <cell r="CX186">
            <v>0</v>
          </cell>
          <cell r="CY186">
            <v>0</v>
          </cell>
          <cell r="CZ186">
            <v>0</v>
          </cell>
          <cell r="DA186">
            <v>0</v>
          </cell>
          <cell r="DC186">
            <v>39356</v>
          </cell>
          <cell r="DD186">
            <v>7878.0635527079194</v>
          </cell>
          <cell r="DE186">
            <v>218.79715614529619</v>
          </cell>
          <cell r="DF186">
            <v>0</v>
          </cell>
          <cell r="DG186">
            <v>847.03209986001582</v>
          </cell>
          <cell r="DH186">
            <v>0</v>
          </cell>
          <cell r="DI186">
            <v>0</v>
          </cell>
          <cell r="DJ186">
            <v>0</v>
          </cell>
          <cell r="DK186">
            <v>8943.8928087132317</v>
          </cell>
        </row>
        <row r="187">
          <cell r="A187">
            <v>39387</v>
          </cell>
          <cell r="B187">
            <v>394.21325689096739</v>
          </cell>
          <cell r="C187">
            <v>5431.7160224132895</v>
          </cell>
          <cell r="D187">
            <v>574.13961217661335</v>
          </cell>
          <cell r="E187">
            <v>330.5377056766099</v>
          </cell>
          <cell r="F187">
            <v>822.89270415729675</v>
          </cell>
          <cell r="G187">
            <v>-9.4337048409624913</v>
          </cell>
          <cell r="H187">
            <v>4.7716608962032154</v>
          </cell>
          <cell r="I187">
            <v>-0.11600775901639304</v>
          </cell>
          <cell r="J187">
            <v>0</v>
          </cell>
          <cell r="K187">
            <v>0</v>
          </cell>
          <cell r="L187">
            <v>0</v>
          </cell>
          <cell r="M187">
            <v>-3.0399783299999967</v>
          </cell>
          <cell r="N187">
            <v>0</v>
          </cell>
          <cell r="O187">
            <v>0</v>
          </cell>
          <cell r="P187">
            <v>2.2624667078830321</v>
          </cell>
          <cell r="Q187">
            <v>1.6425925644442829</v>
          </cell>
          <cell r="R187">
            <v>7.1550396235096443</v>
          </cell>
          <cell r="S187">
            <v>7.5069672996383829</v>
          </cell>
          <cell r="T187">
            <v>7.514013235926857</v>
          </cell>
          <cell r="U187">
            <v>24.860978529608438</v>
          </cell>
          <cell r="V187">
            <v>0.44164684075098115</v>
          </cell>
          <cell r="W187">
            <v>33.038451296654991</v>
          </cell>
          <cell r="X187">
            <v>0.86064162829349344</v>
          </cell>
          <cell r="Y187">
            <v>0.25288450385055405</v>
          </cell>
          <cell r="Z187">
            <v>4.0342821439608869</v>
          </cell>
          <cell r="AA187">
            <v>8.9640606502915716</v>
          </cell>
          <cell r="AB187">
            <v>58.805134980657044</v>
          </cell>
          <cell r="AC187">
            <v>39.210616854193091</v>
          </cell>
          <cell r="AD187">
            <v>0.8645579977586566</v>
          </cell>
          <cell r="AE187">
            <v>1.4716088875679869</v>
          </cell>
          <cell r="AF187">
            <v>0.87456605420610933</v>
          </cell>
          <cell r="AG187">
            <v>1.6060592482533922</v>
          </cell>
          <cell r="AH187">
            <v>13.840126945207079</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C187">
            <v>39387</v>
          </cell>
          <cell r="BD187">
            <v>-9.5241194869562378</v>
          </cell>
          <cell r="BE187">
            <v>862.38318659526703</v>
          </cell>
          <cell r="BF187">
            <v>130.44372596843706</v>
          </cell>
          <cell r="BG187">
            <v>67.559596630270107</v>
          </cell>
          <cell r="BH187">
            <v>126.39698992684927</v>
          </cell>
          <cell r="BI187">
            <v>-0.24341380796874468</v>
          </cell>
          <cell r="BJ187">
            <v>2.8384247094649435</v>
          </cell>
          <cell r="BK187">
            <v>0</v>
          </cell>
          <cell r="BL187">
            <v>0</v>
          </cell>
          <cell r="BM187">
            <v>0</v>
          </cell>
          <cell r="BN187">
            <v>0</v>
          </cell>
          <cell r="BP187">
            <v>0</v>
          </cell>
          <cell r="BQ187">
            <v>0</v>
          </cell>
          <cell r="BR187">
            <v>0</v>
          </cell>
          <cell r="BS187">
            <v>0</v>
          </cell>
          <cell r="BT187">
            <v>0</v>
          </cell>
          <cell r="BU187">
            <v>0</v>
          </cell>
          <cell r="CA187">
            <v>0</v>
          </cell>
          <cell r="CB187">
            <v>0</v>
          </cell>
          <cell r="CC187">
            <v>0</v>
          </cell>
          <cell r="CH187">
            <v>0</v>
          </cell>
          <cell r="CI187">
            <v>0</v>
          </cell>
          <cell r="CJ187">
            <v>0</v>
          </cell>
          <cell r="CK187">
            <v>0</v>
          </cell>
          <cell r="CL187">
            <v>0</v>
          </cell>
          <cell r="CR187">
            <v>0</v>
          </cell>
          <cell r="CS187">
            <v>0</v>
          </cell>
          <cell r="CT187">
            <v>0</v>
          </cell>
          <cell r="CU187">
            <v>0</v>
          </cell>
          <cell r="CV187">
            <v>0</v>
          </cell>
          <cell r="CW187">
            <v>0</v>
          </cell>
          <cell r="CX187">
            <v>0</v>
          </cell>
          <cell r="CY187">
            <v>0</v>
          </cell>
          <cell r="CZ187">
            <v>0</v>
          </cell>
          <cell r="DA187">
            <v>0</v>
          </cell>
          <cell r="DC187">
            <v>39387</v>
          </cell>
          <cell r="DD187">
            <v>7545.6812712810015</v>
          </cell>
          <cell r="DE187">
            <v>215.20669599265645</v>
          </cell>
          <cell r="DF187">
            <v>0</v>
          </cell>
          <cell r="DG187">
            <v>1179.8543905353636</v>
          </cell>
          <cell r="DH187">
            <v>0</v>
          </cell>
          <cell r="DI187">
            <v>0</v>
          </cell>
          <cell r="DJ187">
            <v>0</v>
          </cell>
          <cell r="DK187">
            <v>8940.7423578090202</v>
          </cell>
        </row>
        <row r="188">
          <cell r="A188">
            <v>39417</v>
          </cell>
          <cell r="B188">
            <v>528.96265609459078</v>
          </cell>
          <cell r="C188">
            <v>8164.0793533213127</v>
          </cell>
          <cell r="D188">
            <v>767.8141672239999</v>
          </cell>
          <cell r="E188">
            <v>380.35508837594534</v>
          </cell>
          <cell r="F188">
            <v>1011.2826849523663</v>
          </cell>
          <cell r="G188">
            <v>9.516157743532915</v>
          </cell>
          <cell r="H188">
            <v>7.0445027341823661</v>
          </cell>
          <cell r="I188">
            <v>0.11600775901639304</v>
          </cell>
          <cell r="J188">
            <v>0</v>
          </cell>
          <cell r="K188">
            <v>0</v>
          </cell>
          <cell r="L188">
            <v>0</v>
          </cell>
          <cell r="M188">
            <v>3.0399783299999967</v>
          </cell>
          <cell r="N188">
            <v>0</v>
          </cell>
          <cell r="O188">
            <v>0</v>
          </cell>
          <cell r="P188">
            <v>3.1639028767929727</v>
          </cell>
          <cell r="Q188">
            <v>2.2475202421560443</v>
          </cell>
          <cell r="R188">
            <v>11.595033004913176</v>
          </cell>
          <cell r="S188">
            <v>11.861548543675084</v>
          </cell>
          <cell r="T188">
            <v>10.032008487325157</v>
          </cell>
          <cell r="U188">
            <v>33.563643902540733</v>
          </cell>
          <cell r="V188">
            <v>0.60117562445209494</v>
          </cell>
          <cell r="W188">
            <v>45.371498738118333</v>
          </cell>
          <cell r="X188">
            <v>1.1618162293816954</v>
          </cell>
          <cell r="Y188">
            <v>0.34855489244418358</v>
          </cell>
          <cell r="Z188">
            <v>5.7116962481342561</v>
          </cell>
          <cell r="AA188">
            <v>12.421022786734376</v>
          </cell>
          <cell r="AB188">
            <v>81.018341760509969</v>
          </cell>
          <cell r="AC188">
            <v>53.141157950741743</v>
          </cell>
          <cell r="AD188">
            <v>1.3804943510873207</v>
          </cell>
          <cell r="AE188">
            <v>2.4415318125924284</v>
          </cell>
          <cell r="AF188">
            <v>1.1968364260654742</v>
          </cell>
          <cell r="AG188">
            <v>2.178319161005617</v>
          </cell>
          <cell r="AH188">
            <v>19.13497130872932</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C188">
            <v>39417</v>
          </cell>
          <cell r="BD188">
            <v>9.0304672088763311</v>
          </cell>
          <cell r="BE188">
            <v>1242.2927883561888</v>
          </cell>
          <cell r="BF188">
            <v>181.78144839278264</v>
          </cell>
          <cell r="BG188">
            <v>148.61007245978453</v>
          </cell>
          <cell r="BH188">
            <v>177.01552773347504</v>
          </cell>
          <cell r="BI188">
            <v>0.26538813588898691</v>
          </cell>
          <cell r="BJ188">
            <v>3.5086026735628337</v>
          </cell>
          <cell r="BK188">
            <v>0</v>
          </cell>
          <cell r="BL188">
            <v>0</v>
          </cell>
          <cell r="BM188">
            <v>0</v>
          </cell>
          <cell r="BN188">
            <v>0</v>
          </cell>
          <cell r="BP188">
            <v>0</v>
          </cell>
          <cell r="BQ188">
            <v>0</v>
          </cell>
          <cell r="BR188">
            <v>0</v>
          </cell>
          <cell r="BS188">
            <v>0</v>
          </cell>
          <cell r="BT188">
            <v>0</v>
          </cell>
          <cell r="BU188">
            <v>0</v>
          </cell>
          <cell r="CA188">
            <v>0</v>
          </cell>
          <cell r="CB188">
            <v>0</v>
          </cell>
          <cell r="CC188">
            <v>0</v>
          </cell>
          <cell r="CH188">
            <v>0</v>
          </cell>
          <cell r="CI188">
            <v>0</v>
          </cell>
          <cell r="CJ188">
            <v>0</v>
          </cell>
          <cell r="CK188">
            <v>0</v>
          </cell>
          <cell r="CL188">
            <v>0</v>
          </cell>
          <cell r="CR188">
            <v>0</v>
          </cell>
          <cell r="CS188">
            <v>0</v>
          </cell>
          <cell r="CT188">
            <v>0</v>
          </cell>
          <cell r="CU188">
            <v>0</v>
          </cell>
          <cell r="CV188">
            <v>0</v>
          </cell>
          <cell r="CW188">
            <v>0</v>
          </cell>
          <cell r="CX188">
            <v>0</v>
          </cell>
          <cell r="CY188">
            <v>0</v>
          </cell>
          <cell r="CZ188">
            <v>0</v>
          </cell>
          <cell r="DA188">
            <v>0</v>
          </cell>
          <cell r="DC188">
            <v>39417</v>
          </cell>
          <cell r="DD188">
            <v>10872.210596534947</v>
          </cell>
          <cell r="DE188">
            <v>298.57107434739999</v>
          </cell>
          <cell r="DF188">
            <v>0</v>
          </cell>
          <cell r="DG188">
            <v>1762.5042949605593</v>
          </cell>
          <cell r="DH188">
            <v>0</v>
          </cell>
          <cell r="DI188">
            <v>0</v>
          </cell>
          <cell r="DJ188">
            <v>0</v>
          </cell>
          <cell r="DK188">
            <v>12933.285965842906</v>
          </cell>
        </row>
        <row r="189">
          <cell r="A189">
            <v>39448</v>
          </cell>
          <cell r="B189">
            <v>-2.6184099637739564</v>
          </cell>
          <cell r="C189">
            <v>1171.7818212259372</v>
          </cell>
          <cell r="D189">
            <v>401.22492492436868</v>
          </cell>
          <cell r="E189">
            <v>170.87338431697435</v>
          </cell>
          <cell r="F189">
            <v>352.44806536390661</v>
          </cell>
          <cell r="G189">
            <v>-0.35062828808003133</v>
          </cell>
          <cell r="H189">
            <v>2.1502045343285623</v>
          </cell>
          <cell r="I189">
            <v>-1.726229508197008E-3</v>
          </cell>
          <cell r="J189">
            <v>0</v>
          </cell>
          <cell r="K189">
            <v>0</v>
          </cell>
          <cell r="L189">
            <v>0</v>
          </cell>
          <cell r="M189">
            <v>0</v>
          </cell>
          <cell r="N189">
            <v>0</v>
          </cell>
          <cell r="O189">
            <v>0</v>
          </cell>
          <cell r="P189">
            <v>1.2936485017332835</v>
          </cell>
          <cell r="Q189">
            <v>0.93660121836544885</v>
          </cell>
          <cell r="R189">
            <v>4.5553289745178702</v>
          </cell>
          <cell r="S189">
            <v>4.7223783990774706</v>
          </cell>
          <cell r="T189">
            <v>4.2629881809018819</v>
          </cell>
          <cell r="U189">
            <v>14.230995421994521</v>
          </cell>
          <cell r="V189">
            <v>0.25418597897834583</v>
          </cell>
          <cell r="W189">
            <v>19.185773254458212</v>
          </cell>
          <cell r="X189">
            <v>0.48989987273005609</v>
          </cell>
          <cell r="Y189">
            <v>0.14698234248073572</v>
          </cell>
          <cell r="Z189">
            <v>2.3874855432840043</v>
          </cell>
          <cell r="AA189">
            <v>5.082414836642009</v>
          </cell>
          <cell r="AB189">
            <v>33.345075307959064</v>
          </cell>
          <cell r="AC189">
            <v>22.391216318598708</v>
          </cell>
          <cell r="AD189">
            <v>0.53619709035908514</v>
          </cell>
          <cell r="AE189">
            <v>0.94533101199033531</v>
          </cell>
          <cell r="AF189">
            <v>0.49855648471216085</v>
          </cell>
          <cell r="AG189">
            <v>0.91633881396931649</v>
          </cell>
          <cell r="AH189">
            <v>8.0477297690160938</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C189">
            <v>39448</v>
          </cell>
          <cell r="BD189">
            <v>-1.2216905476305726</v>
          </cell>
          <cell r="BE189">
            <v>244.6330995757894</v>
          </cell>
          <cell r="BF189">
            <v>66.164565112500838</v>
          </cell>
          <cell r="BG189">
            <v>37.241511602885907</v>
          </cell>
          <cell r="BH189">
            <v>58.864968256931093</v>
          </cell>
          <cell r="BI189">
            <v>-3.414524597852342E-2</v>
          </cell>
          <cell r="BJ189">
            <v>1.5829826079903988</v>
          </cell>
          <cell r="BK189">
            <v>0</v>
          </cell>
          <cell r="BL189">
            <v>0</v>
          </cell>
          <cell r="BM189">
            <v>0</v>
          </cell>
          <cell r="BN189">
            <v>0</v>
          </cell>
          <cell r="BP189">
            <v>0</v>
          </cell>
          <cell r="BQ189">
            <v>0</v>
          </cell>
          <cell r="BR189">
            <v>0</v>
          </cell>
          <cell r="BS189">
            <v>0</v>
          </cell>
          <cell r="BT189">
            <v>0</v>
          </cell>
          <cell r="BU189">
            <v>0</v>
          </cell>
          <cell r="CA189">
            <v>0</v>
          </cell>
          <cell r="CB189">
            <v>0</v>
          </cell>
          <cell r="CC189">
            <v>0</v>
          </cell>
          <cell r="CH189">
            <v>0</v>
          </cell>
          <cell r="CI189">
            <v>0</v>
          </cell>
          <cell r="CJ189">
            <v>0</v>
          </cell>
          <cell r="CK189">
            <v>0</v>
          </cell>
          <cell r="CL189">
            <v>0</v>
          </cell>
          <cell r="CR189">
            <v>0</v>
          </cell>
          <cell r="CS189">
            <v>0</v>
          </cell>
          <cell r="CT189">
            <v>0</v>
          </cell>
          <cell r="CU189">
            <v>0</v>
          </cell>
          <cell r="CV189">
            <v>0</v>
          </cell>
          <cell r="CW189">
            <v>0</v>
          </cell>
          <cell r="CX189">
            <v>0</v>
          </cell>
          <cell r="CY189">
            <v>0</v>
          </cell>
          <cell r="CZ189">
            <v>0</v>
          </cell>
          <cell r="DA189">
            <v>0</v>
          </cell>
          <cell r="DC189">
            <v>39448</v>
          </cell>
          <cell r="DD189">
            <v>2095.5076358841534</v>
          </cell>
          <cell r="DE189">
            <v>124.2291273217686</v>
          </cell>
          <cell r="DF189">
            <v>0</v>
          </cell>
          <cell r="DG189">
            <v>407.23129136248855</v>
          </cell>
          <cell r="DH189">
            <v>0</v>
          </cell>
          <cell r="DI189">
            <v>0</v>
          </cell>
          <cell r="DJ189">
            <v>0</v>
          </cell>
          <cell r="DK189">
            <v>2626.9680545684109</v>
          </cell>
        </row>
        <row r="190">
          <cell r="A190">
            <v>39479</v>
          </cell>
          <cell r="B190">
            <v>-830.88740284581218</v>
          </cell>
          <cell r="C190">
            <v>-414.46335845705107</v>
          </cell>
          <cell r="D190">
            <v>-170.43579277468825</v>
          </cell>
          <cell r="E190">
            <v>-269.86451185173473</v>
          </cell>
          <cell r="F190">
            <v>-434.35096222891525</v>
          </cell>
          <cell r="G190">
            <v>-18.041829384075868</v>
          </cell>
          <cell r="H190">
            <v>-3.042623181655113</v>
          </cell>
          <cell r="I190">
            <v>-0.22862059999999929</v>
          </cell>
          <cell r="J190">
            <v>0</v>
          </cell>
          <cell r="K190">
            <v>0</v>
          </cell>
          <cell r="L190">
            <v>0</v>
          </cell>
          <cell r="M190">
            <v>-6.0799566599999935</v>
          </cell>
          <cell r="N190">
            <v>0</v>
          </cell>
          <cell r="O190">
            <v>0</v>
          </cell>
          <cell r="P190">
            <v>-1.3359497333412165</v>
          </cell>
          <cell r="Q190">
            <v>-0.90851545547477119</v>
          </cell>
          <cell r="R190">
            <v>-5.882967443046077</v>
          </cell>
          <cell r="S190">
            <v>-5.8372767754417296</v>
          </cell>
          <cell r="T190">
            <v>-3.8206714717234327</v>
          </cell>
          <cell r="U190">
            <v>-13.173891877172125</v>
          </cell>
          <cell r="V190">
            <v>-0.23940420904499149</v>
          </cell>
          <cell r="W190">
            <v>-18.30032801056467</v>
          </cell>
          <cell r="X190">
            <v>-0.45645125531089725</v>
          </cell>
          <cell r="Y190">
            <v>-0.14155997184059133</v>
          </cell>
          <cell r="Z190">
            <v>-2.417465716456821</v>
          </cell>
          <cell r="AA190">
            <v>-5.1650263075976426</v>
          </cell>
          <cell r="AB190">
            <v>-30.569211806125224</v>
          </cell>
          <cell r="AC190">
            <v>-21.044081047468296</v>
          </cell>
          <cell r="AD190">
            <v>-0.69398504668394523</v>
          </cell>
          <cell r="AE190">
            <v>-1.2734565125310819</v>
          </cell>
          <cell r="AF190">
            <v>-0.48399161148261083</v>
          </cell>
          <cell r="AG190">
            <v>-0.86420449074799599</v>
          </cell>
          <cell r="AH190">
            <v>-7.8179774750224666</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C190">
            <v>39479</v>
          </cell>
          <cell r="BD190">
            <v>-12.026649260828151</v>
          </cell>
          <cell r="BE190">
            <v>-40.789532817047984</v>
          </cell>
          <cell r="BF190">
            <v>-66.162726548551746</v>
          </cell>
          <cell r="BG190">
            <v>-90.312328027236845</v>
          </cell>
          <cell r="BH190">
            <v>-72.24386074682775</v>
          </cell>
          <cell r="BI190">
            <v>-0.4740154118585842</v>
          </cell>
          <cell r="BJ190">
            <v>-1.5538445472348332</v>
          </cell>
          <cell r="BK190">
            <v>0</v>
          </cell>
          <cell r="BL190">
            <v>0</v>
          </cell>
          <cell r="BM190">
            <v>0</v>
          </cell>
          <cell r="BN190">
            <v>0</v>
          </cell>
          <cell r="BP190">
            <v>0</v>
          </cell>
          <cell r="BQ190">
            <v>0</v>
          </cell>
          <cell r="BR190">
            <v>0</v>
          </cell>
          <cell r="BS190">
            <v>0</v>
          </cell>
          <cell r="BT190">
            <v>0</v>
          </cell>
          <cell r="BU190">
            <v>0</v>
          </cell>
          <cell r="CA190">
            <v>0</v>
          </cell>
          <cell r="CB190">
            <v>0</v>
          </cell>
          <cell r="CC190">
            <v>0</v>
          </cell>
          <cell r="CH190">
            <v>0</v>
          </cell>
          <cell r="CI190">
            <v>0</v>
          </cell>
          <cell r="CJ190">
            <v>0</v>
          </cell>
          <cell r="CK190">
            <v>0</v>
          </cell>
          <cell r="CL190">
            <v>0</v>
          </cell>
          <cell r="CR190">
            <v>0</v>
          </cell>
          <cell r="CS190">
            <v>0</v>
          </cell>
          <cell r="CT190">
            <v>0</v>
          </cell>
          <cell r="CU190">
            <v>0</v>
          </cell>
          <cell r="CV190">
            <v>0</v>
          </cell>
          <cell r="CW190">
            <v>0</v>
          </cell>
          <cell r="CX190">
            <v>0</v>
          </cell>
          <cell r="CY190">
            <v>0</v>
          </cell>
          <cell r="CZ190">
            <v>0</v>
          </cell>
          <cell r="DA190">
            <v>0</v>
          </cell>
          <cell r="DC190">
            <v>39479</v>
          </cell>
          <cell r="DD190">
            <v>-2147.395057983932</v>
          </cell>
          <cell r="DE190">
            <v>-120.42641621707659</v>
          </cell>
          <cell r="DF190">
            <v>0</v>
          </cell>
          <cell r="DG190">
            <v>-283.56295735958594</v>
          </cell>
          <cell r="DH190">
            <v>0</v>
          </cell>
          <cell r="DI190">
            <v>0</v>
          </cell>
          <cell r="DJ190">
            <v>0</v>
          </cell>
          <cell r="DK190">
            <v>-2551.3844315605947</v>
          </cell>
        </row>
        <row r="191">
          <cell r="A191">
            <v>39508</v>
          </cell>
          <cell r="B191">
            <v>-176.05853315292916</v>
          </cell>
          <cell r="C191">
            <v>-6903.348626393632</v>
          </cell>
          <cell r="D191">
            <v>-394.45800297279175</v>
          </cell>
          <cell r="E191">
            <v>-136.89360733162994</v>
          </cell>
          <cell r="F191">
            <v>-501.32552590327077</v>
          </cell>
          <cell r="G191">
            <v>18.385595633067339</v>
          </cell>
          <cell r="H191">
            <v>-3.0364172523767152</v>
          </cell>
          <cell r="I191">
            <v>0.23213059999999963</v>
          </cell>
          <cell r="J191">
            <v>0</v>
          </cell>
          <cell r="K191">
            <v>0</v>
          </cell>
          <cell r="L191">
            <v>0</v>
          </cell>
          <cell r="M191">
            <v>6.0799566600000361</v>
          </cell>
          <cell r="N191">
            <v>0</v>
          </cell>
          <cell r="O191">
            <v>0</v>
          </cell>
          <cell r="P191">
            <v>-1.6339496345527866</v>
          </cell>
          <cell r="Q191">
            <v>-1.2072775717919564</v>
          </cell>
          <cell r="R191">
            <v>-4.0904322996063698</v>
          </cell>
          <cell r="S191">
            <v>-4.4455847495552874</v>
          </cell>
          <cell r="T191">
            <v>-5.745984909253071</v>
          </cell>
          <cell r="U191">
            <v>-18.06752416856358</v>
          </cell>
          <cell r="V191">
            <v>-0.31690980848124006</v>
          </cell>
          <cell r="W191">
            <v>-23.283763716475264</v>
          </cell>
          <cell r="X191">
            <v>-0.63775628352968816</v>
          </cell>
          <cell r="Y191">
            <v>-0.17787200518734914</v>
          </cell>
          <cell r="Z191">
            <v>-2.7424778473203375</v>
          </cell>
          <cell r="AA191">
            <v>-6.6648874092441659</v>
          </cell>
          <cell r="AB191">
            <v>-40.703244620225462</v>
          </cell>
          <cell r="AC191">
            <v>-28.718985867096109</v>
          </cell>
          <cell r="AD191">
            <v>-0.51346963016660485</v>
          </cell>
          <cell r="AE191">
            <v>-0.81398765359836922</v>
          </cell>
          <cell r="AF191">
            <v>-0.64324908166242434</v>
          </cell>
          <cell r="AG191">
            <v>-1.1797478086783126</v>
          </cell>
          <cell r="AH191">
            <v>-9.7225822340868717</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C191">
            <v>39508</v>
          </cell>
          <cell r="BD191">
            <v>12.899939228288531</v>
          </cell>
          <cell r="BE191">
            <v>-1007.2445632190074</v>
          </cell>
          <cell r="BF191">
            <v>-93.317215314282237</v>
          </cell>
          <cell r="BG191">
            <v>-37.93761629236144</v>
          </cell>
          <cell r="BH191">
            <v>-87.278412248143979</v>
          </cell>
          <cell r="BI191">
            <v>0.51627818135288095</v>
          </cell>
          <cell r="BJ191">
            <v>-2.2369819094509129</v>
          </cell>
          <cell r="BK191">
            <v>0</v>
          </cell>
          <cell r="BL191">
            <v>0</v>
          </cell>
          <cell r="BM191">
            <v>0</v>
          </cell>
          <cell r="BN191">
            <v>0</v>
          </cell>
          <cell r="BP191">
            <v>0</v>
          </cell>
          <cell r="BQ191">
            <v>0</v>
          </cell>
          <cell r="BR191">
            <v>0</v>
          </cell>
          <cell r="BS191">
            <v>0</v>
          </cell>
          <cell r="BT191">
            <v>0</v>
          </cell>
          <cell r="BU191">
            <v>0</v>
          </cell>
          <cell r="CA191">
            <v>0</v>
          </cell>
          <cell r="CB191">
            <v>0</v>
          </cell>
          <cell r="CC191">
            <v>0</v>
          </cell>
          <cell r="CH191">
            <v>0</v>
          </cell>
          <cell r="CI191">
            <v>0</v>
          </cell>
          <cell r="CJ191">
            <v>0</v>
          </cell>
          <cell r="CK191">
            <v>0</v>
          </cell>
          <cell r="CL191">
            <v>0</v>
          </cell>
          <cell r="CR191">
            <v>0</v>
          </cell>
          <cell r="CS191">
            <v>0</v>
          </cell>
          <cell r="CT191">
            <v>0</v>
          </cell>
          <cell r="CU191">
            <v>0</v>
          </cell>
          <cell r="CV191">
            <v>0</v>
          </cell>
          <cell r="CW191">
            <v>0</v>
          </cell>
          <cell r="CX191">
            <v>0</v>
          </cell>
          <cell r="CY191">
            <v>0</v>
          </cell>
          <cell r="CZ191">
            <v>0</v>
          </cell>
          <cell r="DA191">
            <v>0</v>
          </cell>
          <cell r="DC191">
            <v>39508</v>
          </cell>
          <cell r="DD191">
            <v>-8090.4230301135631</v>
          </cell>
          <cell r="DE191">
            <v>-151.30968729907525</v>
          </cell>
          <cell r="DF191">
            <v>0</v>
          </cell>
          <cell r="DG191">
            <v>-1214.5985715736044</v>
          </cell>
          <cell r="DH191">
            <v>0</v>
          </cell>
          <cell r="DI191">
            <v>0</v>
          </cell>
          <cell r="DJ191">
            <v>0</v>
          </cell>
          <cell r="DK191">
            <v>-9456.3312889862427</v>
          </cell>
        </row>
        <row r="192">
          <cell r="A192">
            <v>39539</v>
          </cell>
          <cell r="B192">
            <v>-691.46499416239385</v>
          </cell>
          <cell r="C192">
            <v>-4990.6991400011848</v>
          </cell>
          <cell r="D192">
            <v>-635.69501091336292</v>
          </cell>
          <cell r="E192">
            <v>-510.17006785569447</v>
          </cell>
          <cell r="F192">
            <v>-906.71318974849396</v>
          </cell>
          <cell r="G192">
            <v>-9.4000876458022162</v>
          </cell>
          <cell r="H192">
            <v>-6.1984143385372015</v>
          </cell>
          <cell r="I192">
            <v>-0.11779152950819638</v>
          </cell>
          <cell r="J192">
            <v>0</v>
          </cell>
          <cell r="K192">
            <v>0</v>
          </cell>
          <cell r="L192">
            <v>0</v>
          </cell>
          <cell r="M192">
            <v>-3.0399783299999825</v>
          </cell>
          <cell r="N192">
            <v>0</v>
          </cell>
          <cell r="O192">
            <v>0</v>
          </cell>
          <cell r="P192">
            <v>-2.9511805363920107</v>
          </cell>
          <cell r="Q192">
            <v>-2.0850902009331458</v>
          </cell>
          <cell r="R192">
            <v>-10.638304814061662</v>
          </cell>
          <cell r="S192">
            <v>-10.858031944321425</v>
          </cell>
          <cell r="T192">
            <v>-9.3108647642150189</v>
          </cell>
          <cell r="U192">
            <v>-30.710985662948609</v>
          </cell>
          <cell r="V192">
            <v>-0.54923973430294648</v>
          </cell>
          <cell r="W192">
            <v>-41.276937902902418</v>
          </cell>
          <cell r="X192">
            <v>-1.0728664102291503</v>
          </cell>
          <cell r="Y192">
            <v>-0.31750237646114909</v>
          </cell>
          <cell r="Z192">
            <v>-5.1959890259309294</v>
          </cell>
          <cell r="AA192">
            <v>-11.681367249084662</v>
          </cell>
          <cell r="AB192">
            <v>-71.129505405038941</v>
          </cell>
          <cell r="AC192">
            <v>-48.925162320274168</v>
          </cell>
          <cell r="AD192">
            <v>-1.2759095799024358</v>
          </cell>
          <cell r="AE192">
            <v>-2.246628169036132</v>
          </cell>
          <cell r="AF192">
            <v>-1.1108294026664955</v>
          </cell>
          <cell r="AG192">
            <v>-2.0092359447482888</v>
          </cell>
          <cell r="AH192">
            <v>-17.453139655187599</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C192">
            <v>39539</v>
          </cell>
          <cell r="BD192">
            <v>-7.569689709869408</v>
          </cell>
          <cell r="BE192">
            <v>-745.93953838592324</v>
          </cell>
          <cell r="BF192">
            <v>-154.52459411099926</v>
          </cell>
          <cell r="BG192">
            <v>-118.81695725623354</v>
          </cell>
          <cell r="BH192">
            <v>-153.32534076179638</v>
          </cell>
          <cell r="BI192">
            <v>-0.30029745828718468</v>
          </cell>
          <cell r="BJ192">
            <v>-3.316603337328373</v>
          </cell>
          <cell r="BK192">
            <v>0</v>
          </cell>
          <cell r="BL192">
            <v>0</v>
          </cell>
          <cell r="BM192">
            <v>0</v>
          </cell>
          <cell r="BN192">
            <v>0</v>
          </cell>
          <cell r="BP192">
            <v>0</v>
          </cell>
          <cell r="BQ192">
            <v>0</v>
          </cell>
          <cell r="BR192">
            <v>0</v>
          </cell>
          <cell r="BS192">
            <v>0</v>
          </cell>
          <cell r="BT192">
            <v>0</v>
          </cell>
          <cell r="BU192">
            <v>0</v>
          </cell>
          <cell r="CA192">
            <v>0</v>
          </cell>
          <cell r="CB192">
            <v>0</v>
          </cell>
          <cell r="CC192">
            <v>0</v>
          </cell>
          <cell r="CH192">
            <v>0</v>
          </cell>
          <cell r="CI192">
            <v>0</v>
          </cell>
          <cell r="CJ192">
            <v>0</v>
          </cell>
          <cell r="CK192">
            <v>0</v>
          </cell>
          <cell r="CL192">
            <v>0</v>
          </cell>
          <cell r="CR192">
            <v>0</v>
          </cell>
          <cell r="CS192">
            <v>0</v>
          </cell>
          <cell r="CT192">
            <v>0</v>
          </cell>
          <cell r="CU192">
            <v>0</v>
          </cell>
          <cell r="CV192">
            <v>0</v>
          </cell>
          <cell r="CW192">
            <v>0</v>
          </cell>
          <cell r="CX192">
            <v>0</v>
          </cell>
          <cell r="CY192">
            <v>0</v>
          </cell>
          <cell r="CZ192">
            <v>0</v>
          </cell>
          <cell r="DA192">
            <v>0</v>
          </cell>
          <cell r="DC192">
            <v>39539</v>
          </cell>
          <cell r="DD192">
            <v>-7753.498674524978</v>
          </cell>
          <cell r="DE192">
            <v>-270.79877109863719</v>
          </cell>
          <cell r="DF192">
            <v>0</v>
          </cell>
          <cell r="DG192">
            <v>-1183.7930210204372</v>
          </cell>
          <cell r="DH192">
            <v>0</v>
          </cell>
          <cell r="DI192">
            <v>0</v>
          </cell>
          <cell r="DJ192">
            <v>0</v>
          </cell>
          <cell r="DK192">
            <v>-9208.0904666440529</v>
          </cell>
        </row>
        <row r="193">
          <cell r="A193">
            <v>39569</v>
          </cell>
          <cell r="B193">
            <v>-253.47406940676501</v>
          </cell>
          <cell r="C193">
            <v>-4339.1634031906196</v>
          </cell>
          <cell r="D193">
            <v>-577.74937257097895</v>
          </cell>
          <cell r="E193">
            <v>-84.116690126914364</v>
          </cell>
          <cell r="F193">
            <v>-685.67329385968185</v>
          </cell>
          <cell r="G193">
            <v>9.1031608274966516</v>
          </cell>
          <cell r="H193">
            <v>-4.3787320900412858</v>
          </cell>
          <cell r="I193">
            <v>0.11600775901639304</v>
          </cell>
          <cell r="J193">
            <v>0</v>
          </cell>
          <cell r="K193">
            <v>0</v>
          </cell>
          <cell r="L193">
            <v>0</v>
          </cell>
          <cell r="M193">
            <v>3.0399783299999967</v>
          </cell>
          <cell r="N193">
            <v>0</v>
          </cell>
          <cell r="O193">
            <v>0</v>
          </cell>
          <cell r="P193">
            <v>-2.1546396846714693</v>
          </cell>
          <cell r="Q193">
            <v>-1.5703603889185573</v>
          </cell>
          <cell r="R193">
            <v>-6.5513048442398372</v>
          </cell>
          <cell r="S193">
            <v>-6.8845609533013885</v>
          </cell>
          <cell r="T193">
            <v>-7.4337682232223665</v>
          </cell>
          <cell r="U193">
            <v>-23.306079807476817</v>
          </cell>
          <cell r="V193">
            <v>-0.41189904727757809</v>
          </cell>
          <cell r="W193">
            <v>-30.580711670701376</v>
          </cell>
          <cell r="X193">
            <v>-0.82278515407230435</v>
          </cell>
          <cell r="Y193">
            <v>-0.23431815418189322</v>
          </cell>
          <cell r="Z193">
            <v>-3.7216754123518321</v>
          </cell>
          <cell r="AA193">
            <v>-8.722968421817626</v>
          </cell>
          <cell r="AB193">
            <v>-53.278355209529309</v>
          </cell>
          <cell r="AC193">
            <v>-37.135916328291195</v>
          </cell>
          <cell r="AD193">
            <v>-0.79339941706186767</v>
          </cell>
          <cell r="AE193">
            <v>-1.345131445608418</v>
          </cell>
          <cell r="AF193">
            <v>-0.83675977297993076</v>
          </cell>
          <cell r="AG193">
            <v>-1.5262358071366036</v>
          </cell>
          <cell r="AH193">
            <v>-12.838103281388918</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C193">
            <v>39569</v>
          </cell>
          <cell r="BD193">
            <v>4.7979340018969765</v>
          </cell>
          <cell r="BE193">
            <v>-708.79042184818286</v>
          </cell>
          <cell r="BF193">
            <v>-116.20251179445177</v>
          </cell>
          <cell r="BG193">
            <v>-72.594542633433207</v>
          </cell>
          <cell r="BH193">
            <v>-113.68504751925798</v>
          </cell>
          <cell r="BI193">
            <v>0.27705527701587496</v>
          </cell>
          <cell r="BJ193">
            <v>-2.5008177138066023</v>
          </cell>
          <cell r="BK193">
            <v>0</v>
          </cell>
          <cell r="BL193">
            <v>0</v>
          </cell>
          <cell r="BM193">
            <v>0</v>
          </cell>
          <cell r="BN193">
            <v>0</v>
          </cell>
          <cell r="BP193">
            <v>0</v>
          </cell>
          <cell r="BQ193">
            <v>0</v>
          </cell>
          <cell r="BR193">
            <v>0</v>
          </cell>
          <cell r="BS193">
            <v>0</v>
          </cell>
          <cell r="BT193">
            <v>0</v>
          </cell>
          <cell r="BU193">
            <v>0</v>
          </cell>
          <cell r="CA193">
            <v>0</v>
          </cell>
          <cell r="CB193">
            <v>0</v>
          </cell>
          <cell r="CC193">
            <v>0</v>
          </cell>
          <cell r="CH193">
            <v>0</v>
          </cell>
          <cell r="CI193">
            <v>0</v>
          </cell>
          <cell r="CJ193">
            <v>0</v>
          </cell>
          <cell r="CK193">
            <v>0</v>
          </cell>
          <cell r="CL193">
            <v>0</v>
          </cell>
          <cell r="CR193">
            <v>0</v>
          </cell>
          <cell r="CS193">
            <v>0</v>
          </cell>
          <cell r="CT193">
            <v>0</v>
          </cell>
          <cell r="CU193">
            <v>0</v>
          </cell>
          <cell r="CV193">
            <v>0</v>
          </cell>
          <cell r="CW193">
            <v>0</v>
          </cell>
          <cell r="CX193">
            <v>0</v>
          </cell>
          <cell r="CY193">
            <v>0</v>
          </cell>
          <cell r="CZ193">
            <v>0</v>
          </cell>
          <cell r="DA193">
            <v>0</v>
          </cell>
          <cell r="DC193">
            <v>39569</v>
          </cell>
          <cell r="DD193">
            <v>-5932.2964143284871</v>
          </cell>
          <cell r="DE193">
            <v>-200.14897302422926</v>
          </cell>
          <cell r="DF193">
            <v>0</v>
          </cell>
          <cell r="DG193">
            <v>-1008.6983522302196</v>
          </cell>
          <cell r="DH193">
            <v>0</v>
          </cell>
          <cell r="DI193">
            <v>0</v>
          </cell>
          <cell r="DJ193">
            <v>0</v>
          </cell>
          <cell r="DK193">
            <v>-7141.1437395829362</v>
          </cell>
        </row>
        <row r="194">
          <cell r="A194">
            <v>39600</v>
          </cell>
          <cell r="B194">
            <v>-153.245242536982</v>
          </cell>
          <cell r="C194">
            <v>-2638.9111135683997</v>
          </cell>
          <cell r="D194">
            <v>-348.6465958387563</v>
          </cell>
          <cell r="E194">
            <v>-185.61412496659955</v>
          </cell>
          <cell r="F194">
            <v>-380.63858221580631</v>
          </cell>
          <cell r="G194">
            <v>-9.1964231133624708</v>
          </cell>
          <cell r="H194">
            <v>14.123203771932953</v>
          </cell>
          <cell r="I194">
            <v>-0.11600775901639304</v>
          </cell>
          <cell r="J194">
            <v>0</v>
          </cell>
          <cell r="K194">
            <v>0</v>
          </cell>
          <cell r="L194">
            <v>0</v>
          </cell>
          <cell r="M194">
            <v>-3.0399783299999967</v>
          </cell>
          <cell r="N194">
            <v>0</v>
          </cell>
          <cell r="O194">
            <v>0</v>
          </cell>
          <cell r="P194">
            <v>-1.1649706128269361</v>
          </cell>
          <cell r="Q194">
            <v>-0.82987455260231258</v>
          </cell>
          <cell r="R194">
            <v>-4.7636247022116969</v>
          </cell>
          <cell r="S194">
            <v>-4.8150427764837467</v>
          </cell>
          <cell r="T194">
            <v>-5.4534774727500874</v>
          </cell>
          <cell r="U194">
            <v>-12.356117452448647</v>
          </cell>
          <cell r="V194">
            <v>-0.2218837949473868</v>
          </cell>
          <cell r="W194">
            <v>-16.886683365292416</v>
          </cell>
          <cell r="X194">
            <v>-0.43334499899980428</v>
          </cell>
          <cell r="Y194">
            <v>-0.12990895191936364</v>
          </cell>
          <cell r="Z194">
            <v>-2.1732680968807774</v>
          </cell>
          <cell r="AA194">
            <v>-4.5789831102062806</v>
          </cell>
          <cell r="AB194">
            <v>-27.785955780379467</v>
          </cell>
          <cell r="AC194">
            <v>-19.622476519038749</v>
          </cell>
          <cell r="AD194">
            <v>-0.55616516874385447</v>
          </cell>
          <cell r="AE194">
            <v>-1.0126132765386204</v>
          </cell>
          <cell r="AF194">
            <v>-0.44199624525374426</v>
          </cell>
          <cell r="AG194">
            <v>-0.80540456101884872</v>
          </cell>
          <cell r="AH194">
            <v>-7.137893492189173</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C194">
            <v>39600</v>
          </cell>
          <cell r="BD194">
            <v>-6.092798764923657</v>
          </cell>
          <cell r="BE194">
            <v>-447.81861404108986</v>
          </cell>
          <cell r="BF194">
            <v>-62.028598752978127</v>
          </cell>
          <cell r="BG194">
            <v>-55.8305422663135</v>
          </cell>
          <cell r="BH194">
            <v>-65.361083938354227</v>
          </cell>
          <cell r="BI194">
            <v>-0.26896873380193309</v>
          </cell>
          <cell r="BJ194">
            <v>0.94093392305717183</v>
          </cell>
          <cell r="BK194">
            <v>0</v>
          </cell>
          <cell r="BL194">
            <v>0</v>
          </cell>
          <cell r="BM194">
            <v>0</v>
          </cell>
          <cell r="BN194">
            <v>0</v>
          </cell>
          <cell r="BP194">
            <v>0</v>
          </cell>
          <cell r="BQ194">
            <v>0</v>
          </cell>
          <cell r="BR194">
            <v>0</v>
          </cell>
          <cell r="BS194">
            <v>0</v>
          </cell>
          <cell r="BT194">
            <v>0</v>
          </cell>
          <cell r="BU194">
            <v>0</v>
          </cell>
          <cell r="CA194">
            <v>0</v>
          </cell>
          <cell r="CB194">
            <v>0</v>
          </cell>
          <cell r="CC194">
            <v>0</v>
          </cell>
          <cell r="CH194">
            <v>0</v>
          </cell>
          <cell r="CI194">
            <v>0</v>
          </cell>
          <cell r="CJ194">
            <v>0</v>
          </cell>
          <cell r="CK194">
            <v>0</v>
          </cell>
          <cell r="CL194">
            <v>0</v>
          </cell>
          <cell r="CR194">
            <v>0</v>
          </cell>
          <cell r="CS194">
            <v>0</v>
          </cell>
          <cell r="CT194">
            <v>0</v>
          </cell>
          <cell r="CU194">
            <v>0</v>
          </cell>
          <cell r="CV194">
            <v>0</v>
          </cell>
          <cell r="CW194">
            <v>0</v>
          </cell>
          <cell r="CX194">
            <v>0</v>
          </cell>
          <cell r="CY194">
            <v>0</v>
          </cell>
          <cell r="CZ194">
            <v>0</v>
          </cell>
          <cell r="DA194">
            <v>0</v>
          </cell>
          <cell r="DC194">
            <v>39600</v>
          </cell>
          <cell r="DD194">
            <v>-3705.2848645569902</v>
          </cell>
          <cell r="DE194">
            <v>-111.16968493073192</v>
          </cell>
          <cell r="DF194">
            <v>0</v>
          </cell>
          <cell r="DG194">
            <v>-636.45967257440407</v>
          </cell>
          <cell r="DH194">
            <v>0</v>
          </cell>
          <cell r="DI194">
            <v>0</v>
          </cell>
          <cell r="DJ194">
            <v>0</v>
          </cell>
          <cell r="DK194">
            <v>-4452.9142220621261</v>
          </cell>
        </row>
        <row r="195">
          <cell r="A195">
            <v>39630</v>
          </cell>
          <cell r="B195">
            <v>400.9144575922046</v>
          </cell>
          <cell r="C195">
            <v>-1209.2147711544835</v>
          </cell>
          <cell r="D195">
            <v>-36.726959639212964</v>
          </cell>
          <cell r="E195">
            <v>88.691366745398454</v>
          </cell>
          <cell r="F195">
            <v>82.470552684616905</v>
          </cell>
          <cell r="G195">
            <v>9.521391810186401</v>
          </cell>
          <cell r="H195">
            <v>-0.32059847622318571</v>
          </cell>
          <cell r="I195">
            <v>0.11600775901639304</v>
          </cell>
          <cell r="J195">
            <v>0</v>
          </cell>
          <cell r="K195">
            <v>0</v>
          </cell>
          <cell r="L195">
            <v>0</v>
          </cell>
          <cell r="M195">
            <v>3.0399783299999967</v>
          </cell>
          <cell r="N195">
            <v>0</v>
          </cell>
          <cell r="O195">
            <v>0</v>
          </cell>
          <cell r="P195">
            <v>0.20131255698181949</v>
          </cell>
          <cell r="Q195">
            <v>0.12599647136387215</v>
          </cell>
          <cell r="R195">
            <v>1.0237058572151874</v>
          </cell>
          <cell r="S195">
            <v>0.92580034814010403</v>
          </cell>
          <cell r="T195">
            <v>2.4281970247157152</v>
          </cell>
          <cell r="U195">
            <v>0.99213000399324258</v>
          </cell>
          <cell r="V195">
            <v>1.6739858547754727E-2</v>
          </cell>
          <cell r="W195">
            <v>1.0965609022300775</v>
          </cell>
          <cell r="X195">
            <v>6.099482249643684E-2</v>
          </cell>
          <cell r="Y195">
            <v>9.4312656923254412E-3</v>
          </cell>
          <cell r="Z195">
            <v>0.19795250348403837</v>
          </cell>
          <cell r="AA195">
            <v>0.99622572541353094</v>
          </cell>
          <cell r="AB195">
            <v>3.525583689165174</v>
          </cell>
          <cell r="AC195">
            <v>2.2436373671858618</v>
          </cell>
          <cell r="AD195">
            <v>0.12546473289171622</v>
          </cell>
          <cell r="AE195">
            <v>0.24019237594958209</v>
          </cell>
          <cell r="AF195">
            <v>6.8168824125131477E-2</v>
          </cell>
          <cell r="AG195">
            <v>0.10076335661788183</v>
          </cell>
          <cell r="AH195">
            <v>0.56957053055258378</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C195">
            <v>39630</v>
          </cell>
          <cell r="BD195">
            <v>6.3913257508907009</v>
          </cell>
          <cell r="BE195">
            <v>145.31034689204773</v>
          </cell>
          <cell r="BF195">
            <v>6.3988008997698387</v>
          </cell>
          <cell r="BG195">
            <v>15.131791472116561</v>
          </cell>
          <cell r="BH195">
            <v>9.1312459306976166</v>
          </cell>
          <cell r="BI195">
            <v>0.27266315666948859</v>
          </cell>
          <cell r="BJ195">
            <v>-0.14856179915809165</v>
          </cell>
          <cell r="BK195">
            <v>0</v>
          </cell>
          <cell r="BL195">
            <v>0</v>
          </cell>
          <cell r="BM195">
            <v>0</v>
          </cell>
          <cell r="BN195">
            <v>0</v>
          </cell>
          <cell r="BP195">
            <v>0</v>
          </cell>
          <cell r="BQ195">
            <v>0</v>
          </cell>
          <cell r="BR195">
            <v>0</v>
          </cell>
          <cell r="BS195">
            <v>0</v>
          </cell>
          <cell r="BT195">
            <v>0</v>
          </cell>
          <cell r="BU195">
            <v>0</v>
          </cell>
          <cell r="CA195">
            <v>0</v>
          </cell>
          <cell r="CB195">
            <v>0</v>
          </cell>
          <cell r="CC195">
            <v>0</v>
          </cell>
          <cell r="CH195">
            <v>0</v>
          </cell>
          <cell r="CI195">
            <v>0</v>
          </cell>
          <cell r="CJ195">
            <v>0</v>
          </cell>
          <cell r="CK195">
            <v>0</v>
          </cell>
          <cell r="CL195">
            <v>0</v>
          </cell>
          <cell r="CR195">
            <v>0</v>
          </cell>
          <cell r="CS195">
            <v>0</v>
          </cell>
          <cell r="CT195">
            <v>0</v>
          </cell>
          <cell r="CU195">
            <v>0</v>
          </cell>
          <cell r="CV195">
            <v>0</v>
          </cell>
          <cell r="CW195">
            <v>0</v>
          </cell>
          <cell r="CX195">
            <v>0</v>
          </cell>
          <cell r="CY195">
            <v>0</v>
          </cell>
          <cell r="CZ195">
            <v>0</v>
          </cell>
          <cell r="DA195">
            <v>0</v>
          </cell>
          <cell r="DC195">
            <v>39630</v>
          </cell>
          <cell r="DD195">
            <v>-661.50857434849695</v>
          </cell>
          <cell r="DE195">
            <v>14.948428216762034</v>
          </cell>
          <cell r="DF195">
            <v>0</v>
          </cell>
          <cell r="DG195">
            <v>182.48761230303384</v>
          </cell>
          <cell r="DH195">
            <v>0</v>
          </cell>
          <cell r="DI195">
            <v>0</v>
          </cell>
          <cell r="DJ195">
            <v>0</v>
          </cell>
          <cell r="DK195">
            <v>-464.07253382870101</v>
          </cell>
        </row>
        <row r="196">
          <cell r="A196">
            <v>39661</v>
          </cell>
          <cell r="B196">
            <v>79.603084211471469</v>
          </cell>
          <cell r="C196">
            <v>3717.7154448992846</v>
          </cell>
          <cell r="D196">
            <v>19.159225304805432</v>
          </cell>
          <cell r="E196">
            <v>-27.327435563342533</v>
          </cell>
          <cell r="F196">
            <v>2.743640650044199E-2</v>
          </cell>
          <cell r="G196">
            <v>-0.50997908753015508</v>
          </cell>
          <cell r="H196">
            <v>0.45414256445480206</v>
          </cell>
          <cell r="I196">
            <v>-1.726229508197008E-3</v>
          </cell>
          <cell r="J196">
            <v>0</v>
          </cell>
          <cell r="K196">
            <v>0</v>
          </cell>
          <cell r="L196">
            <v>0</v>
          </cell>
          <cell r="M196">
            <v>0</v>
          </cell>
          <cell r="N196">
            <v>0</v>
          </cell>
          <cell r="O196">
            <v>0</v>
          </cell>
          <cell r="P196">
            <v>-7.4921423948213217E-3</v>
          </cell>
          <cell r="Q196">
            <v>-3.6232491909382603E-3</v>
          </cell>
          <cell r="R196">
            <v>-1.0395919093852513E-2</v>
          </cell>
          <cell r="S196">
            <v>-6.2947766990291143E-3</v>
          </cell>
          <cell r="T196">
            <v>-1.1852323624564676E-2</v>
          </cell>
          <cell r="U196">
            <v>-1.9933459546926713E-2</v>
          </cell>
          <cell r="V196">
            <v>-3.0705501618116804E-4</v>
          </cell>
          <cell r="W196">
            <v>-7.6300323624636235E-3</v>
          </cell>
          <cell r="X196">
            <v>-1.3352556634304014E-3</v>
          </cell>
          <cell r="Y196">
            <v>-9.5375404531194974E-5</v>
          </cell>
          <cell r="Z196">
            <v>-3.8150161812389172E-4</v>
          </cell>
          <cell r="AA196">
            <v>-3.3591818770222659E-2</v>
          </cell>
          <cell r="AB196">
            <v>0.29245236034832089</v>
          </cell>
          <cell r="AC196">
            <v>-5.3982478964407221E-2</v>
          </cell>
          <cell r="AD196">
            <v>-3.439016181237875E-3</v>
          </cell>
          <cell r="AE196">
            <v>-3.624265372165425E-3</v>
          </cell>
          <cell r="AF196">
            <v>-1.9651521035597419E-3</v>
          </cell>
          <cell r="AG196">
            <v>-2.4797605177990789E-3</v>
          </cell>
          <cell r="AH196">
            <v>-7.4392815533990131E-3</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C196">
            <v>39661</v>
          </cell>
          <cell r="BD196">
            <v>1.0890080525683743E-2</v>
          </cell>
          <cell r="BE196">
            <v>-3.5787245799497214</v>
          </cell>
          <cell r="BF196">
            <v>-0.20606996167445857</v>
          </cell>
          <cell r="BG196">
            <v>7.2746735831877913</v>
          </cell>
          <cell r="BH196">
            <v>-0.53206852724784426</v>
          </cell>
          <cell r="BI196">
            <v>-2.8592968489888015E-2</v>
          </cell>
          <cell r="BJ196">
            <v>6.1679524999047608E-2</v>
          </cell>
          <cell r="BK196">
            <v>0</v>
          </cell>
          <cell r="BL196">
            <v>0</v>
          </cell>
          <cell r="BM196">
            <v>0</v>
          </cell>
          <cell r="BN196">
            <v>0</v>
          </cell>
          <cell r="BP196">
            <v>0</v>
          </cell>
          <cell r="BQ196">
            <v>0</v>
          </cell>
          <cell r="BR196">
            <v>0</v>
          </cell>
          <cell r="BS196">
            <v>0</v>
          </cell>
          <cell r="BT196">
            <v>0</v>
          </cell>
          <cell r="BU196">
            <v>0</v>
          </cell>
          <cell r="CA196">
            <v>0</v>
          </cell>
          <cell r="CB196">
            <v>0</v>
          </cell>
          <cell r="CC196">
            <v>0</v>
          </cell>
          <cell r="CH196">
            <v>0</v>
          </cell>
          <cell r="CI196">
            <v>0</v>
          </cell>
          <cell r="CJ196">
            <v>0</v>
          </cell>
          <cell r="CK196">
            <v>0</v>
          </cell>
          <cell r="CL196">
            <v>0</v>
          </cell>
          <cell r="CR196">
            <v>0</v>
          </cell>
          <cell r="CS196">
            <v>0</v>
          </cell>
          <cell r="CT196">
            <v>0</v>
          </cell>
          <cell r="CU196">
            <v>0</v>
          </cell>
          <cell r="CV196">
            <v>0</v>
          </cell>
          <cell r="CW196">
            <v>0</v>
          </cell>
          <cell r="CX196">
            <v>0</v>
          </cell>
          <cell r="CY196">
            <v>0</v>
          </cell>
          <cell r="CZ196">
            <v>0</v>
          </cell>
          <cell r="DA196">
            <v>0</v>
          </cell>
          <cell r="DC196">
            <v>39661</v>
          </cell>
          <cell r="DD196">
            <v>3789.1201925061355</v>
          </cell>
          <cell r="DE196">
            <v>0.116589496270667</v>
          </cell>
          <cell r="DF196">
            <v>0</v>
          </cell>
          <cell r="DG196">
            <v>3.0017871513506105</v>
          </cell>
          <cell r="DH196">
            <v>0</v>
          </cell>
          <cell r="DI196">
            <v>0</v>
          </cell>
          <cell r="DJ196">
            <v>0</v>
          </cell>
          <cell r="DK196">
            <v>3792.2385691537565</v>
          </cell>
        </row>
        <row r="197">
          <cell r="A197">
            <v>39692</v>
          </cell>
          <cell r="B197">
            <v>-175.95840076113018</v>
          </cell>
          <cell r="C197">
            <v>-3310.0838066265051</v>
          </cell>
          <cell r="D197">
            <v>-11.733667503834738</v>
          </cell>
          <cell r="E197">
            <v>-35.70815294214367</v>
          </cell>
          <cell r="F197">
            <v>-21.492800012334328</v>
          </cell>
          <cell r="G197">
            <v>-8.9010272754380253</v>
          </cell>
          <cell r="H197">
            <v>-0.98356359089413203</v>
          </cell>
          <cell r="I197">
            <v>-0.11428152950819603</v>
          </cell>
          <cell r="J197">
            <v>0</v>
          </cell>
          <cell r="K197">
            <v>0</v>
          </cell>
          <cell r="L197">
            <v>0</v>
          </cell>
          <cell r="M197">
            <v>-3.0399783299999825</v>
          </cell>
          <cell r="N197">
            <v>0</v>
          </cell>
          <cell r="O197">
            <v>0</v>
          </cell>
          <cell r="P197">
            <v>-7.7072854573128957E-2</v>
          </cell>
          <cell r="Q197">
            <v>-3.4863048620981552E-2</v>
          </cell>
          <cell r="R197">
            <v>-0.97166628546532507</v>
          </cell>
          <cell r="S197">
            <v>-0.89126224967939294</v>
          </cell>
          <cell r="T197">
            <v>-1.8439589155072156E-2</v>
          </cell>
          <cell r="U197">
            <v>-0.42512374626484117</v>
          </cell>
          <cell r="V197">
            <v>-1.0022488770843163E-2</v>
          </cell>
          <cell r="W197">
            <v>-0.96579272582452447</v>
          </cell>
          <cell r="X197">
            <v>-1.1830697898193576E-2</v>
          </cell>
          <cell r="Y197">
            <v>-7.8772682407992067E-3</v>
          </cell>
          <cell r="Z197">
            <v>-0.19370269077577085</v>
          </cell>
          <cell r="AA197">
            <v>-0.22530167160038417</v>
          </cell>
          <cell r="AB197">
            <v>-0.70280058536656043</v>
          </cell>
          <cell r="AC197">
            <v>-0.6867305285058265</v>
          </cell>
          <cell r="AD197">
            <v>-0.10666327875723525</v>
          </cell>
          <cell r="AE197">
            <v>-0.22329099277189357</v>
          </cell>
          <cell r="AF197">
            <v>-1.8521062059802196E-2</v>
          </cell>
          <cell r="AG197">
            <v>-2.7889167774087564E-2</v>
          </cell>
          <cell r="AH197">
            <v>-0.45287425298169204</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C197">
            <v>39692</v>
          </cell>
          <cell r="BD197">
            <v>-7.012939478848466</v>
          </cell>
          <cell r="BE197">
            <v>-17.917998054273312</v>
          </cell>
          <cell r="BF197">
            <v>-2.6347954077243827</v>
          </cell>
          <cell r="BG197">
            <v>-24.87555458924794</v>
          </cell>
          <cell r="BH197">
            <v>-2.0208629405450154</v>
          </cell>
          <cell r="BI197">
            <v>-0.25205077597949899</v>
          </cell>
          <cell r="BJ197">
            <v>-0.28470016793885655</v>
          </cell>
          <cell r="BK197">
            <v>0</v>
          </cell>
          <cell r="BL197">
            <v>0</v>
          </cell>
          <cell r="BM197">
            <v>0</v>
          </cell>
          <cell r="BN197">
            <v>0</v>
          </cell>
          <cell r="BP197">
            <v>0</v>
          </cell>
          <cell r="BQ197">
            <v>0</v>
          </cell>
          <cell r="BR197">
            <v>0</v>
          </cell>
          <cell r="BS197">
            <v>0</v>
          </cell>
          <cell r="BT197">
            <v>0</v>
          </cell>
          <cell r="BU197">
            <v>0</v>
          </cell>
          <cell r="CA197">
            <v>0</v>
          </cell>
          <cell r="CB197">
            <v>0</v>
          </cell>
          <cell r="CC197">
            <v>0</v>
          </cell>
          <cell r="CH197">
            <v>0</v>
          </cell>
          <cell r="CI197">
            <v>0</v>
          </cell>
          <cell r="CJ197">
            <v>0</v>
          </cell>
          <cell r="CK197">
            <v>0</v>
          </cell>
          <cell r="CL197">
            <v>0</v>
          </cell>
          <cell r="CR197">
            <v>0</v>
          </cell>
          <cell r="CS197">
            <v>0</v>
          </cell>
          <cell r="CT197">
            <v>0</v>
          </cell>
          <cell r="CU197">
            <v>0</v>
          </cell>
          <cell r="CV197">
            <v>0</v>
          </cell>
          <cell r="CW197">
            <v>0</v>
          </cell>
          <cell r="CX197">
            <v>0</v>
          </cell>
          <cell r="CY197">
            <v>0</v>
          </cell>
          <cell r="CZ197">
            <v>0</v>
          </cell>
          <cell r="DA197">
            <v>0</v>
          </cell>
          <cell r="DC197">
            <v>39692</v>
          </cell>
          <cell r="DD197">
            <v>-3568.0156785717882</v>
          </cell>
          <cell r="DE197">
            <v>-6.0517251850863545</v>
          </cell>
          <cell r="DF197">
            <v>0</v>
          </cell>
          <cell r="DG197">
            <v>-54.998901414557473</v>
          </cell>
          <cell r="DH197">
            <v>0</v>
          </cell>
          <cell r="DI197">
            <v>0</v>
          </cell>
          <cell r="DJ197">
            <v>0</v>
          </cell>
          <cell r="DK197">
            <v>-3629.0663051714323</v>
          </cell>
        </row>
        <row r="198">
          <cell r="A198">
            <v>39722</v>
          </cell>
          <cell r="B198">
            <v>895.59356778570873</v>
          </cell>
          <cell r="C198">
            <v>5434.6549548170206</v>
          </cell>
          <cell r="D198">
            <v>405.74726342787625</v>
          </cell>
          <cell r="E198">
            <v>300.75711795701159</v>
          </cell>
          <cell r="F198">
            <v>847.31361401259687</v>
          </cell>
          <cell r="G198">
            <v>9.3073736209682352</v>
          </cell>
          <cell r="H198">
            <v>-10.583365571374266</v>
          </cell>
          <cell r="I198">
            <v>0.11600775901639304</v>
          </cell>
          <cell r="J198">
            <v>0</v>
          </cell>
          <cell r="K198">
            <v>0</v>
          </cell>
          <cell r="L198">
            <v>0</v>
          </cell>
          <cell r="M198">
            <v>3.0399783299999967</v>
          </cell>
          <cell r="N198">
            <v>0</v>
          </cell>
          <cell r="O198">
            <v>0</v>
          </cell>
          <cell r="P198">
            <v>2.4039245553612369</v>
          </cell>
          <cell r="Q198">
            <v>1.6868939712030171</v>
          </cell>
          <cell r="R198">
            <v>8.5795888475688855</v>
          </cell>
          <cell r="S198">
            <v>8.7213596349505238</v>
          </cell>
          <cell r="T198">
            <v>7.5578518250738354</v>
          </cell>
          <cell r="U198">
            <v>24.411908316284311</v>
          </cell>
          <cell r="V198">
            <v>0.4359178351119834</v>
          </cell>
          <cell r="W198">
            <v>32.609563232661358</v>
          </cell>
          <cell r="X198">
            <v>0.86301750280177569</v>
          </cell>
          <cell r="Y198">
            <v>0.25128109876787591</v>
          </cell>
          <cell r="Z198">
            <v>4.1135438524713814</v>
          </cell>
          <cell r="AA198">
            <v>9.6084019892392973</v>
          </cell>
          <cell r="AB198">
            <v>59.094028596104991</v>
          </cell>
          <cell r="AC198">
            <v>39.200706598919275</v>
          </cell>
          <cell r="AD198">
            <v>1.0363169654003466</v>
          </cell>
          <cell r="AE198">
            <v>1.8200682273563196</v>
          </cell>
          <cell r="AF198">
            <v>0.89918453909969576</v>
          </cell>
          <cell r="AG198">
            <v>1.6137169607757125</v>
          </cell>
          <cell r="AH198">
            <v>13.837611118904986</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C198">
            <v>39722</v>
          </cell>
          <cell r="BD198">
            <v>10.317330978578269</v>
          </cell>
          <cell r="BE198">
            <v>477.45997152618304</v>
          </cell>
          <cell r="BF198">
            <v>126.13488703668742</v>
          </cell>
          <cell r="BG198">
            <v>124.54989531658157</v>
          </cell>
          <cell r="BH198">
            <v>123.0379448342205</v>
          </cell>
          <cell r="BI198">
            <v>0.27009965143711323</v>
          </cell>
          <cell r="BJ198">
            <v>1.1088860358432706</v>
          </cell>
          <cell r="BK198">
            <v>0</v>
          </cell>
          <cell r="BL198">
            <v>0</v>
          </cell>
          <cell r="BM198">
            <v>0</v>
          </cell>
          <cell r="BN198">
            <v>0</v>
          </cell>
          <cell r="BP198">
            <v>0</v>
          </cell>
          <cell r="BQ198">
            <v>0</v>
          </cell>
          <cell r="BR198">
            <v>0</v>
          </cell>
          <cell r="BS198">
            <v>0</v>
          </cell>
          <cell r="BT198">
            <v>0</v>
          </cell>
          <cell r="BU198">
            <v>0</v>
          </cell>
          <cell r="CA198">
            <v>0</v>
          </cell>
          <cell r="CB198">
            <v>0</v>
          </cell>
          <cell r="CC198">
            <v>0</v>
          </cell>
          <cell r="CH198">
            <v>0</v>
          </cell>
          <cell r="CI198">
            <v>0</v>
          </cell>
          <cell r="CJ198">
            <v>0</v>
          </cell>
          <cell r="CK198">
            <v>0</v>
          </cell>
          <cell r="CL198">
            <v>0</v>
          </cell>
          <cell r="CR198">
            <v>0</v>
          </cell>
          <cell r="CS198">
            <v>0</v>
          </cell>
          <cell r="CT198">
            <v>0</v>
          </cell>
          <cell r="CU198">
            <v>0</v>
          </cell>
          <cell r="CV198">
            <v>0</v>
          </cell>
          <cell r="CW198">
            <v>0</v>
          </cell>
          <cell r="CX198">
            <v>0</v>
          </cell>
          <cell r="CY198">
            <v>0</v>
          </cell>
          <cell r="CZ198">
            <v>0</v>
          </cell>
          <cell r="DA198">
            <v>0</v>
          </cell>
          <cell r="DC198">
            <v>39722</v>
          </cell>
          <cell r="DD198">
            <v>7885.9465121388248</v>
          </cell>
          <cell r="DE198">
            <v>218.74488566805687</v>
          </cell>
          <cell r="DF198">
            <v>0</v>
          </cell>
          <cell r="DG198">
            <v>862.87901537953121</v>
          </cell>
          <cell r="DH198">
            <v>0</v>
          </cell>
          <cell r="DI198">
            <v>0</v>
          </cell>
          <cell r="DJ198">
            <v>0</v>
          </cell>
          <cell r="DK198">
            <v>8967.5704131864131</v>
          </cell>
        </row>
        <row r="199">
          <cell r="A199">
            <v>39753</v>
          </cell>
          <cell r="B199">
            <v>393.22508520087649</v>
          </cell>
          <cell r="C199">
            <v>5391.5810633018318</v>
          </cell>
          <cell r="D199">
            <v>568.40167413982488</v>
          </cell>
          <cell r="E199">
            <v>335.77112719128468</v>
          </cell>
          <cell r="F199">
            <v>925.33436176690702</v>
          </cell>
          <cell r="G199">
            <v>-9.4337048409624913</v>
          </cell>
          <cell r="H199">
            <v>4.7716608962032154</v>
          </cell>
          <cell r="I199">
            <v>-0.11600775901639304</v>
          </cell>
          <cell r="J199">
            <v>0</v>
          </cell>
          <cell r="K199">
            <v>0</v>
          </cell>
          <cell r="L199">
            <v>0</v>
          </cell>
          <cell r="M199">
            <v>-3.0399783299999967</v>
          </cell>
          <cell r="N199">
            <v>0</v>
          </cell>
          <cell r="O199">
            <v>0</v>
          </cell>
          <cell r="P199">
            <v>2.2624667078830356</v>
          </cell>
          <cell r="Q199">
            <v>1.6425925644442825</v>
          </cell>
          <cell r="R199">
            <v>7.1550396235096443</v>
          </cell>
          <cell r="S199">
            <v>7.50696729963839</v>
          </cell>
          <cell r="T199">
            <v>7.514013235926889</v>
          </cell>
          <cell r="U199">
            <v>24.860978529608452</v>
          </cell>
          <cell r="V199">
            <v>0.44164684075098148</v>
          </cell>
          <cell r="W199">
            <v>33.038451296654991</v>
          </cell>
          <cell r="X199">
            <v>0.860641628293495</v>
          </cell>
          <cell r="Y199">
            <v>0.25288450385055417</v>
          </cell>
          <cell r="Z199">
            <v>4.0342821439608851</v>
          </cell>
          <cell r="AA199">
            <v>8.9640606502916071</v>
          </cell>
          <cell r="AB199">
            <v>58.863862562059353</v>
          </cell>
          <cell r="AC199">
            <v>39.210616854193105</v>
          </cell>
          <cell r="AD199">
            <v>0.86455799775865838</v>
          </cell>
          <cell r="AE199">
            <v>1.4716088875679869</v>
          </cell>
          <cell r="AF199">
            <v>0.87456605420610845</v>
          </cell>
          <cell r="AG199">
            <v>1.6060592482533944</v>
          </cell>
          <cell r="AH199">
            <v>13.840126945207086</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C199">
            <v>39753</v>
          </cell>
          <cell r="BD199">
            <v>-9.5241194869562378</v>
          </cell>
          <cell r="BE199">
            <v>862.38318659526681</v>
          </cell>
          <cell r="BF199">
            <v>122.2210709309141</v>
          </cell>
          <cell r="BG199">
            <v>67.559596630270107</v>
          </cell>
          <cell r="BH199">
            <v>126.39698992684922</v>
          </cell>
          <cell r="BI199">
            <v>-0.24341380796874468</v>
          </cell>
          <cell r="BJ199">
            <v>2.8384247094649444</v>
          </cell>
          <cell r="BK199">
            <v>0</v>
          </cell>
          <cell r="BL199">
            <v>0</v>
          </cell>
          <cell r="BM199">
            <v>0</v>
          </cell>
          <cell r="BN199">
            <v>0</v>
          </cell>
          <cell r="BP199">
            <v>0</v>
          </cell>
          <cell r="BQ199">
            <v>0</v>
          </cell>
          <cell r="BR199">
            <v>0</v>
          </cell>
          <cell r="BS199">
            <v>0</v>
          </cell>
          <cell r="BT199">
            <v>0</v>
          </cell>
          <cell r="BU199">
            <v>0</v>
          </cell>
          <cell r="CA199">
            <v>0</v>
          </cell>
          <cell r="CB199">
            <v>0</v>
          </cell>
          <cell r="CC199">
            <v>0</v>
          </cell>
          <cell r="CH199">
            <v>0</v>
          </cell>
          <cell r="CI199">
            <v>0</v>
          </cell>
          <cell r="CJ199">
            <v>0</v>
          </cell>
          <cell r="CK199">
            <v>0</v>
          </cell>
          <cell r="CL199">
            <v>0</v>
          </cell>
          <cell r="CR199">
            <v>0</v>
          </cell>
          <cell r="CS199">
            <v>0</v>
          </cell>
          <cell r="CT199">
            <v>0</v>
          </cell>
          <cell r="CU199">
            <v>0</v>
          </cell>
          <cell r="CV199">
            <v>0</v>
          </cell>
          <cell r="CW199">
            <v>0</v>
          </cell>
          <cell r="CX199">
            <v>0</v>
          </cell>
          <cell r="CY199">
            <v>0</v>
          </cell>
          <cell r="CZ199">
            <v>0</v>
          </cell>
          <cell r="DA199">
            <v>0</v>
          </cell>
          <cell r="DC199">
            <v>39753</v>
          </cell>
          <cell r="DD199">
            <v>7606.4952815669485</v>
          </cell>
          <cell r="DE199">
            <v>215.26542357405884</v>
          </cell>
          <cell r="DF199">
            <v>0</v>
          </cell>
          <cell r="DG199">
            <v>1171.6317354978405</v>
          </cell>
          <cell r="DH199">
            <v>0</v>
          </cell>
          <cell r="DI199">
            <v>0</v>
          </cell>
          <cell r="DJ199">
            <v>0</v>
          </cell>
          <cell r="DK199">
            <v>8993.3924406388487</v>
          </cell>
        </row>
        <row r="200">
          <cell r="A200">
            <v>39783</v>
          </cell>
          <cell r="B200">
            <v>527.32900601227993</v>
          </cell>
          <cell r="C200">
            <v>8077.2509377980059</v>
          </cell>
          <cell r="D200">
            <v>760.02698310392179</v>
          </cell>
          <cell r="E200">
            <v>386.34586545846992</v>
          </cell>
          <cell r="F200">
            <v>1131.3078141148944</v>
          </cell>
          <cell r="G200">
            <v>9.516157743532915</v>
          </cell>
          <cell r="H200">
            <v>7.0445027341823661</v>
          </cell>
          <cell r="I200">
            <v>0.11600775901639304</v>
          </cell>
          <cell r="J200">
            <v>0</v>
          </cell>
          <cell r="K200">
            <v>0</v>
          </cell>
          <cell r="L200">
            <v>0</v>
          </cell>
          <cell r="M200">
            <v>3.0399783299999967</v>
          </cell>
          <cell r="N200">
            <v>0</v>
          </cell>
          <cell r="O200">
            <v>0</v>
          </cell>
          <cell r="P200">
            <v>3.1639028767929744</v>
          </cell>
          <cell r="Q200">
            <v>2.2475202421560443</v>
          </cell>
          <cell r="R200">
            <v>11.595033004913176</v>
          </cell>
          <cell r="S200">
            <v>11.861548543675092</v>
          </cell>
          <cell r="T200">
            <v>10.032008487325168</v>
          </cell>
          <cell r="U200">
            <v>33.563643902540747</v>
          </cell>
          <cell r="V200">
            <v>0.60117562445209516</v>
          </cell>
          <cell r="W200">
            <v>45.371498738118319</v>
          </cell>
          <cell r="X200">
            <v>1.1618162293816958</v>
          </cell>
          <cell r="Y200">
            <v>0.34855489244418336</v>
          </cell>
          <cell r="Z200">
            <v>5.7116962481342579</v>
          </cell>
          <cell r="AA200">
            <v>12.42102278673439</v>
          </cell>
          <cell r="AB200">
            <v>81.04200478114646</v>
          </cell>
          <cell r="AC200">
            <v>53.141157950741743</v>
          </cell>
          <cell r="AD200">
            <v>1.3804943510873224</v>
          </cell>
          <cell r="AE200">
            <v>2.4415318125924284</v>
          </cell>
          <cell r="AF200">
            <v>1.1968364260654738</v>
          </cell>
          <cell r="AG200">
            <v>2.1783191610056178</v>
          </cell>
          <cell r="AH200">
            <v>19.134971308729313</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C200">
            <v>39783</v>
          </cell>
          <cell r="BD200">
            <v>9.0304672088763311</v>
          </cell>
          <cell r="BE200">
            <v>1242.2927883561883</v>
          </cell>
          <cell r="BF200">
            <v>168.04989365166887</v>
          </cell>
          <cell r="BG200">
            <v>148.61007245978453</v>
          </cell>
          <cell r="BH200">
            <v>177.0155277334751</v>
          </cell>
          <cell r="BI200">
            <v>0.26538813588898691</v>
          </cell>
          <cell r="BJ200">
            <v>3.5086026735628328</v>
          </cell>
          <cell r="BK200">
            <v>0</v>
          </cell>
          <cell r="BL200">
            <v>0</v>
          </cell>
          <cell r="BM200">
            <v>0</v>
          </cell>
          <cell r="BN200">
            <v>0</v>
          </cell>
          <cell r="BP200">
            <v>0</v>
          </cell>
          <cell r="BQ200">
            <v>0</v>
          </cell>
          <cell r="BR200">
            <v>0</v>
          </cell>
          <cell r="BS200">
            <v>0</v>
          </cell>
          <cell r="BT200">
            <v>0</v>
          </cell>
          <cell r="BU200">
            <v>0</v>
          </cell>
          <cell r="CA200">
            <v>0</v>
          </cell>
          <cell r="CB200">
            <v>0</v>
          </cell>
          <cell r="CC200">
            <v>0</v>
          </cell>
          <cell r="CH200">
            <v>0</v>
          </cell>
          <cell r="CI200">
            <v>0</v>
          </cell>
          <cell r="CJ200">
            <v>0</v>
          </cell>
          <cell r="CK200">
            <v>0</v>
          </cell>
          <cell r="CL200">
            <v>0</v>
          </cell>
          <cell r="CR200">
            <v>0</v>
          </cell>
          <cell r="CS200">
            <v>0</v>
          </cell>
          <cell r="CT200">
            <v>0</v>
          </cell>
          <cell r="CU200">
            <v>0</v>
          </cell>
          <cell r="CV200">
            <v>0</v>
          </cell>
          <cell r="CW200">
            <v>0</v>
          </cell>
          <cell r="CX200">
            <v>0</v>
          </cell>
          <cell r="CY200">
            <v>0</v>
          </cell>
          <cell r="CZ200">
            <v>0</v>
          </cell>
          <cell r="DA200">
            <v>0</v>
          </cell>
          <cell r="DC200">
            <v>39783</v>
          </cell>
          <cell r="DD200">
            <v>10901.977253054305</v>
          </cell>
          <cell r="DE200">
            <v>298.59473736803653</v>
          </cell>
          <cell r="DF200">
            <v>0</v>
          </cell>
          <cell r="DG200">
            <v>1748.772740219445</v>
          </cell>
          <cell r="DH200">
            <v>0</v>
          </cell>
          <cell r="DI200">
            <v>0</v>
          </cell>
          <cell r="DJ200">
            <v>0</v>
          </cell>
          <cell r="DK200">
            <v>12949.344730641787</v>
          </cell>
        </row>
        <row r="201">
          <cell r="A201">
            <v>39814</v>
          </cell>
          <cell r="B201">
            <v>-2.1143527460026235</v>
          </cell>
          <cell r="C201">
            <v>1146.4406114520643</v>
          </cell>
          <cell r="D201">
            <v>396.98068720372748</v>
          </cell>
          <cell r="E201">
            <v>173.57161240130472</v>
          </cell>
          <cell r="F201">
            <v>401.3010570669062</v>
          </cell>
          <cell r="G201">
            <v>-0.35062828808003133</v>
          </cell>
          <cell r="H201">
            <v>2.1502045343285623</v>
          </cell>
          <cell r="I201">
            <v>-1.726229508197008E-3</v>
          </cell>
          <cell r="J201">
            <v>0</v>
          </cell>
          <cell r="K201">
            <v>0</v>
          </cell>
          <cell r="L201">
            <v>0</v>
          </cell>
          <cell r="M201">
            <v>0</v>
          </cell>
          <cell r="N201">
            <v>0</v>
          </cell>
          <cell r="O201">
            <v>0</v>
          </cell>
          <cell r="P201">
            <v>1.2936485017332835</v>
          </cell>
          <cell r="Q201">
            <v>0.93660121836544885</v>
          </cell>
          <cell r="R201">
            <v>4.5553289745178773</v>
          </cell>
          <cell r="S201">
            <v>4.7223783990774706</v>
          </cell>
          <cell r="T201">
            <v>4.2629881809018855</v>
          </cell>
          <cell r="U201">
            <v>14.230995421994535</v>
          </cell>
          <cell r="V201">
            <v>0.25418597897834583</v>
          </cell>
          <cell r="W201">
            <v>19.185773254458212</v>
          </cell>
          <cell r="X201">
            <v>0.48989987273005609</v>
          </cell>
          <cell r="Y201">
            <v>0.14698234248073594</v>
          </cell>
          <cell r="Z201">
            <v>2.3874855432840008</v>
          </cell>
          <cell r="AA201">
            <v>5.0824148366420161</v>
          </cell>
          <cell r="AB201">
            <v>33.324972691881158</v>
          </cell>
          <cell r="AC201">
            <v>22.391216318598708</v>
          </cell>
          <cell r="AD201">
            <v>0.53619709035908603</v>
          </cell>
          <cell r="AE201">
            <v>0.94533101199033709</v>
          </cell>
          <cell r="AF201">
            <v>0.49855648471216174</v>
          </cell>
          <cell r="AG201">
            <v>0.91633881396931649</v>
          </cell>
          <cell r="AH201">
            <v>8.047729769016108</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C201">
            <v>39814</v>
          </cell>
          <cell r="BD201">
            <v>-1.2216905476305726</v>
          </cell>
          <cell r="BE201">
            <v>244.6330995757894</v>
          </cell>
          <cell r="BF201">
            <v>70.139453199922968</v>
          </cell>
          <cell r="BG201">
            <v>37.241511602885907</v>
          </cell>
          <cell r="BH201">
            <v>58.864968256930979</v>
          </cell>
          <cell r="BI201">
            <v>-3.414524597852342E-2</v>
          </cell>
          <cell r="BJ201">
            <v>1.5829826079903988</v>
          </cell>
          <cell r="BK201">
            <v>0</v>
          </cell>
          <cell r="BL201">
            <v>0</v>
          </cell>
          <cell r="BM201">
            <v>0</v>
          </cell>
          <cell r="BN201">
            <v>0</v>
          </cell>
          <cell r="BP201">
            <v>0</v>
          </cell>
          <cell r="BQ201">
            <v>0</v>
          </cell>
          <cell r="BR201">
            <v>0</v>
          </cell>
          <cell r="BS201">
            <v>0</v>
          </cell>
          <cell r="BT201">
            <v>0</v>
          </cell>
          <cell r="BU201">
            <v>0</v>
          </cell>
          <cell r="CA201">
            <v>0</v>
          </cell>
          <cell r="CB201">
            <v>0</v>
          </cell>
          <cell r="CC201">
            <v>0</v>
          </cell>
          <cell r="CH201">
            <v>0</v>
          </cell>
          <cell r="CI201">
            <v>0</v>
          </cell>
          <cell r="CJ201">
            <v>0</v>
          </cell>
          <cell r="CK201">
            <v>0</v>
          </cell>
          <cell r="CL201">
            <v>0</v>
          </cell>
          <cell r="CR201">
            <v>0</v>
          </cell>
          <cell r="CS201">
            <v>0</v>
          </cell>
          <cell r="CT201">
            <v>0</v>
          </cell>
          <cell r="CU201">
            <v>0</v>
          </cell>
          <cell r="CV201">
            <v>0</v>
          </cell>
          <cell r="CW201">
            <v>0</v>
          </cell>
          <cell r="CX201">
            <v>0</v>
          </cell>
          <cell r="CY201">
            <v>0</v>
          </cell>
          <cell r="CZ201">
            <v>0</v>
          </cell>
          <cell r="DA201">
            <v>0</v>
          </cell>
          <cell r="DC201">
            <v>39814</v>
          </cell>
          <cell r="DD201">
            <v>2117.9774653947406</v>
          </cell>
          <cell r="DE201">
            <v>124.20902470569075</v>
          </cell>
          <cell r="DF201">
            <v>0</v>
          </cell>
          <cell r="DG201">
            <v>411.20617944991051</v>
          </cell>
          <cell r="DH201">
            <v>0</v>
          </cell>
          <cell r="DI201">
            <v>0</v>
          </cell>
          <cell r="DJ201">
            <v>0</v>
          </cell>
          <cell r="DK201">
            <v>2653.3926695503419</v>
          </cell>
        </row>
        <row r="202">
          <cell r="A202">
            <v>39845</v>
          </cell>
          <cell r="B202">
            <v>-994.51393129606913</v>
          </cell>
          <cell r="C202">
            <v>-1181.2850819601663</v>
          </cell>
          <cell r="D202">
            <v>-229.40670238887105</v>
          </cell>
          <cell r="E202">
            <v>-336.68777470369423</v>
          </cell>
          <cell r="F202">
            <v>-604.88170850681354</v>
          </cell>
          <cell r="G202">
            <v>-27.102444415571711</v>
          </cell>
          <cell r="H202">
            <v>-3.8199229796562761</v>
          </cell>
          <cell r="I202">
            <v>-0.34302013728813563</v>
          </cell>
          <cell r="J202">
            <v>0</v>
          </cell>
          <cell r="K202">
            <v>0</v>
          </cell>
          <cell r="L202">
            <v>0</v>
          </cell>
          <cell r="M202">
            <v>-9.1199349900000328</v>
          </cell>
          <cell r="N202">
            <v>0</v>
          </cell>
          <cell r="O202">
            <v>0</v>
          </cell>
          <cell r="P202">
            <v>-1.6519842927215347</v>
          </cell>
          <cell r="Q202">
            <v>-1.1145204377642752</v>
          </cell>
          <cell r="R202">
            <v>-7.6724162321978682</v>
          </cell>
          <cell r="S202">
            <v>-7.572815868063806</v>
          </cell>
          <cell r="T202">
            <v>-4.6142770954218406</v>
          </cell>
          <cell r="U202">
            <v>-16.153598906896477</v>
          </cell>
          <cell r="V202">
            <v>-0.29497382424472374</v>
          </cell>
          <cell r="W202">
            <v>-22.683520917376057</v>
          </cell>
          <cell r="X202">
            <v>-0.55714841879796539</v>
          </cell>
          <cell r="Y202">
            <v>-0.17566223721965768</v>
          </cell>
          <cell r="Z202">
            <v>-3.0356851189730456</v>
          </cell>
          <cell r="AA202">
            <v>-6.3367499104056648</v>
          </cell>
          <cell r="AB202">
            <v>-37.788667185969075</v>
          </cell>
          <cell r="AC202">
            <v>-25.780662471667966</v>
          </cell>
          <cell r="AD202">
            <v>-0.89885757320501192</v>
          </cell>
          <cell r="AE202">
            <v>-1.6675729938010431</v>
          </cell>
          <cell r="AF202">
            <v>-0.59366192992384237</v>
          </cell>
          <cell r="AG202">
            <v>-1.0582012282270812</v>
          </cell>
          <cell r="AH202">
            <v>-9.709380079818537</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C202">
            <v>39845</v>
          </cell>
          <cell r="BD202">
            <v>-18.271597217932424</v>
          </cell>
          <cell r="BE202">
            <v>-40.789532817047984</v>
          </cell>
          <cell r="BF202">
            <v>-81.326827079280633</v>
          </cell>
          <cell r="BG202">
            <v>-119.10935702966674</v>
          </cell>
          <cell r="BH202">
            <v>-89.333197915538619</v>
          </cell>
          <cell r="BI202">
            <v>-0.71873195611495433</v>
          </cell>
          <cell r="BJ202">
            <v>-1.9059377794065426</v>
          </cell>
          <cell r="BK202">
            <v>0</v>
          </cell>
          <cell r="BL202">
            <v>0</v>
          </cell>
          <cell r="BM202">
            <v>0</v>
          </cell>
          <cell r="BN202">
            <v>0</v>
          </cell>
          <cell r="BP202">
            <v>0</v>
          </cell>
          <cell r="BQ202">
            <v>0</v>
          </cell>
          <cell r="BR202">
            <v>0</v>
          </cell>
          <cell r="BS202">
            <v>0</v>
          </cell>
          <cell r="BT202">
            <v>0</v>
          </cell>
          <cell r="BU202">
            <v>0</v>
          </cell>
          <cell r="CA202">
            <v>0</v>
          </cell>
          <cell r="CB202">
            <v>0</v>
          </cell>
          <cell r="CC202">
            <v>0</v>
          </cell>
          <cell r="CH202">
            <v>0</v>
          </cell>
          <cell r="CI202">
            <v>0</v>
          </cell>
          <cell r="CJ202">
            <v>0</v>
          </cell>
          <cell r="CK202">
            <v>0</v>
          </cell>
          <cell r="CL202">
            <v>0</v>
          </cell>
          <cell r="CR202">
            <v>0</v>
          </cell>
          <cell r="CS202">
            <v>0</v>
          </cell>
          <cell r="CT202">
            <v>0</v>
          </cell>
          <cell r="CU202">
            <v>0</v>
          </cell>
          <cell r="CV202">
            <v>0</v>
          </cell>
          <cell r="CW202">
            <v>0</v>
          </cell>
          <cell r="CX202">
            <v>0</v>
          </cell>
          <cell r="CY202">
            <v>0</v>
          </cell>
          <cell r="CZ202">
            <v>0</v>
          </cell>
          <cell r="DA202">
            <v>0</v>
          </cell>
          <cell r="DC202">
            <v>39845</v>
          </cell>
          <cell r="DD202">
            <v>-3387.1605213781304</v>
          </cell>
          <cell r="DE202">
            <v>-149.36035672269549</v>
          </cell>
          <cell r="DF202">
            <v>0</v>
          </cell>
          <cell r="DG202">
            <v>-351.45518179498788</v>
          </cell>
          <cell r="DH202">
            <v>0</v>
          </cell>
          <cell r="DI202">
            <v>0</v>
          </cell>
          <cell r="DJ202">
            <v>0</v>
          </cell>
          <cell r="DK202">
            <v>-3887.9760598958137</v>
          </cell>
        </row>
        <row r="203">
          <cell r="A203">
            <v>39873</v>
          </cell>
          <cell r="B203">
            <v>17.574662520453785</v>
          </cell>
          <cell r="C203">
            <v>-6034.1743140400031</v>
          </cell>
          <cell r="D203">
            <v>-348.95032468272075</v>
          </cell>
          <cell r="E203">
            <v>-74.708830542749183</v>
          </cell>
          <cell r="F203">
            <v>-455.24080997658484</v>
          </cell>
          <cell r="G203">
            <v>27.500290689986969</v>
          </cell>
          <cell r="H203">
            <v>-2.2468884135579366</v>
          </cell>
          <cell r="I203">
            <v>0.34837437457627152</v>
          </cell>
          <cell r="J203">
            <v>0</v>
          </cell>
          <cell r="K203">
            <v>0</v>
          </cell>
          <cell r="L203">
            <v>0</v>
          </cell>
          <cell r="M203">
            <v>9.1199349899999902</v>
          </cell>
          <cell r="N203">
            <v>0</v>
          </cell>
          <cell r="O203">
            <v>0</v>
          </cell>
          <cell r="P203">
            <v>-1.3095960466574752</v>
          </cell>
          <cell r="Q203">
            <v>-0.99721390177797087</v>
          </cell>
          <cell r="R203">
            <v>-2.2898726356596697</v>
          </cell>
          <cell r="S203">
            <v>-2.7032949095364671</v>
          </cell>
          <cell r="T203">
            <v>-4.9388582206689406</v>
          </cell>
          <cell r="U203">
            <v>-15.065440079800439</v>
          </cell>
          <cell r="V203">
            <v>-0.26099715638298049</v>
          </cell>
          <cell r="W203">
            <v>-18.892092010009009</v>
          </cell>
          <cell r="X203">
            <v>-0.5355543121563171</v>
          </cell>
          <cell r="Y203">
            <v>-0.14366388318493772</v>
          </cell>
          <cell r="Z203">
            <v>-2.1238393572996301</v>
          </cell>
          <cell r="AA203">
            <v>-5.4555999587580857</v>
          </cell>
          <cell r="AB203">
            <v>-33.398813983761499</v>
          </cell>
          <cell r="AC203">
            <v>-23.921790464066419</v>
          </cell>
          <cell r="AD203">
            <v>-0.30490946920365758</v>
          </cell>
          <cell r="AE203">
            <v>-0.41600796340607715</v>
          </cell>
          <cell r="AF203">
            <v>-0.53137726329614088</v>
          </cell>
          <cell r="AG203">
            <v>-0.98296582639697139</v>
          </cell>
          <cell r="AH203">
            <v>-7.822930523680995</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C203">
            <v>39873</v>
          </cell>
          <cell r="BD203">
            <v>20.516487279504332</v>
          </cell>
          <cell r="BE203">
            <v>-1007.2445632190074</v>
          </cell>
          <cell r="BF203">
            <v>-75.801517471709701</v>
          </cell>
          <cell r="BG203">
            <v>-8.7222172484983957</v>
          </cell>
          <cell r="BH203">
            <v>-69.837296780392876</v>
          </cell>
          <cell r="BI203">
            <v>0.77265904481829306</v>
          </cell>
          <cell r="BJ203">
            <v>-1.8805527045865116</v>
          </cell>
          <cell r="BK203">
            <v>0</v>
          </cell>
          <cell r="BL203">
            <v>0</v>
          </cell>
          <cell r="BM203">
            <v>0</v>
          </cell>
          <cell r="BN203">
            <v>0</v>
          </cell>
          <cell r="BP203">
            <v>0</v>
          </cell>
          <cell r="BQ203">
            <v>0</v>
          </cell>
          <cell r="BR203">
            <v>0</v>
          </cell>
          <cell r="BS203">
            <v>0</v>
          </cell>
          <cell r="BT203">
            <v>0</v>
          </cell>
          <cell r="BU203">
            <v>0</v>
          </cell>
          <cell r="CA203">
            <v>0</v>
          </cell>
          <cell r="CB203">
            <v>0</v>
          </cell>
          <cell r="CC203">
            <v>0</v>
          </cell>
          <cell r="CH203">
            <v>0</v>
          </cell>
          <cell r="CI203">
            <v>0</v>
          </cell>
          <cell r="CJ203">
            <v>0</v>
          </cell>
          <cell r="CK203">
            <v>0</v>
          </cell>
          <cell r="CL203">
            <v>0</v>
          </cell>
          <cell r="CR203">
            <v>0</v>
          </cell>
          <cell r="CS203">
            <v>0</v>
          </cell>
          <cell r="CT203">
            <v>0</v>
          </cell>
          <cell r="CU203">
            <v>0</v>
          </cell>
          <cell r="CV203">
            <v>0</v>
          </cell>
          <cell r="CW203">
            <v>0</v>
          </cell>
          <cell r="CX203">
            <v>0</v>
          </cell>
          <cell r="CY203">
            <v>0</v>
          </cell>
          <cell r="CZ203">
            <v>0</v>
          </cell>
          <cell r="DA203">
            <v>0</v>
          </cell>
          <cell r="DC203">
            <v>39873</v>
          </cell>
          <cell r="DD203">
            <v>-6860.7779050805993</v>
          </cell>
          <cell r="DE203">
            <v>-122.09481796570367</v>
          </cell>
          <cell r="DF203">
            <v>0</v>
          </cell>
          <cell r="DG203">
            <v>-1142.1970010998725</v>
          </cell>
          <cell r="DH203">
            <v>0</v>
          </cell>
          <cell r="DI203">
            <v>0</v>
          </cell>
          <cell r="DJ203">
            <v>0</v>
          </cell>
          <cell r="DK203">
            <v>-8125.0697241461748</v>
          </cell>
        </row>
        <row r="204">
          <cell r="A204">
            <v>39904</v>
          </cell>
          <cell r="B204">
            <v>-663.92400236311914</v>
          </cell>
          <cell r="C204">
            <v>-4980.8826796080175</v>
          </cell>
          <cell r="D204">
            <v>-609.76288648399213</v>
          </cell>
          <cell r="E204">
            <v>-520.18132538924465</v>
          </cell>
          <cell r="F204">
            <v>-1030.0114444827395</v>
          </cell>
          <cell r="G204">
            <v>-9.4541676712258891</v>
          </cell>
          <cell r="H204">
            <v>-6.210643379354817</v>
          </cell>
          <cell r="I204">
            <v>-0.11963576679633192</v>
          </cell>
          <cell r="J204">
            <v>0</v>
          </cell>
          <cell r="K204">
            <v>0</v>
          </cell>
          <cell r="L204">
            <v>0</v>
          </cell>
          <cell r="M204">
            <v>-3.0399783299999683</v>
          </cell>
          <cell r="N204">
            <v>0</v>
          </cell>
          <cell r="O204">
            <v>0</v>
          </cell>
          <cell r="P204">
            <v>-2.9594995649070244</v>
          </cell>
          <cell r="Q204">
            <v>-2.0891488886576601</v>
          </cell>
          <cell r="R204">
            <v>-10.649415688856685</v>
          </cell>
          <cell r="S204">
            <v>-10.864782691718069</v>
          </cell>
          <cell r="T204">
            <v>-9.3243858291007946</v>
          </cell>
          <cell r="U204">
            <v>-30.733362721987426</v>
          </cell>
          <cell r="V204">
            <v>-0.5495827712014707</v>
          </cell>
          <cell r="W204">
            <v>-41.285416702557271</v>
          </cell>
          <cell r="X204">
            <v>-1.0743712181154541</v>
          </cell>
          <cell r="Y204">
            <v>-0.31760823308449426</v>
          </cell>
          <cell r="Z204">
            <v>-5.1964081134353837</v>
          </cell>
          <cell r="AA204">
            <v>-11.718931096762752</v>
          </cell>
          <cell r="AB204">
            <v>-71.2608618475046</v>
          </cell>
          <cell r="AC204">
            <v>-48.985776299104188</v>
          </cell>
          <cell r="AD204">
            <v>-1.2795972143443199</v>
          </cell>
          <cell r="AE204">
            <v>-2.250491377958479</v>
          </cell>
          <cell r="AF204">
            <v>-1.1130309025915524</v>
          </cell>
          <cell r="AG204">
            <v>-2.0120211895505462</v>
          </cell>
          <cell r="AH204">
            <v>-17.461388760797419</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C204">
            <v>39904</v>
          </cell>
          <cell r="BD204">
            <v>-8.9412898039809363</v>
          </cell>
          <cell r="BE204">
            <v>-745.93953838592302</v>
          </cell>
          <cell r="BF204">
            <v>-154.743785251144</v>
          </cell>
          <cell r="BG204">
            <v>-119.23532729766669</v>
          </cell>
          <cell r="BH204">
            <v>-153.67711906083673</v>
          </cell>
          <cell r="BI204">
            <v>-0.31196177749622311</v>
          </cell>
          <cell r="BJ204">
            <v>-3.3209393100210614</v>
          </cell>
          <cell r="BK204">
            <v>0</v>
          </cell>
          <cell r="BL204">
            <v>0</v>
          </cell>
          <cell r="BM204">
            <v>0</v>
          </cell>
          <cell r="BN204">
            <v>0</v>
          </cell>
          <cell r="BP204">
            <v>0</v>
          </cell>
          <cell r="BQ204">
            <v>0</v>
          </cell>
          <cell r="BR204">
            <v>0</v>
          </cell>
          <cell r="BS204">
            <v>0</v>
          </cell>
          <cell r="BT204">
            <v>0</v>
          </cell>
          <cell r="BU204">
            <v>0</v>
          </cell>
          <cell r="CA204">
            <v>0</v>
          </cell>
          <cell r="CB204">
            <v>0</v>
          </cell>
          <cell r="CC204">
            <v>0</v>
          </cell>
          <cell r="CH204">
            <v>0</v>
          </cell>
          <cell r="CI204">
            <v>0</v>
          </cell>
          <cell r="CJ204">
            <v>0</v>
          </cell>
          <cell r="CK204">
            <v>0</v>
          </cell>
          <cell r="CL204">
            <v>0</v>
          </cell>
          <cell r="CR204">
            <v>0</v>
          </cell>
          <cell r="CS204">
            <v>0</v>
          </cell>
          <cell r="CT204">
            <v>0</v>
          </cell>
          <cell r="CU204">
            <v>0</v>
          </cell>
          <cell r="CV204">
            <v>0</v>
          </cell>
          <cell r="CW204">
            <v>0</v>
          </cell>
          <cell r="CX204">
            <v>0</v>
          </cell>
          <cell r="CY204">
            <v>0</v>
          </cell>
          <cell r="CZ204">
            <v>0</v>
          </cell>
          <cell r="DA204">
            <v>0</v>
          </cell>
          <cell r="DC204">
            <v>39904</v>
          </cell>
          <cell r="DD204">
            <v>-7823.58676347449</v>
          </cell>
          <cell r="DE204">
            <v>-271.12608111223557</v>
          </cell>
          <cell r="DF204">
            <v>0</v>
          </cell>
          <cell r="DG204">
            <v>-1186.1699608870686</v>
          </cell>
          <cell r="DH204">
            <v>0</v>
          </cell>
          <cell r="DI204">
            <v>0</v>
          </cell>
          <cell r="DJ204">
            <v>0</v>
          </cell>
          <cell r="DK204">
            <v>-9280.8828054737933</v>
          </cell>
        </row>
        <row r="205">
          <cell r="A205">
            <v>39934</v>
          </cell>
          <cell r="B205">
            <v>-303.13950880797984</v>
          </cell>
          <cell r="C205">
            <v>-4282.5276250597781</v>
          </cell>
          <cell r="D205">
            <v>-573.00353139313154</v>
          </cell>
          <cell r="E205">
            <v>-85.476680621985679</v>
          </cell>
          <cell r="F205">
            <v>-774.5701016177527</v>
          </cell>
          <cell r="G205">
            <v>9.1031608274965947</v>
          </cell>
          <cell r="H205">
            <v>-4.3787320900412858</v>
          </cell>
          <cell r="I205">
            <v>0.11600775901639304</v>
          </cell>
          <cell r="J205">
            <v>0</v>
          </cell>
          <cell r="K205">
            <v>0</v>
          </cell>
          <cell r="L205">
            <v>0</v>
          </cell>
          <cell r="M205">
            <v>3.0399783300000109</v>
          </cell>
          <cell r="N205">
            <v>0</v>
          </cell>
          <cell r="O205">
            <v>0</v>
          </cell>
          <cell r="P205">
            <v>-2.1546396846714764</v>
          </cell>
          <cell r="Q205">
            <v>-1.570360388918564</v>
          </cell>
          <cell r="R205">
            <v>-6.5513048442398443</v>
          </cell>
          <cell r="S205">
            <v>-6.8845609533013885</v>
          </cell>
          <cell r="T205">
            <v>-7.4337682232224331</v>
          </cell>
          <cell r="U205">
            <v>-23.306079807476845</v>
          </cell>
          <cell r="V205">
            <v>-0.41189904727757831</v>
          </cell>
          <cell r="W205">
            <v>-30.580711670701383</v>
          </cell>
          <cell r="X205">
            <v>-0.82278515407230657</v>
          </cell>
          <cell r="Y205">
            <v>-0.23431815418189328</v>
          </cell>
          <cell r="Z205">
            <v>-3.7216754123518321</v>
          </cell>
          <cell r="AA205">
            <v>-8.7229684218176686</v>
          </cell>
          <cell r="AB205">
            <v>-53.203859700420253</v>
          </cell>
          <cell r="AC205">
            <v>-37.135916328291209</v>
          </cell>
          <cell r="AD205">
            <v>-0.79339941706186945</v>
          </cell>
          <cell r="AE205">
            <v>-1.345131445608418</v>
          </cell>
          <cell r="AF205">
            <v>-0.83675977297993098</v>
          </cell>
          <cell r="AG205">
            <v>-1.5262358071366062</v>
          </cell>
          <cell r="AH205">
            <v>-12.838103281388918</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C205">
            <v>39934</v>
          </cell>
          <cell r="BD205">
            <v>4.7979340018969765</v>
          </cell>
          <cell r="BE205">
            <v>-708.79042184818275</v>
          </cell>
          <cell r="BF205">
            <v>-116.20251179445177</v>
          </cell>
          <cell r="BG205">
            <v>-72.594542633433207</v>
          </cell>
          <cell r="BH205">
            <v>-113.68504751925798</v>
          </cell>
          <cell r="BI205">
            <v>0.27705527701587496</v>
          </cell>
          <cell r="BJ205">
            <v>-2.5008177138066023</v>
          </cell>
          <cell r="BK205">
            <v>0</v>
          </cell>
          <cell r="BL205">
            <v>0</v>
          </cell>
          <cell r="BM205">
            <v>0</v>
          </cell>
          <cell r="BN205">
            <v>0</v>
          </cell>
          <cell r="BP205">
            <v>0</v>
          </cell>
          <cell r="BQ205">
            <v>0</v>
          </cell>
          <cell r="BR205">
            <v>0</v>
          </cell>
          <cell r="BS205">
            <v>0</v>
          </cell>
          <cell r="BT205">
            <v>0</v>
          </cell>
          <cell r="BU205">
            <v>0</v>
          </cell>
          <cell r="CA205">
            <v>0</v>
          </cell>
          <cell r="CB205">
            <v>0</v>
          </cell>
          <cell r="CC205">
            <v>0</v>
          </cell>
          <cell r="CH205">
            <v>0</v>
          </cell>
          <cell r="CI205">
            <v>0</v>
          </cell>
          <cell r="CJ205">
            <v>0</v>
          </cell>
          <cell r="CK205">
            <v>0</v>
          </cell>
          <cell r="CL205">
            <v>0</v>
          </cell>
          <cell r="CR205">
            <v>0</v>
          </cell>
          <cell r="CS205">
            <v>0</v>
          </cell>
          <cell r="CT205">
            <v>0</v>
          </cell>
          <cell r="CU205">
            <v>0</v>
          </cell>
          <cell r="CV205">
            <v>0</v>
          </cell>
          <cell r="CW205">
            <v>0</v>
          </cell>
          <cell r="CX205">
            <v>0</v>
          </cell>
          <cell r="CY205">
            <v>0</v>
          </cell>
          <cell r="CZ205">
            <v>0</v>
          </cell>
          <cell r="DA205">
            <v>0</v>
          </cell>
          <cell r="DC205">
            <v>39934</v>
          </cell>
          <cell r="DD205">
            <v>-6010.837032674156</v>
          </cell>
          <cell r="DE205">
            <v>-200.07447751512041</v>
          </cell>
          <cell r="DF205">
            <v>0</v>
          </cell>
          <cell r="DG205">
            <v>-1008.6983522302194</v>
          </cell>
          <cell r="DH205">
            <v>0</v>
          </cell>
          <cell r="DI205">
            <v>0</v>
          </cell>
          <cell r="DJ205">
            <v>0</v>
          </cell>
          <cell r="DK205">
            <v>-7219.6098624194965</v>
          </cell>
        </row>
        <row r="206">
          <cell r="A206">
            <v>39965</v>
          </cell>
          <cell r="B206">
            <v>-152.65576420830803</v>
          </cell>
          <cell r="C206">
            <v>-2588.7313750704943</v>
          </cell>
          <cell r="D206">
            <v>-345.18758695982768</v>
          </cell>
          <cell r="E206">
            <v>-188.57472684415393</v>
          </cell>
          <cell r="F206">
            <v>-429.19692905625777</v>
          </cell>
          <cell r="G206">
            <v>-9.1964231133624139</v>
          </cell>
          <cell r="H206">
            <v>14.123203771932953</v>
          </cell>
          <cell r="I206">
            <v>-0.11600775901639304</v>
          </cell>
          <cell r="J206">
            <v>0</v>
          </cell>
          <cell r="K206">
            <v>0</v>
          </cell>
          <cell r="L206">
            <v>0</v>
          </cell>
          <cell r="M206">
            <v>-3.0399783300000109</v>
          </cell>
          <cell r="N206">
            <v>0</v>
          </cell>
          <cell r="O206">
            <v>0</v>
          </cell>
          <cell r="P206">
            <v>-1.1649706128269468</v>
          </cell>
          <cell r="Q206">
            <v>-0.82987455260232479</v>
          </cell>
          <cell r="R206">
            <v>-4.7636247022116969</v>
          </cell>
          <cell r="S206">
            <v>-4.8150427764837538</v>
          </cell>
          <cell r="T206">
            <v>-5.4534774727508664</v>
          </cell>
          <cell r="U206">
            <v>-12.356117452448707</v>
          </cell>
          <cell r="V206">
            <v>-0.22188379494738714</v>
          </cell>
          <cell r="W206">
            <v>-16.88668336529242</v>
          </cell>
          <cell r="X206">
            <v>-0.43334499899980938</v>
          </cell>
          <cell r="Y206">
            <v>-0.12990895191936369</v>
          </cell>
          <cell r="Z206">
            <v>-2.1732680968807774</v>
          </cell>
          <cell r="AA206">
            <v>-4.5789831102063694</v>
          </cell>
          <cell r="AB206">
            <v>-27.729564125496225</v>
          </cell>
          <cell r="AC206">
            <v>-19.622476519038763</v>
          </cell>
          <cell r="AD206">
            <v>-0.55616516874385713</v>
          </cell>
          <cell r="AE206">
            <v>-1.0126132765386222</v>
          </cell>
          <cell r="AF206">
            <v>-0.44199624525374448</v>
          </cell>
          <cell r="AG206">
            <v>-0.80540456101885383</v>
          </cell>
          <cell r="AH206">
            <v>-7.1378934921891748</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C206">
            <v>39965</v>
          </cell>
          <cell r="BD206">
            <v>-6.092798764923657</v>
          </cell>
          <cell r="BE206">
            <v>-447.81861404108952</v>
          </cell>
          <cell r="BF206">
            <v>-62.028598752978098</v>
          </cell>
          <cell r="BG206">
            <v>-55.8305422663135</v>
          </cell>
          <cell r="BH206">
            <v>-65.361083938354227</v>
          </cell>
          <cell r="BI206">
            <v>-0.26896873380193309</v>
          </cell>
          <cell r="BJ206">
            <v>0.94093392305717183</v>
          </cell>
          <cell r="BK206">
            <v>0</v>
          </cell>
          <cell r="BL206">
            <v>0</v>
          </cell>
          <cell r="BM206">
            <v>0</v>
          </cell>
          <cell r="BN206">
            <v>0</v>
          </cell>
          <cell r="BP206">
            <v>0</v>
          </cell>
          <cell r="BQ206">
            <v>0</v>
          </cell>
          <cell r="BR206">
            <v>0</v>
          </cell>
          <cell r="BS206">
            <v>0</v>
          </cell>
          <cell r="BT206">
            <v>0</v>
          </cell>
          <cell r="BU206">
            <v>0</v>
          </cell>
          <cell r="CA206">
            <v>0</v>
          </cell>
          <cell r="CB206">
            <v>0</v>
          </cell>
          <cell r="CC206">
            <v>0</v>
          </cell>
          <cell r="CH206">
            <v>0</v>
          </cell>
          <cell r="CI206">
            <v>0</v>
          </cell>
          <cell r="CJ206">
            <v>0</v>
          </cell>
          <cell r="CK206">
            <v>0</v>
          </cell>
          <cell r="CL206">
            <v>0</v>
          </cell>
          <cell r="CR206">
            <v>0</v>
          </cell>
          <cell r="CS206">
            <v>0</v>
          </cell>
          <cell r="CT206">
            <v>0</v>
          </cell>
          <cell r="CU206">
            <v>0</v>
          </cell>
          <cell r="CV206">
            <v>0</v>
          </cell>
          <cell r="CW206">
            <v>0</v>
          </cell>
          <cell r="CX206">
            <v>0</v>
          </cell>
          <cell r="CY206">
            <v>0</v>
          </cell>
          <cell r="CZ206">
            <v>0</v>
          </cell>
          <cell r="DA206">
            <v>0</v>
          </cell>
          <cell r="DC206">
            <v>39965</v>
          </cell>
          <cell r="DD206">
            <v>-3702.5755875694881</v>
          </cell>
          <cell r="DE206">
            <v>-111.11329327584964</v>
          </cell>
          <cell r="DF206">
            <v>0</v>
          </cell>
          <cell r="DG206">
            <v>-636.45967257440373</v>
          </cell>
          <cell r="DH206">
            <v>0</v>
          </cell>
          <cell r="DI206">
            <v>0</v>
          </cell>
          <cell r="DJ206">
            <v>0</v>
          </cell>
          <cell r="DK206">
            <v>-4450.1485534197418</v>
          </cell>
        </row>
        <row r="207">
          <cell r="A207">
            <v>39995</v>
          </cell>
          <cell r="B207">
            <v>398.69755127287772</v>
          </cell>
          <cell r="C207">
            <v>-1171.8468389611635</v>
          </cell>
          <cell r="D207">
            <v>-36.101281631326174</v>
          </cell>
          <cell r="E207">
            <v>90.073837224529143</v>
          </cell>
          <cell r="F207">
            <v>92.158322365827075</v>
          </cell>
          <cell r="G207">
            <v>9.521391810186401</v>
          </cell>
          <cell r="H207">
            <v>-0.32059847622318571</v>
          </cell>
          <cell r="I207">
            <v>0.11600775901639304</v>
          </cell>
          <cell r="J207">
            <v>0</v>
          </cell>
          <cell r="K207">
            <v>0</v>
          </cell>
          <cell r="L207">
            <v>0</v>
          </cell>
          <cell r="M207">
            <v>3.0399783300000109</v>
          </cell>
          <cell r="N207">
            <v>0</v>
          </cell>
          <cell r="O207">
            <v>0</v>
          </cell>
          <cell r="P207">
            <v>0.20131255698181771</v>
          </cell>
          <cell r="Q207">
            <v>0.1259964713638706</v>
          </cell>
          <cell r="R207">
            <v>1.0237058572151874</v>
          </cell>
          <cell r="S207">
            <v>0.92580034814010403</v>
          </cell>
          <cell r="T207">
            <v>2.4281970247140858</v>
          </cell>
          <cell r="U207">
            <v>0.99213000399323548</v>
          </cell>
          <cell r="V207">
            <v>1.6739858547754671E-2</v>
          </cell>
          <cell r="W207">
            <v>1.096560902230074</v>
          </cell>
          <cell r="X207">
            <v>6.0994822496435841E-2</v>
          </cell>
          <cell r="Y207">
            <v>9.4312656923254412E-3</v>
          </cell>
          <cell r="Z207">
            <v>0.19795250348403837</v>
          </cell>
          <cell r="AA207">
            <v>0.99622572541352028</v>
          </cell>
          <cell r="AB207">
            <v>3.3930723569761625</v>
          </cell>
          <cell r="AC207">
            <v>2.2436373671858547</v>
          </cell>
          <cell r="AD207">
            <v>0.12546473289171711</v>
          </cell>
          <cell r="AE207">
            <v>0.24019237594958209</v>
          </cell>
          <cell r="AF207">
            <v>6.8168824125131255E-2</v>
          </cell>
          <cell r="AG207">
            <v>0.10076335661788072</v>
          </cell>
          <cell r="AH207">
            <v>0.56957053055258555</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C207">
            <v>39995</v>
          </cell>
          <cell r="BD207">
            <v>6.3913257508907009</v>
          </cell>
          <cell r="BE207">
            <v>145.31034689204807</v>
          </cell>
          <cell r="BF207">
            <v>6.3988008997698529</v>
          </cell>
          <cell r="BG207">
            <v>15.131791472116561</v>
          </cell>
          <cell r="BH207">
            <v>9.1312459306976308</v>
          </cell>
          <cell r="BI207">
            <v>0.27266315666948771</v>
          </cell>
          <cell r="BJ207">
            <v>-0.14856179915809165</v>
          </cell>
          <cell r="BK207">
            <v>0</v>
          </cell>
          <cell r="BL207">
            <v>0</v>
          </cell>
          <cell r="BM207">
            <v>0</v>
          </cell>
          <cell r="BN207">
            <v>0</v>
          </cell>
          <cell r="BP207">
            <v>0</v>
          </cell>
          <cell r="BQ207">
            <v>0</v>
          </cell>
          <cell r="BR207">
            <v>0</v>
          </cell>
          <cell r="BS207">
            <v>0</v>
          </cell>
          <cell r="BT207">
            <v>0</v>
          </cell>
          <cell r="BU207">
            <v>0</v>
          </cell>
          <cell r="CA207">
            <v>0</v>
          </cell>
          <cell r="CB207">
            <v>0</v>
          </cell>
          <cell r="CC207">
            <v>0</v>
          </cell>
          <cell r="CH207">
            <v>0</v>
          </cell>
          <cell r="CI207">
            <v>0</v>
          </cell>
          <cell r="CJ207">
            <v>0</v>
          </cell>
          <cell r="CK207">
            <v>0</v>
          </cell>
          <cell r="CL207">
            <v>0</v>
          </cell>
          <cell r="CR207">
            <v>0</v>
          </cell>
          <cell r="CS207">
            <v>0</v>
          </cell>
          <cell r="CT207">
            <v>0</v>
          </cell>
          <cell r="CU207">
            <v>0</v>
          </cell>
          <cell r="CV207">
            <v>0</v>
          </cell>
          <cell r="CW207">
            <v>0</v>
          </cell>
          <cell r="CX207">
            <v>0</v>
          </cell>
          <cell r="CY207">
            <v>0</v>
          </cell>
          <cell r="CZ207">
            <v>0</v>
          </cell>
          <cell r="DA207">
            <v>0</v>
          </cell>
          <cell r="DC207">
            <v>39995</v>
          </cell>
          <cell r="DD207">
            <v>-614.66163030627604</v>
          </cell>
          <cell r="DE207">
            <v>14.815916884571363</v>
          </cell>
          <cell r="DF207">
            <v>0</v>
          </cell>
          <cell r="DG207">
            <v>182.48761230303421</v>
          </cell>
          <cell r="DH207">
            <v>0</v>
          </cell>
          <cell r="DI207">
            <v>0</v>
          </cell>
          <cell r="DJ207">
            <v>0</v>
          </cell>
          <cell r="DK207">
            <v>-417.35810111867045</v>
          </cell>
        </row>
        <row r="208">
          <cell r="A208">
            <v>40026</v>
          </cell>
          <cell r="B208">
            <v>78.671069179819824</v>
          </cell>
          <cell r="C208">
            <v>3631.1055078450909</v>
          </cell>
          <cell r="D208">
            <v>19.135087051818914</v>
          </cell>
          <cell r="E208">
            <v>-27.778059270506219</v>
          </cell>
          <cell r="F208">
            <v>-0.6935418471128969</v>
          </cell>
          <cell r="G208">
            <v>-0.50997908753021193</v>
          </cell>
          <cell r="H208">
            <v>0.45414256445480206</v>
          </cell>
          <cell r="I208">
            <v>-1.726229508197008E-3</v>
          </cell>
          <cell r="J208">
            <v>0</v>
          </cell>
          <cell r="K208">
            <v>0</v>
          </cell>
          <cell r="L208">
            <v>0</v>
          </cell>
          <cell r="M208">
            <v>0</v>
          </cell>
          <cell r="N208">
            <v>0</v>
          </cell>
          <cell r="O208">
            <v>0</v>
          </cell>
          <cell r="P208">
            <v>-7.4921423948213217E-3</v>
          </cell>
          <cell r="Q208">
            <v>-3.6232491909382603E-3</v>
          </cell>
          <cell r="R208">
            <v>-1.0395919093852513E-2</v>
          </cell>
          <cell r="S208">
            <v>-6.2947766990291143E-3</v>
          </cell>
          <cell r="T208">
            <v>-1.1852323624556682E-2</v>
          </cell>
          <cell r="U208">
            <v>-1.993345954692316E-2</v>
          </cell>
          <cell r="V208">
            <v>-3.0705501618116804E-4</v>
          </cell>
          <cell r="W208">
            <v>-7.6300323624565181E-3</v>
          </cell>
          <cell r="X208">
            <v>-1.3352556634302903E-3</v>
          </cell>
          <cell r="Y208">
            <v>-9.5375404531194974E-5</v>
          </cell>
          <cell r="Z208">
            <v>-3.8150161812389172E-4</v>
          </cell>
          <cell r="AA208">
            <v>-3.3591818770222659E-2</v>
          </cell>
          <cell r="AB208">
            <v>0.29780851920702389</v>
          </cell>
          <cell r="AC208">
            <v>-5.3982478964407221E-2</v>
          </cell>
          <cell r="AD208">
            <v>-3.4390161812387632E-3</v>
          </cell>
          <cell r="AE208">
            <v>-3.624265372165425E-3</v>
          </cell>
          <cell r="AF208">
            <v>-1.9651521035597419E-3</v>
          </cell>
          <cell r="AG208">
            <v>-2.4797605177990789E-3</v>
          </cell>
          <cell r="AH208">
            <v>-7.4392815533990131E-3</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C208">
            <v>40026</v>
          </cell>
          <cell r="BD208">
            <v>1.0890080525683743E-2</v>
          </cell>
          <cell r="BE208">
            <v>-3.5787245799497214</v>
          </cell>
          <cell r="BF208">
            <v>-0.20606996167447278</v>
          </cell>
          <cell r="BG208">
            <v>7.2746735831877913</v>
          </cell>
          <cell r="BH208">
            <v>-0.53206852724784426</v>
          </cell>
          <cell r="BI208">
            <v>-2.8592968489888015E-2</v>
          </cell>
          <cell r="BJ208">
            <v>6.1679524999047608E-2</v>
          </cell>
          <cell r="BK208">
            <v>0</v>
          </cell>
          <cell r="BL208">
            <v>0</v>
          </cell>
          <cell r="BM208">
            <v>0</v>
          </cell>
          <cell r="BN208">
            <v>0</v>
          </cell>
          <cell r="BP208">
            <v>0</v>
          </cell>
          <cell r="BQ208">
            <v>0</v>
          </cell>
          <cell r="BR208">
            <v>0</v>
          </cell>
          <cell r="BS208">
            <v>0</v>
          </cell>
          <cell r="BT208">
            <v>0</v>
          </cell>
          <cell r="BU208">
            <v>0</v>
          </cell>
          <cell r="CA208">
            <v>0</v>
          </cell>
          <cell r="CB208">
            <v>0</v>
          </cell>
          <cell r="CC208">
            <v>0</v>
          </cell>
          <cell r="CH208">
            <v>0</v>
          </cell>
          <cell r="CI208">
            <v>0</v>
          </cell>
          <cell r="CJ208">
            <v>0</v>
          </cell>
          <cell r="CK208">
            <v>0</v>
          </cell>
          <cell r="CL208">
            <v>0</v>
          </cell>
          <cell r="CR208">
            <v>0</v>
          </cell>
          <cell r="CS208">
            <v>0</v>
          </cell>
          <cell r="CT208">
            <v>0</v>
          </cell>
          <cell r="CU208">
            <v>0</v>
          </cell>
          <cell r="CV208">
            <v>0</v>
          </cell>
          <cell r="CW208">
            <v>0</v>
          </cell>
          <cell r="CX208">
            <v>0</v>
          </cell>
          <cell r="CY208">
            <v>0</v>
          </cell>
          <cell r="CZ208">
            <v>0</v>
          </cell>
          <cell r="DA208">
            <v>0</v>
          </cell>
          <cell r="DC208">
            <v>40026</v>
          </cell>
          <cell r="DD208">
            <v>3700.3825002065269</v>
          </cell>
          <cell r="DE208">
            <v>0.12194565512938788</v>
          </cell>
          <cell r="DF208">
            <v>0</v>
          </cell>
          <cell r="DG208">
            <v>3.0017871513505963</v>
          </cell>
          <cell r="DH208">
            <v>0</v>
          </cell>
          <cell r="DI208">
            <v>0</v>
          </cell>
          <cell r="DJ208">
            <v>0</v>
          </cell>
          <cell r="DK208">
            <v>3703.5062330130067</v>
          </cell>
        </row>
        <row r="209">
          <cell r="A209">
            <v>40057</v>
          </cell>
          <cell r="B209">
            <v>-174.84534128678752</v>
          </cell>
          <cell r="C209">
            <v>-3232.7239595751271</v>
          </cell>
          <cell r="D209">
            <v>-11.643238684893845</v>
          </cell>
          <cell r="E209">
            <v>-36.295201183647123</v>
          </cell>
          <cell r="F209">
            <v>-25.029594590486909</v>
          </cell>
          <cell r="G209">
            <v>-8.9010272754380253</v>
          </cell>
          <cell r="H209">
            <v>-0.98356359089413203</v>
          </cell>
          <cell r="I209">
            <v>-0.11428152950819603</v>
          </cell>
          <cell r="J209">
            <v>0</v>
          </cell>
          <cell r="K209">
            <v>0</v>
          </cell>
          <cell r="L209">
            <v>0</v>
          </cell>
          <cell r="M209">
            <v>-3.0399783299999967</v>
          </cell>
          <cell r="N209">
            <v>0</v>
          </cell>
          <cell r="O209">
            <v>0</v>
          </cell>
          <cell r="P209">
            <v>-7.7072854573129845E-2</v>
          </cell>
          <cell r="Q209">
            <v>-3.4863048620981996E-2</v>
          </cell>
          <cell r="R209">
            <v>-0.97166628546532507</v>
          </cell>
          <cell r="S209">
            <v>-0.89126224967939294</v>
          </cell>
          <cell r="T209">
            <v>-1.8439589155147207E-2</v>
          </cell>
          <cell r="U209">
            <v>-0.42512374626484828</v>
          </cell>
          <cell r="V209">
            <v>-1.0022488770843219E-2</v>
          </cell>
          <cell r="W209">
            <v>-0.96579272582452802</v>
          </cell>
          <cell r="X209">
            <v>-1.1830697898193909E-2</v>
          </cell>
          <cell r="Y209">
            <v>-7.8772682407992067E-3</v>
          </cell>
          <cell r="Z209">
            <v>-0.19370269077577085</v>
          </cell>
          <cell r="AA209">
            <v>-0.22530167160038772</v>
          </cell>
          <cell r="AB209">
            <v>-0.69760692109720424</v>
          </cell>
          <cell r="AC209">
            <v>-0.6867305285058265</v>
          </cell>
          <cell r="AD209">
            <v>-0.10666327875723525</v>
          </cell>
          <cell r="AE209">
            <v>-0.22329099277189357</v>
          </cell>
          <cell r="AF209">
            <v>-1.8521062059802196E-2</v>
          </cell>
          <cell r="AG209">
            <v>-2.7889167774087786E-2</v>
          </cell>
          <cell r="AH209">
            <v>-0.45287425298169381</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C209">
            <v>40057</v>
          </cell>
          <cell r="BD209">
            <v>-7.012939478848466</v>
          </cell>
          <cell r="BE209">
            <v>-17.917998054273312</v>
          </cell>
          <cell r="BF209">
            <v>-2.6347954077243685</v>
          </cell>
          <cell r="BG209">
            <v>-24.87555458924794</v>
          </cell>
          <cell r="BH209">
            <v>-2.0208629405450154</v>
          </cell>
          <cell r="BI209">
            <v>-0.2520507759794981</v>
          </cell>
          <cell r="BJ209">
            <v>-0.28470016793885655</v>
          </cell>
          <cell r="BK209">
            <v>0</v>
          </cell>
          <cell r="BL209">
            <v>0</v>
          </cell>
          <cell r="BM209">
            <v>0</v>
          </cell>
          <cell r="BN209">
            <v>0</v>
          </cell>
          <cell r="BP209">
            <v>0</v>
          </cell>
          <cell r="BQ209">
            <v>0</v>
          </cell>
          <cell r="BR209">
            <v>0</v>
          </cell>
          <cell r="BS209">
            <v>0</v>
          </cell>
          <cell r="BT209">
            <v>0</v>
          </cell>
          <cell r="BU209">
            <v>0</v>
          </cell>
          <cell r="CA209">
            <v>0</v>
          </cell>
          <cell r="CB209">
            <v>0</v>
          </cell>
          <cell r="CC209">
            <v>0</v>
          </cell>
          <cell r="CH209">
            <v>0</v>
          </cell>
          <cell r="CI209">
            <v>0</v>
          </cell>
          <cell r="CJ209">
            <v>0</v>
          </cell>
          <cell r="CK209">
            <v>0</v>
          </cell>
          <cell r="CL209">
            <v>0</v>
          </cell>
          <cell r="CR209">
            <v>0</v>
          </cell>
          <cell r="CS209">
            <v>0</v>
          </cell>
          <cell r="CT209">
            <v>0</v>
          </cell>
          <cell r="CU209">
            <v>0</v>
          </cell>
          <cell r="CV209">
            <v>0</v>
          </cell>
          <cell r="CW209">
            <v>0</v>
          </cell>
          <cell r="CX209">
            <v>0</v>
          </cell>
          <cell r="CY209">
            <v>0</v>
          </cell>
          <cell r="CZ209">
            <v>0</v>
          </cell>
          <cell r="DA209">
            <v>0</v>
          </cell>
          <cell r="DC209">
            <v>40057</v>
          </cell>
          <cell r="DD209">
            <v>-3493.5761860467824</v>
          </cell>
          <cell r="DE209">
            <v>-6.0465315208170916</v>
          </cell>
          <cell r="DF209">
            <v>0</v>
          </cell>
          <cell r="DG209">
            <v>-54.998901414557459</v>
          </cell>
          <cell r="DH209">
            <v>0</v>
          </cell>
          <cell r="DI209">
            <v>0</v>
          </cell>
          <cell r="DJ209">
            <v>0</v>
          </cell>
          <cell r="DK209">
            <v>-3554.6216189821571</v>
          </cell>
        </row>
        <row r="210">
          <cell r="A210">
            <v>40087</v>
          </cell>
          <cell r="B210">
            <v>891.26105435171849</v>
          </cell>
          <cell r="C210">
            <v>5341.4039530972623</v>
          </cell>
          <cell r="D210">
            <v>402.22451366106571</v>
          </cell>
          <cell r="E210">
            <v>305.46022874764594</v>
          </cell>
          <cell r="F210">
            <v>955.82428864111239</v>
          </cell>
          <cell r="G210">
            <v>9.3073736209682352</v>
          </cell>
          <cell r="H210">
            <v>-10.583365571374266</v>
          </cell>
          <cell r="I210">
            <v>0.11600775901639304</v>
          </cell>
          <cell r="J210">
            <v>0</v>
          </cell>
          <cell r="K210">
            <v>0</v>
          </cell>
          <cell r="L210">
            <v>0</v>
          </cell>
          <cell r="M210">
            <v>3.0399783300000109</v>
          </cell>
          <cell r="N210">
            <v>0</v>
          </cell>
          <cell r="O210">
            <v>0</v>
          </cell>
          <cell r="P210">
            <v>2.4039245553612529</v>
          </cell>
          <cell r="Q210">
            <v>1.686893971203034</v>
          </cell>
          <cell r="R210">
            <v>8.5795888475688926</v>
          </cell>
          <cell r="S210">
            <v>8.7213596349505309</v>
          </cell>
          <cell r="T210">
            <v>7.5578518250763427</v>
          </cell>
          <cell r="U210">
            <v>24.411908316284389</v>
          </cell>
          <cell r="V210">
            <v>0.43591783511198395</v>
          </cell>
          <cell r="W210">
            <v>32.609563232661372</v>
          </cell>
          <cell r="X210">
            <v>0.86301750280178291</v>
          </cell>
          <cell r="Y210">
            <v>0.25128109876787602</v>
          </cell>
          <cell r="Z210">
            <v>4.1135438524713814</v>
          </cell>
          <cell r="AA210">
            <v>9.6084019892394181</v>
          </cell>
          <cell r="AB210">
            <v>59.050489357978179</v>
          </cell>
          <cell r="AC210">
            <v>39.200706598919297</v>
          </cell>
          <cell r="AD210">
            <v>1.0363169654003501</v>
          </cell>
          <cell r="AE210">
            <v>1.8200682273563213</v>
          </cell>
          <cell r="AF210">
            <v>0.89918453909969642</v>
          </cell>
          <cell r="AG210">
            <v>1.6137169607757202</v>
          </cell>
          <cell r="AH210">
            <v>13.837611118904992</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C210">
            <v>40087</v>
          </cell>
          <cell r="BD210">
            <v>10.317330978578269</v>
          </cell>
          <cell r="BE210">
            <v>477.4599715261827</v>
          </cell>
          <cell r="BF210">
            <v>126.1348870366874</v>
          </cell>
          <cell r="BG210">
            <v>124.54989531658157</v>
          </cell>
          <cell r="BH210">
            <v>123.03794483422048</v>
          </cell>
          <cell r="BI210">
            <v>0.27009965143711234</v>
          </cell>
          <cell r="BJ210">
            <v>1.1088860358432706</v>
          </cell>
          <cell r="BK210">
            <v>0</v>
          </cell>
          <cell r="BL210">
            <v>0</v>
          </cell>
          <cell r="BM210">
            <v>0</v>
          </cell>
          <cell r="BN210">
            <v>0</v>
          </cell>
          <cell r="BP210">
            <v>0</v>
          </cell>
          <cell r="BQ210">
            <v>0</v>
          </cell>
          <cell r="BR210">
            <v>0</v>
          </cell>
          <cell r="BS210">
            <v>0</v>
          </cell>
          <cell r="BT210">
            <v>0</v>
          </cell>
          <cell r="BU210">
            <v>0</v>
          </cell>
          <cell r="CA210">
            <v>0</v>
          </cell>
          <cell r="CB210">
            <v>0</v>
          </cell>
          <cell r="CC210">
            <v>0</v>
          </cell>
          <cell r="CH210">
            <v>0</v>
          </cell>
          <cell r="CI210">
            <v>0</v>
          </cell>
          <cell r="CJ210">
            <v>0</v>
          </cell>
          <cell r="CK210">
            <v>0</v>
          </cell>
          <cell r="CL210">
            <v>0</v>
          </cell>
          <cell r="CR210">
            <v>0</v>
          </cell>
          <cell r="CS210">
            <v>0</v>
          </cell>
          <cell r="CT210">
            <v>0</v>
          </cell>
          <cell r="CU210">
            <v>0</v>
          </cell>
          <cell r="CV210">
            <v>0</v>
          </cell>
          <cell r="CW210">
            <v>0</v>
          </cell>
          <cell r="CX210">
            <v>0</v>
          </cell>
          <cell r="CY210">
            <v>0</v>
          </cell>
          <cell r="CZ210">
            <v>0</v>
          </cell>
          <cell r="DA210">
            <v>0</v>
          </cell>
          <cell r="DC210">
            <v>40087</v>
          </cell>
          <cell r="DD210">
            <v>7898.0540326374157</v>
          </cell>
          <cell r="DE210">
            <v>218.70134642993281</v>
          </cell>
          <cell r="DF210">
            <v>0</v>
          </cell>
          <cell r="DG210">
            <v>862.87901537953087</v>
          </cell>
          <cell r="DH210">
            <v>0</v>
          </cell>
          <cell r="DI210">
            <v>0</v>
          </cell>
          <cell r="DJ210">
            <v>0</v>
          </cell>
          <cell r="DK210">
            <v>8979.634394446879</v>
          </cell>
        </row>
        <row r="211">
          <cell r="A211">
            <v>40118</v>
          </cell>
          <cell r="B211">
            <v>392.23985191311294</v>
          </cell>
          <cell r="C211">
            <v>5350.3164052290067</v>
          </cell>
          <cell r="D211">
            <v>562.7211154834049</v>
          </cell>
          <cell r="E211">
            <v>341.00454871445436</v>
          </cell>
          <cell r="F211">
            <v>1027.8298684962531</v>
          </cell>
          <cell r="G211">
            <v>-9.4337048409624913</v>
          </cell>
          <cell r="H211">
            <v>4.7716608962032154</v>
          </cell>
          <cell r="I211">
            <v>-0.11600775901639304</v>
          </cell>
          <cell r="J211">
            <v>0</v>
          </cell>
          <cell r="K211">
            <v>0</v>
          </cell>
          <cell r="L211">
            <v>0</v>
          </cell>
          <cell r="M211">
            <v>-3.0399783300000109</v>
          </cell>
          <cell r="N211">
            <v>0</v>
          </cell>
          <cell r="O211">
            <v>0</v>
          </cell>
          <cell r="P211">
            <v>2.2624667078830409</v>
          </cell>
          <cell r="Q211">
            <v>1.6425925644442874</v>
          </cell>
          <cell r="R211">
            <v>7.1550396235096443</v>
          </cell>
          <cell r="S211">
            <v>7.50696729963839</v>
          </cell>
          <cell r="T211">
            <v>7.5140132359269298</v>
          </cell>
          <cell r="U211">
            <v>24.860978529608474</v>
          </cell>
          <cell r="V211">
            <v>0.4416468407509816</v>
          </cell>
          <cell r="W211">
            <v>33.038451296654991</v>
          </cell>
          <cell r="X211">
            <v>0.86064162829349633</v>
          </cell>
          <cell r="Y211">
            <v>0.25288450385055417</v>
          </cell>
          <cell r="Z211">
            <v>4.0342821439608851</v>
          </cell>
          <cell r="AA211">
            <v>8.9640606502916427</v>
          </cell>
          <cell r="AB211">
            <v>58.914312109477777</v>
          </cell>
          <cell r="AC211">
            <v>39.210616854193105</v>
          </cell>
          <cell r="AD211">
            <v>0.86455799775866105</v>
          </cell>
          <cell r="AE211">
            <v>1.4716088875679869</v>
          </cell>
          <cell r="AF211">
            <v>0.87456605420610889</v>
          </cell>
          <cell r="AG211">
            <v>1.6060592482533962</v>
          </cell>
          <cell r="AH211">
            <v>13.840126945207082</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C211">
            <v>40118</v>
          </cell>
          <cell r="BD211">
            <v>-9.5241194869562378</v>
          </cell>
          <cell r="BE211">
            <v>862.38318659526635</v>
          </cell>
          <cell r="BF211">
            <v>122.22107093091407</v>
          </cell>
          <cell r="BG211">
            <v>67.559596630270107</v>
          </cell>
          <cell r="BH211">
            <v>126.39698992684922</v>
          </cell>
          <cell r="BI211">
            <v>-0.24341380796874468</v>
          </cell>
          <cell r="BJ211">
            <v>2.8384247094649444</v>
          </cell>
          <cell r="BK211">
            <v>0</v>
          </cell>
          <cell r="BL211">
            <v>0</v>
          </cell>
          <cell r="BM211">
            <v>0</v>
          </cell>
          <cell r="BN211">
            <v>0</v>
          </cell>
          <cell r="BP211">
            <v>0</v>
          </cell>
          <cell r="BQ211">
            <v>0</v>
          </cell>
          <cell r="BR211">
            <v>0</v>
          </cell>
          <cell r="BS211">
            <v>0</v>
          </cell>
          <cell r="BT211">
            <v>0</v>
          </cell>
          <cell r="BU211">
            <v>0</v>
          </cell>
          <cell r="CA211">
            <v>0</v>
          </cell>
          <cell r="CB211">
            <v>0</v>
          </cell>
          <cell r="CC211">
            <v>0</v>
          </cell>
          <cell r="CH211">
            <v>0</v>
          </cell>
          <cell r="CI211">
            <v>0</v>
          </cell>
          <cell r="CJ211">
            <v>0</v>
          </cell>
          <cell r="CK211">
            <v>0</v>
          </cell>
          <cell r="CL211">
            <v>0</v>
          </cell>
          <cell r="CR211">
            <v>0</v>
          </cell>
          <cell r="CS211">
            <v>0</v>
          </cell>
          <cell r="CT211">
            <v>0</v>
          </cell>
          <cell r="CU211">
            <v>0</v>
          </cell>
          <cell r="CV211">
            <v>0</v>
          </cell>
          <cell r="CW211">
            <v>0</v>
          </cell>
          <cell r="CX211">
            <v>0</v>
          </cell>
          <cell r="CY211">
            <v>0</v>
          </cell>
          <cell r="CZ211">
            <v>0</v>
          </cell>
          <cell r="DA211">
            <v>0</v>
          </cell>
          <cell r="DC211">
            <v>40118</v>
          </cell>
          <cell r="DD211">
            <v>7666.2937598024555</v>
          </cell>
          <cell r="DE211">
            <v>215.31587312147741</v>
          </cell>
          <cell r="DF211">
            <v>0</v>
          </cell>
          <cell r="DG211">
            <v>1171.6317354978401</v>
          </cell>
          <cell r="DH211">
            <v>0</v>
          </cell>
          <cell r="DI211">
            <v>0</v>
          </cell>
          <cell r="DJ211">
            <v>0</v>
          </cell>
          <cell r="DK211">
            <v>9053.2413684217718</v>
          </cell>
        </row>
        <row r="212">
          <cell r="A212">
            <v>40148</v>
          </cell>
          <cell r="B212">
            <v>525.68816497859007</v>
          </cell>
          <cell r="C212">
            <v>7991.2216105464049</v>
          </cell>
          <cell r="D212">
            <v>752.31767082504462</v>
          </cell>
          <cell r="E212">
            <v>392.33664256407542</v>
          </cell>
          <cell r="F212">
            <v>1251.3895676520297</v>
          </cell>
          <cell r="G212">
            <v>9.516157743532915</v>
          </cell>
          <cell r="H212">
            <v>7.0445027341823661</v>
          </cell>
          <cell r="I212">
            <v>0.11600775901639304</v>
          </cell>
          <cell r="J212">
            <v>0</v>
          </cell>
          <cell r="K212">
            <v>0</v>
          </cell>
          <cell r="L212">
            <v>0</v>
          </cell>
          <cell r="M212">
            <v>3.0399783300000109</v>
          </cell>
          <cell r="N212">
            <v>0</v>
          </cell>
          <cell r="O212">
            <v>0</v>
          </cell>
          <cell r="P212">
            <v>3.163902876792978</v>
          </cell>
          <cell r="Q212">
            <v>2.247520242156047</v>
          </cell>
          <cell r="R212">
            <v>11.595033004913184</v>
          </cell>
          <cell r="S212">
            <v>11.861548543675099</v>
          </cell>
          <cell r="T212">
            <v>10.032008487325182</v>
          </cell>
          <cell r="U212">
            <v>33.563643902540761</v>
          </cell>
          <cell r="V212">
            <v>0.60117562445209538</v>
          </cell>
          <cell r="W212">
            <v>45.371498738118333</v>
          </cell>
          <cell r="X212">
            <v>1.1618162293816967</v>
          </cell>
          <cell r="Y212">
            <v>0.34855489244418347</v>
          </cell>
          <cell r="Z212">
            <v>5.7116962481342579</v>
          </cell>
          <cell r="AA212">
            <v>12.421022786734405</v>
          </cell>
          <cell r="AB212">
            <v>81.064306741346684</v>
          </cell>
          <cell r="AC212">
            <v>53.141157950741757</v>
          </cell>
          <cell r="AD212">
            <v>1.3804943510873242</v>
          </cell>
          <cell r="AE212">
            <v>2.4415318125924301</v>
          </cell>
          <cell r="AF212">
            <v>1.1968364260654738</v>
          </cell>
          <cell r="AG212">
            <v>2.1783191610056187</v>
          </cell>
          <cell r="AH212">
            <v>19.13497130872932</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C212">
            <v>40148</v>
          </cell>
          <cell r="BD212">
            <v>9.0304672088763311</v>
          </cell>
          <cell r="BE212">
            <v>1242.2927883561881</v>
          </cell>
          <cell r="BF212">
            <v>168.04989365166892</v>
          </cell>
          <cell r="BG212">
            <v>148.61007245978453</v>
          </cell>
          <cell r="BH212">
            <v>177.01552773347498</v>
          </cell>
          <cell r="BI212">
            <v>0.26538813588898691</v>
          </cell>
          <cell r="BJ212">
            <v>3.5086026735628328</v>
          </cell>
          <cell r="BK212">
            <v>0</v>
          </cell>
          <cell r="BL212">
            <v>0</v>
          </cell>
          <cell r="BM212">
            <v>0</v>
          </cell>
          <cell r="BN212">
            <v>0</v>
          </cell>
          <cell r="BP212">
            <v>0</v>
          </cell>
          <cell r="BQ212">
            <v>0</v>
          </cell>
          <cell r="BR212">
            <v>0</v>
          </cell>
          <cell r="BS212">
            <v>0</v>
          </cell>
          <cell r="BT212">
            <v>0</v>
          </cell>
          <cell r="BU212">
            <v>0</v>
          </cell>
          <cell r="CA212">
            <v>0</v>
          </cell>
          <cell r="CB212">
            <v>0</v>
          </cell>
          <cell r="CC212">
            <v>0</v>
          </cell>
          <cell r="CH212">
            <v>0</v>
          </cell>
          <cell r="CI212">
            <v>0</v>
          </cell>
          <cell r="CJ212">
            <v>0</v>
          </cell>
          <cell r="CK212">
            <v>0</v>
          </cell>
          <cell r="CL212">
            <v>0</v>
          </cell>
          <cell r="CR212">
            <v>0</v>
          </cell>
          <cell r="CS212">
            <v>0</v>
          </cell>
          <cell r="CT212">
            <v>0</v>
          </cell>
          <cell r="CU212">
            <v>0</v>
          </cell>
          <cell r="CV212">
            <v>0</v>
          </cell>
          <cell r="CW212">
            <v>0</v>
          </cell>
          <cell r="CX212">
            <v>0</v>
          </cell>
          <cell r="CY212">
            <v>0</v>
          </cell>
          <cell r="CZ212">
            <v>0</v>
          </cell>
          <cell r="DA212">
            <v>0</v>
          </cell>
          <cell r="DC212">
            <v>40148</v>
          </cell>
          <cell r="DD212">
            <v>10932.670303132878</v>
          </cell>
          <cell r="DE212">
            <v>298.61703932823684</v>
          </cell>
          <cell r="DF212">
            <v>0</v>
          </cell>
          <cell r="DG212">
            <v>1748.7727402194448</v>
          </cell>
          <cell r="DH212">
            <v>0</v>
          </cell>
          <cell r="DI212">
            <v>0</v>
          </cell>
          <cell r="DJ212">
            <v>0</v>
          </cell>
          <cell r="DK212">
            <v>12980.06008268056</v>
          </cell>
        </row>
      </sheetData>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Sheet"/>
      <sheetName val="TableOfContents"/>
      <sheetName val="Inputs"/>
      <sheetName val="AFUDC"/>
      <sheetName val="Invest-WorkCap-Cap Calcs"/>
      <sheetName val="ActualCapEx_Inputs"/>
      <sheetName val="InventoryInput"/>
      <sheetName val="Depreciation"/>
      <sheetName val="Capital Recovery"/>
      <sheetName val="O&amp;M"/>
      <sheetName val="Drop Down Lists"/>
    </sheetNames>
    <sheetDataSet>
      <sheetData sheetId="0"/>
      <sheetData sheetId="1"/>
      <sheetData sheetId="2" refreshError="1">
        <row r="10">
          <cell r="D10">
            <v>12</v>
          </cell>
        </row>
      </sheetData>
      <sheetData sheetId="3"/>
      <sheetData sheetId="4" refreshError="1">
        <row r="14">
          <cell r="D14">
            <v>2872.5860727270583</v>
          </cell>
        </row>
      </sheetData>
      <sheetData sheetId="5"/>
      <sheetData sheetId="6"/>
      <sheetData sheetId="7"/>
      <sheetData sheetId="8"/>
      <sheetData sheetId="9"/>
      <sheetData sheetId="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Nucleus Trade Detail_Futures"/>
      <sheetName val="Nucleus Trade Detail_Swaps"/>
      <sheetName val="Invest-WorkCap-Cap Calcs"/>
      <sheetName val="Inputs"/>
    </sheetNames>
    <sheetDataSet>
      <sheetData sheetId="0" refreshError="1"/>
      <sheetData sheetId="1">
        <row r="2">
          <cell r="B2" t="str">
            <v>UBSSEC</v>
          </cell>
          <cell r="D2">
            <v>200904</v>
          </cell>
          <cell r="G2">
            <v>3</v>
          </cell>
          <cell r="L2">
            <v>-112830</v>
          </cell>
        </row>
        <row r="3">
          <cell r="B3" t="str">
            <v>CITIGROUP</v>
          </cell>
          <cell r="D3">
            <v>200904</v>
          </cell>
          <cell r="G3">
            <v>3</v>
          </cell>
          <cell r="L3">
            <v>-115530</v>
          </cell>
        </row>
        <row r="4">
          <cell r="B4" t="str">
            <v>UBSSEC</v>
          </cell>
          <cell r="D4">
            <v>200904</v>
          </cell>
          <cell r="G4">
            <v>1</v>
          </cell>
          <cell r="L4">
            <v>-37280</v>
          </cell>
        </row>
        <row r="5">
          <cell r="B5" t="str">
            <v>UBSSEC</v>
          </cell>
          <cell r="D5">
            <v>200904</v>
          </cell>
          <cell r="G5">
            <v>1</v>
          </cell>
          <cell r="L5">
            <v>-37660</v>
          </cell>
        </row>
        <row r="6">
          <cell r="B6" t="str">
            <v>UBSSEC</v>
          </cell>
          <cell r="D6">
            <v>200904</v>
          </cell>
          <cell r="G6">
            <v>1</v>
          </cell>
          <cell r="L6">
            <v>-37710</v>
          </cell>
        </row>
        <row r="7">
          <cell r="B7" t="str">
            <v>CITIGROUP</v>
          </cell>
          <cell r="D7">
            <v>200904</v>
          </cell>
          <cell r="G7">
            <v>2</v>
          </cell>
          <cell r="L7">
            <v>-77220</v>
          </cell>
        </row>
        <row r="8">
          <cell r="B8" t="str">
            <v>UBSSEC</v>
          </cell>
          <cell r="D8">
            <v>200904</v>
          </cell>
          <cell r="G8">
            <v>2</v>
          </cell>
          <cell r="L8">
            <v>-74820</v>
          </cell>
        </row>
        <row r="9">
          <cell r="B9" t="str">
            <v>CITIGROUP</v>
          </cell>
          <cell r="D9">
            <v>200904</v>
          </cell>
          <cell r="G9">
            <v>2</v>
          </cell>
          <cell r="L9">
            <v>-72400</v>
          </cell>
        </row>
        <row r="10">
          <cell r="B10" t="str">
            <v>UBSSEC</v>
          </cell>
          <cell r="D10">
            <v>200904</v>
          </cell>
          <cell r="G10">
            <v>3</v>
          </cell>
          <cell r="L10">
            <v>-111930</v>
          </cell>
        </row>
        <row r="11">
          <cell r="B11" t="str">
            <v>CITIGROUP</v>
          </cell>
          <cell r="D11">
            <v>200904</v>
          </cell>
          <cell r="G11">
            <v>2</v>
          </cell>
          <cell r="L11">
            <v>-76000</v>
          </cell>
        </row>
        <row r="12">
          <cell r="B12" t="str">
            <v>UBSSEC</v>
          </cell>
          <cell r="D12">
            <v>200904</v>
          </cell>
          <cell r="G12">
            <v>5</v>
          </cell>
          <cell r="L12">
            <v>-189050</v>
          </cell>
        </row>
        <row r="13">
          <cell r="B13" t="str">
            <v>UBSSEC</v>
          </cell>
          <cell r="D13">
            <v>200904</v>
          </cell>
          <cell r="G13">
            <v>5</v>
          </cell>
          <cell r="L13">
            <v>-204050</v>
          </cell>
        </row>
        <row r="14">
          <cell r="B14" t="str">
            <v>UBSSEC</v>
          </cell>
          <cell r="D14">
            <v>200904</v>
          </cell>
          <cell r="G14">
            <v>5</v>
          </cell>
          <cell r="L14">
            <v>-205050</v>
          </cell>
        </row>
        <row r="15">
          <cell r="B15" t="str">
            <v>UBSSEC</v>
          </cell>
          <cell r="D15">
            <v>200904</v>
          </cell>
          <cell r="G15">
            <v>5</v>
          </cell>
          <cell r="L15">
            <v>-223550</v>
          </cell>
        </row>
        <row r="16">
          <cell r="B16" t="str">
            <v>UBSSEC</v>
          </cell>
          <cell r="D16">
            <v>200904</v>
          </cell>
          <cell r="G16">
            <v>5</v>
          </cell>
          <cell r="L16">
            <v>-237800</v>
          </cell>
        </row>
        <row r="17">
          <cell r="B17" t="str">
            <v>CITIGROUP</v>
          </cell>
          <cell r="D17">
            <v>200904</v>
          </cell>
          <cell r="G17">
            <v>5</v>
          </cell>
          <cell r="L17">
            <v>-256550</v>
          </cell>
        </row>
        <row r="18">
          <cell r="B18" t="str">
            <v>UBSSEC</v>
          </cell>
          <cell r="D18">
            <v>200904</v>
          </cell>
          <cell r="G18">
            <v>5</v>
          </cell>
          <cell r="L18">
            <v>-204550</v>
          </cell>
        </row>
        <row r="19">
          <cell r="B19" t="str">
            <v>UBSSEC</v>
          </cell>
          <cell r="D19">
            <v>200904</v>
          </cell>
          <cell r="G19">
            <v>5</v>
          </cell>
          <cell r="L19">
            <v>-236050</v>
          </cell>
        </row>
        <row r="20">
          <cell r="B20" t="str">
            <v>UBSSEC</v>
          </cell>
          <cell r="D20">
            <v>200904</v>
          </cell>
          <cell r="G20">
            <v>5</v>
          </cell>
          <cell r="L20">
            <v>-234050</v>
          </cell>
        </row>
        <row r="21">
          <cell r="B21" t="str">
            <v>CITIGROUP</v>
          </cell>
          <cell r="D21">
            <v>200904</v>
          </cell>
          <cell r="G21">
            <v>5</v>
          </cell>
          <cell r="L21">
            <v>-245550</v>
          </cell>
        </row>
        <row r="22">
          <cell r="B22" t="str">
            <v>CITIGROUP</v>
          </cell>
          <cell r="D22">
            <v>200904</v>
          </cell>
          <cell r="G22">
            <v>5</v>
          </cell>
          <cell r="L22">
            <v>-260550</v>
          </cell>
        </row>
        <row r="23">
          <cell r="B23" t="str">
            <v>CITIGROUP</v>
          </cell>
          <cell r="D23">
            <v>200904</v>
          </cell>
          <cell r="G23">
            <v>5</v>
          </cell>
          <cell r="L23">
            <v>-282550</v>
          </cell>
        </row>
        <row r="24">
          <cell r="B24" t="str">
            <v>CITIGROUP</v>
          </cell>
          <cell r="D24">
            <v>200904</v>
          </cell>
          <cell r="G24">
            <v>4</v>
          </cell>
          <cell r="L24">
            <v>-212840</v>
          </cell>
        </row>
        <row r="25">
          <cell r="B25" t="str">
            <v>CITIGROUP</v>
          </cell>
          <cell r="D25">
            <v>200904</v>
          </cell>
          <cell r="G25">
            <v>4</v>
          </cell>
          <cell r="L25">
            <v>-243240</v>
          </cell>
        </row>
        <row r="26">
          <cell r="B26" t="str">
            <v>CITIGROUP</v>
          </cell>
          <cell r="D26">
            <v>200904</v>
          </cell>
          <cell r="G26">
            <v>4</v>
          </cell>
          <cell r="L26">
            <v>-250440</v>
          </cell>
        </row>
        <row r="27">
          <cell r="B27" t="str">
            <v>CITIGROUP</v>
          </cell>
          <cell r="D27">
            <v>200904</v>
          </cell>
          <cell r="G27">
            <v>4</v>
          </cell>
          <cell r="L27">
            <v>-258440</v>
          </cell>
        </row>
        <row r="28">
          <cell r="B28" t="str">
            <v>CITIGROUP</v>
          </cell>
          <cell r="D28">
            <v>200904</v>
          </cell>
          <cell r="G28">
            <v>4</v>
          </cell>
          <cell r="L28">
            <v>-254840</v>
          </cell>
        </row>
        <row r="29">
          <cell r="B29" t="str">
            <v>CITIGROUP</v>
          </cell>
          <cell r="D29">
            <v>200904</v>
          </cell>
          <cell r="G29">
            <v>5</v>
          </cell>
          <cell r="L29">
            <v>-322800</v>
          </cell>
        </row>
        <row r="30">
          <cell r="B30" t="str">
            <v>CITIGROUP</v>
          </cell>
          <cell r="D30">
            <v>200904</v>
          </cell>
          <cell r="G30">
            <v>2</v>
          </cell>
          <cell r="L30">
            <v>-136720</v>
          </cell>
        </row>
        <row r="31">
          <cell r="B31" t="str">
            <v>CITIGROUP</v>
          </cell>
          <cell r="D31">
            <v>200904</v>
          </cell>
          <cell r="G31">
            <v>2</v>
          </cell>
          <cell r="L31">
            <v>-136820</v>
          </cell>
        </row>
        <row r="32">
          <cell r="B32" t="str">
            <v>CITIGROUP</v>
          </cell>
          <cell r="D32">
            <v>200904</v>
          </cell>
          <cell r="G32">
            <v>5</v>
          </cell>
          <cell r="L32">
            <v>-356050</v>
          </cell>
        </row>
        <row r="33">
          <cell r="B33" t="str">
            <v>CITIGROUP</v>
          </cell>
          <cell r="D33">
            <v>200904</v>
          </cell>
          <cell r="G33">
            <v>5</v>
          </cell>
          <cell r="L33">
            <v>-361800</v>
          </cell>
        </row>
        <row r="34">
          <cell r="B34" t="str">
            <v>CITIGROUP</v>
          </cell>
          <cell r="D34">
            <v>200904</v>
          </cell>
          <cell r="G34">
            <v>5</v>
          </cell>
          <cell r="L34">
            <v>-374050</v>
          </cell>
        </row>
        <row r="35">
          <cell r="B35" t="str">
            <v>CITIGROUP</v>
          </cell>
          <cell r="D35">
            <v>200904</v>
          </cell>
          <cell r="G35">
            <v>4</v>
          </cell>
          <cell r="L35">
            <v>-280840</v>
          </cell>
        </row>
        <row r="36">
          <cell r="B36" t="str">
            <v>CITIGROUP</v>
          </cell>
          <cell r="D36">
            <v>200904</v>
          </cell>
          <cell r="G36">
            <v>4</v>
          </cell>
          <cell r="L36">
            <v>-237040</v>
          </cell>
        </row>
        <row r="37">
          <cell r="B37" t="str">
            <v>CITIGROUP</v>
          </cell>
          <cell r="D37">
            <v>200904</v>
          </cell>
          <cell r="G37">
            <v>3</v>
          </cell>
          <cell r="L37">
            <v>-151830</v>
          </cell>
        </row>
        <row r="38">
          <cell r="B38" t="str">
            <v>CITIGROUP</v>
          </cell>
          <cell r="D38">
            <v>200910</v>
          </cell>
          <cell r="G38">
            <v>7</v>
          </cell>
          <cell r="L38">
            <v>-328020</v>
          </cell>
        </row>
        <row r="39">
          <cell r="B39" t="str">
            <v>CITIGROUP</v>
          </cell>
          <cell r="D39">
            <v>200904</v>
          </cell>
          <cell r="G39">
            <v>4</v>
          </cell>
          <cell r="L39">
            <v>-201640</v>
          </cell>
        </row>
        <row r="40">
          <cell r="B40" t="str">
            <v>CITIGROUP</v>
          </cell>
          <cell r="D40">
            <v>200910</v>
          </cell>
          <cell r="G40">
            <v>7</v>
          </cell>
          <cell r="L40">
            <v>-331520</v>
          </cell>
        </row>
        <row r="41">
          <cell r="B41" t="str">
            <v>CITIGROUP</v>
          </cell>
          <cell r="D41">
            <v>200904</v>
          </cell>
          <cell r="G41">
            <v>5</v>
          </cell>
          <cell r="L41">
            <v>-228550</v>
          </cell>
        </row>
        <row r="42">
          <cell r="B42" t="str">
            <v>CITIGROUP</v>
          </cell>
          <cell r="D42">
            <v>200910</v>
          </cell>
          <cell r="G42">
            <v>3</v>
          </cell>
          <cell r="L42">
            <v>-130230</v>
          </cell>
        </row>
        <row r="43">
          <cell r="B43" t="str">
            <v>CITIGROUP</v>
          </cell>
          <cell r="D43">
            <v>200911</v>
          </cell>
          <cell r="G43">
            <v>5</v>
          </cell>
          <cell r="L43">
            <v>-209150</v>
          </cell>
        </row>
        <row r="44">
          <cell r="B44" t="str">
            <v>CITIGROUP</v>
          </cell>
          <cell r="D44">
            <v>200904</v>
          </cell>
          <cell r="G44">
            <v>5</v>
          </cell>
          <cell r="L44">
            <v>-223050</v>
          </cell>
        </row>
        <row r="45">
          <cell r="B45" t="str">
            <v>CITIGROUP</v>
          </cell>
          <cell r="D45">
            <v>200910</v>
          </cell>
          <cell r="G45">
            <v>3</v>
          </cell>
          <cell r="L45">
            <v>-127080</v>
          </cell>
        </row>
        <row r="46">
          <cell r="B46" t="str">
            <v>CITIGROUP</v>
          </cell>
          <cell r="D46">
            <v>200911</v>
          </cell>
          <cell r="G46">
            <v>5</v>
          </cell>
          <cell r="L46">
            <v>-201400</v>
          </cell>
        </row>
        <row r="47">
          <cell r="B47" t="str">
            <v>CITIGROUP</v>
          </cell>
          <cell r="D47">
            <v>200904</v>
          </cell>
          <cell r="G47">
            <v>5</v>
          </cell>
          <cell r="L47">
            <v>-208050</v>
          </cell>
        </row>
        <row r="48">
          <cell r="B48" t="str">
            <v>CITIGROUP</v>
          </cell>
          <cell r="D48">
            <v>200910</v>
          </cell>
          <cell r="G48">
            <v>4</v>
          </cell>
          <cell r="L48">
            <v>-158240</v>
          </cell>
        </row>
        <row r="49">
          <cell r="B49" t="str">
            <v>CITIGROUP</v>
          </cell>
          <cell r="D49">
            <v>200911</v>
          </cell>
          <cell r="G49">
            <v>5</v>
          </cell>
          <cell r="L49">
            <v>-188400</v>
          </cell>
        </row>
        <row r="50">
          <cell r="B50" t="str">
            <v>CITIGROUP</v>
          </cell>
          <cell r="D50">
            <v>200904</v>
          </cell>
          <cell r="G50">
            <v>5</v>
          </cell>
          <cell r="L50">
            <v>-208300</v>
          </cell>
        </row>
        <row r="51">
          <cell r="B51" t="str">
            <v>CITIGROUP</v>
          </cell>
          <cell r="D51">
            <v>200910</v>
          </cell>
          <cell r="G51">
            <v>4</v>
          </cell>
          <cell r="L51">
            <v>-158040</v>
          </cell>
        </row>
        <row r="52">
          <cell r="B52" t="str">
            <v>CITIGROUP</v>
          </cell>
          <cell r="D52">
            <v>200911</v>
          </cell>
          <cell r="G52">
            <v>4</v>
          </cell>
          <cell r="L52">
            <v>-151720</v>
          </cell>
        </row>
        <row r="53">
          <cell r="B53" t="str">
            <v>CITIGROUP</v>
          </cell>
          <cell r="D53">
            <v>200904</v>
          </cell>
          <cell r="G53">
            <v>5</v>
          </cell>
          <cell r="L53">
            <v>-188800</v>
          </cell>
        </row>
        <row r="54">
          <cell r="B54" t="str">
            <v>CITIGROUP</v>
          </cell>
          <cell r="D54">
            <v>200910</v>
          </cell>
          <cell r="G54">
            <v>4</v>
          </cell>
          <cell r="L54">
            <v>-144640</v>
          </cell>
        </row>
        <row r="55">
          <cell r="B55" t="str">
            <v>CITIGROUP</v>
          </cell>
          <cell r="D55">
            <v>200911</v>
          </cell>
          <cell r="G55">
            <v>5</v>
          </cell>
          <cell r="L55">
            <v>-172150</v>
          </cell>
        </row>
        <row r="56">
          <cell r="B56" t="str">
            <v>CITIGROUP</v>
          </cell>
          <cell r="D56">
            <v>200912</v>
          </cell>
          <cell r="G56">
            <v>3</v>
          </cell>
          <cell r="L56">
            <v>-97680</v>
          </cell>
        </row>
        <row r="57">
          <cell r="B57" t="str">
            <v>CITIGROUP</v>
          </cell>
          <cell r="D57">
            <v>200904</v>
          </cell>
          <cell r="G57">
            <v>5</v>
          </cell>
          <cell r="L57">
            <v>-181300</v>
          </cell>
        </row>
        <row r="58">
          <cell r="B58" t="str">
            <v>CITIGROUP</v>
          </cell>
          <cell r="D58">
            <v>200910</v>
          </cell>
          <cell r="G58">
            <v>3</v>
          </cell>
          <cell r="L58">
            <v>-104130</v>
          </cell>
        </row>
        <row r="59">
          <cell r="B59" t="str">
            <v>CITIGROUP</v>
          </cell>
          <cell r="D59">
            <v>200911</v>
          </cell>
          <cell r="G59">
            <v>4</v>
          </cell>
          <cell r="L59">
            <v>-131720</v>
          </cell>
        </row>
        <row r="60">
          <cell r="B60" t="str">
            <v>CITIGROUP</v>
          </cell>
          <cell r="D60">
            <v>200912</v>
          </cell>
          <cell r="G60">
            <v>2</v>
          </cell>
          <cell r="L60">
            <v>-62120</v>
          </cell>
        </row>
        <row r="61">
          <cell r="B61" t="str">
            <v>CITIGROUP</v>
          </cell>
          <cell r="D61">
            <v>200904</v>
          </cell>
          <cell r="G61">
            <v>5</v>
          </cell>
          <cell r="L61">
            <v>-187550</v>
          </cell>
        </row>
        <row r="62">
          <cell r="B62" t="str">
            <v>CITIGROUP</v>
          </cell>
          <cell r="D62">
            <v>200910</v>
          </cell>
          <cell r="G62">
            <v>3</v>
          </cell>
          <cell r="L62">
            <v>-106380</v>
          </cell>
        </row>
        <row r="63">
          <cell r="B63" t="str">
            <v>CITIGROUP</v>
          </cell>
          <cell r="D63">
            <v>200911</v>
          </cell>
          <cell r="G63">
            <v>4</v>
          </cell>
          <cell r="L63">
            <v>-132920</v>
          </cell>
        </row>
        <row r="64">
          <cell r="B64" t="str">
            <v>CITIGROUP</v>
          </cell>
          <cell r="D64">
            <v>200912</v>
          </cell>
          <cell r="G64">
            <v>2</v>
          </cell>
          <cell r="L64">
            <v>-62720</v>
          </cell>
        </row>
        <row r="65">
          <cell r="B65" t="str">
            <v>CITIGROUP</v>
          </cell>
          <cell r="D65">
            <v>200904</v>
          </cell>
          <cell r="G65">
            <v>5</v>
          </cell>
          <cell r="L65">
            <v>-188300</v>
          </cell>
        </row>
        <row r="66">
          <cell r="B66" t="str">
            <v>CITIGROUP</v>
          </cell>
          <cell r="D66">
            <v>200910</v>
          </cell>
          <cell r="G66">
            <v>2</v>
          </cell>
          <cell r="L66">
            <v>-72320</v>
          </cell>
        </row>
        <row r="67">
          <cell r="B67" t="str">
            <v>CITIGROUP</v>
          </cell>
          <cell r="D67">
            <v>200910</v>
          </cell>
          <cell r="G67">
            <v>2</v>
          </cell>
          <cell r="L67">
            <v>-72120</v>
          </cell>
        </row>
        <row r="68">
          <cell r="B68" t="str">
            <v>CITIGROUP</v>
          </cell>
          <cell r="D68">
            <v>200911</v>
          </cell>
          <cell r="G68">
            <v>5</v>
          </cell>
          <cell r="L68">
            <v>-169400</v>
          </cell>
        </row>
        <row r="69">
          <cell r="B69" t="str">
            <v>CITIGROUP</v>
          </cell>
          <cell r="D69">
            <v>200912</v>
          </cell>
          <cell r="G69">
            <v>3</v>
          </cell>
          <cell r="L69">
            <v>-96780</v>
          </cell>
        </row>
        <row r="70">
          <cell r="B70" t="str">
            <v>CITIGROUP</v>
          </cell>
          <cell r="D70">
            <v>200904</v>
          </cell>
          <cell r="G70">
            <v>2</v>
          </cell>
          <cell r="L70">
            <v>-68520</v>
          </cell>
        </row>
        <row r="71">
          <cell r="B71" t="str">
            <v>CITIGROUP</v>
          </cell>
          <cell r="D71">
            <v>200904</v>
          </cell>
          <cell r="G71">
            <v>2</v>
          </cell>
          <cell r="L71">
            <v>-68420</v>
          </cell>
        </row>
        <row r="72">
          <cell r="B72" t="str">
            <v>CITIGROUP</v>
          </cell>
          <cell r="D72">
            <v>200910</v>
          </cell>
          <cell r="G72">
            <v>3</v>
          </cell>
          <cell r="L72">
            <v>-99480</v>
          </cell>
        </row>
        <row r="73">
          <cell r="B73" t="str">
            <v>CITIGROUP</v>
          </cell>
          <cell r="D73">
            <v>200911</v>
          </cell>
          <cell r="G73">
            <v>4</v>
          </cell>
          <cell r="L73">
            <v>-124320</v>
          </cell>
        </row>
        <row r="74">
          <cell r="B74" t="str">
            <v>CITIGROUP</v>
          </cell>
          <cell r="D74">
            <v>200912</v>
          </cell>
          <cell r="G74">
            <v>2</v>
          </cell>
          <cell r="L74">
            <v>-58520</v>
          </cell>
        </row>
        <row r="75">
          <cell r="B75" t="str">
            <v>CITIGROUP</v>
          </cell>
          <cell r="D75">
            <v>201001</v>
          </cell>
          <cell r="G75">
            <v>3</v>
          </cell>
          <cell r="L75">
            <v>-86280</v>
          </cell>
        </row>
        <row r="76">
          <cell r="B76" t="str">
            <v>CITIGROUP</v>
          </cell>
          <cell r="D76">
            <v>200904</v>
          </cell>
          <cell r="G76">
            <v>4</v>
          </cell>
          <cell r="L76">
            <v>-114240</v>
          </cell>
        </row>
        <row r="77">
          <cell r="B77" t="str">
            <v>CITIGROUP</v>
          </cell>
          <cell r="D77">
            <v>200910</v>
          </cell>
          <cell r="G77">
            <v>3</v>
          </cell>
          <cell r="L77">
            <v>-84180</v>
          </cell>
        </row>
        <row r="78">
          <cell r="B78" t="str">
            <v>CITIGROUP</v>
          </cell>
          <cell r="D78">
            <v>200911</v>
          </cell>
          <cell r="G78">
            <v>4</v>
          </cell>
          <cell r="L78">
            <v>-104920</v>
          </cell>
        </row>
        <row r="79">
          <cell r="B79" t="str">
            <v>CITIGROUP</v>
          </cell>
          <cell r="D79">
            <v>200912</v>
          </cell>
          <cell r="G79">
            <v>2</v>
          </cell>
          <cell r="L79">
            <v>-48920</v>
          </cell>
        </row>
        <row r="80">
          <cell r="B80" t="str">
            <v>CITIGROUP</v>
          </cell>
          <cell r="D80">
            <v>201001</v>
          </cell>
          <cell r="G80">
            <v>3</v>
          </cell>
          <cell r="L80">
            <v>-71880</v>
          </cell>
        </row>
        <row r="81">
          <cell r="B81" t="str">
            <v>CITIGROUP</v>
          </cell>
          <cell r="D81">
            <v>200904</v>
          </cell>
          <cell r="G81">
            <v>4</v>
          </cell>
          <cell r="L81">
            <v>-108840</v>
          </cell>
        </row>
        <row r="82">
          <cell r="B82" t="str">
            <v>CITIGROUP</v>
          </cell>
          <cell r="D82">
            <v>200910</v>
          </cell>
          <cell r="G82">
            <v>3</v>
          </cell>
          <cell r="L82">
            <v>-76530</v>
          </cell>
        </row>
        <row r="83">
          <cell r="B83" t="str">
            <v>CITIGROUP</v>
          </cell>
          <cell r="D83">
            <v>200911</v>
          </cell>
          <cell r="G83">
            <v>4</v>
          </cell>
          <cell r="L83">
            <v>-94520</v>
          </cell>
        </row>
        <row r="84">
          <cell r="B84" t="str">
            <v>CITIGROUP</v>
          </cell>
          <cell r="D84">
            <v>200912</v>
          </cell>
          <cell r="G84">
            <v>2</v>
          </cell>
          <cell r="L84">
            <v>-43520</v>
          </cell>
        </row>
        <row r="85">
          <cell r="B85" t="str">
            <v>CITIGROUP</v>
          </cell>
          <cell r="D85">
            <v>201001</v>
          </cell>
          <cell r="G85">
            <v>3</v>
          </cell>
          <cell r="L85">
            <v>-63180</v>
          </cell>
        </row>
        <row r="86">
          <cell r="B86" t="str">
            <v>CITIGROUP</v>
          </cell>
          <cell r="D86">
            <v>200904</v>
          </cell>
          <cell r="G86">
            <v>4</v>
          </cell>
          <cell r="L86">
            <v>-94240</v>
          </cell>
        </row>
        <row r="87">
          <cell r="B87" t="str">
            <v>CITIGROUP</v>
          </cell>
          <cell r="D87">
            <v>200910</v>
          </cell>
          <cell r="G87">
            <v>2</v>
          </cell>
          <cell r="L87">
            <v>-45120</v>
          </cell>
        </row>
        <row r="88">
          <cell r="B88" t="str">
            <v>CITIGROUP</v>
          </cell>
          <cell r="D88">
            <v>200911</v>
          </cell>
          <cell r="G88">
            <v>3</v>
          </cell>
          <cell r="L88">
            <v>-62490</v>
          </cell>
        </row>
        <row r="89">
          <cell r="B89" t="str">
            <v>CITIGROUP</v>
          </cell>
          <cell r="D89">
            <v>200912</v>
          </cell>
          <cell r="G89">
            <v>2</v>
          </cell>
          <cell r="L89">
            <v>-38120</v>
          </cell>
        </row>
        <row r="90">
          <cell r="B90" t="str">
            <v>CITIGROUP</v>
          </cell>
          <cell r="D90">
            <v>201001</v>
          </cell>
          <cell r="G90">
            <v>2</v>
          </cell>
          <cell r="L90">
            <v>-37320</v>
          </cell>
        </row>
        <row r="91">
          <cell r="B91" t="str">
            <v>CITIGROUP</v>
          </cell>
          <cell r="D91">
            <v>200904</v>
          </cell>
          <cell r="G91">
            <v>4</v>
          </cell>
          <cell r="L91">
            <v>-95640</v>
          </cell>
        </row>
        <row r="92">
          <cell r="B92" t="str">
            <v>CITIGROUP</v>
          </cell>
          <cell r="D92">
            <v>200910</v>
          </cell>
          <cell r="G92">
            <v>3</v>
          </cell>
          <cell r="L92">
            <v>-69780</v>
          </cell>
        </row>
        <row r="93">
          <cell r="B93" t="str">
            <v>CITIGROUP</v>
          </cell>
          <cell r="D93">
            <v>200911</v>
          </cell>
          <cell r="G93">
            <v>4</v>
          </cell>
          <cell r="L93">
            <v>-87320</v>
          </cell>
        </row>
        <row r="94">
          <cell r="B94" t="str">
            <v>CITIGROUP</v>
          </cell>
          <cell r="D94">
            <v>200912</v>
          </cell>
          <cell r="G94">
            <v>3</v>
          </cell>
          <cell r="L94">
            <v>-60630</v>
          </cell>
        </row>
        <row r="95">
          <cell r="B95" t="str">
            <v>CITIGROUP</v>
          </cell>
          <cell r="D95">
            <v>201001</v>
          </cell>
          <cell r="G95">
            <v>3</v>
          </cell>
          <cell r="L95">
            <v>-59280</v>
          </cell>
        </row>
        <row r="96">
          <cell r="B96" t="str">
            <v>CITIGROUP</v>
          </cell>
          <cell r="D96">
            <v>200904</v>
          </cell>
          <cell r="G96">
            <v>5</v>
          </cell>
          <cell r="L96">
            <v>-134050</v>
          </cell>
        </row>
        <row r="97">
          <cell r="B97" t="str">
            <v>CITIGROUP</v>
          </cell>
          <cell r="D97">
            <v>200910</v>
          </cell>
          <cell r="G97">
            <v>4</v>
          </cell>
          <cell r="L97">
            <v>-103840</v>
          </cell>
        </row>
        <row r="98">
          <cell r="B98" t="str">
            <v>CITIGROUP</v>
          </cell>
          <cell r="D98">
            <v>200911</v>
          </cell>
          <cell r="G98">
            <v>4</v>
          </cell>
          <cell r="L98">
            <v>-97120</v>
          </cell>
        </row>
        <row r="99">
          <cell r="B99" t="str">
            <v>CITIGROUP</v>
          </cell>
          <cell r="D99">
            <v>200912</v>
          </cell>
          <cell r="G99">
            <v>2</v>
          </cell>
          <cell r="L99">
            <v>-45620</v>
          </cell>
        </row>
        <row r="100">
          <cell r="B100" t="str">
            <v>CITIGROUP</v>
          </cell>
          <cell r="D100">
            <v>201001</v>
          </cell>
          <cell r="G100">
            <v>3</v>
          </cell>
          <cell r="L100">
            <v>-67380</v>
          </cell>
        </row>
        <row r="101">
          <cell r="B101" t="str">
            <v>CITIGROUP</v>
          </cell>
          <cell r="D101">
            <v>201002</v>
          </cell>
          <cell r="G101">
            <v>3</v>
          </cell>
          <cell r="L101">
            <v>-67320</v>
          </cell>
        </row>
        <row r="102">
          <cell r="B102" t="str">
            <v>CITIGROUP</v>
          </cell>
          <cell r="D102">
            <v>200904</v>
          </cell>
          <cell r="G102">
            <v>5</v>
          </cell>
          <cell r="L102">
            <v>-108550</v>
          </cell>
        </row>
        <row r="103">
          <cell r="B103" t="str">
            <v>CITIGROUP</v>
          </cell>
          <cell r="D103">
            <v>200910</v>
          </cell>
          <cell r="G103">
            <v>4</v>
          </cell>
          <cell r="L103">
            <v>-83840</v>
          </cell>
        </row>
        <row r="104">
          <cell r="B104" t="str">
            <v>CITIGROUP</v>
          </cell>
          <cell r="D104">
            <v>200911</v>
          </cell>
          <cell r="G104">
            <v>2</v>
          </cell>
          <cell r="L104">
            <v>-39060</v>
          </cell>
        </row>
        <row r="105">
          <cell r="B105" t="str">
            <v>CITIGROUP</v>
          </cell>
          <cell r="D105">
            <v>200911</v>
          </cell>
          <cell r="G105">
            <v>2</v>
          </cell>
          <cell r="L105">
            <v>-38960</v>
          </cell>
        </row>
        <row r="106">
          <cell r="B106" t="str">
            <v>CITIGROUP</v>
          </cell>
          <cell r="D106">
            <v>200912</v>
          </cell>
          <cell r="G106">
            <v>2</v>
          </cell>
          <cell r="L106">
            <v>-35920</v>
          </cell>
        </row>
        <row r="107">
          <cell r="B107" t="str">
            <v>CITIGROUP</v>
          </cell>
          <cell r="D107">
            <v>201001</v>
          </cell>
          <cell r="G107">
            <v>3</v>
          </cell>
          <cell r="L107">
            <v>-52980</v>
          </cell>
        </row>
        <row r="108">
          <cell r="B108" t="str">
            <v>CITIGROUP</v>
          </cell>
          <cell r="D108">
            <v>201002</v>
          </cell>
          <cell r="G108">
            <v>3</v>
          </cell>
          <cell r="L108">
            <v>-52170</v>
          </cell>
        </row>
        <row r="109">
          <cell r="B109" t="str">
            <v>CITIGROUP</v>
          </cell>
          <cell r="D109">
            <v>200904</v>
          </cell>
          <cell r="G109">
            <v>5</v>
          </cell>
          <cell r="L109">
            <v>-109550</v>
          </cell>
        </row>
        <row r="110">
          <cell r="B110" t="str">
            <v>CITIGROUP</v>
          </cell>
          <cell r="D110">
            <v>200910</v>
          </cell>
          <cell r="G110">
            <v>4</v>
          </cell>
          <cell r="L110">
            <v>-85440</v>
          </cell>
        </row>
        <row r="111">
          <cell r="B111" t="str">
            <v>CITIGROUP</v>
          </cell>
          <cell r="D111">
            <v>200911</v>
          </cell>
          <cell r="G111">
            <v>5</v>
          </cell>
          <cell r="L111">
            <v>-100150</v>
          </cell>
        </row>
        <row r="112">
          <cell r="B112" t="str">
            <v>CITIGROUP</v>
          </cell>
          <cell r="D112">
            <v>200912</v>
          </cell>
          <cell r="G112">
            <v>3</v>
          </cell>
          <cell r="L112">
            <v>-55680</v>
          </cell>
        </row>
        <row r="113">
          <cell r="B113" t="str">
            <v>CITIGROUP</v>
          </cell>
          <cell r="D113">
            <v>201001</v>
          </cell>
          <cell r="G113">
            <v>4</v>
          </cell>
          <cell r="L113">
            <v>-72840</v>
          </cell>
        </row>
        <row r="114">
          <cell r="B114" t="str">
            <v>CITIGROUP</v>
          </cell>
          <cell r="D114">
            <v>201002</v>
          </cell>
          <cell r="G114">
            <v>3</v>
          </cell>
          <cell r="L114">
            <v>-54420</v>
          </cell>
        </row>
        <row r="115">
          <cell r="B115" t="str">
            <v>CITIGROUP</v>
          </cell>
          <cell r="D115">
            <v>200904</v>
          </cell>
          <cell r="G115">
            <v>5</v>
          </cell>
          <cell r="L115">
            <v>-107050</v>
          </cell>
        </row>
        <row r="116">
          <cell r="B116" t="str">
            <v>CITIGROUP</v>
          </cell>
          <cell r="D116">
            <v>200910</v>
          </cell>
          <cell r="G116">
            <v>3</v>
          </cell>
          <cell r="L116">
            <v>-60480</v>
          </cell>
        </row>
        <row r="117">
          <cell r="B117" t="str">
            <v>CITIGROUP</v>
          </cell>
          <cell r="D117">
            <v>200911</v>
          </cell>
          <cell r="G117">
            <v>5</v>
          </cell>
          <cell r="L117">
            <v>-95650</v>
          </cell>
        </row>
        <row r="118">
          <cell r="B118" t="str">
            <v>CITIGROUP</v>
          </cell>
          <cell r="D118">
            <v>200912</v>
          </cell>
          <cell r="G118">
            <v>3</v>
          </cell>
          <cell r="L118">
            <v>-52980</v>
          </cell>
        </row>
        <row r="119">
          <cell r="B119" t="str">
            <v>CITIGROUP</v>
          </cell>
          <cell r="D119">
            <v>201001</v>
          </cell>
          <cell r="G119">
            <v>4</v>
          </cell>
          <cell r="L119">
            <v>-69040</v>
          </cell>
        </row>
        <row r="120">
          <cell r="B120" t="str">
            <v>CITIGROUP</v>
          </cell>
          <cell r="D120">
            <v>201002</v>
          </cell>
          <cell r="G120">
            <v>3</v>
          </cell>
          <cell r="L120">
            <v>-51570</v>
          </cell>
        </row>
        <row r="121">
          <cell r="B121" t="str">
            <v>CITIGROUP</v>
          </cell>
          <cell r="D121">
            <v>200904</v>
          </cell>
          <cell r="G121">
            <v>5</v>
          </cell>
          <cell r="L121">
            <v>-77050</v>
          </cell>
        </row>
        <row r="122">
          <cell r="B122" t="str">
            <v>CITIGROUP</v>
          </cell>
          <cell r="D122">
            <v>200910</v>
          </cell>
          <cell r="G122">
            <v>4</v>
          </cell>
          <cell r="L122">
            <v>-60840</v>
          </cell>
        </row>
        <row r="123">
          <cell r="B123" t="str">
            <v>CITIGROUP</v>
          </cell>
          <cell r="D123">
            <v>200911</v>
          </cell>
          <cell r="G123">
            <v>5</v>
          </cell>
          <cell r="L123">
            <v>-72650</v>
          </cell>
        </row>
        <row r="124">
          <cell r="B124" t="str">
            <v>CITIGROUP</v>
          </cell>
          <cell r="D124">
            <v>200912</v>
          </cell>
          <cell r="G124">
            <v>2</v>
          </cell>
          <cell r="L124">
            <v>-27020</v>
          </cell>
        </row>
        <row r="125">
          <cell r="B125" t="str">
            <v>CITIGROUP</v>
          </cell>
          <cell r="D125">
            <v>201001</v>
          </cell>
          <cell r="G125">
            <v>3</v>
          </cell>
          <cell r="L125">
            <v>-40080</v>
          </cell>
        </row>
        <row r="126">
          <cell r="B126" t="str">
            <v>CITIGROUP</v>
          </cell>
          <cell r="D126">
            <v>201002</v>
          </cell>
          <cell r="G126">
            <v>3</v>
          </cell>
          <cell r="L126">
            <v>-40020</v>
          </cell>
        </row>
        <row r="127">
          <cell r="B127" t="str">
            <v>CITIGROUP</v>
          </cell>
          <cell r="D127">
            <v>201003</v>
          </cell>
          <cell r="G127">
            <v>2</v>
          </cell>
          <cell r="L127">
            <v>-25680</v>
          </cell>
        </row>
        <row r="128">
          <cell r="B128" t="str">
            <v>CITIGROUP</v>
          </cell>
          <cell r="D128">
            <v>200904</v>
          </cell>
          <cell r="G128">
            <v>5</v>
          </cell>
          <cell r="L128">
            <v>-67050</v>
          </cell>
        </row>
        <row r="129">
          <cell r="B129" t="str">
            <v>CITIGROUP</v>
          </cell>
          <cell r="D129">
            <v>200910</v>
          </cell>
          <cell r="G129">
            <v>3</v>
          </cell>
          <cell r="L129">
            <v>-39630</v>
          </cell>
        </row>
        <row r="130">
          <cell r="B130" t="str">
            <v>CITIGROUP</v>
          </cell>
          <cell r="D130">
            <v>200911</v>
          </cell>
          <cell r="G130">
            <v>5</v>
          </cell>
          <cell r="L130">
            <v>-64150</v>
          </cell>
        </row>
        <row r="131">
          <cell r="B131" t="str">
            <v>CITIGROUP</v>
          </cell>
          <cell r="D131">
            <v>200912</v>
          </cell>
          <cell r="G131">
            <v>3</v>
          </cell>
          <cell r="L131">
            <v>-36780</v>
          </cell>
        </row>
        <row r="132">
          <cell r="B132" t="str">
            <v>CITIGROUP</v>
          </cell>
          <cell r="D132">
            <v>201001</v>
          </cell>
          <cell r="G132">
            <v>3</v>
          </cell>
          <cell r="L132">
            <v>-36630</v>
          </cell>
        </row>
        <row r="133">
          <cell r="B133" t="str">
            <v>CITIGROUP</v>
          </cell>
          <cell r="D133">
            <v>201002</v>
          </cell>
          <cell r="G133">
            <v>3</v>
          </cell>
          <cell r="L133">
            <v>-37320</v>
          </cell>
        </row>
        <row r="134">
          <cell r="B134" t="str">
            <v>CITIGROUP</v>
          </cell>
          <cell r="D134">
            <v>201003</v>
          </cell>
          <cell r="G134">
            <v>2</v>
          </cell>
          <cell r="L134">
            <v>-23980</v>
          </cell>
        </row>
        <row r="135">
          <cell r="B135" t="str">
            <v>CITIGROUP</v>
          </cell>
          <cell r="D135">
            <v>200904</v>
          </cell>
          <cell r="G135">
            <v>5</v>
          </cell>
          <cell r="L135">
            <v>-71050</v>
          </cell>
        </row>
        <row r="136">
          <cell r="B136" t="str">
            <v>CITIGROUP</v>
          </cell>
          <cell r="D136">
            <v>200910</v>
          </cell>
          <cell r="G136">
            <v>4</v>
          </cell>
          <cell r="L136">
            <v>-54040</v>
          </cell>
        </row>
        <row r="137">
          <cell r="B137" t="str">
            <v>CITIGROUP</v>
          </cell>
          <cell r="D137">
            <v>200911</v>
          </cell>
          <cell r="G137">
            <v>5</v>
          </cell>
          <cell r="L137">
            <v>-61150</v>
          </cell>
        </row>
        <row r="138">
          <cell r="B138" t="str">
            <v>CITIGROUP</v>
          </cell>
          <cell r="D138">
            <v>200912</v>
          </cell>
          <cell r="G138">
            <v>3</v>
          </cell>
          <cell r="L138">
            <v>-32280</v>
          </cell>
        </row>
        <row r="139">
          <cell r="B139" t="str">
            <v>CITIGROUP</v>
          </cell>
          <cell r="D139">
            <v>201001</v>
          </cell>
          <cell r="G139">
            <v>4</v>
          </cell>
          <cell r="L139">
            <v>-44320</v>
          </cell>
        </row>
        <row r="140">
          <cell r="B140" t="str">
            <v>CITIGROUP</v>
          </cell>
          <cell r="D140">
            <v>201002</v>
          </cell>
          <cell r="G140">
            <v>3</v>
          </cell>
          <cell r="L140">
            <v>-33120</v>
          </cell>
        </row>
        <row r="141">
          <cell r="B141" t="str">
            <v>CITIGROUP</v>
          </cell>
          <cell r="D141">
            <v>201003</v>
          </cell>
          <cell r="G141">
            <v>3</v>
          </cell>
          <cell r="L141">
            <v>-31320</v>
          </cell>
        </row>
        <row r="142">
          <cell r="B142" t="str">
            <v>CITIGROUP</v>
          </cell>
          <cell r="D142">
            <v>200904</v>
          </cell>
          <cell r="G142">
            <v>4</v>
          </cell>
          <cell r="L142">
            <v>-63640</v>
          </cell>
        </row>
        <row r="143">
          <cell r="B143" t="str">
            <v>CITIGROUP</v>
          </cell>
          <cell r="D143">
            <v>200910</v>
          </cell>
          <cell r="G143">
            <v>3</v>
          </cell>
          <cell r="L143">
            <v>-44280</v>
          </cell>
        </row>
        <row r="144">
          <cell r="B144" t="str">
            <v>CITIGROUP</v>
          </cell>
          <cell r="D144">
            <v>200911</v>
          </cell>
          <cell r="G144">
            <v>4</v>
          </cell>
          <cell r="L144">
            <v>-55720</v>
          </cell>
        </row>
        <row r="145">
          <cell r="B145" t="str">
            <v>CITIGROUP</v>
          </cell>
          <cell r="D145">
            <v>200912</v>
          </cell>
          <cell r="G145">
            <v>3</v>
          </cell>
          <cell r="L145">
            <v>-36930</v>
          </cell>
        </row>
        <row r="146">
          <cell r="B146" t="str">
            <v>CITIGROUP</v>
          </cell>
          <cell r="D146">
            <v>201001</v>
          </cell>
          <cell r="G146">
            <v>4</v>
          </cell>
          <cell r="L146">
            <v>-49040</v>
          </cell>
        </row>
        <row r="147">
          <cell r="B147" t="str">
            <v>CITIGROUP</v>
          </cell>
          <cell r="D147">
            <v>201002</v>
          </cell>
          <cell r="G147">
            <v>3</v>
          </cell>
          <cell r="L147">
            <v>-36720</v>
          </cell>
        </row>
        <row r="148">
          <cell r="B148" t="str">
            <v>CITIGROUP</v>
          </cell>
          <cell r="D148">
            <v>201003</v>
          </cell>
          <cell r="G148">
            <v>3</v>
          </cell>
          <cell r="L148">
            <v>-34770</v>
          </cell>
        </row>
        <row r="149">
          <cell r="B149" t="str">
            <v>CITIGROUP</v>
          </cell>
          <cell r="D149">
            <v>200910</v>
          </cell>
          <cell r="G149">
            <v>3</v>
          </cell>
          <cell r="L149">
            <v>-34530</v>
          </cell>
        </row>
        <row r="150">
          <cell r="B150" t="str">
            <v>CITIGROUP</v>
          </cell>
          <cell r="D150">
            <v>200911</v>
          </cell>
          <cell r="G150">
            <v>5</v>
          </cell>
          <cell r="L150">
            <v>-56150</v>
          </cell>
        </row>
        <row r="151">
          <cell r="B151" t="str">
            <v>CITIGROUP</v>
          </cell>
          <cell r="D151">
            <v>200912</v>
          </cell>
          <cell r="G151">
            <v>2</v>
          </cell>
          <cell r="L151">
            <v>-21720</v>
          </cell>
        </row>
        <row r="152">
          <cell r="B152" t="str">
            <v>CITIGROUP</v>
          </cell>
          <cell r="D152">
            <v>201001</v>
          </cell>
          <cell r="G152">
            <v>3</v>
          </cell>
          <cell r="L152">
            <v>-32130</v>
          </cell>
        </row>
        <row r="153">
          <cell r="B153" t="str">
            <v>CITIGROUP</v>
          </cell>
          <cell r="D153">
            <v>201002</v>
          </cell>
          <cell r="G153">
            <v>3</v>
          </cell>
          <cell r="L153">
            <v>-31920</v>
          </cell>
        </row>
        <row r="154">
          <cell r="B154" t="str">
            <v>CITIGROUP</v>
          </cell>
          <cell r="D154">
            <v>201003</v>
          </cell>
          <cell r="G154">
            <v>2</v>
          </cell>
          <cell r="L154">
            <v>-19880</v>
          </cell>
        </row>
        <row r="155">
          <cell r="B155" t="str">
            <v>CITIGROUP</v>
          </cell>
          <cell r="D155">
            <v>201004</v>
          </cell>
          <cell r="G155">
            <v>5</v>
          </cell>
          <cell r="L155">
            <v>-42700</v>
          </cell>
        </row>
        <row r="156">
          <cell r="B156" t="str">
            <v>CITIGROUP</v>
          </cell>
          <cell r="D156">
            <v>200910</v>
          </cell>
          <cell r="G156">
            <v>4</v>
          </cell>
          <cell r="L156">
            <v>-23240</v>
          </cell>
        </row>
        <row r="157">
          <cell r="B157" t="str">
            <v>CITIGROUP</v>
          </cell>
          <cell r="D157">
            <v>200911</v>
          </cell>
          <cell r="G157">
            <v>5</v>
          </cell>
          <cell r="L157">
            <v>-29900</v>
          </cell>
        </row>
        <row r="158">
          <cell r="B158" t="str">
            <v>CITIGROUP</v>
          </cell>
          <cell r="D158">
            <v>200912</v>
          </cell>
          <cell r="G158">
            <v>3</v>
          </cell>
          <cell r="L158">
            <v>-18180</v>
          </cell>
        </row>
        <row r="159">
          <cell r="B159" t="str">
            <v>CITIGROUP</v>
          </cell>
          <cell r="D159">
            <v>201001</v>
          </cell>
          <cell r="G159">
            <v>4</v>
          </cell>
          <cell r="L159">
            <v>-23840</v>
          </cell>
        </row>
        <row r="160">
          <cell r="B160" t="str">
            <v>CITIGROUP</v>
          </cell>
          <cell r="D160">
            <v>201002</v>
          </cell>
          <cell r="G160">
            <v>3</v>
          </cell>
          <cell r="L160">
            <v>-16770</v>
          </cell>
        </row>
        <row r="161">
          <cell r="B161" t="str">
            <v>CITIGROUP</v>
          </cell>
          <cell r="D161">
            <v>201003</v>
          </cell>
          <cell r="G161">
            <v>3</v>
          </cell>
          <cell r="L161">
            <v>-15720</v>
          </cell>
        </row>
        <row r="162">
          <cell r="B162" t="str">
            <v>CITIGROUP</v>
          </cell>
          <cell r="D162">
            <v>201004</v>
          </cell>
          <cell r="G162">
            <v>5</v>
          </cell>
          <cell r="L162">
            <v>-22950</v>
          </cell>
        </row>
        <row r="163">
          <cell r="B163" t="str">
            <v>CITIGROUP</v>
          </cell>
          <cell r="D163">
            <v>200910</v>
          </cell>
          <cell r="G163">
            <v>3</v>
          </cell>
          <cell r="L163">
            <v>-6930</v>
          </cell>
        </row>
        <row r="164">
          <cell r="B164" t="str">
            <v>CITIGROUP</v>
          </cell>
          <cell r="D164">
            <v>200911</v>
          </cell>
          <cell r="G164">
            <v>5</v>
          </cell>
          <cell r="L164">
            <v>-15150</v>
          </cell>
        </row>
        <row r="165">
          <cell r="B165" t="str">
            <v>CITIGROUP</v>
          </cell>
          <cell r="D165">
            <v>200912</v>
          </cell>
          <cell r="G165">
            <v>2</v>
          </cell>
          <cell r="L165">
            <v>-6820</v>
          </cell>
        </row>
        <row r="166">
          <cell r="B166" t="str">
            <v>CITIGROUP</v>
          </cell>
          <cell r="D166">
            <v>201001</v>
          </cell>
          <cell r="G166">
            <v>3</v>
          </cell>
          <cell r="L166">
            <v>-10080</v>
          </cell>
        </row>
        <row r="167">
          <cell r="B167" t="str">
            <v>CITIGROUP</v>
          </cell>
          <cell r="D167">
            <v>201002</v>
          </cell>
          <cell r="G167">
            <v>3</v>
          </cell>
          <cell r="L167">
            <v>-9870</v>
          </cell>
        </row>
        <row r="168">
          <cell r="B168" t="str">
            <v>CITIGROUP</v>
          </cell>
          <cell r="D168">
            <v>201003</v>
          </cell>
          <cell r="G168">
            <v>2</v>
          </cell>
          <cell r="L168">
            <v>-6280</v>
          </cell>
        </row>
        <row r="169">
          <cell r="B169" t="str">
            <v>CITIGROUP</v>
          </cell>
          <cell r="D169">
            <v>201004</v>
          </cell>
          <cell r="G169">
            <v>5</v>
          </cell>
          <cell r="L169">
            <v>-13700</v>
          </cell>
        </row>
        <row r="170">
          <cell r="B170" t="str">
            <v>CITIGROUP</v>
          </cell>
          <cell r="D170">
            <v>200910</v>
          </cell>
          <cell r="G170">
            <v>4</v>
          </cell>
          <cell r="L170">
            <v>-9240</v>
          </cell>
        </row>
        <row r="171">
          <cell r="B171" t="str">
            <v>CITIGROUP</v>
          </cell>
          <cell r="D171">
            <v>200911</v>
          </cell>
          <cell r="G171">
            <v>4</v>
          </cell>
          <cell r="L171">
            <v>-11720</v>
          </cell>
        </row>
        <row r="172">
          <cell r="B172" t="str">
            <v>CITIGROUP</v>
          </cell>
          <cell r="D172">
            <v>200912</v>
          </cell>
          <cell r="G172">
            <v>3</v>
          </cell>
          <cell r="L172">
            <v>-10680</v>
          </cell>
        </row>
        <row r="173">
          <cell r="B173" t="str">
            <v>CITIGROUP</v>
          </cell>
          <cell r="D173">
            <v>201001</v>
          </cell>
          <cell r="G173">
            <v>4</v>
          </cell>
          <cell r="L173">
            <v>-14040</v>
          </cell>
        </row>
        <row r="174">
          <cell r="B174" t="str">
            <v>CITIGROUP</v>
          </cell>
          <cell r="D174">
            <v>201002</v>
          </cell>
          <cell r="G174">
            <v>3</v>
          </cell>
          <cell r="L174">
            <v>-10920</v>
          </cell>
        </row>
        <row r="175">
          <cell r="B175" t="str">
            <v>CITIGROUP</v>
          </cell>
          <cell r="D175">
            <v>201003</v>
          </cell>
          <cell r="G175">
            <v>3</v>
          </cell>
          <cell r="L175">
            <v>-10620</v>
          </cell>
        </row>
        <row r="176">
          <cell r="B176" t="str">
            <v>CITIGROUP</v>
          </cell>
          <cell r="D176">
            <v>201004</v>
          </cell>
          <cell r="G176">
            <v>5</v>
          </cell>
          <cell r="L176">
            <v>-15700</v>
          </cell>
        </row>
        <row r="177">
          <cell r="B177" t="str">
            <v>CITIGROUP</v>
          </cell>
          <cell r="D177">
            <v>200910</v>
          </cell>
          <cell r="G177">
            <v>3</v>
          </cell>
          <cell r="L177">
            <v>-10680</v>
          </cell>
        </row>
        <row r="178">
          <cell r="B178" t="str">
            <v>CITIGROUP</v>
          </cell>
          <cell r="D178">
            <v>200911</v>
          </cell>
          <cell r="G178">
            <v>4</v>
          </cell>
          <cell r="L178">
            <v>-14120</v>
          </cell>
        </row>
        <row r="179">
          <cell r="B179" t="str">
            <v>CITIGROUP</v>
          </cell>
          <cell r="D179">
            <v>200912</v>
          </cell>
          <cell r="G179">
            <v>3</v>
          </cell>
          <cell r="L179">
            <v>-10380</v>
          </cell>
        </row>
        <row r="180">
          <cell r="B180" t="str">
            <v>CITIGROUP</v>
          </cell>
          <cell r="D180">
            <v>201001</v>
          </cell>
          <cell r="G180">
            <v>3</v>
          </cell>
          <cell r="L180">
            <v>-10230</v>
          </cell>
        </row>
        <row r="181">
          <cell r="B181" t="str">
            <v>CITIGROUP</v>
          </cell>
          <cell r="D181">
            <v>201002</v>
          </cell>
          <cell r="G181">
            <v>3</v>
          </cell>
          <cell r="L181">
            <v>-10020</v>
          </cell>
        </row>
        <row r="182">
          <cell r="B182" t="str">
            <v>CITIGROUP</v>
          </cell>
          <cell r="D182">
            <v>201003</v>
          </cell>
          <cell r="G182">
            <v>3</v>
          </cell>
          <cell r="L182">
            <v>-10320</v>
          </cell>
        </row>
        <row r="183">
          <cell r="B183" t="str">
            <v>CITIGROUP</v>
          </cell>
          <cell r="D183">
            <v>201004</v>
          </cell>
          <cell r="G183">
            <v>4</v>
          </cell>
          <cell r="L183">
            <v>-11960</v>
          </cell>
        </row>
        <row r="184">
          <cell r="B184" t="str">
            <v>CITIGROUP</v>
          </cell>
          <cell r="D184">
            <v>200910</v>
          </cell>
          <cell r="G184">
            <v>3</v>
          </cell>
          <cell r="L184">
            <v>-3180</v>
          </cell>
        </row>
        <row r="185">
          <cell r="B185" t="str">
            <v>CITIGROUP</v>
          </cell>
          <cell r="D185">
            <v>200911</v>
          </cell>
          <cell r="G185">
            <v>4</v>
          </cell>
          <cell r="L185">
            <v>-6520</v>
          </cell>
        </row>
        <row r="186">
          <cell r="B186" t="str">
            <v>CITIGROUP</v>
          </cell>
          <cell r="D186">
            <v>200912</v>
          </cell>
          <cell r="G186">
            <v>3</v>
          </cell>
          <cell r="L186">
            <v>-5730</v>
          </cell>
        </row>
        <row r="187">
          <cell r="B187" t="str">
            <v>CITIGROUP</v>
          </cell>
          <cell r="D187">
            <v>201001</v>
          </cell>
          <cell r="G187">
            <v>3</v>
          </cell>
          <cell r="L187">
            <v>-5280</v>
          </cell>
        </row>
        <row r="188">
          <cell r="B188" t="str">
            <v>CITIGROUP</v>
          </cell>
          <cell r="D188">
            <v>201002</v>
          </cell>
          <cell r="G188">
            <v>3</v>
          </cell>
          <cell r="L188">
            <v>-5520</v>
          </cell>
        </row>
        <row r="189">
          <cell r="B189" t="str">
            <v>CITIGROUP</v>
          </cell>
          <cell r="D189">
            <v>201003</v>
          </cell>
          <cell r="G189">
            <v>3</v>
          </cell>
          <cell r="L189">
            <v>-5370</v>
          </cell>
        </row>
        <row r="190">
          <cell r="B190" t="str">
            <v>CITIGROUP</v>
          </cell>
          <cell r="D190">
            <v>201004</v>
          </cell>
          <cell r="G190">
            <v>4</v>
          </cell>
          <cell r="L190">
            <v>-4760</v>
          </cell>
        </row>
        <row r="191">
          <cell r="B191" t="str">
            <v>CITIGROUP</v>
          </cell>
          <cell r="D191">
            <v>200910</v>
          </cell>
          <cell r="G191">
            <v>4</v>
          </cell>
          <cell r="L191">
            <v>12160</v>
          </cell>
        </row>
        <row r="192">
          <cell r="B192" t="str">
            <v>CITIGROUP</v>
          </cell>
          <cell r="D192">
            <v>200911</v>
          </cell>
          <cell r="G192">
            <v>5</v>
          </cell>
          <cell r="L192">
            <v>14100</v>
          </cell>
        </row>
        <row r="193">
          <cell r="B193" t="str">
            <v>CITIGROUP</v>
          </cell>
          <cell r="D193">
            <v>200912</v>
          </cell>
          <cell r="G193">
            <v>3</v>
          </cell>
          <cell r="L193">
            <v>7620</v>
          </cell>
        </row>
        <row r="194">
          <cell r="B194" t="str">
            <v>CITIGROUP</v>
          </cell>
          <cell r="D194">
            <v>201001</v>
          </cell>
          <cell r="G194">
            <v>3</v>
          </cell>
          <cell r="L194">
            <v>7920</v>
          </cell>
        </row>
        <row r="195">
          <cell r="B195" t="str">
            <v>CITIGROUP</v>
          </cell>
          <cell r="D195">
            <v>201002</v>
          </cell>
          <cell r="G195">
            <v>3</v>
          </cell>
          <cell r="L195">
            <v>7680</v>
          </cell>
        </row>
        <row r="196">
          <cell r="B196" t="str">
            <v>CITIGROUP</v>
          </cell>
          <cell r="D196">
            <v>201003</v>
          </cell>
          <cell r="G196">
            <v>3</v>
          </cell>
          <cell r="L196">
            <v>7680</v>
          </cell>
        </row>
        <row r="197">
          <cell r="B197" t="str">
            <v>CITIGROUP</v>
          </cell>
          <cell r="D197">
            <v>201004</v>
          </cell>
          <cell r="G197">
            <v>5</v>
          </cell>
          <cell r="L197">
            <v>13550</v>
          </cell>
        </row>
        <row r="198">
          <cell r="B198" t="str">
            <v>CITIGROUP</v>
          </cell>
          <cell r="D198">
            <v>200910</v>
          </cell>
          <cell r="G198">
            <v>4</v>
          </cell>
          <cell r="L198">
            <v>15960</v>
          </cell>
        </row>
        <row r="199">
          <cell r="B199" t="str">
            <v>CITIGROUP</v>
          </cell>
          <cell r="D199">
            <v>200911</v>
          </cell>
          <cell r="G199">
            <v>5</v>
          </cell>
          <cell r="L199">
            <v>17600</v>
          </cell>
        </row>
        <row r="200">
          <cell r="B200" t="str">
            <v>CITIGROUP</v>
          </cell>
          <cell r="D200">
            <v>200912</v>
          </cell>
          <cell r="G200">
            <v>2</v>
          </cell>
          <cell r="L200">
            <v>6180</v>
          </cell>
        </row>
        <row r="201">
          <cell r="B201" t="str">
            <v>CITIGROUP</v>
          </cell>
          <cell r="D201">
            <v>201001</v>
          </cell>
          <cell r="G201">
            <v>4</v>
          </cell>
          <cell r="L201">
            <v>13160</v>
          </cell>
        </row>
        <row r="202">
          <cell r="B202" t="str">
            <v>CITIGROUP</v>
          </cell>
          <cell r="D202">
            <v>201002</v>
          </cell>
          <cell r="G202">
            <v>3</v>
          </cell>
          <cell r="L202">
            <v>9780</v>
          </cell>
        </row>
        <row r="203">
          <cell r="B203" t="str">
            <v>CITIGROUP</v>
          </cell>
          <cell r="D203">
            <v>201003</v>
          </cell>
          <cell r="G203">
            <v>2</v>
          </cell>
          <cell r="L203">
            <v>6200</v>
          </cell>
        </row>
        <row r="204">
          <cell r="B204" t="str">
            <v>CITIGROUP</v>
          </cell>
          <cell r="D204">
            <v>201004</v>
          </cell>
          <cell r="G204">
            <v>6</v>
          </cell>
          <cell r="L204">
            <v>17760</v>
          </cell>
        </row>
        <row r="205">
          <cell r="B205" t="str">
            <v>CITIGROUP</v>
          </cell>
          <cell r="D205">
            <v>200910</v>
          </cell>
          <cell r="G205">
            <v>3</v>
          </cell>
          <cell r="L205">
            <v>12120</v>
          </cell>
        </row>
        <row r="206">
          <cell r="B206" t="str">
            <v>CITIGROUP</v>
          </cell>
          <cell r="D206">
            <v>200911</v>
          </cell>
          <cell r="G206">
            <v>5</v>
          </cell>
          <cell r="L206">
            <v>20100</v>
          </cell>
        </row>
        <row r="207">
          <cell r="B207" t="str">
            <v>CITIGROUP</v>
          </cell>
          <cell r="D207">
            <v>200912</v>
          </cell>
          <cell r="G207">
            <v>3</v>
          </cell>
          <cell r="L207">
            <v>12720</v>
          </cell>
        </row>
        <row r="208">
          <cell r="B208" t="str">
            <v>CITIGROUP</v>
          </cell>
          <cell r="D208">
            <v>201001</v>
          </cell>
          <cell r="G208">
            <v>4</v>
          </cell>
          <cell r="L208">
            <v>16960</v>
          </cell>
        </row>
        <row r="209">
          <cell r="B209" t="str">
            <v>CITIGROUP</v>
          </cell>
          <cell r="D209">
            <v>201002</v>
          </cell>
          <cell r="G209">
            <v>3</v>
          </cell>
          <cell r="L209">
            <v>12480</v>
          </cell>
        </row>
        <row r="210">
          <cell r="B210" t="str">
            <v>CITIGROUP</v>
          </cell>
          <cell r="D210">
            <v>201003</v>
          </cell>
          <cell r="G210">
            <v>2</v>
          </cell>
          <cell r="L210">
            <v>8420</v>
          </cell>
        </row>
        <row r="211">
          <cell r="B211" t="str">
            <v>CITIGROUP</v>
          </cell>
          <cell r="D211">
            <v>201004</v>
          </cell>
          <cell r="G211">
            <v>5</v>
          </cell>
          <cell r="L211">
            <v>21300</v>
          </cell>
        </row>
        <row r="212">
          <cell r="B212" t="str">
            <v>UBSSEC</v>
          </cell>
          <cell r="D212">
            <v>200904</v>
          </cell>
          <cell r="G212">
            <v>-51</v>
          </cell>
          <cell r="L212">
            <v>2146380.9</v>
          </cell>
        </row>
        <row r="213">
          <cell r="B213" t="str">
            <v>CITIGROUP</v>
          </cell>
          <cell r="D213">
            <v>200910</v>
          </cell>
          <cell r="G213">
            <v>3</v>
          </cell>
          <cell r="L213">
            <v>10470</v>
          </cell>
        </row>
        <row r="214">
          <cell r="B214" t="str">
            <v>CITIGROUP</v>
          </cell>
          <cell r="D214">
            <v>200911</v>
          </cell>
          <cell r="G214">
            <v>5</v>
          </cell>
          <cell r="L214">
            <v>18350</v>
          </cell>
        </row>
        <row r="215">
          <cell r="B215" t="str">
            <v>CITIGROUP</v>
          </cell>
          <cell r="D215">
            <v>200912</v>
          </cell>
          <cell r="G215">
            <v>3</v>
          </cell>
          <cell r="L215">
            <v>11130</v>
          </cell>
        </row>
        <row r="216">
          <cell r="B216" t="str">
            <v>CITIGROUP</v>
          </cell>
          <cell r="D216">
            <v>201001</v>
          </cell>
          <cell r="G216">
            <v>4</v>
          </cell>
          <cell r="L216">
            <v>14760</v>
          </cell>
        </row>
        <row r="217">
          <cell r="B217" t="str">
            <v>CITIGROUP</v>
          </cell>
          <cell r="D217">
            <v>201002</v>
          </cell>
          <cell r="G217">
            <v>3</v>
          </cell>
          <cell r="L217">
            <v>11430</v>
          </cell>
        </row>
        <row r="218">
          <cell r="B218" t="str">
            <v>CITIGROUP</v>
          </cell>
          <cell r="D218">
            <v>201003</v>
          </cell>
          <cell r="G218">
            <v>2</v>
          </cell>
          <cell r="L218">
            <v>7720</v>
          </cell>
        </row>
        <row r="219">
          <cell r="B219" t="str">
            <v>CITIGROUP</v>
          </cell>
          <cell r="D219">
            <v>201004</v>
          </cell>
          <cell r="G219">
            <v>5</v>
          </cell>
          <cell r="L219">
            <v>21300</v>
          </cell>
        </row>
        <row r="220">
          <cell r="B220" t="str">
            <v>CITIGROUP</v>
          </cell>
          <cell r="D220">
            <v>200904</v>
          </cell>
          <cell r="G220">
            <v>51</v>
          </cell>
          <cell r="L220">
            <v>-2146380.9</v>
          </cell>
        </row>
        <row r="221">
          <cell r="B221" t="str">
            <v>CITIGROUP</v>
          </cell>
          <cell r="D221">
            <v>200904</v>
          </cell>
          <cell r="G221">
            <v>-51</v>
          </cell>
          <cell r="L221">
            <v>-269790</v>
          </cell>
        </row>
        <row r="222">
          <cell r="B222" t="str">
            <v>CITIGROUP</v>
          </cell>
          <cell r="D222">
            <v>200904</v>
          </cell>
          <cell r="G222">
            <v>-187</v>
          </cell>
          <cell r="L222">
            <v>-989230</v>
          </cell>
        </row>
      </sheetData>
      <sheetData sheetId="2"/>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ollars"/>
      <sheetName val="Therms"/>
      <sheetName val="Customers"/>
      <sheetName val="Chart-med"/>
      <sheetName val="Chart1"/>
      <sheetName val="Chart2"/>
      <sheetName val="$ per Cust"/>
      <sheetName val="Therms per Cust"/>
      <sheetName val="$ per Therm"/>
      <sheetName val="Sheet1"/>
      <sheetName val="Classified-Apr09"/>
      <sheetName val="Classified-Mar09"/>
      <sheetName val="Classified-Mar09prelim"/>
      <sheetName val="Classified-Feb09"/>
      <sheetName val="Classified-Jan09"/>
      <sheetName val="Classified-Dec"/>
      <sheetName val="DAC summary "/>
      <sheetName val="Sys Pressure "/>
      <sheetName val="AGT Interest Calc. for FY09 "/>
      <sheetName val="ERC factor "/>
      <sheetName val="ERC amortization "/>
      <sheetName val="ERC Detail "/>
      <sheetName val="P&amp;PBOP"/>
      <sheetName val="Pens Reconc Proposal"/>
      <sheetName val="PBOP Reconc Proposal"/>
      <sheetName val="Capital Tracker"/>
      <sheetName val="Rate Base"/>
      <sheetName val="5 Quarter Average Net Plant"/>
      <sheetName val="Est.Data for Quarter Sep 09"/>
      <sheetName val="Margin"/>
      <sheetName val="Jul 08-Oct 08 Margin"/>
      <sheetName val="Nov 08-Jun 09 Margin"/>
      <sheetName val="July08-Oct08"/>
      <sheetName val="Nov08-Jun09 (Firm)"/>
      <sheetName val="Nov08-Jun09 (Non-firm)"/>
      <sheetName val="WNA"/>
      <sheetName val="Recon Summary"/>
      <sheetName val="Base Rate Components"/>
      <sheetName val="recon 08-09"/>
      <sheetName val="True-up"/>
      <sheetName val="Lost Revenue)"/>
      <sheetName val=" Summary"/>
      <sheetName val="As of Feb12"/>
      <sheetName val="Dollars1"/>
      <sheetName val="Therms1"/>
      <sheetName val="Customers1"/>
      <sheetName val="Before Feb12"/>
      <sheetName val="RI Classified Sales Data"/>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50">
          <cell r="C250" t="str">
            <v>nVision Drill Down BU</v>
          </cell>
        </row>
        <row r="254">
          <cell r="C254" t="str">
            <v>2008-12-31</v>
          </cell>
        </row>
        <row r="255">
          <cell r="C255" t="str">
            <v>Use BUV</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Nucleus Trade Detail_Futures"/>
      <sheetName val="Nymex"/>
    </sheetNames>
    <sheetDataSet>
      <sheetData sheetId="0" refreshError="1"/>
      <sheetData sheetId="1" refreshError="1">
        <row r="2">
          <cell r="A2" t="str">
            <v>FUTS</v>
          </cell>
          <cell r="G2" t="str">
            <v>PURCHASE</v>
          </cell>
          <cell r="K2">
            <v>673400</v>
          </cell>
        </row>
        <row r="3">
          <cell r="A3" t="str">
            <v>FUTS</v>
          </cell>
          <cell r="G3" t="str">
            <v>PURCHASE</v>
          </cell>
          <cell r="K3">
            <v>676900</v>
          </cell>
        </row>
        <row r="4">
          <cell r="A4" t="str">
            <v>FUTS</v>
          </cell>
          <cell r="G4" t="str">
            <v>PURCHASE</v>
          </cell>
          <cell r="K4">
            <v>278250</v>
          </cell>
        </row>
        <row r="5">
          <cell r="A5" t="str">
            <v>FUTS</v>
          </cell>
          <cell r="G5" t="str">
            <v>PURCHASE</v>
          </cell>
          <cell r="K5">
            <v>480500</v>
          </cell>
        </row>
        <row r="6">
          <cell r="A6" t="str">
            <v>FUTS</v>
          </cell>
          <cell r="G6" t="str">
            <v>PURCHASE</v>
          </cell>
          <cell r="K6">
            <v>275100</v>
          </cell>
        </row>
        <row r="7">
          <cell r="A7" t="str">
            <v>FUTS</v>
          </cell>
          <cell r="G7" t="str">
            <v>PURCHASE</v>
          </cell>
          <cell r="K7">
            <v>472750</v>
          </cell>
        </row>
        <row r="8">
          <cell r="A8" t="str">
            <v>FUTS</v>
          </cell>
          <cell r="G8" t="str">
            <v>PURCHASE</v>
          </cell>
          <cell r="K8">
            <v>355600</v>
          </cell>
        </row>
        <row r="9">
          <cell r="A9" t="str">
            <v>FUTS</v>
          </cell>
          <cell r="G9" t="str">
            <v>PURCHASE</v>
          </cell>
          <cell r="K9">
            <v>459750</v>
          </cell>
        </row>
        <row r="10">
          <cell r="A10" t="str">
            <v>FUTS</v>
          </cell>
          <cell r="G10" t="str">
            <v>PURCHASE</v>
          </cell>
          <cell r="K10">
            <v>355400</v>
          </cell>
        </row>
        <row r="11">
          <cell r="A11" t="str">
            <v>FUTS</v>
          </cell>
          <cell r="G11" t="str">
            <v>PURCHASE</v>
          </cell>
          <cell r="K11">
            <v>368800</v>
          </cell>
        </row>
        <row r="12">
          <cell r="A12" t="str">
            <v>FUTS</v>
          </cell>
          <cell r="G12" t="str">
            <v>PURCHASE</v>
          </cell>
          <cell r="K12">
            <v>342000</v>
          </cell>
        </row>
        <row r="13">
          <cell r="A13" t="str">
            <v>FUTS</v>
          </cell>
          <cell r="G13" t="str">
            <v>PURCHASE</v>
          </cell>
          <cell r="K13">
            <v>443500</v>
          </cell>
        </row>
        <row r="14">
          <cell r="A14" t="str">
            <v>FUTS</v>
          </cell>
          <cell r="G14" t="str">
            <v>PURCHASE</v>
          </cell>
          <cell r="K14">
            <v>276600</v>
          </cell>
        </row>
        <row r="15">
          <cell r="A15" t="str">
            <v>FUTS</v>
          </cell>
          <cell r="G15" t="str">
            <v>PURCHASE</v>
          </cell>
          <cell r="K15">
            <v>252150</v>
          </cell>
        </row>
        <row r="16">
          <cell r="A16" t="str">
            <v>FUTS</v>
          </cell>
          <cell r="G16" t="str">
            <v>PURCHASE</v>
          </cell>
          <cell r="K16">
            <v>348800</v>
          </cell>
        </row>
        <row r="17">
          <cell r="A17" t="str">
            <v>FUTS</v>
          </cell>
          <cell r="G17" t="str">
            <v>PURCHASE</v>
          </cell>
          <cell r="K17">
            <v>181400</v>
          </cell>
        </row>
        <row r="18">
          <cell r="A18" t="str">
            <v>FUTS</v>
          </cell>
          <cell r="G18" t="str">
            <v>PURCHASE</v>
          </cell>
          <cell r="K18">
            <v>254400</v>
          </cell>
        </row>
        <row r="19">
          <cell r="A19" t="str">
            <v>FUTS</v>
          </cell>
          <cell r="G19" t="str">
            <v>PURCHASE</v>
          </cell>
          <cell r="K19">
            <v>350000</v>
          </cell>
        </row>
        <row r="20">
          <cell r="A20" t="str">
            <v>FUTS</v>
          </cell>
          <cell r="G20" t="str">
            <v>PURCHASE</v>
          </cell>
          <cell r="K20">
            <v>182000</v>
          </cell>
        </row>
        <row r="21">
          <cell r="A21" t="str">
            <v>FUTS</v>
          </cell>
          <cell r="G21" t="str">
            <v>PURCHASE</v>
          </cell>
          <cell r="K21">
            <v>171000</v>
          </cell>
        </row>
        <row r="22">
          <cell r="A22" t="str">
            <v>FUTS</v>
          </cell>
          <cell r="G22" t="str">
            <v>PURCHASE</v>
          </cell>
          <cell r="K22">
            <v>170800</v>
          </cell>
        </row>
        <row r="23">
          <cell r="A23" t="str">
            <v>FUTS</v>
          </cell>
          <cell r="G23" t="str">
            <v>PURCHASE</v>
          </cell>
          <cell r="K23">
            <v>440750</v>
          </cell>
        </row>
        <row r="24">
          <cell r="A24" t="str">
            <v>FUTS</v>
          </cell>
          <cell r="G24" t="str">
            <v>PURCHASE</v>
          </cell>
          <cell r="K24">
            <v>275700</v>
          </cell>
        </row>
        <row r="25">
          <cell r="A25" t="str">
            <v>FUTS</v>
          </cell>
          <cell r="G25" t="str">
            <v>PURCHASE</v>
          </cell>
          <cell r="K25">
            <v>247500</v>
          </cell>
        </row>
        <row r="26">
          <cell r="A26" t="str">
            <v>FUTS</v>
          </cell>
          <cell r="G26" t="str">
            <v>PURCHASE</v>
          </cell>
          <cell r="K26">
            <v>341400</v>
          </cell>
        </row>
        <row r="27">
          <cell r="A27" t="str">
            <v>FUTS</v>
          </cell>
          <cell r="G27" t="str">
            <v>PURCHASE</v>
          </cell>
          <cell r="K27">
            <v>177800</v>
          </cell>
        </row>
        <row r="28">
          <cell r="A28" t="str">
            <v>FUTS</v>
          </cell>
          <cell r="G28" t="str">
            <v>PURCHASE</v>
          </cell>
          <cell r="K28">
            <v>273600</v>
          </cell>
        </row>
        <row r="29">
          <cell r="A29" t="str">
            <v>FUTS</v>
          </cell>
          <cell r="G29" t="str">
            <v>PURCHASE</v>
          </cell>
          <cell r="K29">
            <v>232200</v>
          </cell>
        </row>
        <row r="30">
          <cell r="A30" t="str">
            <v>FUTS</v>
          </cell>
          <cell r="G30" t="str">
            <v>PURCHASE</v>
          </cell>
          <cell r="K30">
            <v>322000</v>
          </cell>
        </row>
        <row r="31">
          <cell r="A31" t="str">
            <v>FUTS</v>
          </cell>
          <cell r="G31" t="str">
            <v>PURCHASE</v>
          </cell>
          <cell r="K31">
            <v>168200</v>
          </cell>
        </row>
        <row r="32">
          <cell r="A32" t="str">
            <v>FUTS</v>
          </cell>
          <cell r="G32" t="str">
            <v>PURCHASE</v>
          </cell>
          <cell r="K32">
            <v>259200</v>
          </cell>
        </row>
        <row r="33">
          <cell r="A33" t="str">
            <v>FUTS</v>
          </cell>
          <cell r="G33" t="str">
            <v>PURCHASE</v>
          </cell>
          <cell r="K33">
            <v>224550</v>
          </cell>
        </row>
        <row r="34">
          <cell r="A34" t="str">
            <v>FUTS</v>
          </cell>
          <cell r="G34" t="str">
            <v>PURCHASE</v>
          </cell>
          <cell r="K34">
            <v>311600</v>
          </cell>
        </row>
        <row r="35">
          <cell r="A35" t="str">
            <v>FUTS</v>
          </cell>
          <cell r="G35" t="str">
            <v>PURCHASE</v>
          </cell>
          <cell r="K35">
            <v>162800</v>
          </cell>
        </row>
        <row r="36">
          <cell r="A36" t="str">
            <v>FUTS</v>
          </cell>
          <cell r="G36" t="str">
            <v>PURCHASE</v>
          </cell>
          <cell r="K36">
            <v>250500</v>
          </cell>
        </row>
        <row r="37">
          <cell r="A37" t="str">
            <v>FUTS</v>
          </cell>
          <cell r="G37" t="str">
            <v>PURCHASE</v>
          </cell>
          <cell r="K37">
            <v>143800</v>
          </cell>
        </row>
        <row r="38">
          <cell r="A38" t="str">
            <v>FUTS</v>
          </cell>
          <cell r="G38" t="str">
            <v>PURCHASE</v>
          </cell>
          <cell r="K38">
            <v>225300</v>
          </cell>
        </row>
        <row r="39">
          <cell r="A39" t="str">
            <v>FUTS</v>
          </cell>
          <cell r="G39" t="str">
            <v>PURCHASE</v>
          </cell>
          <cell r="K39">
            <v>157400</v>
          </cell>
        </row>
        <row r="40">
          <cell r="A40" t="str">
            <v>FUTS</v>
          </cell>
          <cell r="G40" t="str">
            <v>PURCHASE</v>
          </cell>
          <cell r="K40">
            <v>162200</v>
          </cell>
        </row>
        <row r="41">
          <cell r="A41" t="str">
            <v>FUTS</v>
          </cell>
          <cell r="G41" t="str">
            <v>PURCHASE</v>
          </cell>
          <cell r="K41">
            <v>217800</v>
          </cell>
        </row>
        <row r="42">
          <cell r="A42" t="str">
            <v>FUTS</v>
          </cell>
          <cell r="G42" t="str">
            <v>PURCHASE</v>
          </cell>
          <cell r="K42">
            <v>304400</v>
          </cell>
        </row>
        <row r="43">
          <cell r="A43" t="str">
            <v>FUTS</v>
          </cell>
          <cell r="G43" t="str">
            <v>PURCHASE</v>
          </cell>
          <cell r="K43">
            <v>239550</v>
          </cell>
        </row>
        <row r="44">
          <cell r="A44" t="str">
            <v>FUTS</v>
          </cell>
          <cell r="G44" t="str">
            <v>PURCHASE</v>
          </cell>
          <cell r="K44">
            <v>246600</v>
          </cell>
        </row>
        <row r="45">
          <cell r="A45" t="str">
            <v>FUTS</v>
          </cell>
          <cell r="G45" t="str">
            <v>PURCHASE</v>
          </cell>
          <cell r="K45">
            <v>301200</v>
          </cell>
        </row>
        <row r="46">
          <cell r="A46" t="str">
            <v>FUTS</v>
          </cell>
          <cell r="G46" t="str">
            <v>PURCHASE</v>
          </cell>
          <cell r="K46">
            <v>314200</v>
          </cell>
        </row>
        <row r="47">
          <cell r="A47" t="str">
            <v>FUTS</v>
          </cell>
          <cell r="G47" t="str">
            <v>PURCHASE</v>
          </cell>
          <cell r="K47">
            <v>164900</v>
          </cell>
        </row>
        <row r="48">
          <cell r="A48" t="str">
            <v>FUTS</v>
          </cell>
          <cell r="G48" t="str">
            <v>PURCHASE</v>
          </cell>
          <cell r="K48">
            <v>254700</v>
          </cell>
        </row>
        <row r="49">
          <cell r="A49" t="str">
            <v>FUTS</v>
          </cell>
          <cell r="G49" t="str">
            <v>PURCHASE</v>
          </cell>
          <cell r="K49">
            <v>255000</v>
          </cell>
        </row>
        <row r="50">
          <cell r="A50" t="str">
            <v>FUTS</v>
          </cell>
          <cell r="G50" t="str">
            <v>PURCHASE</v>
          </cell>
          <cell r="K50">
            <v>281200</v>
          </cell>
        </row>
        <row r="51">
          <cell r="A51" t="str">
            <v>FUTS</v>
          </cell>
          <cell r="G51" t="str">
            <v>PURCHASE</v>
          </cell>
          <cell r="K51">
            <v>147600</v>
          </cell>
        </row>
        <row r="52">
          <cell r="A52" t="str">
            <v>FUTS</v>
          </cell>
          <cell r="G52" t="str">
            <v>PURCHASE</v>
          </cell>
          <cell r="K52">
            <v>147500</v>
          </cell>
        </row>
        <row r="53">
          <cell r="A53" t="str">
            <v>FUTS</v>
          </cell>
          <cell r="G53" t="str">
            <v>PURCHASE</v>
          </cell>
          <cell r="K53">
            <v>155200</v>
          </cell>
        </row>
        <row r="54">
          <cell r="A54" t="str">
            <v>FUTS</v>
          </cell>
          <cell r="G54" t="str">
            <v>PURCHASE</v>
          </cell>
          <cell r="K54">
            <v>240300</v>
          </cell>
        </row>
        <row r="55">
          <cell r="A55" t="str">
            <v>FUTS</v>
          </cell>
          <cell r="G55" t="str">
            <v>PURCHASE</v>
          </cell>
          <cell r="K55">
            <v>239850</v>
          </cell>
        </row>
        <row r="56">
          <cell r="A56" t="str">
            <v>FUTS</v>
          </cell>
          <cell r="G56" t="str">
            <v>PURCHASE</v>
          </cell>
          <cell r="K56">
            <v>282800</v>
          </cell>
        </row>
        <row r="57">
          <cell r="A57" t="str">
            <v>FUTS</v>
          </cell>
          <cell r="G57" t="str">
            <v>PURCHASE</v>
          </cell>
          <cell r="K57">
            <v>371500</v>
          </cell>
        </row>
        <row r="58">
          <cell r="A58" t="str">
            <v>FUTS</v>
          </cell>
          <cell r="G58" t="str">
            <v>PURCHASE</v>
          </cell>
          <cell r="K58">
            <v>234600</v>
          </cell>
        </row>
        <row r="59">
          <cell r="A59" t="str">
            <v>FUTS</v>
          </cell>
          <cell r="G59" t="str">
            <v>PURCHASE</v>
          </cell>
          <cell r="K59">
            <v>322600</v>
          </cell>
        </row>
        <row r="60">
          <cell r="A60" t="str">
            <v>FUTS</v>
          </cell>
          <cell r="G60" t="str">
            <v>PURCHASE</v>
          </cell>
          <cell r="K60">
            <v>242100</v>
          </cell>
        </row>
        <row r="61">
          <cell r="A61" t="str">
            <v>FUTS</v>
          </cell>
          <cell r="G61" t="str">
            <v>PURCHASE</v>
          </cell>
          <cell r="K61">
            <v>208500</v>
          </cell>
        </row>
        <row r="62">
          <cell r="A62" t="str">
            <v>FUTS</v>
          </cell>
          <cell r="G62" t="str">
            <v>PURCHASE</v>
          </cell>
          <cell r="K62">
            <v>367000</v>
          </cell>
        </row>
        <row r="63">
          <cell r="A63" t="str">
            <v>FUTS</v>
          </cell>
          <cell r="G63" t="str">
            <v>PURCHASE</v>
          </cell>
          <cell r="K63">
            <v>231900</v>
          </cell>
        </row>
        <row r="64">
          <cell r="A64" t="str">
            <v>FUTS</v>
          </cell>
          <cell r="G64" t="str">
            <v>PURCHASE</v>
          </cell>
          <cell r="K64">
            <v>318800</v>
          </cell>
        </row>
        <row r="65">
          <cell r="A65" t="str">
            <v>FUTS</v>
          </cell>
          <cell r="G65" t="str">
            <v>PURCHASE</v>
          </cell>
          <cell r="K65">
            <v>239250</v>
          </cell>
        </row>
        <row r="66">
          <cell r="A66" t="str">
            <v>FUTS</v>
          </cell>
          <cell r="G66" t="str">
            <v>PURCHASE</v>
          </cell>
          <cell r="K66">
            <v>258200</v>
          </cell>
        </row>
        <row r="67">
          <cell r="A67" t="str">
            <v>FUTS</v>
          </cell>
          <cell r="G67" t="str">
            <v>PURCHASE</v>
          </cell>
          <cell r="K67">
            <v>344000</v>
          </cell>
        </row>
        <row r="68">
          <cell r="A68" t="str">
            <v>FUTS</v>
          </cell>
          <cell r="G68" t="str">
            <v>PURCHASE</v>
          </cell>
          <cell r="K68">
            <v>146300</v>
          </cell>
        </row>
        <row r="69">
          <cell r="A69" t="str">
            <v>FUTS</v>
          </cell>
          <cell r="G69" t="str">
            <v>PURCHASE</v>
          </cell>
          <cell r="K69">
            <v>227400</v>
          </cell>
        </row>
        <row r="70">
          <cell r="A70" t="str">
            <v>FUTS</v>
          </cell>
          <cell r="G70" t="str">
            <v>PURCHASE</v>
          </cell>
          <cell r="K70">
            <v>227700</v>
          </cell>
        </row>
        <row r="71">
          <cell r="A71" t="str">
            <v>FUTS</v>
          </cell>
          <cell r="G71" t="str">
            <v>PURCHASE</v>
          </cell>
          <cell r="K71">
            <v>148400</v>
          </cell>
        </row>
        <row r="72">
          <cell r="A72" t="str">
            <v>FUTS</v>
          </cell>
          <cell r="G72" t="str">
            <v>PURCHASE</v>
          </cell>
          <cell r="K72">
            <v>187650</v>
          </cell>
        </row>
        <row r="73">
          <cell r="A73" t="str">
            <v>FUTS</v>
          </cell>
          <cell r="G73" t="str">
            <v>PURCHASE</v>
          </cell>
          <cell r="K73">
            <v>335500</v>
          </cell>
        </row>
        <row r="74">
          <cell r="A74" t="str">
            <v>FUTS</v>
          </cell>
          <cell r="G74" t="str">
            <v>PURCHASE</v>
          </cell>
          <cell r="K74">
            <v>215700</v>
          </cell>
        </row>
        <row r="75">
          <cell r="A75" t="str">
            <v>FUTS</v>
          </cell>
          <cell r="G75" t="str">
            <v>PURCHASE</v>
          </cell>
          <cell r="K75">
            <v>223950</v>
          </cell>
        </row>
        <row r="76">
          <cell r="A76" t="str">
            <v>FUTS</v>
          </cell>
          <cell r="G76" t="str">
            <v>PURCHASE</v>
          </cell>
          <cell r="K76">
            <v>225000</v>
          </cell>
        </row>
        <row r="77">
          <cell r="A77" t="str">
            <v>FUTS</v>
          </cell>
          <cell r="G77" t="str">
            <v>PURCHASE</v>
          </cell>
          <cell r="K77">
            <v>146700</v>
          </cell>
        </row>
        <row r="78">
          <cell r="A78" t="str">
            <v>FUTS</v>
          </cell>
          <cell r="G78" t="str">
            <v>PURCHASE</v>
          </cell>
          <cell r="K78">
            <v>251400</v>
          </cell>
        </row>
        <row r="79">
          <cell r="A79" t="str">
            <v>FUTS</v>
          </cell>
          <cell r="G79" t="str">
            <v>PURCHASE</v>
          </cell>
          <cell r="K79">
            <v>332500</v>
          </cell>
        </row>
        <row r="80">
          <cell r="A80" t="str">
            <v>FUTS</v>
          </cell>
          <cell r="G80" t="str">
            <v>PURCHASE</v>
          </cell>
          <cell r="K80">
            <v>211200</v>
          </cell>
        </row>
        <row r="81">
          <cell r="A81" t="str">
            <v>FUTS</v>
          </cell>
          <cell r="G81" t="str">
            <v>PURCHASE</v>
          </cell>
          <cell r="K81">
            <v>294080</v>
          </cell>
        </row>
        <row r="82">
          <cell r="A82" t="str">
            <v>FUTS</v>
          </cell>
          <cell r="G82" t="str">
            <v>PURCHASE</v>
          </cell>
          <cell r="K82">
            <v>220800</v>
          </cell>
        </row>
        <row r="83">
          <cell r="A83" t="str">
            <v>FUTS</v>
          </cell>
          <cell r="G83" t="str">
            <v>PURCHASE</v>
          </cell>
          <cell r="K83">
            <v>215400</v>
          </cell>
        </row>
        <row r="84">
          <cell r="A84" t="str">
            <v>FUTS</v>
          </cell>
          <cell r="G84" t="str">
            <v>PURCHASE</v>
          </cell>
          <cell r="K84">
            <v>192300</v>
          </cell>
        </row>
        <row r="85">
          <cell r="A85" t="str">
            <v>FUTS</v>
          </cell>
          <cell r="G85" t="str">
            <v>PURCHASE</v>
          </cell>
          <cell r="K85">
            <v>272800</v>
          </cell>
        </row>
        <row r="86">
          <cell r="A86" t="str">
            <v>FUTS</v>
          </cell>
          <cell r="G86" t="str">
            <v>PURCHASE</v>
          </cell>
          <cell r="K86">
            <v>215850</v>
          </cell>
        </row>
        <row r="87">
          <cell r="A87" t="str">
            <v>FUTS</v>
          </cell>
          <cell r="G87" t="str">
            <v>PURCHASE</v>
          </cell>
          <cell r="K87">
            <v>298800</v>
          </cell>
        </row>
        <row r="88">
          <cell r="A88" t="str">
            <v>FUTS</v>
          </cell>
          <cell r="G88" t="str">
            <v>PURCHASE</v>
          </cell>
          <cell r="K88">
            <v>224400</v>
          </cell>
        </row>
        <row r="89">
          <cell r="A89" t="str">
            <v>FUTS</v>
          </cell>
          <cell r="G89" t="str">
            <v>PURCHASE</v>
          </cell>
          <cell r="K89">
            <v>218850</v>
          </cell>
        </row>
        <row r="90">
          <cell r="A90" t="str">
            <v>FUTS</v>
          </cell>
          <cell r="G90" t="str">
            <v>PURCHASE</v>
          </cell>
          <cell r="K90">
            <v>182550</v>
          </cell>
        </row>
        <row r="91">
          <cell r="A91" t="str">
            <v>FUTS</v>
          </cell>
          <cell r="G91" t="str">
            <v>PURCHASE</v>
          </cell>
          <cell r="K91">
            <v>327500</v>
          </cell>
        </row>
        <row r="92">
          <cell r="A92" t="str">
            <v>FUTS</v>
          </cell>
          <cell r="G92" t="str">
            <v>PURCHASE</v>
          </cell>
          <cell r="K92">
            <v>141000</v>
          </cell>
        </row>
        <row r="93">
          <cell r="A93" t="str">
            <v>FUTS</v>
          </cell>
          <cell r="G93" t="str">
            <v>PURCHASE</v>
          </cell>
          <cell r="K93">
            <v>219450</v>
          </cell>
        </row>
        <row r="94">
          <cell r="A94" t="str">
            <v>FUTS</v>
          </cell>
          <cell r="G94" t="str">
            <v>PURCHASE</v>
          </cell>
          <cell r="K94">
            <v>219600</v>
          </cell>
        </row>
        <row r="95">
          <cell r="A95" t="str">
            <v>FUTS</v>
          </cell>
          <cell r="G95" t="str">
            <v>PURCHASE</v>
          </cell>
          <cell r="K95">
            <v>142600</v>
          </cell>
        </row>
        <row r="96">
          <cell r="A96" t="str">
            <v>FUTS</v>
          </cell>
          <cell r="G96" t="str">
            <v>PURCHASE</v>
          </cell>
          <cell r="K96">
            <v>336000</v>
          </cell>
        </row>
        <row r="97">
          <cell r="A97" t="str">
            <v>FUTS</v>
          </cell>
          <cell r="G97" t="str">
            <v>PURCHASE</v>
          </cell>
          <cell r="K97">
            <v>220600</v>
          </cell>
        </row>
        <row r="98">
          <cell r="A98" t="str">
            <v>FUTS</v>
          </cell>
          <cell r="G98" t="str">
            <v>PURCHASE</v>
          </cell>
          <cell r="K98">
            <v>301250</v>
          </cell>
        </row>
        <row r="99">
          <cell r="A99" t="str">
            <v>FUTS</v>
          </cell>
          <cell r="G99" t="str">
            <v>PURCHASE</v>
          </cell>
          <cell r="K99">
            <v>197100</v>
          </cell>
        </row>
        <row r="100">
          <cell r="A100" t="str">
            <v>FUTS</v>
          </cell>
          <cell r="G100" t="str">
            <v>PURCHASE</v>
          </cell>
          <cell r="K100">
            <v>273600</v>
          </cell>
        </row>
        <row r="101">
          <cell r="A101" t="str">
            <v>FUTS</v>
          </cell>
          <cell r="G101" t="str">
            <v>PURCHASE</v>
          </cell>
          <cell r="K101">
            <v>204450</v>
          </cell>
        </row>
        <row r="102">
          <cell r="A102" t="str">
            <v>FUTS</v>
          </cell>
          <cell r="G102" t="str">
            <v>PURCHASE</v>
          </cell>
          <cell r="K102">
            <v>199800</v>
          </cell>
        </row>
        <row r="103">
          <cell r="A103" t="str">
            <v>FUTS</v>
          </cell>
          <cell r="G103" t="str">
            <v>PURCHASE</v>
          </cell>
          <cell r="K103">
            <v>316250</v>
          </cell>
        </row>
        <row r="104">
          <cell r="A104" t="str">
            <v>FUTS</v>
          </cell>
          <cell r="G104" t="str">
            <v>PURCHASE</v>
          </cell>
          <cell r="K104">
            <v>154950</v>
          </cell>
        </row>
        <row r="105">
          <cell r="A105" t="str">
            <v>FUTS</v>
          </cell>
          <cell r="G105" t="str">
            <v>PURCHASE</v>
          </cell>
          <cell r="K105">
            <v>286500</v>
          </cell>
        </row>
        <row r="106">
          <cell r="A106" t="str">
            <v>FUTS</v>
          </cell>
          <cell r="G106" t="str">
            <v>PURCHASE</v>
          </cell>
          <cell r="K106">
            <v>126100</v>
          </cell>
        </row>
        <row r="107">
          <cell r="A107" t="str">
            <v>FUTS</v>
          </cell>
          <cell r="G107" t="str">
            <v>PURCHASE</v>
          </cell>
          <cell r="K107">
            <v>197400</v>
          </cell>
        </row>
        <row r="108">
          <cell r="A108" t="str">
            <v>FUTS</v>
          </cell>
          <cell r="G108" t="str">
            <v>PURCHASE</v>
          </cell>
          <cell r="K108">
            <v>197550</v>
          </cell>
        </row>
        <row r="109">
          <cell r="A109" t="str">
            <v>FUTS</v>
          </cell>
          <cell r="G109" t="str">
            <v>PURCHASE</v>
          </cell>
          <cell r="K109">
            <v>129000</v>
          </cell>
        </row>
        <row r="110">
          <cell r="A110" t="str">
            <v>FUTS</v>
          </cell>
          <cell r="G110" t="str">
            <v>PURCHASE</v>
          </cell>
          <cell r="K110">
            <v>307000</v>
          </cell>
        </row>
        <row r="111">
          <cell r="A111" t="str">
            <v>FUTS</v>
          </cell>
          <cell r="G111" t="str">
            <v>PURCHASE</v>
          </cell>
          <cell r="K111">
            <v>206600</v>
          </cell>
        </row>
        <row r="112">
          <cell r="A112" t="str">
            <v>FUTS</v>
          </cell>
          <cell r="G112" t="str">
            <v>PURCHASE</v>
          </cell>
          <cell r="K112">
            <v>228800</v>
          </cell>
        </row>
        <row r="113">
          <cell r="A113" t="str">
            <v>FUTS</v>
          </cell>
          <cell r="G113" t="str">
            <v>PURCHASE</v>
          </cell>
          <cell r="K113">
            <v>189600</v>
          </cell>
        </row>
        <row r="114">
          <cell r="A114" t="str">
            <v>FUTS</v>
          </cell>
          <cell r="G114" t="str">
            <v>PURCHASE</v>
          </cell>
          <cell r="K114">
            <v>263800</v>
          </cell>
        </row>
        <row r="115">
          <cell r="A115" t="str">
            <v>FUTS</v>
          </cell>
          <cell r="G115" t="str">
            <v>PURCHASE</v>
          </cell>
          <cell r="K115">
            <v>198600</v>
          </cell>
        </row>
        <row r="116">
          <cell r="A116" t="str">
            <v>FUTS</v>
          </cell>
          <cell r="G116" t="str">
            <v>PURCHASE</v>
          </cell>
          <cell r="K116">
            <v>194700</v>
          </cell>
        </row>
        <row r="117">
          <cell r="A117" t="str">
            <v>FUTS</v>
          </cell>
          <cell r="G117" t="str">
            <v>PURCHASE</v>
          </cell>
          <cell r="K117">
            <v>309000</v>
          </cell>
        </row>
        <row r="118">
          <cell r="A118" t="str">
            <v>FUTS</v>
          </cell>
          <cell r="G118" t="str">
            <v>PURCHASE</v>
          </cell>
          <cell r="K118">
            <v>158700</v>
          </cell>
        </row>
        <row r="119">
          <cell r="A119" t="str">
            <v>FUTS</v>
          </cell>
          <cell r="G119" t="str">
            <v>PURCHASE</v>
          </cell>
          <cell r="K119">
            <v>231200</v>
          </cell>
        </row>
        <row r="120">
          <cell r="A120" t="str">
            <v>FUTS</v>
          </cell>
          <cell r="G120" t="str">
            <v>PURCHASE</v>
          </cell>
          <cell r="K120">
            <v>189300</v>
          </cell>
        </row>
        <row r="121">
          <cell r="A121" t="str">
            <v>FUTS</v>
          </cell>
          <cell r="G121" t="str">
            <v>PURCHASE</v>
          </cell>
          <cell r="K121">
            <v>197550</v>
          </cell>
        </row>
        <row r="122">
          <cell r="A122" t="str">
            <v>FUTS</v>
          </cell>
          <cell r="G122" t="str">
            <v>PURCHASE</v>
          </cell>
          <cell r="K122">
            <v>197700</v>
          </cell>
        </row>
        <row r="123">
          <cell r="A123" t="str">
            <v>FUTS</v>
          </cell>
          <cell r="G123" t="str">
            <v>PURCHASE</v>
          </cell>
          <cell r="K123">
            <v>194400</v>
          </cell>
        </row>
        <row r="124">
          <cell r="A124" t="str">
            <v>FUTS</v>
          </cell>
          <cell r="G124" t="str">
            <v>PURCHASE</v>
          </cell>
          <cell r="K124">
            <v>246600</v>
          </cell>
        </row>
        <row r="125">
          <cell r="A125" t="str">
            <v>FUTS</v>
          </cell>
          <cell r="G125" t="str">
            <v>PURCHASE</v>
          </cell>
          <cell r="K125">
            <v>151200</v>
          </cell>
        </row>
        <row r="126">
          <cell r="A126" t="str">
            <v>FUTS</v>
          </cell>
          <cell r="G126" t="str">
            <v>PURCHASE</v>
          </cell>
          <cell r="K126">
            <v>223600</v>
          </cell>
        </row>
        <row r="127">
          <cell r="A127" t="str">
            <v>FUTS</v>
          </cell>
          <cell r="G127" t="str">
            <v>PURCHASE</v>
          </cell>
          <cell r="K127">
            <v>184650</v>
          </cell>
        </row>
        <row r="128">
          <cell r="A128" t="str">
            <v>FUTS</v>
          </cell>
          <cell r="G128" t="str">
            <v>PURCHASE</v>
          </cell>
          <cell r="K128">
            <v>192600</v>
          </cell>
        </row>
        <row r="129">
          <cell r="A129" t="str">
            <v>FUTS</v>
          </cell>
          <cell r="G129" t="str">
            <v>PURCHASE</v>
          </cell>
          <cell r="K129">
            <v>193200</v>
          </cell>
        </row>
        <row r="130">
          <cell r="A130" t="str">
            <v>FUTS</v>
          </cell>
          <cell r="G130" t="str">
            <v>PURCHASE</v>
          </cell>
          <cell r="K130">
            <v>189450</v>
          </cell>
        </row>
        <row r="131">
          <cell r="A131" t="str">
            <v>FUTS</v>
          </cell>
          <cell r="G131" t="str">
            <v>PURCHASE</v>
          </cell>
          <cell r="K131">
            <v>239400</v>
          </cell>
        </row>
        <row r="132">
          <cell r="A132" t="str">
            <v>FUTS</v>
          </cell>
          <cell r="G132" t="str">
            <v>PURCHASE</v>
          </cell>
          <cell r="K132">
            <v>185200</v>
          </cell>
        </row>
        <row r="133">
          <cell r="A133" t="str">
            <v>FUTS</v>
          </cell>
          <cell r="G133" t="str">
            <v>PURCHASE</v>
          </cell>
          <cell r="K133">
            <v>257250</v>
          </cell>
        </row>
        <row r="134">
          <cell r="A134" t="str">
            <v>FUTS</v>
          </cell>
          <cell r="G134" t="str">
            <v>PURCHASE</v>
          </cell>
          <cell r="K134">
            <v>171300</v>
          </cell>
        </row>
        <row r="135">
          <cell r="A135" t="str">
            <v>FUTS</v>
          </cell>
          <cell r="G135" t="str">
            <v>PURCHASE</v>
          </cell>
          <cell r="K135">
            <v>179400</v>
          </cell>
        </row>
        <row r="136">
          <cell r="A136" t="str">
            <v>FUTS</v>
          </cell>
          <cell r="G136" t="str">
            <v>PURCHASE</v>
          </cell>
          <cell r="K136">
            <v>180000</v>
          </cell>
        </row>
        <row r="137">
          <cell r="A137" t="str">
            <v>FUTS</v>
          </cell>
          <cell r="G137" t="str">
            <v>PURCHASE</v>
          </cell>
          <cell r="K137">
            <v>176400</v>
          </cell>
        </row>
        <row r="138">
          <cell r="A138" t="str">
            <v>FUTS</v>
          </cell>
          <cell r="G138" t="str">
            <v>PURCHASE</v>
          </cell>
          <cell r="K138">
            <v>279750</v>
          </cell>
        </row>
        <row r="139">
          <cell r="A139" t="str">
            <v>FUTS</v>
          </cell>
          <cell r="G139" t="str">
            <v>PURCHASE</v>
          </cell>
          <cell r="K139">
            <v>181400</v>
          </cell>
        </row>
        <row r="140">
          <cell r="A140" t="str">
            <v>FUTS</v>
          </cell>
          <cell r="G140" t="str">
            <v>PURCHASE</v>
          </cell>
          <cell r="K140">
            <v>253750</v>
          </cell>
        </row>
        <row r="141">
          <cell r="A141" t="str">
            <v>FUTS</v>
          </cell>
          <cell r="G141" t="str">
            <v>PURCHASE</v>
          </cell>
          <cell r="K141">
            <v>113100</v>
          </cell>
        </row>
        <row r="142">
          <cell r="A142" t="str">
            <v>FUTS</v>
          </cell>
          <cell r="G142" t="str">
            <v>PURCHASE</v>
          </cell>
          <cell r="K142">
            <v>236600</v>
          </cell>
        </row>
        <row r="143">
          <cell r="A143" t="str">
            <v>FUTS</v>
          </cell>
          <cell r="G143" t="str">
            <v>PURCHASE</v>
          </cell>
          <cell r="K143">
            <v>177900</v>
          </cell>
        </row>
        <row r="144">
          <cell r="A144" t="str">
            <v>FUTS</v>
          </cell>
          <cell r="G144" t="str">
            <v>PURCHASE</v>
          </cell>
          <cell r="K144">
            <v>116520</v>
          </cell>
        </row>
        <row r="145">
          <cell r="A145" t="str">
            <v>FUTS</v>
          </cell>
          <cell r="G145" t="str">
            <v>PURCHASE</v>
          </cell>
          <cell r="K145">
            <v>334200</v>
          </cell>
        </row>
        <row r="146">
          <cell r="A146" t="str">
            <v>FUTS</v>
          </cell>
          <cell r="G146" t="str">
            <v>PURCHASE</v>
          </cell>
          <cell r="K146">
            <v>135900</v>
          </cell>
        </row>
        <row r="147">
          <cell r="A147" t="str">
            <v>FUTS</v>
          </cell>
          <cell r="G147" t="str">
            <v>PURCHASE</v>
          </cell>
          <cell r="K147">
            <v>251250</v>
          </cell>
        </row>
        <row r="148">
          <cell r="A148" t="str">
            <v>FUTS</v>
          </cell>
          <cell r="G148" t="str">
            <v>PURCHASE</v>
          </cell>
          <cell r="K148">
            <v>166200</v>
          </cell>
        </row>
        <row r="149">
          <cell r="A149" t="str">
            <v>FUTS</v>
          </cell>
          <cell r="G149" t="str">
            <v>PURCHASE</v>
          </cell>
          <cell r="K149">
            <v>232800</v>
          </cell>
        </row>
        <row r="150">
          <cell r="A150" t="str">
            <v>FUTS</v>
          </cell>
          <cell r="G150" t="str">
            <v>PURCHASE</v>
          </cell>
          <cell r="K150">
            <v>175200</v>
          </cell>
        </row>
        <row r="151">
          <cell r="A151" t="str">
            <v>FUTS</v>
          </cell>
          <cell r="G151" t="str">
            <v>PURCHASE</v>
          </cell>
          <cell r="K151">
            <v>114300</v>
          </cell>
        </row>
        <row r="152">
          <cell r="A152" t="str">
            <v>FUTS</v>
          </cell>
          <cell r="G152" t="str">
            <v>PURCHASE</v>
          </cell>
          <cell r="K152">
            <v>272000</v>
          </cell>
        </row>
        <row r="153">
          <cell r="A153" t="str">
            <v>FUTS</v>
          </cell>
          <cell r="G153" t="str">
            <v>PURCHASE</v>
          </cell>
          <cell r="K153">
            <v>137550</v>
          </cell>
        </row>
        <row r="154">
          <cell r="A154" t="str">
            <v>FUTS</v>
          </cell>
          <cell r="G154" t="str">
            <v>PURCHASE</v>
          </cell>
          <cell r="K154">
            <v>253000</v>
          </cell>
        </row>
        <row r="155">
          <cell r="A155" t="str">
            <v>FUTS</v>
          </cell>
          <cell r="G155" t="str">
            <v>PURCHASE</v>
          </cell>
          <cell r="K155">
            <v>167790</v>
          </cell>
        </row>
        <row r="156">
          <cell r="A156" t="str">
            <v>FUTS</v>
          </cell>
          <cell r="G156" t="str">
            <v>PURCHASE</v>
          </cell>
          <cell r="K156">
            <v>235000</v>
          </cell>
        </row>
        <row r="157">
          <cell r="A157" t="str">
            <v>FUTS</v>
          </cell>
          <cell r="G157" t="str">
            <v>PURCHASE</v>
          </cell>
          <cell r="K157">
            <v>176250</v>
          </cell>
        </row>
        <row r="158">
          <cell r="A158" t="str">
            <v>FUTS</v>
          </cell>
          <cell r="G158" t="str">
            <v>PURCHASE</v>
          </cell>
          <cell r="K158">
            <v>115000</v>
          </cell>
        </row>
        <row r="159">
          <cell r="A159" t="str">
            <v>FUTS</v>
          </cell>
          <cell r="G159" t="str">
            <v>PURCHASE</v>
          </cell>
          <cell r="K159">
            <v>272000</v>
          </cell>
        </row>
        <row r="160">
          <cell r="A160" t="str">
            <v>SWPS</v>
          </cell>
          <cell r="G160" t="str">
            <v>PURCHASE</v>
          </cell>
          <cell r="K160">
            <v>195040</v>
          </cell>
        </row>
        <row r="161">
          <cell r="A161" t="str">
            <v>SWPS</v>
          </cell>
          <cell r="G161" t="str">
            <v>PURCHASE</v>
          </cell>
          <cell r="K161">
            <v>183000</v>
          </cell>
        </row>
        <row r="162">
          <cell r="A162" t="str">
            <v>SWPS</v>
          </cell>
          <cell r="G162" t="str">
            <v>PURCHASE</v>
          </cell>
          <cell r="K162">
            <v>292500</v>
          </cell>
        </row>
        <row r="163">
          <cell r="A163" t="str">
            <v>SWPS</v>
          </cell>
          <cell r="G163" t="str">
            <v>PURCHASE</v>
          </cell>
          <cell r="K163">
            <v>187110</v>
          </cell>
        </row>
        <row r="164">
          <cell r="A164" t="str">
            <v>SWPS</v>
          </cell>
          <cell r="G164" t="str">
            <v>PURCHASE</v>
          </cell>
          <cell r="K164">
            <v>269750</v>
          </cell>
        </row>
        <row r="165">
          <cell r="A165" t="str">
            <v>SWPS</v>
          </cell>
          <cell r="G165" t="str">
            <v>PURCHASE</v>
          </cell>
          <cell r="K165">
            <v>118640</v>
          </cell>
        </row>
        <row r="166">
          <cell r="A166" t="str">
            <v>SWPS</v>
          </cell>
          <cell r="G166" t="str">
            <v>PURCHASE</v>
          </cell>
          <cell r="K166">
            <v>186450</v>
          </cell>
        </row>
        <row r="167">
          <cell r="A167" t="str">
            <v>SWPS</v>
          </cell>
          <cell r="G167" t="str">
            <v>PURCHASE</v>
          </cell>
          <cell r="K167">
            <v>176080</v>
          </cell>
        </row>
        <row r="168">
          <cell r="A168" t="str">
            <v>SWPS</v>
          </cell>
          <cell r="G168" t="str">
            <v>PURCHASE</v>
          </cell>
          <cell r="K168">
            <v>176370</v>
          </cell>
        </row>
        <row r="169">
          <cell r="A169" t="str">
            <v>SWPS</v>
          </cell>
          <cell r="G169" t="str">
            <v>PURCHASE</v>
          </cell>
          <cell r="K169">
            <v>278350</v>
          </cell>
        </row>
        <row r="170">
          <cell r="A170" t="str">
            <v>SWPS</v>
          </cell>
          <cell r="G170" t="str">
            <v>PURCHASE</v>
          </cell>
          <cell r="K170">
            <v>173430</v>
          </cell>
        </row>
        <row r="171">
          <cell r="A171" t="str">
            <v>SWPS</v>
          </cell>
          <cell r="G171" t="str">
            <v>PURCHASE</v>
          </cell>
          <cell r="K171">
            <v>175590</v>
          </cell>
        </row>
        <row r="172">
          <cell r="A172" t="str">
            <v>SWPS</v>
          </cell>
          <cell r="G172" t="str">
            <v>PURCHASE</v>
          </cell>
          <cell r="K172">
            <v>198600</v>
          </cell>
        </row>
        <row r="173">
          <cell r="A173" t="str">
            <v>SWPS</v>
          </cell>
          <cell r="G173" t="str">
            <v>PURCHASE</v>
          </cell>
          <cell r="K173">
            <v>111520</v>
          </cell>
        </row>
        <row r="174">
          <cell r="A174" t="str">
            <v>SWPS</v>
          </cell>
          <cell r="G174" t="str">
            <v>PURCHASE</v>
          </cell>
          <cell r="K174">
            <v>172000</v>
          </cell>
        </row>
        <row r="175">
          <cell r="A175" t="str">
            <v>SWPS</v>
          </cell>
          <cell r="G175" t="str">
            <v>PURCHASE</v>
          </cell>
          <cell r="K175">
            <v>114200</v>
          </cell>
        </row>
        <row r="176">
          <cell r="A176" t="str">
            <v>SWPS</v>
          </cell>
          <cell r="G176" t="str">
            <v>PURCHASE</v>
          </cell>
          <cell r="K176">
            <v>276500</v>
          </cell>
        </row>
        <row r="177">
          <cell r="A177" t="str">
            <v>SWPS</v>
          </cell>
          <cell r="G177" t="str">
            <v>PURCHASE</v>
          </cell>
          <cell r="K177">
            <v>174300</v>
          </cell>
        </row>
        <row r="178">
          <cell r="A178" t="str">
            <v>SWPS</v>
          </cell>
          <cell r="G178" t="str">
            <v>PURCHASE</v>
          </cell>
          <cell r="K178">
            <v>196000</v>
          </cell>
        </row>
        <row r="179">
          <cell r="A179" t="str">
            <v>SWPS</v>
          </cell>
          <cell r="G179" t="str">
            <v>PURCHASE</v>
          </cell>
          <cell r="K179">
            <v>110200</v>
          </cell>
        </row>
        <row r="180">
          <cell r="A180" t="str">
            <v>SWPS</v>
          </cell>
          <cell r="G180" t="str">
            <v>PURCHASE</v>
          </cell>
          <cell r="K180">
            <v>231200</v>
          </cell>
        </row>
        <row r="181">
          <cell r="A181" t="str">
            <v>SWPS</v>
          </cell>
          <cell r="G181" t="str">
            <v>PURCHASE</v>
          </cell>
          <cell r="K181">
            <v>126600</v>
          </cell>
        </row>
        <row r="182">
          <cell r="A182" t="str">
            <v>SWPS</v>
          </cell>
          <cell r="G182" t="str">
            <v>PURCHASE</v>
          </cell>
          <cell r="K182">
            <v>172200</v>
          </cell>
        </row>
        <row r="183">
          <cell r="A183" t="str">
            <v>SWPS</v>
          </cell>
          <cell r="G183" t="str">
            <v>PURCHASE</v>
          </cell>
          <cell r="K183">
            <v>275500</v>
          </cell>
        </row>
        <row r="184">
          <cell r="A184" t="str">
            <v>SWPS</v>
          </cell>
          <cell r="G184" t="str">
            <v>PURCHASE</v>
          </cell>
          <cell r="K184">
            <v>169500</v>
          </cell>
        </row>
        <row r="185">
          <cell r="A185" t="str">
            <v>SWPS</v>
          </cell>
          <cell r="G185" t="str">
            <v>PURCHASE</v>
          </cell>
          <cell r="K185">
            <v>171300</v>
          </cell>
        </row>
        <row r="186">
          <cell r="A186" t="str">
            <v>SWPS</v>
          </cell>
          <cell r="G186" t="str">
            <v>PURCHASE</v>
          </cell>
          <cell r="K186">
            <v>192800</v>
          </cell>
        </row>
        <row r="187">
          <cell r="A187" t="str">
            <v>SWPS</v>
          </cell>
          <cell r="G187" t="str">
            <v>PURCHASE</v>
          </cell>
          <cell r="K187">
            <v>163500</v>
          </cell>
        </row>
        <row r="188">
          <cell r="A188" t="str">
            <v>FUTS</v>
          </cell>
          <cell r="G188" t="str">
            <v>PURCHASE</v>
          </cell>
          <cell r="K188">
            <v>127500</v>
          </cell>
        </row>
        <row r="189">
          <cell r="A189" t="str">
            <v>FUTS</v>
          </cell>
          <cell r="G189" t="str">
            <v>PURCHASE</v>
          </cell>
          <cell r="K189">
            <v>245000</v>
          </cell>
        </row>
        <row r="190">
          <cell r="A190" t="str">
            <v>FUTS</v>
          </cell>
          <cell r="G190" t="str">
            <v>PURCHASE</v>
          </cell>
          <cell r="K190">
            <v>167100</v>
          </cell>
        </row>
        <row r="191">
          <cell r="A191" t="str">
            <v>FUTS</v>
          </cell>
          <cell r="G191" t="str">
            <v>PURCHASE</v>
          </cell>
          <cell r="K191">
            <v>233800</v>
          </cell>
        </row>
        <row r="192">
          <cell r="A192" t="str">
            <v>FUTS</v>
          </cell>
          <cell r="G192" t="str">
            <v>PURCHASE</v>
          </cell>
          <cell r="K192">
            <v>176400</v>
          </cell>
        </row>
        <row r="193">
          <cell r="A193" t="str">
            <v>FUTS</v>
          </cell>
          <cell r="G193" t="str">
            <v>PURCHASE</v>
          </cell>
          <cell r="K193">
            <v>174750</v>
          </cell>
        </row>
        <row r="194">
          <cell r="A194" t="str">
            <v>FUTS</v>
          </cell>
          <cell r="G194" t="str">
            <v>PURCHASE</v>
          </cell>
          <cell r="K194">
            <v>282500</v>
          </cell>
        </row>
        <row r="195">
          <cell r="A195" t="str">
            <v>SWPS</v>
          </cell>
          <cell r="G195" t="str">
            <v>PURCHASE</v>
          </cell>
          <cell r="K195">
            <v>156800</v>
          </cell>
        </row>
        <row r="196">
          <cell r="A196" t="str">
            <v>SWPS</v>
          </cell>
          <cell r="G196" t="str">
            <v>PURCHASE</v>
          </cell>
          <cell r="K196">
            <v>170400</v>
          </cell>
        </row>
        <row r="197">
          <cell r="A197" t="str">
            <v>SWPS</v>
          </cell>
          <cell r="G197" t="str">
            <v>PURCHASE</v>
          </cell>
          <cell r="K197">
            <v>113400</v>
          </cell>
        </row>
        <row r="198">
          <cell r="A198" t="str">
            <v>SWPS</v>
          </cell>
          <cell r="G198" t="str">
            <v>PURCHASE</v>
          </cell>
          <cell r="K198">
            <v>275000</v>
          </cell>
        </row>
        <row r="199">
          <cell r="A199" t="str">
            <v>SWPS</v>
          </cell>
          <cell r="G199" t="str">
            <v>PURCHASE</v>
          </cell>
          <cell r="K199">
            <v>171600</v>
          </cell>
        </row>
        <row r="200">
          <cell r="A200" t="str">
            <v>SWPS</v>
          </cell>
          <cell r="G200" t="str">
            <v>PURCHASE</v>
          </cell>
          <cell r="K200">
            <v>107000</v>
          </cell>
        </row>
        <row r="201">
          <cell r="A201" t="str">
            <v>SWPS</v>
          </cell>
          <cell r="G201" t="str">
            <v>PURCHASE</v>
          </cell>
          <cell r="K201">
            <v>231000</v>
          </cell>
        </row>
        <row r="202">
          <cell r="A202" t="str">
            <v>SWPS</v>
          </cell>
          <cell r="G202" t="str">
            <v>PURCHASE</v>
          </cell>
          <cell r="K202">
            <v>137700</v>
          </cell>
        </row>
        <row r="203">
          <cell r="A203" t="str">
            <v>SWPS</v>
          </cell>
          <cell r="G203" t="str">
            <v>PURCHASE</v>
          </cell>
          <cell r="K203">
            <v>179700</v>
          </cell>
        </row>
        <row r="204">
          <cell r="A204" t="str">
            <v>SWPS</v>
          </cell>
          <cell r="G204" t="str">
            <v>PURCHASE</v>
          </cell>
          <cell r="K204">
            <v>189600</v>
          </cell>
        </row>
        <row r="205">
          <cell r="A205" t="str">
            <v>SWPS</v>
          </cell>
          <cell r="G205" t="str">
            <v>PURCHASE</v>
          </cell>
          <cell r="K205">
            <v>304500</v>
          </cell>
        </row>
        <row r="206">
          <cell r="A206" t="str">
            <v>SWPS</v>
          </cell>
          <cell r="G206" t="str">
            <v>PURCHASE</v>
          </cell>
          <cell r="K206">
            <v>125400</v>
          </cell>
        </row>
        <row r="207">
          <cell r="A207" t="str">
            <v>SWPS</v>
          </cell>
          <cell r="G207" t="str">
            <v>PURCHASE</v>
          </cell>
          <cell r="K207">
            <v>188700</v>
          </cell>
        </row>
        <row r="208">
          <cell r="A208" t="str">
            <v>SWPS</v>
          </cell>
          <cell r="G208" t="str">
            <v>PURCHASE</v>
          </cell>
          <cell r="K208">
            <v>263500</v>
          </cell>
        </row>
        <row r="209">
          <cell r="A209" t="str">
            <v>SWPS</v>
          </cell>
          <cell r="G209" t="str">
            <v>PURCHASE</v>
          </cell>
          <cell r="K209">
            <v>138870</v>
          </cell>
        </row>
        <row r="210">
          <cell r="A210" t="str">
            <v>SWPS</v>
          </cell>
          <cell r="G210" t="str">
            <v>PURCHASE</v>
          </cell>
          <cell r="K210">
            <v>261600</v>
          </cell>
        </row>
        <row r="211">
          <cell r="A211" t="str">
            <v>SWPS</v>
          </cell>
          <cell r="G211" t="str">
            <v>PURCHASE</v>
          </cell>
          <cell r="K211">
            <v>185670</v>
          </cell>
        </row>
        <row r="212">
          <cell r="A212" t="str">
            <v>SWPS</v>
          </cell>
          <cell r="G212" t="str">
            <v>PURCHASE</v>
          </cell>
          <cell r="K212">
            <v>123140</v>
          </cell>
        </row>
        <row r="213">
          <cell r="A213" t="str">
            <v>SWPS</v>
          </cell>
          <cell r="G213" t="str">
            <v>PURCHASE</v>
          </cell>
          <cell r="K213">
            <v>298600</v>
          </cell>
        </row>
        <row r="214">
          <cell r="A214" t="str">
            <v>SWPS</v>
          </cell>
          <cell r="G214" t="str">
            <v>PURCHASE</v>
          </cell>
          <cell r="K214">
            <v>186570</v>
          </cell>
        </row>
        <row r="215">
          <cell r="A215" t="str">
            <v>SWPS</v>
          </cell>
          <cell r="G215" t="str">
            <v>PURCHASE</v>
          </cell>
          <cell r="K215">
            <v>176550</v>
          </cell>
        </row>
        <row r="216">
          <cell r="A216" t="str">
            <v>SWPS</v>
          </cell>
          <cell r="G216" t="str">
            <v>PURCHASE</v>
          </cell>
          <cell r="K216">
            <v>161400</v>
          </cell>
        </row>
        <row r="217">
          <cell r="A217" t="str">
            <v>SWPS</v>
          </cell>
          <cell r="G217" t="str">
            <v>PURCHASE</v>
          </cell>
          <cell r="K217">
            <v>189000</v>
          </cell>
        </row>
        <row r="218">
          <cell r="A218" t="str">
            <v>SWPS</v>
          </cell>
          <cell r="G218" t="str">
            <v>PURCHASE</v>
          </cell>
          <cell r="K218">
            <v>109400</v>
          </cell>
        </row>
        <row r="219">
          <cell r="A219" t="str">
            <v>SWPS</v>
          </cell>
          <cell r="G219" t="str">
            <v>PURCHASE</v>
          </cell>
          <cell r="K219">
            <v>116700</v>
          </cell>
        </row>
        <row r="220">
          <cell r="A220" t="str">
            <v>SWPS</v>
          </cell>
          <cell r="G220" t="str">
            <v>PURCHASE</v>
          </cell>
          <cell r="K220">
            <v>282500</v>
          </cell>
        </row>
        <row r="221">
          <cell r="A221" t="str">
            <v>SWPS</v>
          </cell>
          <cell r="G221" t="str">
            <v>PURCHASE</v>
          </cell>
          <cell r="K221">
            <v>177000</v>
          </cell>
        </row>
        <row r="222">
          <cell r="A222" t="str">
            <v>SWPS</v>
          </cell>
          <cell r="G222" t="str">
            <v>PURCHASE</v>
          </cell>
          <cell r="K222">
            <v>231200</v>
          </cell>
        </row>
        <row r="223">
          <cell r="A223" t="str">
            <v>SWPS</v>
          </cell>
          <cell r="G223" t="str">
            <v>PURCHASE</v>
          </cell>
          <cell r="K223">
            <v>176400</v>
          </cell>
        </row>
        <row r="224">
          <cell r="A224" t="str">
            <v>SWPS</v>
          </cell>
          <cell r="G224" t="str">
            <v>PURCHASE</v>
          </cell>
          <cell r="K224">
            <v>172800</v>
          </cell>
        </row>
        <row r="225">
          <cell r="A225" t="str">
            <v>SWPS</v>
          </cell>
          <cell r="G225" t="str">
            <v>PURCHASE</v>
          </cell>
          <cell r="K225">
            <v>252500</v>
          </cell>
        </row>
        <row r="226">
          <cell r="A226" t="str">
            <v>SWPS</v>
          </cell>
          <cell r="G226" t="str">
            <v>PURCHASE</v>
          </cell>
          <cell r="K226">
            <v>242800</v>
          </cell>
        </row>
        <row r="227">
          <cell r="A227" t="str">
            <v>SWPS</v>
          </cell>
          <cell r="G227" t="str">
            <v>PURCHASE</v>
          </cell>
          <cell r="K227">
            <v>182100</v>
          </cell>
        </row>
        <row r="228">
          <cell r="A228" t="str">
            <v>SWPS</v>
          </cell>
          <cell r="G228" t="str">
            <v>PURCHASE</v>
          </cell>
          <cell r="K228">
            <v>297000</v>
          </cell>
        </row>
        <row r="229">
          <cell r="A229" t="str">
            <v>SWPS</v>
          </cell>
          <cell r="G229" t="str">
            <v>PURCHASE</v>
          </cell>
          <cell r="K229">
            <v>183600</v>
          </cell>
        </row>
        <row r="230">
          <cell r="A230" t="str">
            <v>SWPS</v>
          </cell>
          <cell r="G230" t="str">
            <v>PURCHASE</v>
          </cell>
          <cell r="K230">
            <v>131100</v>
          </cell>
        </row>
        <row r="231">
          <cell r="A231" t="str">
            <v>SWPS</v>
          </cell>
          <cell r="G231" t="str">
            <v>PURCHASE</v>
          </cell>
          <cell r="K231">
            <v>240800</v>
          </cell>
        </row>
        <row r="232">
          <cell r="A232" t="str">
            <v>SWPS</v>
          </cell>
          <cell r="G232" t="str">
            <v>PURCHASE</v>
          </cell>
          <cell r="K232">
            <v>184500</v>
          </cell>
        </row>
        <row r="233">
          <cell r="A233" t="str">
            <v>SWPS</v>
          </cell>
          <cell r="G233" t="str">
            <v>PURCHASE</v>
          </cell>
          <cell r="K233">
            <v>116540</v>
          </cell>
        </row>
        <row r="234">
          <cell r="A234" t="str">
            <v>SWPS</v>
          </cell>
          <cell r="G234" t="str">
            <v>PURCHASE</v>
          </cell>
          <cell r="K234">
            <v>185100</v>
          </cell>
        </row>
        <row r="235">
          <cell r="A235" t="str">
            <v>SWPS</v>
          </cell>
          <cell r="G235" t="str">
            <v>PURCHASE</v>
          </cell>
          <cell r="K235">
            <v>203600</v>
          </cell>
        </row>
        <row r="236">
          <cell r="A236" t="str">
            <v>SWPS</v>
          </cell>
          <cell r="G236" t="str">
            <v>PURCHASE</v>
          </cell>
          <cell r="K236">
            <v>186300</v>
          </cell>
        </row>
        <row r="237">
          <cell r="A237" t="str">
            <v>SWPS</v>
          </cell>
          <cell r="G237" t="str">
            <v>PURCHASE</v>
          </cell>
          <cell r="K237">
            <v>523440</v>
          </cell>
        </row>
        <row r="238">
          <cell r="A238" t="str">
            <v>SWPS</v>
          </cell>
          <cell r="G238" t="str">
            <v>PURCHASE</v>
          </cell>
          <cell r="K238">
            <v>752180</v>
          </cell>
        </row>
        <row r="239">
          <cell r="A239" t="str">
            <v>SWPS</v>
          </cell>
          <cell r="G239" t="str">
            <v>PURCHASE</v>
          </cell>
          <cell r="K239">
            <v>825960</v>
          </cell>
        </row>
        <row r="240">
          <cell r="A240" t="str">
            <v>SWPS</v>
          </cell>
          <cell r="G240" t="str">
            <v>PURCHASE</v>
          </cell>
          <cell r="K240">
            <v>1350900</v>
          </cell>
        </row>
        <row r="241">
          <cell r="A241" t="str">
            <v>SWPS</v>
          </cell>
          <cell r="G241" t="str">
            <v>PURCHASE</v>
          </cell>
          <cell r="K241">
            <v>1125750</v>
          </cell>
        </row>
        <row r="242">
          <cell r="A242" t="str">
            <v>SWPS</v>
          </cell>
          <cell r="G242" t="str">
            <v>PURCHASE</v>
          </cell>
          <cell r="K242">
            <v>953550</v>
          </cell>
        </row>
        <row r="243">
          <cell r="A243" t="str">
            <v>SWPS</v>
          </cell>
          <cell r="G243" t="str">
            <v>PURCHASE</v>
          </cell>
          <cell r="K243">
            <v>1020320</v>
          </cell>
        </row>
        <row r="244">
          <cell r="A244" t="str">
            <v>SWPS</v>
          </cell>
          <cell r="G244" t="str">
            <v>PURCHASE</v>
          </cell>
          <cell r="K244">
            <v>135780</v>
          </cell>
        </row>
        <row r="245">
          <cell r="A245" t="str">
            <v>SWPS</v>
          </cell>
          <cell r="G245" t="str">
            <v>PURCHASE</v>
          </cell>
          <cell r="K245">
            <v>185100</v>
          </cell>
        </row>
        <row r="246">
          <cell r="A246" t="str">
            <v>SWPS</v>
          </cell>
          <cell r="G246" t="str">
            <v>PURCHASE</v>
          </cell>
          <cell r="K246">
            <v>301000</v>
          </cell>
        </row>
        <row r="247">
          <cell r="A247" t="str">
            <v>SWPS</v>
          </cell>
          <cell r="G247" t="str">
            <v>PURCHASE</v>
          </cell>
          <cell r="K247">
            <v>186600</v>
          </cell>
        </row>
        <row r="248">
          <cell r="A248" t="str">
            <v>SWPS</v>
          </cell>
          <cell r="G248" t="str">
            <v>PURCHASE</v>
          </cell>
          <cell r="K248">
            <v>208400</v>
          </cell>
        </row>
        <row r="249">
          <cell r="A249" t="str">
            <v>SWPS</v>
          </cell>
          <cell r="G249" t="str">
            <v>PURCHASE</v>
          </cell>
          <cell r="K249">
            <v>248000</v>
          </cell>
        </row>
        <row r="250">
          <cell r="A250" t="str">
            <v>SWPS</v>
          </cell>
          <cell r="G250" t="str">
            <v>PURCHASE</v>
          </cell>
          <cell r="K250">
            <v>177000</v>
          </cell>
        </row>
        <row r="251">
          <cell r="A251" t="str">
            <v>SWPS</v>
          </cell>
          <cell r="G251" t="str">
            <v>PURCHASE</v>
          </cell>
          <cell r="K251">
            <v>185360</v>
          </cell>
        </row>
        <row r="252">
          <cell r="A252" t="str">
            <v>SWPS</v>
          </cell>
          <cell r="G252" t="str">
            <v>PURCHASE</v>
          </cell>
          <cell r="K252">
            <v>187800</v>
          </cell>
        </row>
        <row r="253">
          <cell r="A253" t="str">
            <v>SWPS</v>
          </cell>
          <cell r="G253" t="str">
            <v>PURCHASE</v>
          </cell>
          <cell r="K253">
            <v>302500</v>
          </cell>
        </row>
        <row r="254">
          <cell r="A254" t="str">
            <v>SWPS</v>
          </cell>
          <cell r="G254" t="str">
            <v>PURCHASE</v>
          </cell>
          <cell r="K254">
            <v>123800</v>
          </cell>
        </row>
        <row r="255">
          <cell r="A255" t="str">
            <v>SWPS</v>
          </cell>
          <cell r="G255" t="str">
            <v>PURCHASE</v>
          </cell>
          <cell r="K255">
            <v>187200</v>
          </cell>
        </row>
        <row r="256">
          <cell r="A256" t="str">
            <v>SWPS</v>
          </cell>
          <cell r="G256" t="str">
            <v>PURCHASE</v>
          </cell>
          <cell r="K256">
            <v>263500</v>
          </cell>
        </row>
        <row r="257">
          <cell r="A257" t="str">
            <v>SWPS</v>
          </cell>
          <cell r="G257" t="str">
            <v>PURCHASE</v>
          </cell>
          <cell r="K257">
            <v>118800</v>
          </cell>
        </row>
        <row r="258">
          <cell r="A258" t="str">
            <v>SWPS</v>
          </cell>
          <cell r="G258" t="str">
            <v>PURCHASE</v>
          </cell>
          <cell r="K258">
            <v>172800</v>
          </cell>
        </row>
        <row r="259">
          <cell r="A259" t="str">
            <v>SWPS</v>
          </cell>
          <cell r="G259" t="str">
            <v>PURCHASE</v>
          </cell>
          <cell r="K259">
            <v>176580</v>
          </cell>
        </row>
        <row r="260">
          <cell r="A260" t="str">
            <v>SWPS</v>
          </cell>
          <cell r="G260" t="str">
            <v>PURCHASE</v>
          </cell>
          <cell r="K260">
            <v>504000</v>
          </cell>
        </row>
        <row r="261">
          <cell r="A261" t="str">
            <v>SWPS</v>
          </cell>
          <cell r="G261" t="str">
            <v>PURCHASE</v>
          </cell>
          <cell r="K261">
            <v>984200</v>
          </cell>
        </row>
        <row r="262">
          <cell r="A262" t="str">
            <v>SWPS</v>
          </cell>
          <cell r="G262" t="str">
            <v>PURCHASE</v>
          </cell>
          <cell r="K262">
            <v>722150</v>
          </cell>
        </row>
        <row r="263">
          <cell r="A263" t="str">
            <v>SWPS</v>
          </cell>
          <cell r="G263" t="str">
            <v>PURCHASE</v>
          </cell>
          <cell r="K263">
            <v>919750</v>
          </cell>
        </row>
        <row r="264">
          <cell r="A264" t="str">
            <v>SWPS</v>
          </cell>
          <cell r="G264" t="str">
            <v>PURCHASE</v>
          </cell>
          <cell r="K264">
            <v>1086600</v>
          </cell>
        </row>
        <row r="265">
          <cell r="A265" t="str">
            <v>SWPS</v>
          </cell>
          <cell r="G265" t="str">
            <v>PURCHASE</v>
          </cell>
          <cell r="K265">
            <v>1232500</v>
          </cell>
        </row>
        <row r="266">
          <cell r="A266" t="str">
            <v>SWPS</v>
          </cell>
          <cell r="G266" t="str">
            <v>PURCHASE</v>
          </cell>
          <cell r="K266">
            <v>796800</v>
          </cell>
        </row>
        <row r="267">
          <cell r="A267" t="str">
            <v>SWPS</v>
          </cell>
          <cell r="G267" t="str">
            <v>PURCHASE</v>
          </cell>
          <cell r="K267">
            <v>288200</v>
          </cell>
        </row>
        <row r="268">
          <cell r="A268" t="str">
            <v>SWPS</v>
          </cell>
          <cell r="G268" t="str">
            <v>PURCHASE</v>
          </cell>
          <cell r="K268">
            <v>178680</v>
          </cell>
        </row>
        <row r="269">
          <cell r="A269" t="str">
            <v>SWPS</v>
          </cell>
          <cell r="G269" t="str">
            <v>PURCHASE</v>
          </cell>
          <cell r="K269">
            <v>247350</v>
          </cell>
        </row>
        <row r="270">
          <cell r="A270" t="str">
            <v>SWPS</v>
          </cell>
          <cell r="G270" t="str">
            <v>PURCHASE</v>
          </cell>
          <cell r="K270">
            <v>168330</v>
          </cell>
        </row>
        <row r="271">
          <cell r="A271" t="str">
            <v>SWPS</v>
          </cell>
          <cell r="G271" t="str">
            <v>PURCHASE</v>
          </cell>
          <cell r="K271">
            <v>236840</v>
          </cell>
        </row>
        <row r="272">
          <cell r="A272" t="str">
            <v>SWPS</v>
          </cell>
          <cell r="G272" t="str">
            <v>PURCHASE</v>
          </cell>
          <cell r="K272">
            <v>191480</v>
          </cell>
        </row>
        <row r="273">
          <cell r="A273" t="str">
            <v>SWPS</v>
          </cell>
          <cell r="G273" t="str">
            <v>PURCHASE</v>
          </cell>
          <cell r="K273">
            <v>116500</v>
          </cell>
        </row>
        <row r="274">
          <cell r="A274" t="str">
            <v>SWPS</v>
          </cell>
          <cell r="G274" t="str">
            <v>PURCHASE</v>
          </cell>
          <cell r="K274">
            <v>226640</v>
          </cell>
        </row>
        <row r="275">
          <cell r="A275" t="str">
            <v>SWPS</v>
          </cell>
          <cell r="G275" t="str">
            <v>PURCHASE</v>
          </cell>
          <cell r="K275">
            <v>115360</v>
          </cell>
        </row>
        <row r="276">
          <cell r="A276" t="str">
            <v>SWPS</v>
          </cell>
          <cell r="G276" t="str">
            <v>PURCHASE</v>
          </cell>
          <cell r="K276">
            <v>173640</v>
          </cell>
        </row>
        <row r="277">
          <cell r="A277" t="str">
            <v>SWPS</v>
          </cell>
          <cell r="G277" t="str">
            <v>PURCHASE</v>
          </cell>
          <cell r="K277">
            <v>109680</v>
          </cell>
        </row>
        <row r="278">
          <cell r="A278" t="str">
            <v>FUTS</v>
          </cell>
          <cell r="G278" t="str">
            <v>PURCHASE</v>
          </cell>
          <cell r="K278">
            <v>87580</v>
          </cell>
        </row>
        <row r="279">
          <cell r="A279" t="str">
            <v>FUTS</v>
          </cell>
          <cell r="G279" t="str">
            <v>PURCHASE</v>
          </cell>
          <cell r="K279">
            <v>50680</v>
          </cell>
        </row>
        <row r="280">
          <cell r="A280" t="str">
            <v>FUTS</v>
          </cell>
          <cell r="G280" t="str">
            <v>PURCHASE</v>
          </cell>
          <cell r="K280">
            <v>53680</v>
          </cell>
        </row>
        <row r="281">
          <cell r="A281" t="str">
            <v>FUTS</v>
          </cell>
          <cell r="G281" t="str">
            <v>PURCHASE</v>
          </cell>
          <cell r="K281">
            <v>108100</v>
          </cell>
        </row>
        <row r="282">
          <cell r="A282" t="str">
            <v>SWPS</v>
          </cell>
          <cell r="G282" t="str">
            <v>PURCHASE</v>
          </cell>
          <cell r="K282">
            <v>687170</v>
          </cell>
        </row>
        <row r="283">
          <cell r="A283" t="str">
            <v>SWPS</v>
          </cell>
          <cell r="G283" t="str">
            <v>PURCHASE</v>
          </cell>
          <cell r="K283">
            <v>869050</v>
          </cell>
        </row>
        <row r="284">
          <cell r="A284" t="str">
            <v>SWPS</v>
          </cell>
          <cell r="G284" t="str">
            <v>PURCHASE</v>
          </cell>
          <cell r="K284">
            <v>1026300</v>
          </cell>
        </row>
        <row r="285">
          <cell r="A285" t="str">
            <v>SWPS</v>
          </cell>
          <cell r="G285" t="str">
            <v>PURCHASE</v>
          </cell>
          <cell r="K285">
            <v>1231560</v>
          </cell>
        </row>
        <row r="286">
          <cell r="A286" t="str">
            <v>SWPS</v>
          </cell>
          <cell r="G286" t="str">
            <v>PURCHASE</v>
          </cell>
          <cell r="K286">
            <v>919100</v>
          </cell>
        </row>
        <row r="287">
          <cell r="A287" t="str">
            <v>SWPS</v>
          </cell>
          <cell r="G287" t="str">
            <v>PURCHASE</v>
          </cell>
          <cell r="K287">
            <v>802750</v>
          </cell>
        </row>
        <row r="288">
          <cell r="A288" t="str">
            <v>SWPS</v>
          </cell>
          <cell r="G288" t="str">
            <v>PURCHASE</v>
          </cell>
          <cell r="K288">
            <v>467040</v>
          </cell>
        </row>
        <row r="289">
          <cell r="A289" t="str">
            <v>FUTS</v>
          </cell>
          <cell r="G289" t="str">
            <v>PURCHASE</v>
          </cell>
          <cell r="K289">
            <v>53550</v>
          </cell>
        </row>
        <row r="290">
          <cell r="A290" t="str">
            <v>FUTS</v>
          </cell>
          <cell r="G290" t="str">
            <v>PURCHASE</v>
          </cell>
          <cell r="K290">
            <v>105800</v>
          </cell>
        </row>
        <row r="291">
          <cell r="A291" t="str">
            <v>SWPS</v>
          </cell>
          <cell r="G291" t="str">
            <v>PURCHASE</v>
          </cell>
          <cell r="K291">
            <v>177200</v>
          </cell>
        </row>
        <row r="292">
          <cell r="A292" t="str">
            <v>SWPS</v>
          </cell>
          <cell r="G292" t="str">
            <v>PURCHASE</v>
          </cell>
          <cell r="K292">
            <v>153300</v>
          </cell>
        </row>
        <row r="293">
          <cell r="A293" t="str">
            <v>SWPS</v>
          </cell>
          <cell r="G293" t="str">
            <v>PURCHASE</v>
          </cell>
          <cell r="K293">
            <v>107800</v>
          </cell>
        </row>
        <row r="294">
          <cell r="A294" t="str">
            <v>SWPS</v>
          </cell>
          <cell r="G294" t="str">
            <v>PURCHASE</v>
          </cell>
          <cell r="K294">
            <v>107600</v>
          </cell>
        </row>
        <row r="295">
          <cell r="A295" t="str">
            <v>SWPS</v>
          </cell>
          <cell r="G295" t="str">
            <v>PURCHASE</v>
          </cell>
          <cell r="K295">
            <v>212800</v>
          </cell>
        </row>
        <row r="296">
          <cell r="A296" t="str">
            <v>SWPS</v>
          </cell>
          <cell r="G296" t="str">
            <v>PURCHASE</v>
          </cell>
          <cell r="K296">
            <v>162900</v>
          </cell>
        </row>
        <row r="297">
          <cell r="A297" t="str">
            <v>SWPS</v>
          </cell>
          <cell r="G297" t="str">
            <v>PURCHASE</v>
          </cell>
          <cell r="K297">
            <v>194400</v>
          </cell>
        </row>
        <row r="298">
          <cell r="A298" t="str">
            <v>SWPS</v>
          </cell>
          <cell r="G298" t="str">
            <v>PURCHASE</v>
          </cell>
          <cell r="K298">
            <v>230800</v>
          </cell>
        </row>
        <row r="299">
          <cell r="A299" t="str">
            <v>SWPS</v>
          </cell>
          <cell r="G299" t="str">
            <v>PURCHASE</v>
          </cell>
          <cell r="K299">
            <v>116000</v>
          </cell>
        </row>
        <row r="300">
          <cell r="A300" t="str">
            <v>SWPS</v>
          </cell>
          <cell r="G300" t="str">
            <v>PURCHASE</v>
          </cell>
          <cell r="K300">
            <v>110300</v>
          </cell>
        </row>
        <row r="301">
          <cell r="A301" t="str">
            <v>SWPS</v>
          </cell>
          <cell r="G301" t="str">
            <v>PURCHASE</v>
          </cell>
          <cell r="K301">
            <v>114400</v>
          </cell>
        </row>
        <row r="302">
          <cell r="A302" t="str">
            <v>SWPS</v>
          </cell>
          <cell r="G302" t="str">
            <v>PURCHASE</v>
          </cell>
          <cell r="K302">
            <v>281000</v>
          </cell>
        </row>
        <row r="303">
          <cell r="A303" t="str">
            <v>SWPS</v>
          </cell>
          <cell r="G303" t="str">
            <v>PURCHASE</v>
          </cell>
          <cell r="K303">
            <v>487200</v>
          </cell>
        </row>
        <row r="304">
          <cell r="A304" t="str">
            <v>SWPS</v>
          </cell>
          <cell r="G304" t="str">
            <v>PURCHASE</v>
          </cell>
          <cell r="K304">
            <v>769200</v>
          </cell>
        </row>
        <row r="305">
          <cell r="A305" t="str">
            <v>SWPS</v>
          </cell>
          <cell r="G305" t="str">
            <v>PURCHASE</v>
          </cell>
          <cell r="K305">
            <v>1018500</v>
          </cell>
        </row>
        <row r="306">
          <cell r="A306" t="str">
            <v>SWPS</v>
          </cell>
          <cell r="G306" t="str">
            <v>PURCHASE</v>
          </cell>
          <cell r="K306">
            <v>1193400</v>
          </cell>
        </row>
        <row r="307">
          <cell r="A307" t="str">
            <v>SWPS</v>
          </cell>
          <cell r="G307" t="str">
            <v>PURCHASE</v>
          </cell>
          <cell r="K307">
            <v>819600</v>
          </cell>
        </row>
        <row r="308">
          <cell r="A308" t="str">
            <v>SWPS</v>
          </cell>
          <cell r="G308" t="str">
            <v>PURCHASE</v>
          </cell>
          <cell r="K308">
            <v>760800</v>
          </cell>
        </row>
        <row r="309">
          <cell r="A309" t="str">
            <v>SWPS</v>
          </cell>
          <cell r="G309" t="str">
            <v>PURCHASE</v>
          </cell>
          <cell r="K309">
            <v>981400</v>
          </cell>
        </row>
        <row r="310">
          <cell r="A310" t="str">
            <v>SWPS</v>
          </cell>
          <cell r="G310" t="str">
            <v>PURCHASE</v>
          </cell>
          <cell r="K310">
            <v>229500</v>
          </cell>
        </row>
        <row r="311">
          <cell r="A311" t="str">
            <v>SWPS</v>
          </cell>
          <cell r="G311" t="str">
            <v>PURCHASE</v>
          </cell>
          <cell r="K311">
            <v>158460</v>
          </cell>
        </row>
        <row r="312">
          <cell r="A312" t="str">
            <v>SWPS</v>
          </cell>
          <cell r="G312" t="str">
            <v>PURCHASE</v>
          </cell>
          <cell r="K312">
            <v>223000</v>
          </cell>
        </row>
        <row r="313">
          <cell r="A313" t="str">
            <v>SWPS</v>
          </cell>
          <cell r="G313" t="str">
            <v>PURCHASE</v>
          </cell>
          <cell r="K313">
            <v>168300</v>
          </cell>
        </row>
        <row r="314">
          <cell r="A314" t="str">
            <v>SWPS</v>
          </cell>
          <cell r="G314" t="str">
            <v>PURCHASE</v>
          </cell>
          <cell r="K314">
            <v>275250</v>
          </cell>
        </row>
        <row r="315">
          <cell r="A315" t="str">
            <v>SWPS</v>
          </cell>
          <cell r="G315" t="str">
            <v>PURCHASE</v>
          </cell>
          <cell r="K315">
            <v>166800</v>
          </cell>
        </row>
        <row r="316">
          <cell r="A316" t="str">
            <v>SWPS</v>
          </cell>
          <cell r="G316" t="str">
            <v>PURCHASE</v>
          </cell>
          <cell r="K316">
            <v>308500</v>
          </cell>
        </row>
        <row r="317">
          <cell r="A317" t="str">
            <v>SWPS</v>
          </cell>
          <cell r="G317" t="str">
            <v>PURCHASE</v>
          </cell>
          <cell r="K317">
            <v>690000</v>
          </cell>
        </row>
        <row r="318">
          <cell r="A318" t="str">
            <v>SWPS</v>
          </cell>
          <cell r="G318" t="str">
            <v>PURCHASE</v>
          </cell>
          <cell r="K318">
            <v>522400</v>
          </cell>
        </row>
        <row r="319">
          <cell r="A319" t="str">
            <v>SWPS</v>
          </cell>
          <cell r="G319" t="str">
            <v>PURCHASE</v>
          </cell>
          <cell r="K319">
            <v>710000</v>
          </cell>
        </row>
        <row r="320">
          <cell r="A320" t="str">
            <v>SWPS</v>
          </cell>
          <cell r="G320" t="str">
            <v>PURCHASE</v>
          </cell>
          <cell r="K320">
            <v>448700</v>
          </cell>
        </row>
        <row r="321">
          <cell r="A321" t="str">
            <v>SWPS</v>
          </cell>
          <cell r="G321" t="str">
            <v>PURCHASE</v>
          </cell>
          <cell r="K321">
            <v>553600</v>
          </cell>
        </row>
        <row r="322">
          <cell r="A322" t="str">
            <v>SWPS</v>
          </cell>
          <cell r="G322" t="str">
            <v>PURCHASE</v>
          </cell>
          <cell r="K322">
            <v>853200</v>
          </cell>
        </row>
        <row r="323">
          <cell r="A323" t="str">
            <v>SWPS</v>
          </cell>
          <cell r="G323" t="str">
            <v>PURCHASE</v>
          </cell>
          <cell r="K323">
            <v>109200</v>
          </cell>
        </row>
        <row r="324">
          <cell r="A324" t="str">
            <v>SWPS</v>
          </cell>
          <cell r="G324" t="str">
            <v>PURCHASE</v>
          </cell>
          <cell r="K324">
            <v>171300</v>
          </cell>
        </row>
        <row r="325">
          <cell r="A325" t="str">
            <v>SWPS</v>
          </cell>
          <cell r="G325" t="str">
            <v>PURCHASE</v>
          </cell>
          <cell r="K325">
            <v>280500</v>
          </cell>
        </row>
        <row r="326">
          <cell r="A326" t="str">
            <v>SWPS</v>
          </cell>
          <cell r="G326" t="str">
            <v>PURCHASE</v>
          </cell>
          <cell r="K326">
            <v>113800</v>
          </cell>
        </row>
        <row r="327">
          <cell r="A327" t="str">
            <v>SWPS</v>
          </cell>
          <cell r="G327" t="str">
            <v>PURCHASE</v>
          </cell>
          <cell r="K327">
            <v>114800</v>
          </cell>
        </row>
        <row r="328">
          <cell r="A328" t="str">
            <v>FUTS</v>
          </cell>
          <cell r="G328" t="str">
            <v>PURCHASE</v>
          </cell>
          <cell r="K328">
            <v>159510</v>
          </cell>
        </row>
        <row r="329">
          <cell r="A329" t="str">
            <v>FUTS</v>
          </cell>
          <cell r="G329" t="str">
            <v>PURCHASE</v>
          </cell>
          <cell r="K329">
            <v>167850</v>
          </cell>
        </row>
        <row r="330">
          <cell r="A330" t="str">
            <v>FUTS</v>
          </cell>
          <cell r="G330" t="str">
            <v>PURCHASE</v>
          </cell>
          <cell r="K330">
            <v>168900</v>
          </cell>
        </row>
        <row r="331">
          <cell r="A331" t="str">
            <v>FUTS</v>
          </cell>
          <cell r="G331" t="str">
            <v>PURCHASE</v>
          </cell>
          <cell r="K331">
            <v>167700</v>
          </cell>
        </row>
        <row r="332">
          <cell r="A332" t="str">
            <v>FUTS</v>
          </cell>
          <cell r="G332" t="str">
            <v>PURCHASE</v>
          </cell>
          <cell r="K332">
            <v>277000</v>
          </cell>
        </row>
        <row r="333">
          <cell r="A333" t="str">
            <v>FUTS</v>
          </cell>
          <cell r="G333" t="str">
            <v>PURCHASE</v>
          </cell>
          <cell r="K333">
            <v>152070</v>
          </cell>
        </row>
        <row r="334">
          <cell r="A334" t="str">
            <v>SWPS</v>
          </cell>
          <cell r="G334" t="str">
            <v>PURCHASE</v>
          </cell>
          <cell r="K334">
            <v>439180</v>
          </cell>
        </row>
        <row r="335">
          <cell r="A335" t="str">
            <v>SWPS</v>
          </cell>
          <cell r="G335" t="str">
            <v>PURCHASE</v>
          </cell>
          <cell r="K335">
            <v>542400</v>
          </cell>
        </row>
        <row r="336">
          <cell r="A336" t="str">
            <v>SWPS</v>
          </cell>
          <cell r="G336" t="str">
            <v>PURCHASE</v>
          </cell>
          <cell r="K336">
            <v>696000</v>
          </cell>
        </row>
        <row r="337">
          <cell r="A337" t="str">
            <v>SWPS</v>
          </cell>
          <cell r="G337" t="str">
            <v>PURCHASE</v>
          </cell>
          <cell r="K337">
            <v>766700</v>
          </cell>
        </row>
        <row r="338">
          <cell r="A338" t="str">
            <v>SWPS</v>
          </cell>
          <cell r="G338" t="str">
            <v>PURCHASE</v>
          </cell>
          <cell r="K338">
            <v>607500</v>
          </cell>
        </row>
        <row r="339">
          <cell r="A339" t="str">
            <v>SWPS</v>
          </cell>
          <cell r="G339" t="str">
            <v>PURCHASE</v>
          </cell>
          <cell r="K339">
            <v>510000</v>
          </cell>
        </row>
        <row r="340">
          <cell r="A340" t="str">
            <v>SWPS</v>
          </cell>
          <cell r="G340" t="str">
            <v>PURCHASE</v>
          </cell>
          <cell r="K340">
            <v>298100</v>
          </cell>
        </row>
        <row r="341">
          <cell r="A341" t="str">
            <v>FUTS</v>
          </cell>
          <cell r="G341" t="str">
            <v>PURCHASE</v>
          </cell>
          <cell r="K341">
            <v>214160</v>
          </cell>
        </row>
        <row r="342">
          <cell r="A342" t="str">
            <v>FUTS</v>
          </cell>
          <cell r="G342" t="str">
            <v>PURCHASE</v>
          </cell>
          <cell r="K342">
            <v>161910</v>
          </cell>
        </row>
        <row r="343">
          <cell r="A343" t="str">
            <v>FUTS</v>
          </cell>
          <cell r="G343" t="str">
            <v>PURCHASE</v>
          </cell>
          <cell r="K343">
            <v>161550</v>
          </cell>
        </row>
        <row r="344">
          <cell r="A344" t="str">
            <v>FUTS</v>
          </cell>
          <cell r="G344" t="str">
            <v>PURCHASE</v>
          </cell>
          <cell r="K344">
            <v>268000</v>
          </cell>
        </row>
        <row r="345">
          <cell r="A345" t="str">
            <v>SWPS</v>
          </cell>
          <cell r="G345" t="str">
            <v>PURCHASE</v>
          </cell>
          <cell r="K345">
            <v>99000</v>
          </cell>
        </row>
        <row r="346">
          <cell r="A346" t="str">
            <v>SWPS</v>
          </cell>
          <cell r="G346" t="str">
            <v>PURCHASE</v>
          </cell>
          <cell r="K346">
            <v>106100</v>
          </cell>
        </row>
        <row r="347">
          <cell r="A347" t="str">
            <v>SWPS</v>
          </cell>
          <cell r="G347" t="str">
            <v>PURCHASE</v>
          </cell>
          <cell r="K347">
            <v>264050</v>
          </cell>
        </row>
        <row r="348">
          <cell r="A348" t="str">
            <v>SWPS</v>
          </cell>
          <cell r="G348" t="str">
            <v>PURCHASE</v>
          </cell>
          <cell r="K348">
            <v>211600</v>
          </cell>
        </row>
        <row r="349">
          <cell r="A349" t="str">
            <v>SWPS</v>
          </cell>
          <cell r="G349" t="str">
            <v>PURCHASE</v>
          </cell>
          <cell r="K349">
            <v>209200</v>
          </cell>
        </row>
        <row r="350">
          <cell r="A350" t="str">
            <v>SWPS</v>
          </cell>
          <cell r="G350" t="str">
            <v>PURCHASE</v>
          </cell>
          <cell r="K350">
            <v>142500</v>
          </cell>
        </row>
        <row r="351">
          <cell r="A351" t="str">
            <v>SWPS</v>
          </cell>
          <cell r="G351" t="str">
            <v>PURCHASE</v>
          </cell>
          <cell r="K351">
            <v>144600</v>
          </cell>
        </row>
        <row r="352">
          <cell r="A352" t="str">
            <v>SWPS</v>
          </cell>
          <cell r="G352" t="str">
            <v>PURCHASE</v>
          </cell>
          <cell r="K352">
            <v>96400</v>
          </cell>
        </row>
        <row r="353">
          <cell r="A353" t="str">
            <v>SWPS</v>
          </cell>
          <cell r="G353" t="str">
            <v>PURCHASE</v>
          </cell>
          <cell r="K353">
            <v>242450</v>
          </cell>
        </row>
        <row r="354">
          <cell r="A354" t="str">
            <v>SWPS</v>
          </cell>
          <cell r="G354" t="str">
            <v>PURCHASE</v>
          </cell>
          <cell r="K354">
            <v>154920</v>
          </cell>
        </row>
        <row r="355">
          <cell r="A355" t="str">
            <v>SWPS</v>
          </cell>
          <cell r="G355" t="str">
            <v>PURCHASE</v>
          </cell>
          <cell r="K355">
            <v>261150</v>
          </cell>
        </row>
        <row r="356">
          <cell r="A356" t="str">
            <v>SWPS</v>
          </cell>
          <cell r="G356" t="str">
            <v>PURCHASE</v>
          </cell>
          <cell r="K356">
            <v>766440</v>
          </cell>
        </row>
        <row r="357">
          <cell r="A357" t="str">
            <v>SWPS</v>
          </cell>
          <cell r="G357" t="str">
            <v>PURCHASE</v>
          </cell>
          <cell r="K357">
            <v>506640</v>
          </cell>
        </row>
        <row r="358">
          <cell r="A358" t="str">
            <v>SWPS</v>
          </cell>
          <cell r="G358" t="str">
            <v>PURCHASE</v>
          </cell>
          <cell r="K358">
            <v>546560</v>
          </cell>
        </row>
        <row r="359">
          <cell r="A359" t="str">
            <v>SWPS</v>
          </cell>
          <cell r="G359" t="str">
            <v>PURCHASE</v>
          </cell>
          <cell r="K359">
            <v>630540</v>
          </cell>
        </row>
        <row r="360">
          <cell r="A360" t="str">
            <v>SWPS</v>
          </cell>
          <cell r="G360" t="str">
            <v>PURCHASE</v>
          </cell>
          <cell r="K360">
            <v>699600</v>
          </cell>
        </row>
        <row r="361">
          <cell r="A361" t="str">
            <v>SWPS</v>
          </cell>
          <cell r="G361" t="str">
            <v>PURCHASE</v>
          </cell>
          <cell r="K361">
            <v>678300</v>
          </cell>
        </row>
        <row r="362">
          <cell r="A362" t="str">
            <v>SWPS</v>
          </cell>
          <cell r="G362" t="str">
            <v>PURCHASE</v>
          </cell>
          <cell r="K362">
            <v>478160</v>
          </cell>
        </row>
        <row r="363">
          <cell r="A363" t="str">
            <v>SWPS</v>
          </cell>
          <cell r="G363" t="str">
            <v>PURCHASE</v>
          </cell>
          <cell r="K363">
            <v>156750</v>
          </cell>
        </row>
        <row r="364">
          <cell r="A364" t="str">
            <v>SWPS</v>
          </cell>
          <cell r="G364" t="str">
            <v>PURCHASE</v>
          </cell>
          <cell r="K364">
            <v>104480</v>
          </cell>
        </row>
        <row r="365">
          <cell r="A365" t="str">
            <v>FUTS</v>
          </cell>
          <cell r="G365" t="str">
            <v>SALE</v>
          </cell>
          <cell r="K365">
            <v>-4101640</v>
          </cell>
        </row>
        <row r="366">
          <cell r="A366" t="str">
            <v>SWPS</v>
          </cell>
          <cell r="G366" t="str">
            <v>PURCHASE</v>
          </cell>
          <cell r="K366">
            <v>4093100</v>
          </cell>
        </row>
        <row r="367">
          <cell r="A367" t="str">
            <v>SWPS</v>
          </cell>
          <cell r="G367" t="str">
            <v>PURCHASE</v>
          </cell>
          <cell r="K367">
            <v>220000</v>
          </cell>
        </row>
        <row r="368">
          <cell r="A368" t="str">
            <v>SWPS</v>
          </cell>
          <cell r="G368" t="str">
            <v>PURCHASE</v>
          </cell>
          <cell r="K368">
            <v>162300</v>
          </cell>
        </row>
        <row r="369">
          <cell r="A369" t="str">
            <v>SWPS</v>
          </cell>
          <cell r="G369" t="str">
            <v>PURCHASE</v>
          </cell>
          <cell r="K369">
            <v>162600</v>
          </cell>
        </row>
        <row r="370">
          <cell r="A370" t="str">
            <v>SWPS</v>
          </cell>
          <cell r="G370" t="str">
            <v>PURCHASE</v>
          </cell>
          <cell r="K370">
            <v>269600</v>
          </cell>
        </row>
        <row r="371">
          <cell r="A371" t="str">
            <v>SWPS</v>
          </cell>
          <cell r="G371" t="str">
            <v>PURCHASE</v>
          </cell>
          <cell r="K371">
            <v>232000</v>
          </cell>
        </row>
        <row r="372">
          <cell r="A372" t="str">
            <v>SWPS</v>
          </cell>
          <cell r="G372" t="str">
            <v>PURCHASE</v>
          </cell>
          <cell r="K372">
            <v>174600</v>
          </cell>
        </row>
        <row r="373">
          <cell r="A373" t="str">
            <v>SWPS</v>
          </cell>
          <cell r="G373" t="str">
            <v>PURCHASE</v>
          </cell>
          <cell r="K373">
            <v>290750</v>
          </cell>
        </row>
        <row r="374">
          <cell r="A374" t="str">
            <v>SWPS</v>
          </cell>
          <cell r="G374" t="str">
            <v>PURCHASE</v>
          </cell>
          <cell r="K374">
            <v>468090</v>
          </cell>
        </row>
        <row r="375">
          <cell r="A375" t="str">
            <v>SWPS</v>
          </cell>
          <cell r="G375" t="str">
            <v>PURCHASE</v>
          </cell>
          <cell r="K375">
            <v>871320</v>
          </cell>
        </row>
        <row r="376">
          <cell r="A376" t="str">
            <v>SWPS</v>
          </cell>
          <cell r="G376" t="str">
            <v>PURCHASE</v>
          </cell>
          <cell r="K376">
            <v>636210</v>
          </cell>
        </row>
        <row r="377">
          <cell r="A377" t="str">
            <v>SWPS</v>
          </cell>
          <cell r="G377" t="str">
            <v>PURCHASE</v>
          </cell>
          <cell r="K377">
            <v>522000</v>
          </cell>
        </row>
        <row r="378">
          <cell r="A378" t="str">
            <v>SWPS</v>
          </cell>
          <cell r="G378" t="str">
            <v>PURCHASE</v>
          </cell>
          <cell r="K378">
            <v>724800</v>
          </cell>
        </row>
        <row r="379">
          <cell r="A379" t="str">
            <v>SWPS</v>
          </cell>
          <cell r="G379" t="str">
            <v>PURCHASE</v>
          </cell>
          <cell r="K379">
            <v>703300</v>
          </cell>
        </row>
        <row r="380">
          <cell r="A380" t="str">
            <v>SWPS</v>
          </cell>
          <cell r="G380" t="str">
            <v>PURCHASE</v>
          </cell>
          <cell r="K380">
            <v>316850</v>
          </cell>
        </row>
        <row r="381">
          <cell r="A381" t="str">
            <v>SWPS</v>
          </cell>
          <cell r="G381" t="str">
            <v>PURCHASE</v>
          </cell>
          <cell r="K381">
            <v>174900</v>
          </cell>
        </row>
      </sheetData>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Balance"/>
      <sheetName val="Estimates"/>
      <sheetName val="kWh"/>
      <sheetName val="Expenses"/>
      <sheetName val="Revenue"/>
      <sheetName val="Alloc"/>
      <sheetName val="REPORTS"/>
      <sheetName val="Prime Rate"/>
      <sheetName val="REC"/>
      <sheetName val="Rpt 6256 as of Jan 11"/>
      <sheetName val="Liabilities Rec List"/>
      <sheetName val="ANE Deals"/>
      <sheetName val="GasActivity"/>
      <sheetName val=""/>
      <sheetName val="Central Charts"/>
    </sheetNames>
    <sheetDataSet>
      <sheetData sheetId="0" refreshError="1">
        <row r="13">
          <cell r="C13" t="str">
            <v>GSECO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tions"/>
      <sheetName val="Classify"/>
      <sheetName val="Supp Demand"/>
      <sheetName val="Supp Comm"/>
      <sheetName val="Supp Cust"/>
      <sheetName val="Coll Demand"/>
      <sheetName val="Coll Comm"/>
      <sheetName val="Coll Cust"/>
      <sheetName val="Tran Demand"/>
      <sheetName val="Tran Comm"/>
      <sheetName val="Tran Cust"/>
      <sheetName val="Dist Demand"/>
      <sheetName val="Dist Comm"/>
      <sheetName val="Dist Cust"/>
      <sheetName val="BillPay Demand"/>
      <sheetName val="BillPay Comm"/>
      <sheetName val="BillPay Cust"/>
      <sheetName val="EnSvc Demand"/>
      <sheetName val="EnSvc Comm"/>
      <sheetName val="EnSvc Cust"/>
      <sheetName val="Total"/>
      <sheetName val="Quick List"/>
      <sheetName val="SumGas"/>
      <sheetName val="SumDist"/>
      <sheetName val="SumBill"/>
      <sheetName val="SumColl"/>
      <sheetName val="SumTotal"/>
      <sheetName val="MinSys"/>
      <sheetName val="Factors"/>
      <sheetName val="Unit Cost"/>
      <sheetName val="Open"/>
      <sheetName val="Registry"/>
      <sheetName val="Specific Customer"/>
      <sheetName val="BillBack"/>
      <sheetName val="Verify"/>
      <sheetName val="Inputs"/>
      <sheetName val="LOG"/>
      <sheetName val="MSS Report"/>
    </sheetNames>
    <sheetDataSet>
      <sheetData sheetId="0" refreshError="1">
        <row r="1">
          <cell r="B1" t="str">
            <v>Billing =.6536</v>
          </cell>
        </row>
        <row r="2">
          <cell r="B2" t="str">
            <v>Collections =.4152</v>
          </cell>
        </row>
        <row r="4">
          <cell r="B4" t="str">
            <v>Step 1</v>
          </cell>
        </row>
        <row r="8">
          <cell r="B8" t="str">
            <v>Account</v>
          </cell>
        </row>
        <row r="9">
          <cell r="B9" t="str">
            <v>Description</v>
          </cell>
        </row>
        <row r="12">
          <cell r="B12" t="str">
            <v>I. GAS PLANT IN SERVICE</v>
          </cell>
        </row>
        <row r="14">
          <cell r="B14" t="str">
            <v>A. INTANGIBLE PLANT</v>
          </cell>
        </row>
        <row r="16">
          <cell r="B16" t="str">
            <v>Oracle, Maximo, Emporium, Other</v>
          </cell>
        </row>
        <row r="17">
          <cell r="B17" t="str">
            <v>Single Bill, Virtual CustCare</v>
          </cell>
        </row>
        <row r="18">
          <cell r="B18" t="str">
            <v>Field Data Capture, Other</v>
          </cell>
        </row>
        <row r="19">
          <cell r="B19" t="str">
            <v>Subtotal - INTANGIBLE PLANT</v>
          </cell>
        </row>
        <row r="21">
          <cell r="B21" t="str">
            <v>B. PRODUCTION PLANT</v>
          </cell>
        </row>
        <row r="23">
          <cell r="B23" t="str">
            <v>Land and Land Rights</v>
          </cell>
        </row>
        <row r="24">
          <cell r="B24" t="str">
            <v>Structures and improvements</v>
          </cell>
        </row>
        <row r="25">
          <cell r="B25" t="str">
            <v>Boiler plant equipment</v>
          </cell>
        </row>
        <row r="26">
          <cell r="B26" t="str">
            <v>Other power equipment</v>
          </cell>
        </row>
        <row r="27">
          <cell r="B27" t="str">
            <v>Liquefied petroleum gas equipment</v>
          </cell>
        </row>
        <row r="28">
          <cell r="B28" t="str">
            <v>Unsuccessful Exploration &amp; Development</v>
          </cell>
        </row>
        <row r="29">
          <cell r="B29" t="str">
            <v>Subtotal- Plant Accounts 305-317</v>
          </cell>
        </row>
        <row r="30">
          <cell r="B30" t="str">
            <v>Other Equipment</v>
          </cell>
        </row>
        <row r="31">
          <cell r="B31" t="str">
            <v>Subtotal - PRODUCTION PLANT</v>
          </cell>
        </row>
        <row r="33">
          <cell r="B33" t="str">
            <v>C. NATURAL GAS STORAGE PLANT &amp; PROD PLANT</v>
          </cell>
        </row>
        <row r="35">
          <cell r="B35" t="str">
            <v xml:space="preserve">Land and Land Rights </v>
          </cell>
        </row>
        <row r="36">
          <cell r="B36" t="str">
            <v>Structures and Improvements</v>
          </cell>
        </row>
        <row r="37">
          <cell r="B37" t="str">
            <v>Gas Holders</v>
          </cell>
        </row>
        <row r="38">
          <cell r="B38" t="str">
            <v>Purification Equipment</v>
          </cell>
        </row>
        <row r="39">
          <cell r="B39" t="str">
            <v>Liquefaction Equipment</v>
          </cell>
        </row>
        <row r="40">
          <cell r="B40" t="str">
            <v>Vaporizing Equipment</v>
          </cell>
        </row>
        <row r="41">
          <cell r="B41" t="str">
            <v>Compressor Equipment</v>
          </cell>
        </row>
        <row r="42">
          <cell r="B42" t="str">
            <v>Meas &amp; Reg Equipment</v>
          </cell>
        </row>
        <row r="43">
          <cell r="B43" t="str">
            <v>Other Equipment</v>
          </cell>
        </row>
        <row r="44">
          <cell r="B44" t="str">
            <v>Subtotal - Plant Accounts 361-363</v>
          </cell>
        </row>
        <row r="45">
          <cell r="B45" t="str">
            <v>Subtotal - STORAGE PLANT</v>
          </cell>
        </row>
        <row r="47">
          <cell r="B47" t="str">
            <v>D. TRANSMISSION PLANT</v>
          </cell>
        </row>
        <row r="49">
          <cell r="B49" t="str">
            <v>Land and Land Rights</v>
          </cell>
        </row>
        <row r="50">
          <cell r="B50" t="str">
            <v>Structures &amp; Improvements</v>
          </cell>
        </row>
        <row r="51">
          <cell r="B51" t="str">
            <v>Mains Transmission</v>
          </cell>
        </row>
        <row r="52">
          <cell r="B52" t="str">
            <v>Compressor Station Equipment</v>
          </cell>
        </row>
        <row r="53">
          <cell r="B53" t="str">
            <v>Measuring &amp; Reg. Station Equipment</v>
          </cell>
        </row>
        <row r="54">
          <cell r="B54" t="str">
            <v>Subtotal - TRANSMISSION PLANT</v>
          </cell>
        </row>
        <row r="56">
          <cell r="B56" t="str">
            <v>E. DISTRIBUTION PLANT</v>
          </cell>
        </row>
        <row r="58">
          <cell r="B58" t="str">
            <v>Land and Land Rights</v>
          </cell>
        </row>
        <row r="59">
          <cell r="B59" t="str">
            <v>Structures and Improvements</v>
          </cell>
        </row>
        <row r="60">
          <cell r="B60" t="str">
            <v>Mains - Steel</v>
          </cell>
        </row>
        <row r="61">
          <cell r="B61" t="str">
            <v>Mains - Cast Iron</v>
          </cell>
        </row>
        <row r="62">
          <cell r="B62" t="str">
            <v>Mains - Plastic</v>
          </cell>
        </row>
        <row r="63">
          <cell r="B63" t="str">
            <v>Compressor Station Equipment</v>
          </cell>
        </row>
        <row r="64">
          <cell r="B64" t="str">
            <v>Meas. &amp; Reg. Stat.  Equip. - General</v>
          </cell>
        </row>
        <row r="65">
          <cell r="B65" t="str">
            <v>Services</v>
          </cell>
        </row>
        <row r="66">
          <cell r="B66" t="str">
            <v>Meters &amp; House Regulator</v>
          </cell>
        </row>
        <row r="67">
          <cell r="B67" t="str">
            <v>Meter &amp; House Regulator Install.</v>
          </cell>
        </row>
        <row r="68">
          <cell r="B68" t="str">
            <v>House Regulators</v>
          </cell>
        </row>
        <row r="69">
          <cell r="B69" t="str">
            <v>House Regulator Install.</v>
          </cell>
        </row>
        <row r="70">
          <cell r="B70" t="str">
            <v xml:space="preserve">     Subtotal - Plant Accounts 383-384</v>
          </cell>
        </row>
        <row r="71">
          <cell r="B71" t="str">
            <v>Indust. Meas. &amp; Reg. Station Equipment</v>
          </cell>
        </row>
        <row r="72">
          <cell r="B72" t="str">
            <v>Other Property on Customers Premise</v>
          </cell>
        </row>
        <row r="73">
          <cell r="B73" t="str">
            <v>Other Equipment</v>
          </cell>
        </row>
        <row r="74">
          <cell r="B74" t="str">
            <v>Subtotal - DISTRIBUTION PLANT</v>
          </cell>
        </row>
        <row r="76">
          <cell r="B76" t="str">
            <v>F. GENERAL PLANT</v>
          </cell>
        </row>
        <row r="78">
          <cell r="B78" t="str">
            <v>Land and Land Rights</v>
          </cell>
        </row>
        <row r="79">
          <cell r="B79" t="str">
            <v>Structures and Improvements</v>
          </cell>
        </row>
        <row r="80">
          <cell r="B80" t="str">
            <v>Office Furniture and Equipment</v>
          </cell>
        </row>
        <row r="81">
          <cell r="B81" t="str">
            <v>Transportation Equipment</v>
          </cell>
        </row>
        <row r="82">
          <cell r="B82" t="str">
            <v>Stores Equipment</v>
          </cell>
        </row>
        <row r="83">
          <cell r="B83" t="str">
            <v>Tools, Shop and Garage Equipment</v>
          </cell>
        </row>
        <row r="84">
          <cell r="B84" t="str">
            <v>Laboratory Equipment</v>
          </cell>
        </row>
        <row r="85">
          <cell r="B85" t="str">
            <v>Power Operated Equipment</v>
          </cell>
        </row>
        <row r="86">
          <cell r="B86" t="str">
            <v>Communication Equipment</v>
          </cell>
        </row>
        <row r="87">
          <cell r="B87" t="str">
            <v>Miscellaneous Plant</v>
          </cell>
        </row>
        <row r="88">
          <cell r="B88" t="str">
            <v xml:space="preserve">     Subtotal - Plant Accounts 393-398</v>
          </cell>
        </row>
        <row r="89">
          <cell r="B89" t="str">
            <v>Other Tangible Plant</v>
          </cell>
        </row>
        <row r="90">
          <cell r="B90" t="str">
            <v>Subtotal - GENERAL PLANT</v>
          </cell>
        </row>
        <row r="92">
          <cell r="B92" t="str">
            <v>TOTAL PLANT IN SERVICE</v>
          </cell>
        </row>
        <row r="94">
          <cell r="B94" t="str">
            <v>G. ADDITIONS TO UTILITY PLANT</v>
          </cell>
        </row>
        <row r="96">
          <cell r="B96" t="str">
            <v>Common Plant- Commun Equipment</v>
          </cell>
        </row>
        <row r="97">
          <cell r="B97" t="str">
            <v>Subtotal- Additions to Utility Plant</v>
          </cell>
        </row>
        <row r="99">
          <cell r="B99" t="str">
            <v>TOTAL UTILITY PLANT</v>
          </cell>
        </row>
        <row r="101">
          <cell r="B101" t="str">
            <v>II. DEPRECIATION RESERVE</v>
          </cell>
        </row>
        <row r="103">
          <cell r="B103" t="str">
            <v>Unallocated</v>
          </cell>
        </row>
        <row r="104">
          <cell r="B104" t="str">
            <v>Intangible Plant</v>
          </cell>
        </row>
        <row r="105">
          <cell r="B105" t="str">
            <v>Production Plant</v>
          </cell>
        </row>
        <row r="106">
          <cell r="B106" t="str">
            <v>Storage Plant</v>
          </cell>
        </row>
        <row r="107">
          <cell r="B107" t="str">
            <v>Transmission Plant</v>
          </cell>
        </row>
        <row r="108">
          <cell r="B108" t="str">
            <v>Distribution - Mains</v>
          </cell>
        </row>
        <row r="109">
          <cell r="B109" t="str">
            <v>Distribution - Services</v>
          </cell>
        </row>
        <row r="110">
          <cell r="B110" t="str">
            <v>Distribution - Meters</v>
          </cell>
        </row>
        <row r="111">
          <cell r="B111" t="str">
            <v>Distribution - Other</v>
          </cell>
        </row>
        <row r="112">
          <cell r="B112" t="str">
            <v>General Plant</v>
          </cell>
        </row>
        <row r="113">
          <cell r="B113" t="str">
            <v>Other Retirement Overhead-Gas</v>
          </cell>
        </row>
        <row r="114">
          <cell r="B114" t="str">
            <v>Transport Equipment</v>
          </cell>
        </row>
        <row r="115">
          <cell r="B115" t="str">
            <v>Subtotal - DEPRECIATION RESERVE</v>
          </cell>
        </row>
        <row r="117">
          <cell r="B117" t="str">
            <v>Common Plant</v>
          </cell>
        </row>
        <row r="118">
          <cell r="B118" t="str">
            <v>Total-DEP. RESERVE (PLANT IN SERVICE)</v>
          </cell>
        </row>
        <row r="119">
          <cell r="B119" t="str">
            <v>Regulatory Asset- Labor-related</v>
          </cell>
        </row>
        <row r="120">
          <cell r="B120" t="str">
            <v>Retirement Work in Progress</v>
          </cell>
        </row>
        <row r="122">
          <cell r="B122" t="str">
            <v>TOTAL  - DEPRECIATION RESERVE</v>
          </cell>
        </row>
        <row r="124">
          <cell r="B124" t="str">
            <v>III. OTHER RATE BASE ITEMS</v>
          </cell>
        </row>
        <row r="125">
          <cell r="B125" t="str">
            <v>Held for Future Use, net</v>
          </cell>
        </row>
        <row r="126">
          <cell r="B126" t="str">
            <v>CWIP- Mains</v>
          </cell>
        </row>
        <row r="127">
          <cell r="B127" t="str">
            <v>CWIP- Services</v>
          </cell>
        </row>
        <row r="128">
          <cell r="B128" t="str">
            <v>CWIP- Meters</v>
          </cell>
        </row>
        <row r="129">
          <cell r="B129" t="str">
            <v>CWIP- Other</v>
          </cell>
        </row>
        <row r="130">
          <cell r="B130" t="str">
            <v>Retirement Work in Progess</v>
          </cell>
        </row>
        <row r="131">
          <cell r="B131" t="str">
            <v>Regulatory Asset- Labor-related</v>
          </cell>
        </row>
        <row r="132">
          <cell r="B132" t="str">
            <v>Regulatory Asset- Plant-related</v>
          </cell>
        </row>
        <row r="133">
          <cell r="B133" t="str">
            <v>Regulatory Asset- Misc</v>
          </cell>
        </row>
        <row r="134">
          <cell r="B134" t="str">
            <v>Misc Defd Debits- Other</v>
          </cell>
        </row>
        <row r="135">
          <cell r="B135" t="str">
            <v>Insurance- 3rd Party</v>
          </cell>
        </row>
        <row r="136">
          <cell r="B136" t="str">
            <v>Acc Def Income Tax</v>
          </cell>
        </row>
        <row r="137">
          <cell r="B137" t="str">
            <v>Regulatory Liab- Misc</v>
          </cell>
        </row>
        <row r="138">
          <cell r="B138" t="str">
            <v>Regulatory Liab- Labor-related</v>
          </cell>
        </row>
        <row r="139">
          <cell r="B139" t="str">
            <v>Acc Def Income Tax- Plant-related</v>
          </cell>
        </row>
        <row r="140">
          <cell r="B140" t="str">
            <v>Acc Def Income Tax- Gas-related</v>
          </cell>
        </row>
        <row r="141">
          <cell r="B141" t="str">
            <v>Acc Def Income Tax- Labor-related</v>
          </cell>
        </row>
        <row r="142">
          <cell r="B142" t="str">
            <v xml:space="preserve">     Subtotal-Miscellaneous Rate Base</v>
          </cell>
        </row>
        <row r="143">
          <cell r="B143" t="str">
            <v>Contributions in Aid of Construction</v>
          </cell>
        </row>
        <row r="144">
          <cell r="B144" t="str">
            <v>Total - OTHER RATE BASE ITEMS</v>
          </cell>
        </row>
        <row r="146">
          <cell r="B146" t="str">
            <v>IV. TOTAL RATE BASE (Excl. Working Capital)</v>
          </cell>
        </row>
        <row r="148">
          <cell r="B148" t="str">
            <v>Working Capital- WC Report</v>
          </cell>
        </row>
        <row r="150">
          <cell r="B150" t="str">
            <v>V. TOTAL RATE BASE</v>
          </cell>
        </row>
        <row r="152">
          <cell r="B152" t="str">
            <v>I. OPERATION &amp; MAINTENANCE EXPENSE</v>
          </cell>
        </row>
        <row r="154">
          <cell r="B154" t="str">
            <v>A. PRODUCTION EXPENSES</v>
          </cell>
        </row>
        <row r="156">
          <cell r="B156" t="str">
            <v>1. Manufactured Gas Production</v>
          </cell>
        </row>
        <row r="158">
          <cell r="B158" t="str">
            <v>Manufactured Gas Production</v>
          </cell>
        </row>
        <row r="159">
          <cell r="B159" t="str">
            <v xml:space="preserve">     Subtotal</v>
          </cell>
        </row>
        <row r="161">
          <cell r="B161" t="str">
            <v>Subtotal - Manufactured Gas Production</v>
          </cell>
        </row>
        <row r="163">
          <cell r="B163" t="str">
            <v>2. Other Gas Supply  Expenses</v>
          </cell>
        </row>
        <row r="165">
          <cell r="B165" t="str">
            <v>Natural Gas City Gate Purch</v>
          </cell>
        </row>
        <row r="166">
          <cell r="B166" t="str">
            <v>Natural Gas City Gate Purch -OFFSYS</v>
          </cell>
        </row>
        <row r="167">
          <cell r="B167" t="str">
            <v>Natural Gas Exchanges</v>
          </cell>
        </row>
        <row r="168">
          <cell r="B168" t="str">
            <v>Purchased Gas Expense</v>
          </cell>
        </row>
        <row r="169">
          <cell r="B169" t="str">
            <v>Gas Withdrawn from Storage- DR</v>
          </cell>
        </row>
        <row r="170">
          <cell r="B170" t="str">
            <v>Gas Delivered to Storage- CR</v>
          </cell>
        </row>
        <row r="171">
          <cell r="B171" t="str">
            <v>Gas Used for Other Util Opers</v>
          </cell>
        </row>
        <row r="172">
          <cell r="B172" t="str">
            <v>Energy Trading Gas Supply Expenses</v>
          </cell>
        </row>
        <row r="174">
          <cell r="B174" t="str">
            <v>Subtotal - PRODUCTION EXPENSES</v>
          </cell>
        </row>
        <row r="176">
          <cell r="B176" t="str">
            <v>B. NATURAL GAS STORAGE, TERMINALING &amp; PROCESSING EXPENSES</v>
          </cell>
        </row>
        <row r="178">
          <cell r="B178" t="str">
            <v>Operation Supervision &amp; Engineering</v>
          </cell>
        </row>
        <row r="179">
          <cell r="B179" t="str">
            <v>Operation Labor &amp; Expenses</v>
          </cell>
        </row>
        <row r="180">
          <cell r="B180" t="str">
            <v xml:space="preserve">     Subtotal - O&amp;M Accounts </v>
          </cell>
        </row>
        <row r="181">
          <cell r="B181" t="str">
            <v>Fuel &amp; Power</v>
          </cell>
        </row>
        <row r="182">
          <cell r="B182" t="str">
            <v xml:space="preserve">     Subtotal - O&amp;M Accounts</v>
          </cell>
        </row>
        <row r="183">
          <cell r="B183" t="str">
            <v>Maintenance of Liquefaction Equipment</v>
          </cell>
        </row>
        <row r="184">
          <cell r="B184" t="str">
            <v>Maint LNG Equip</v>
          </cell>
        </row>
        <row r="185">
          <cell r="B185" t="str">
            <v xml:space="preserve">     Subtotal - Maint.  Accounts 843-848</v>
          </cell>
        </row>
        <row r="187">
          <cell r="B187" t="str">
            <v>Subtotal - NATURAL GAS STORAGE</v>
          </cell>
        </row>
        <row r="189">
          <cell r="B189" t="str">
            <v>C. TRANSMISSION EXPENSES</v>
          </cell>
        </row>
        <row r="191">
          <cell r="B191" t="str">
            <v>Gas Transmission Expenses</v>
          </cell>
        </row>
        <row r="192">
          <cell r="B192" t="str">
            <v>Compressor Stations- Labor</v>
          </cell>
        </row>
        <row r="193">
          <cell r="B193" t="str">
            <v>Mains Expenses- Trans</v>
          </cell>
        </row>
        <row r="194">
          <cell r="B194" t="str">
            <v>Rents</v>
          </cell>
        </row>
        <row r="195">
          <cell r="B195" t="str">
            <v xml:space="preserve">     Subtotal - Operation Accounts 856-860</v>
          </cell>
        </row>
        <row r="196">
          <cell r="B196" t="str">
            <v>Maint Mains- Trans</v>
          </cell>
        </row>
        <row r="197">
          <cell r="B197" t="str">
            <v>Maint Meas &amp; Reg Equip- Trans</v>
          </cell>
        </row>
        <row r="198">
          <cell r="B198" t="str">
            <v>Maint Other Equip</v>
          </cell>
        </row>
        <row r="200">
          <cell r="B200" t="str">
            <v>Subtotal - TRANSMISSION EXPENSES</v>
          </cell>
        </row>
        <row r="202">
          <cell r="B202" t="str">
            <v>D. DISTRIBUTION EXPENSES</v>
          </cell>
        </row>
        <row r="204">
          <cell r="B204" t="str">
            <v>Operation Supervision &amp; Engineering</v>
          </cell>
        </row>
        <row r="205">
          <cell r="B205" t="str">
            <v>Distribution Load Dispatching</v>
          </cell>
        </row>
        <row r="206">
          <cell r="B206" t="str">
            <v>Mains &amp; Services Expense</v>
          </cell>
        </row>
        <row r="207">
          <cell r="B207" t="str">
            <v>Meas &amp; Reg Stations- General</v>
          </cell>
        </row>
        <row r="208">
          <cell r="B208" t="str">
            <v>Meter &amp; House Regulator Expenses</v>
          </cell>
        </row>
        <row r="209">
          <cell r="B209" t="str">
            <v>Customer Installations Expenses</v>
          </cell>
        </row>
        <row r="210">
          <cell r="B210" t="str">
            <v>Other Expenses</v>
          </cell>
        </row>
        <row r="211">
          <cell r="B211" t="str">
            <v>Maint. of Structures &amp; Improvements</v>
          </cell>
        </row>
        <row r="212">
          <cell r="B212" t="str">
            <v>Maint. of Mains</v>
          </cell>
        </row>
        <row r="213">
          <cell r="B213" t="str">
            <v>Maint Meas &amp; Reg- General</v>
          </cell>
        </row>
        <row r="214">
          <cell r="B214" t="str">
            <v>Maint Meas &amp; Reg- Indu</v>
          </cell>
        </row>
        <row r="215">
          <cell r="B215" t="str">
            <v>Maint. of Services</v>
          </cell>
        </row>
        <row r="216">
          <cell r="B216" t="str">
            <v>Maint. of Meters &amp; House Regulators</v>
          </cell>
        </row>
        <row r="218">
          <cell r="B218" t="str">
            <v>Subtotal - DISTRIBUTION EXPENSES</v>
          </cell>
        </row>
        <row r="220">
          <cell r="B220" t="str">
            <v>Total - OPERATION &amp; MAINTENANCE EXPENSES</v>
          </cell>
        </row>
        <row r="223">
          <cell r="B223" t="str">
            <v>II. CUSTOMER ACCOUNTS EXPENSES</v>
          </cell>
        </row>
        <row r="225">
          <cell r="B225" t="str">
            <v>Supervision</v>
          </cell>
        </row>
        <row r="226">
          <cell r="B226" t="str">
            <v>Meter Reading Expenses</v>
          </cell>
        </row>
        <row r="227">
          <cell r="B227" t="str">
            <v>Customer Records &amp; Collection Expense</v>
          </cell>
        </row>
        <row r="228">
          <cell r="B228" t="str">
            <v>Uncollectible Accounts Expense</v>
          </cell>
        </row>
        <row r="230">
          <cell r="B230" t="str">
            <v>Total - CUSTOMER ACCOUNTS EXPENSES</v>
          </cell>
        </row>
        <row r="232">
          <cell r="B232" t="str">
            <v>III. CUSTOMER SERVICE &amp; INFORMATIONAL EXPENSES</v>
          </cell>
        </row>
        <row r="234">
          <cell r="B234" t="str">
            <v>Supervision</v>
          </cell>
        </row>
        <row r="235">
          <cell r="B235" t="str">
            <v>Customer Assistance Expenses</v>
          </cell>
        </row>
        <row r="236">
          <cell r="B236" t="str">
            <v>OPEN</v>
          </cell>
        </row>
        <row r="238">
          <cell r="B238" t="str">
            <v>Total - CUSTOMER SERVICE &amp; INFORMATIONAL EXP.</v>
          </cell>
        </row>
        <row r="240">
          <cell r="B240" t="str">
            <v>IV. SALES EXPENSES (C-8)</v>
          </cell>
        </row>
        <row r="242">
          <cell r="B242" t="str">
            <v>Demonstrating &amp; Selling Exp</v>
          </cell>
        </row>
        <row r="243">
          <cell r="B243" t="str">
            <v>Promotional Advert Exp</v>
          </cell>
        </row>
        <row r="244">
          <cell r="B244" t="str">
            <v>Misc Sales Promo Expense</v>
          </cell>
        </row>
        <row r="245">
          <cell r="B245" t="str">
            <v xml:space="preserve">     Subtotal - O&amp;M Accounts </v>
          </cell>
        </row>
        <row r="247">
          <cell r="B247" t="str">
            <v>Total - SALES EXPENSES</v>
          </cell>
        </row>
        <row r="249">
          <cell r="B249" t="str">
            <v>Total - CUSTOMER ACCOUNTS, SERVICES &amp; SALES EXPENSES</v>
          </cell>
        </row>
        <row r="251">
          <cell r="B251" t="str">
            <v>V. ADMINISTRATIVE &amp; GENERAL EXPENSES</v>
          </cell>
        </row>
        <row r="253">
          <cell r="B253" t="str">
            <v>A. Labor-Related:</v>
          </cell>
        </row>
        <row r="255">
          <cell r="B255" t="str">
            <v>Administrative &amp; General Salaries</v>
          </cell>
        </row>
        <row r="256">
          <cell r="B256" t="str">
            <v>Office and Supplies Expense</v>
          </cell>
        </row>
        <row r="257">
          <cell r="B257" t="str">
            <v>Admin Expenses- Transfer</v>
          </cell>
        </row>
        <row r="258">
          <cell r="B258" t="str">
            <v>Outside Services Employed</v>
          </cell>
        </row>
        <row r="259">
          <cell r="B259" t="str">
            <v>Employee Pension, Benefits</v>
          </cell>
        </row>
        <row r="260">
          <cell r="B260" t="str">
            <v>Employee Pension, Benefits- Other</v>
          </cell>
        </row>
        <row r="262">
          <cell r="B262" t="str">
            <v>Subtotal - O&amp;M Accounts 920-923, 926</v>
          </cell>
        </row>
        <row r="264">
          <cell r="B264" t="str">
            <v>B. Plant-Related:</v>
          </cell>
        </row>
        <row r="266">
          <cell r="B266" t="str">
            <v>Property Insurance</v>
          </cell>
        </row>
        <row r="267">
          <cell r="B267" t="str">
            <v>Injuries and Damages</v>
          </cell>
        </row>
        <row r="268">
          <cell r="B268" t="str">
            <v>Maintenance Structures, Misc Equip</v>
          </cell>
        </row>
        <row r="270">
          <cell r="B270" t="str">
            <v>Subtotal - O&amp;M Accounts 924-925, 932</v>
          </cell>
        </row>
        <row r="272">
          <cell r="B272" t="str">
            <v>C. Other-Related:</v>
          </cell>
        </row>
        <row r="274">
          <cell r="B274" t="str">
            <v>Franchise Requirements</v>
          </cell>
        </row>
        <row r="275">
          <cell r="B275" t="str">
            <v>Regulatory Commission Expenses</v>
          </cell>
        </row>
        <row r="276">
          <cell r="B276" t="str">
            <v>Misc General Expenses</v>
          </cell>
        </row>
        <row r="277">
          <cell r="B277" t="str">
            <v>Admin &amp; General Expenses- Other</v>
          </cell>
        </row>
        <row r="278">
          <cell r="B278" t="str">
            <v xml:space="preserve">     Subtotal - Franchise+Duplicate Charges</v>
          </cell>
        </row>
        <row r="279">
          <cell r="B279" t="str">
            <v xml:space="preserve">     Subtotal - O&amp;M Accounts 927,929,930</v>
          </cell>
        </row>
        <row r="280">
          <cell r="B280" t="str">
            <v>General Rents, DP Equipment</v>
          </cell>
        </row>
        <row r="282">
          <cell r="B282" t="str">
            <v>Total - ADMINISTRATIVE &amp; GENERAL EXPENSES</v>
          </cell>
        </row>
        <row r="284">
          <cell r="B284" t="str">
            <v>TOTAL - OPERATING EXPENSES (Excl. Depr.,</v>
          </cell>
        </row>
        <row r="285">
          <cell r="B285" t="str">
            <v>Taxes, and Gas Supply Expense)</v>
          </cell>
        </row>
        <row r="287">
          <cell r="B287" t="str">
            <v>VI. DEPRECIATION EXPENSE</v>
          </cell>
        </row>
        <row r="288">
          <cell r="B288" t="str">
            <v>Depreciation Exp - Intangible</v>
          </cell>
        </row>
        <row r="289">
          <cell r="B289" t="str">
            <v>Depreciation Exp-Production</v>
          </cell>
        </row>
        <row r="290">
          <cell r="B290" t="str">
            <v>Depreciation Exp - Storage</v>
          </cell>
        </row>
        <row r="291">
          <cell r="B291" t="str">
            <v>Depreciation Exp- Transmission</v>
          </cell>
        </row>
        <row r="292">
          <cell r="B292" t="str">
            <v>Depreciation Exp - Mains</v>
          </cell>
        </row>
        <row r="293">
          <cell r="B293" t="str">
            <v>Depreciation Exp - Services</v>
          </cell>
        </row>
        <row r="294">
          <cell r="B294" t="str">
            <v>Depreciation Exp - Meters</v>
          </cell>
        </row>
        <row r="295">
          <cell r="B295" t="str">
            <v>Depreciation Exp - Dist Other</v>
          </cell>
        </row>
        <row r="296">
          <cell r="B296" t="str">
            <v>Depreciation Exp-General Plant</v>
          </cell>
        </row>
        <row r="297">
          <cell r="B297" t="str">
            <v>Loss (Gain) on Disposal of Property</v>
          </cell>
        </row>
        <row r="298">
          <cell r="B298" t="str">
            <v>Amort Other Utility Plant</v>
          </cell>
        </row>
        <row r="300">
          <cell r="B300" t="str">
            <v>Total - DEPRECIATION EXPENSE</v>
          </cell>
        </row>
        <row r="302">
          <cell r="B302" t="str">
            <v>VII. TAXES OTHER THAN INCOME TAXES</v>
          </cell>
        </row>
        <row r="304">
          <cell r="B304" t="str">
            <v>A. General Taxes</v>
          </cell>
        </row>
        <row r="306">
          <cell r="B306" t="str">
            <v>Tax Other Than Inc Util Ops- Labor</v>
          </cell>
        </row>
        <row r="307">
          <cell r="B307" t="str">
            <v>Tax Other Than Inc Util Ops- Property</v>
          </cell>
        </row>
        <row r="308">
          <cell r="B308" t="str">
            <v>General Taxes</v>
          </cell>
        </row>
        <row r="309">
          <cell r="B309" t="str">
            <v>Subtotal - Real Estate &amp; Other</v>
          </cell>
        </row>
        <row r="310">
          <cell r="B310" t="str">
            <v>Subtotal - General Taxes</v>
          </cell>
        </row>
        <row r="312">
          <cell r="B312" t="str">
            <v xml:space="preserve">TOTAL EXPENSES (excl. Gross Receipts </v>
          </cell>
        </row>
        <row r="313">
          <cell r="B313" t="str">
            <v>Taxes &amp; Gas Purchases)</v>
          </cell>
        </row>
        <row r="315">
          <cell r="B315" t="str">
            <v>B. Revenue Taxes: (GRT)</v>
          </cell>
        </row>
        <row r="317">
          <cell r="B317" t="str">
            <v>Gross Income Tax</v>
          </cell>
        </row>
        <row r="318">
          <cell r="B318" t="str">
            <v>Other</v>
          </cell>
        </row>
        <row r="319">
          <cell r="B319" t="str">
            <v>Subtotal - Revenue Taxes (GRT)</v>
          </cell>
        </row>
        <row r="321">
          <cell r="B321" t="str">
            <v>C. INCOME TAXES</v>
          </cell>
        </row>
        <row r="322">
          <cell r="B322" t="str">
            <v>Subtotal - Income Taxes</v>
          </cell>
        </row>
        <row r="324">
          <cell r="B324" t="str">
            <v>TOTAL TAXES (Excl. General Taxes)</v>
          </cell>
        </row>
        <row r="326">
          <cell r="B326" t="str">
            <v>TOTAL EXPENSES</v>
          </cell>
        </row>
        <row r="329">
          <cell r="B329" t="str">
            <v>V. OPERATING REVENUES</v>
          </cell>
        </row>
        <row r="331">
          <cell r="B331" t="str">
            <v>Total Sales</v>
          </cell>
        </row>
        <row r="332">
          <cell r="B332" t="str">
            <v>Total Transport</v>
          </cell>
        </row>
        <row r="333">
          <cell r="B333" t="str">
            <v>Off-System Sales</v>
          </cell>
        </row>
        <row r="334">
          <cell r="B334" t="str">
            <v>Interuptbles Sales cred</v>
          </cell>
        </row>
        <row r="335">
          <cell r="B335" t="str">
            <v>Sales for Resale - Marketers</v>
          </cell>
        </row>
        <row r="337">
          <cell r="B337" t="str">
            <v>Rent from Gas Property</v>
          </cell>
        </row>
        <row r="338">
          <cell r="B338" t="str">
            <v>Other Gas Revenues</v>
          </cell>
        </row>
        <row r="339">
          <cell r="B339" t="str">
            <v>Total Operating Revenues</v>
          </cell>
        </row>
        <row r="341">
          <cell r="B341" t="str">
            <v>Other Utility Operating Inc (Exp)</v>
          </cell>
        </row>
        <row r="342">
          <cell r="B342" t="str">
            <v>RTN Revenue Credit/Debt</v>
          </cell>
        </row>
        <row r="343">
          <cell r="B343" t="str">
            <v>Revenue Credits / Expense- OPEN</v>
          </cell>
        </row>
        <row r="345">
          <cell r="B345" t="str">
            <v>NET INCOME</v>
          </cell>
        </row>
        <row r="346">
          <cell r="B346" t="str">
            <v>Return</v>
          </cell>
        </row>
        <row r="354">
          <cell r="B354" t="str">
            <v>SUMMARY</v>
          </cell>
        </row>
        <row r="355">
          <cell r="B355" t="str">
            <v>OPERATING REVENUES</v>
          </cell>
        </row>
        <row r="356">
          <cell r="B356" t="str">
            <v>Utility Revenue</v>
          </cell>
        </row>
        <row r="357">
          <cell r="B357" t="str">
            <v>Interdepartmental Rents</v>
          </cell>
        </row>
        <row r="358">
          <cell r="B358" t="str">
            <v>Other Gas Revenues</v>
          </cell>
        </row>
        <row r="359">
          <cell r="B359" t="str">
            <v>Total Operating Revenues</v>
          </cell>
        </row>
        <row r="361">
          <cell r="B361" t="str">
            <v>OPERATING EXPENSES</v>
          </cell>
        </row>
        <row r="362">
          <cell r="B362" t="str">
            <v>Production Expenses</v>
          </cell>
        </row>
        <row r="363">
          <cell r="B363" t="str">
            <v>Natural Gas Storage, Terminaling &amp; Proc. Exp.</v>
          </cell>
        </row>
        <row r="364">
          <cell r="B364" t="str">
            <v>Transmission Expenses</v>
          </cell>
        </row>
        <row r="365">
          <cell r="B365" t="str">
            <v>Distribution Expenses</v>
          </cell>
        </row>
        <row r="366">
          <cell r="B366" t="str">
            <v>Total Operating Expenses</v>
          </cell>
        </row>
        <row r="368">
          <cell r="B368" t="str">
            <v>CUSTOMER ACCOUNTS, SERVICES, &amp; SALES EXPENSES</v>
          </cell>
        </row>
        <row r="370">
          <cell r="B370" t="str">
            <v>ADMINISTRATIVE &amp; GENERAL EXPENSES</v>
          </cell>
        </row>
        <row r="372">
          <cell r="B372" t="str">
            <v>DEPRECIATION EXPENSE</v>
          </cell>
        </row>
        <row r="374">
          <cell r="B374" t="str">
            <v>TAXES OTHER THAN INCOME TAXES</v>
          </cell>
        </row>
        <row r="375">
          <cell r="B375" t="str">
            <v>Other Revenue / Expense</v>
          </cell>
        </row>
        <row r="376">
          <cell r="B376" t="str">
            <v>INCOME BEFORE INCOME TAXES</v>
          </cell>
        </row>
        <row r="378">
          <cell r="B378" t="str">
            <v>FEDERAL INCOME TAXES</v>
          </cell>
        </row>
        <row r="379">
          <cell r="B379" t="str">
            <v>Subtotal - Income Taxes</v>
          </cell>
        </row>
        <row r="380">
          <cell r="B380" t="str">
            <v>Effective Tax Rate- Actual</v>
          </cell>
        </row>
        <row r="381">
          <cell r="B381" t="str">
            <v>NET OPERATING INCOME</v>
          </cell>
        </row>
        <row r="383">
          <cell r="B383" t="str">
            <v>RATE BASE</v>
          </cell>
        </row>
        <row r="385">
          <cell r="B385" t="str">
            <v>RATE OF RETURN</v>
          </cell>
        </row>
        <row r="386">
          <cell r="B386" t="str">
            <v xml:space="preserve">Unitized </v>
          </cell>
        </row>
        <row r="388">
          <cell r="B388" t="str">
            <v>GAS PLANT IN SERVICE</v>
          </cell>
        </row>
        <row r="389">
          <cell r="B389" t="str">
            <v>Intangible Plant</v>
          </cell>
        </row>
        <row r="390">
          <cell r="B390" t="str">
            <v>Production Plant</v>
          </cell>
        </row>
        <row r="391">
          <cell r="B391" t="str">
            <v>Storage Plant</v>
          </cell>
        </row>
        <row r="392">
          <cell r="B392" t="str">
            <v>Transmission Plant</v>
          </cell>
        </row>
        <row r="393">
          <cell r="B393" t="str">
            <v>Distribution Plant:</v>
          </cell>
        </row>
        <row r="394">
          <cell r="B394" t="str">
            <v xml:space="preserve">     Mains</v>
          </cell>
        </row>
        <row r="395">
          <cell r="B395" t="str">
            <v xml:space="preserve">     Services</v>
          </cell>
        </row>
        <row r="396">
          <cell r="B396" t="str">
            <v xml:space="preserve">     Other Distribution Plant</v>
          </cell>
        </row>
        <row r="397">
          <cell r="B397" t="str">
            <v>General Plant</v>
          </cell>
        </row>
        <row r="398">
          <cell r="B398" t="str">
            <v>TOTAL PLANT IN SERVICE</v>
          </cell>
        </row>
        <row r="400">
          <cell r="B400" t="str">
            <v>COMMON PLANT</v>
          </cell>
        </row>
        <row r="402">
          <cell r="B402" t="str">
            <v>DEPRECIATION RESERVE</v>
          </cell>
        </row>
        <row r="404">
          <cell r="B404" t="str">
            <v>OTHER RATE BASE ITEMS</v>
          </cell>
        </row>
        <row r="405">
          <cell r="B405" t="str">
            <v>Completed Const- Not Classified</v>
          </cell>
        </row>
        <row r="406">
          <cell r="B406" t="str">
            <v>Working Capital Requirement</v>
          </cell>
        </row>
        <row r="407">
          <cell r="B407" t="str">
            <v>Customer Advances for Construction</v>
          </cell>
        </row>
        <row r="408">
          <cell r="B408" t="str">
            <v>All other, net</v>
          </cell>
        </row>
        <row r="411">
          <cell r="B411" t="str">
            <v>RATE BASE</v>
          </cell>
        </row>
        <row r="418">
          <cell r="B418" t="str">
            <v>REVENUE REQUIREMENTS Using System Actual</v>
          </cell>
        </row>
        <row r="420">
          <cell r="B420" t="str">
            <v>System Average Rate of Return</v>
          </cell>
        </row>
        <row r="422">
          <cell r="B422" t="str">
            <v>RATE BASE</v>
          </cell>
        </row>
        <row r="424">
          <cell r="B424" t="str">
            <v>OPERATING EXPENSES</v>
          </cell>
        </row>
        <row r="425">
          <cell r="B425" t="str">
            <v>CUST. ACCTS., SERVICES, &amp; SALES EXP.</v>
          </cell>
        </row>
        <row r="426">
          <cell r="B426" t="str">
            <v>ADMINISTRATIVE &amp; GENERAL EXPENSES</v>
          </cell>
        </row>
        <row r="427">
          <cell r="B427" t="str">
            <v>DEPRECIATION EXPENSE</v>
          </cell>
        </row>
        <row r="428">
          <cell r="B428" t="str">
            <v>GENERAL TAXES</v>
          </cell>
        </row>
        <row r="429">
          <cell r="B429" t="str">
            <v>Other Utility Operating Rev/Exp</v>
          </cell>
        </row>
        <row r="430">
          <cell r="B430" t="str">
            <v>TOTAL</v>
          </cell>
        </row>
        <row r="432">
          <cell r="B432" t="str">
            <v>RETURN ON RATEBASE</v>
          </cell>
        </row>
        <row r="434">
          <cell r="B434" t="str">
            <v>FIT / State Inc tax- Actual</v>
          </cell>
        </row>
        <row r="435">
          <cell r="B435" t="str">
            <v>Statutory FIT/State Tax on Incr in Net Income</v>
          </cell>
        </row>
        <row r="436">
          <cell r="B436" t="str">
            <v>Total FIT/State Tax ON RETURN</v>
          </cell>
        </row>
        <row r="437">
          <cell r="B437" t="str">
            <v>GROSS RECEIPTS TAX</v>
          </cell>
        </row>
        <row r="438">
          <cell r="B438" t="str">
            <v>Other Utility Operating Inc (Exp)</v>
          </cell>
        </row>
        <row r="439">
          <cell r="B439" t="str">
            <v>TOTAL REVENUE REQUIREMENT</v>
          </cell>
        </row>
        <row r="440">
          <cell r="B440" t="str">
            <v>Effective Tax Rate- Revenue Requirements</v>
          </cell>
        </row>
        <row r="441">
          <cell r="B441" t="str">
            <v>Pro Forma RevReq</v>
          </cell>
        </row>
        <row r="443">
          <cell r="B443" t="str">
            <v>Revenue Requirement</v>
          </cell>
        </row>
        <row r="444">
          <cell r="B444" t="str">
            <v>Gross Receipts Tax</v>
          </cell>
        </row>
        <row r="445">
          <cell r="B445" t="str">
            <v>Net Utility Revenue</v>
          </cell>
        </row>
        <row r="446">
          <cell r="B446" t="str">
            <v>Other Utility Operating Inc (Exp)</v>
          </cell>
        </row>
        <row r="447">
          <cell r="B447" t="str">
            <v>Total Expenses</v>
          </cell>
        </row>
        <row r="448">
          <cell r="B448" t="str">
            <v>Pretax income</v>
          </cell>
        </row>
        <row r="449">
          <cell r="B449" t="str">
            <v>Total FIT/State Tax ON RETURN</v>
          </cell>
        </row>
        <row r="451">
          <cell r="B451" t="str">
            <v>Net Income = Return on Rate Base</v>
          </cell>
        </row>
        <row r="453">
          <cell r="B453" t="str">
            <v>Ratio of Target to Proof</v>
          </cell>
        </row>
        <row r="455">
          <cell r="B455" t="str">
            <v>Customers</v>
          </cell>
        </row>
        <row r="456">
          <cell r="B456" t="str">
            <v>Bills</v>
          </cell>
        </row>
        <row r="457">
          <cell r="B457" t="str">
            <v>REVREQ/Customer</v>
          </cell>
        </row>
        <row r="458">
          <cell r="B458" t="str">
            <v>REVREQ/Bill</v>
          </cell>
        </row>
        <row r="459">
          <cell r="B459" t="str">
            <v xml:space="preserve">FIT Subreport </v>
          </cell>
        </row>
        <row r="460">
          <cell r="B460" t="str">
            <v>Income Before Taxes</v>
          </cell>
        </row>
        <row r="461">
          <cell r="B461" t="str">
            <v>Current Tax Provision</v>
          </cell>
        </row>
        <row r="462">
          <cell r="B462" t="str">
            <v>Deferred Tax Provision:</v>
          </cell>
        </row>
        <row r="463">
          <cell r="B463" t="str">
            <v xml:space="preserve">  Fixed Assets / Environmental</v>
          </cell>
        </row>
        <row r="464">
          <cell r="B464" t="str">
            <v xml:space="preserve">  Misc / Merger</v>
          </cell>
        </row>
        <row r="465">
          <cell r="B465" t="str">
            <v xml:space="preserve">  Gas</v>
          </cell>
        </row>
        <row r="466">
          <cell r="B466" t="str">
            <v xml:space="preserve">  Labor</v>
          </cell>
        </row>
        <row r="467">
          <cell r="B467" t="str">
            <v>NYS Tax</v>
          </cell>
        </row>
        <row r="468">
          <cell r="B468" t="str">
            <v>ITC</v>
          </cell>
        </row>
        <row r="469">
          <cell r="B469" t="str">
            <v>Total FIT Taxes</v>
          </cell>
        </row>
        <row r="473">
          <cell r="B473" t="str">
            <v>Working Capital  Subreport</v>
          </cell>
        </row>
        <row r="474">
          <cell r="B474" t="str">
            <v>Cash Operating Expenses</v>
          </cell>
        </row>
        <row r="475">
          <cell r="B475" t="str">
            <v>Gas Operating Expense</v>
          </cell>
        </row>
        <row r="476">
          <cell r="B476" t="str">
            <v>Plant-related items</v>
          </cell>
        </row>
        <row r="477">
          <cell r="B477" t="str">
            <v>Labor-related items</v>
          </cell>
        </row>
        <row r="478">
          <cell r="B478" t="str">
            <v>Commodity / Supply -related items</v>
          </cell>
        </row>
        <row r="479">
          <cell r="B479" t="str">
            <v xml:space="preserve">  TOTAL WORKING CAPITAL REQUIREMENT</v>
          </cell>
        </row>
        <row r="480">
          <cell r="B480" t="str">
            <v>Working Capital Allowance = 1/8</v>
          </cell>
        </row>
        <row r="483">
          <cell r="B483" t="str">
            <v>Cost of Gas Subreport</v>
          </cell>
        </row>
        <row r="485">
          <cell r="B485" t="str">
            <v>DEMAND COSTS:</v>
          </cell>
        </row>
        <row r="487">
          <cell r="B487" t="str">
            <v>Producer Transport Charges</v>
          </cell>
        </row>
        <row r="488">
          <cell r="B488" t="str">
            <v>Demand Charges</v>
          </cell>
        </row>
        <row r="489">
          <cell r="B489" t="str">
            <v>Balancing Assets</v>
          </cell>
        </row>
        <row r="490">
          <cell r="B490" t="str">
            <v>COG RECOVERY FROM MARKETER</v>
          </cell>
        </row>
        <row r="491">
          <cell r="B491" t="str">
            <v>Reservation Charges 4</v>
          </cell>
        </row>
        <row r="492">
          <cell r="B492" t="str">
            <v>Reservation Charges 5</v>
          </cell>
        </row>
        <row r="495">
          <cell r="B495" t="str">
            <v>Storage Contracts</v>
          </cell>
        </row>
        <row r="496">
          <cell r="B496" t="str">
            <v>Injection/Withdrawl Charge 1</v>
          </cell>
        </row>
        <row r="497">
          <cell r="B497" t="str">
            <v>Storage Transporation Charge (Peak)</v>
          </cell>
        </row>
        <row r="498">
          <cell r="B498" t="str">
            <v>Storage Capacity Market Area (Winter)</v>
          </cell>
        </row>
        <row r="499">
          <cell r="B499" t="str">
            <v>Storage Transporation Charge (Force Majeure)</v>
          </cell>
        </row>
        <row r="500">
          <cell r="B500" t="str">
            <v>Storage Capacity Market Area (Force Majeure)</v>
          </cell>
        </row>
        <row r="501">
          <cell r="B501" t="str">
            <v>Storage Held for Balancing 1</v>
          </cell>
        </row>
        <row r="502">
          <cell r="B502" t="str">
            <v>Economic Dispatch</v>
          </cell>
        </row>
        <row r="503">
          <cell r="B503" t="str">
            <v>Subtotal- Storage</v>
          </cell>
        </row>
        <row r="505">
          <cell r="B505" t="str">
            <v>Capacity Release</v>
          </cell>
        </row>
        <row r="506">
          <cell r="B506" t="str">
            <v>Capacity Release 1</v>
          </cell>
        </row>
        <row r="507">
          <cell r="B507" t="str">
            <v>Capacity Release 2</v>
          </cell>
        </row>
        <row r="508">
          <cell r="B508" t="str">
            <v>Subtotal- Transportation</v>
          </cell>
        </row>
        <row r="510">
          <cell r="B510" t="str">
            <v>Contingency Reserve</v>
          </cell>
        </row>
        <row r="512">
          <cell r="B512" t="str">
            <v>Direct Assigned Demand Costs</v>
          </cell>
        </row>
        <row r="514">
          <cell r="B514" t="str">
            <v>TOTAL DEMAND COSTS</v>
          </cell>
        </row>
        <row r="516">
          <cell r="B516" t="str">
            <v>Other Fixed Costs:</v>
          </cell>
        </row>
        <row r="517">
          <cell r="B517" t="str">
            <v>GRI Demand</v>
          </cell>
        </row>
        <row r="518">
          <cell r="B518" t="str">
            <v>Main Tie-ins</v>
          </cell>
        </row>
        <row r="519">
          <cell r="B519" t="str">
            <v>Subtotal</v>
          </cell>
        </row>
        <row r="521">
          <cell r="B521" t="str">
            <v>TOTAL DEMAND &amp; FIXED COSTS</v>
          </cell>
        </row>
        <row r="523">
          <cell r="B523" t="str">
            <v>VARIABLE COSTS:</v>
          </cell>
        </row>
        <row r="524">
          <cell r="B524" t="str">
            <v>Commodity Costs 1</v>
          </cell>
        </row>
        <row r="525">
          <cell r="B525" t="str">
            <v>Commodity Costs 2</v>
          </cell>
        </row>
        <row r="526">
          <cell r="B526" t="str">
            <v>COG HEDGING</v>
          </cell>
        </row>
        <row r="527">
          <cell r="B527" t="str">
            <v>COG SALES MARKETERS</v>
          </cell>
        </row>
        <row r="528">
          <cell r="B528" t="str">
            <v>COG RECOVERY FROM MARKETER</v>
          </cell>
        </row>
        <row r="529">
          <cell r="B529" t="str">
            <v>AMORTIZATION OF GAS COST GAC</v>
          </cell>
        </row>
        <row r="530">
          <cell r="B530" t="str">
            <v>CURRENT YEAR UFG EXP CURR YR</v>
          </cell>
        </row>
        <row r="531">
          <cell r="B531" t="str">
            <v>Directly Assigned commodity costs</v>
          </cell>
        </row>
        <row r="532">
          <cell r="B532" t="str">
            <v>Off System Sales</v>
          </cell>
        </row>
        <row r="533">
          <cell r="B533" t="str">
            <v>Electric Generation</v>
          </cell>
        </row>
        <row r="534">
          <cell r="B534" t="str">
            <v>Miscellaneous</v>
          </cell>
        </row>
        <row r="535">
          <cell r="B535" t="str">
            <v>Subtotal</v>
          </cell>
        </row>
        <row r="537">
          <cell r="B537" t="str">
            <v>TOTAL COST OF GAS</v>
          </cell>
        </row>
        <row r="542">
          <cell r="B542" t="str">
            <v>LABOR SUBREPORT</v>
          </cell>
        </row>
        <row r="545">
          <cell r="B545" t="str">
            <v xml:space="preserve">  2. TRANSMISSION:</v>
          </cell>
        </row>
        <row r="551">
          <cell r="B551" t="str">
            <v>Sub Transmission</v>
          </cell>
        </row>
        <row r="553">
          <cell r="B553" t="str">
            <v xml:space="preserve">  3. STORAGE:</v>
          </cell>
        </row>
        <row r="557">
          <cell r="B557" t="str">
            <v>Sub Balancing</v>
          </cell>
        </row>
        <row r="559">
          <cell r="B559" t="str">
            <v xml:space="preserve">  4. DISTRIBUTION, Customer Accounting &amp; Sales ETC</v>
          </cell>
        </row>
        <row r="573">
          <cell r="B573" t="str">
            <v>Sub Distribution</v>
          </cell>
        </row>
        <row r="581">
          <cell r="B581" t="str">
            <v>Sub General</v>
          </cell>
        </row>
        <row r="583">
          <cell r="B583" t="str">
            <v xml:space="preserve">  5. TOTAL: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63">
          <cell r="E63">
            <v>6.6640439954169604E-3</v>
          </cell>
        </row>
        <row r="66">
          <cell r="B66">
            <v>0.32966053810876517</v>
          </cell>
        </row>
      </sheetData>
      <sheetData sheetId="35" refreshError="1"/>
      <sheetData sheetId="36" refreshError="1"/>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
      <sheetName val="Rich Kunz"/>
      <sheetName val="Mary Brolly"/>
      <sheetName val="Patti Hoeler"/>
      <sheetName val="Rashi Dahl"/>
      <sheetName val="AJ"/>
      <sheetName val="Steve McCauley"/>
      <sheetName val="NYMEX"/>
      <sheetName val="Data"/>
      <sheetName val="Input_Rates.Base.New"/>
      <sheetName val="Project 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92">
          <cell r="E92" t="str">
            <v>Comment</v>
          </cell>
        </row>
        <row r="93">
          <cell r="E93" t="str">
            <v>back to back</v>
          </cell>
        </row>
        <row r="94">
          <cell r="E94" t="str">
            <v>baseload</v>
          </cell>
        </row>
        <row r="95">
          <cell r="E95" t="str">
            <v>park &amp; loan</v>
          </cell>
        </row>
        <row r="96">
          <cell r="E96" t="str">
            <v>intraday</v>
          </cell>
        </row>
        <row r="97">
          <cell r="E97" t="str">
            <v>FS Sale</v>
          </cell>
        </row>
        <row r="98">
          <cell r="E98" t="str">
            <v>Tport</v>
          </cell>
        </row>
        <row r="99">
          <cell r="E99" t="str">
            <v>ft spot</v>
          </cell>
        </row>
        <row r="100">
          <cell r="E100" t="str">
            <v xml:space="preserve">e spot </v>
          </cell>
        </row>
        <row r="101">
          <cell r="E101" t="str">
            <v>operation</v>
          </cell>
        </row>
        <row r="102">
          <cell r="E102" t="str">
            <v>igcp</v>
          </cell>
        </row>
        <row r="103">
          <cell r="E103" t="str">
            <v>wss oss</v>
          </cell>
        </row>
        <row r="104">
          <cell r="E104" t="str">
            <v>storage sale</v>
          </cell>
        </row>
      </sheetData>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P_MC"/>
      <sheetName val="CP_Vol(act)"/>
      <sheetName val="CP_Vol(nor)"/>
      <sheetName val="CP_MC_A"/>
      <sheetName val="CP_Vol_A"/>
      <sheetName val="CP_Vol_N"/>
      <sheetName val="CP_MC_F"/>
      <sheetName val="CP_Vol_F"/>
      <sheetName val="CP_Billed_F"/>
      <sheetName val="CP_Unbilled_F"/>
      <sheetName val="CP_fctMC"/>
      <sheetName val="CP_fctMC (2)"/>
      <sheetName val="CP_fctVol"/>
      <sheetName val="CP_Billed"/>
      <sheetName val="CP_Unbilled"/>
      <sheetName val="CP_rawCus"/>
      <sheetName val="CP_Inp_MC"/>
      <sheetName val="CP_His_MC"/>
      <sheetName val="CP_His_Vol"/>
      <sheetName val="CP_NorVol"/>
      <sheetName val="CP_NorBld"/>
      <sheetName val="CP_NorUBD"/>
      <sheetName val="CP_rawVol"/>
      <sheetName val="CP_ActBld"/>
      <sheetName val="CP_ActUBD"/>
      <sheetName val="Contbs"/>
    </sheetNames>
    <sheetDataSet>
      <sheetData sheetId="0"/>
      <sheetData sheetId="1"/>
      <sheetData sheetId="2"/>
      <sheetData sheetId="3"/>
      <sheetData sheetId="4"/>
      <sheetData sheetId="5"/>
      <sheetData sheetId="6"/>
      <sheetData sheetId="7"/>
      <sheetData sheetId="8"/>
      <sheetData sheetId="9"/>
      <sheetData sheetId="10">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41000</v>
          </cell>
          <cell r="D2" t="str">
            <v>meter</v>
          </cell>
          <cell r="E2">
            <v>6860.8795401465622</v>
          </cell>
          <cell r="F2">
            <v>66.065668263778008</v>
          </cell>
          <cell r="G2">
            <v>84889.992840794555</v>
          </cell>
          <cell r="H2">
            <v>4672.0009111784711</v>
          </cell>
          <cell r="I2">
            <v>6468.8890294671874</v>
          </cell>
          <cell r="J2">
            <v>65.006175035782448</v>
          </cell>
          <cell r="K2">
            <v>6.0000686498892408</v>
          </cell>
          <cell r="L2">
            <v>1394.7152074282747</v>
          </cell>
          <cell r="M2">
            <v>29.632157036394727</v>
          </cell>
          <cell r="N2">
            <v>0</v>
          </cell>
          <cell r="O2">
            <v>1.2380358854312602E-7</v>
          </cell>
          <cell r="P2">
            <v>0.99994450437682647</v>
          </cell>
          <cell r="Q2">
            <v>14.000040966255208</v>
          </cell>
          <cell r="R2">
            <v>585.48106088321492</v>
          </cell>
          <cell r="S2">
            <v>110.63071751542419</v>
          </cell>
          <cell r="T2">
            <v>4.8568326677138698</v>
          </cell>
          <cell r="U2">
            <v>265.54071180503394</v>
          </cell>
          <cell r="V2">
            <v>57.428139640048592</v>
          </cell>
          <cell r="W2">
            <v>9.4117691495015254</v>
          </cell>
          <cell r="X2">
            <v>0</v>
          </cell>
          <cell r="Y2">
            <v>0</v>
          </cell>
          <cell r="Z2">
            <v>0</v>
          </cell>
          <cell r="AA2">
            <v>9.0000000030418477</v>
          </cell>
          <cell r="AB2">
            <v>3.0000000110768386</v>
          </cell>
          <cell r="AC2">
            <v>4.4804070856866909E-3</v>
          </cell>
          <cell r="AD2">
            <v>14.999999565556788</v>
          </cell>
          <cell r="AE2">
            <v>9.999999722912202</v>
          </cell>
          <cell r="AF2">
            <v>9.0000465023333245</v>
          </cell>
          <cell r="AG2">
            <v>2.0000030148526551</v>
          </cell>
          <cell r="AH2">
            <v>0</v>
          </cell>
        </row>
        <row r="3">
          <cell r="A3">
            <v>2</v>
          </cell>
          <cell r="B3" t="str">
            <v>CapeCod</v>
          </cell>
          <cell r="C3">
            <v>41030</v>
          </cell>
          <cell r="D3" t="str">
            <v>meter</v>
          </cell>
          <cell r="E3">
            <v>6895.4645146324328</v>
          </cell>
          <cell r="F3">
            <v>67.048277453891359</v>
          </cell>
          <cell r="G3">
            <v>84849.944598522401</v>
          </cell>
          <cell r="H3">
            <v>4750.9981147652443</v>
          </cell>
          <cell r="I3">
            <v>6369.100385239276</v>
          </cell>
          <cell r="J3">
            <v>65.02696738455181</v>
          </cell>
          <cell r="K3">
            <v>6.000299805220326</v>
          </cell>
          <cell r="L3">
            <v>1390.6394695403999</v>
          </cell>
          <cell r="M3">
            <v>29.611444505892706</v>
          </cell>
          <cell r="N3">
            <v>0</v>
          </cell>
          <cell r="O3">
            <v>1.0698747093933389E-7</v>
          </cell>
          <cell r="P3">
            <v>0.99994457459178909</v>
          </cell>
          <cell r="Q3">
            <v>14.000038786986222</v>
          </cell>
          <cell r="R3">
            <v>572.79643952350318</v>
          </cell>
          <cell r="S3">
            <v>110.26288856253858</v>
          </cell>
          <cell r="T3">
            <v>4.7137331695453</v>
          </cell>
          <cell r="U3">
            <v>266.63019035233987</v>
          </cell>
          <cell r="V3">
            <v>57.454824992295464</v>
          </cell>
          <cell r="W3">
            <v>9.4118955458542128</v>
          </cell>
          <cell r="X3">
            <v>0</v>
          </cell>
          <cell r="Y3">
            <v>0</v>
          </cell>
          <cell r="Z3">
            <v>0</v>
          </cell>
          <cell r="AA3">
            <v>9.0000000051676192</v>
          </cell>
          <cell r="AB3">
            <v>3.0000000177583139</v>
          </cell>
          <cell r="AC3">
            <v>8.9574611549595434E-3</v>
          </cell>
          <cell r="AD3">
            <v>14.999999659706564</v>
          </cell>
          <cell r="AE3">
            <v>9.9999997502280742</v>
          </cell>
          <cell r="AF3">
            <v>9.0000465649024441</v>
          </cell>
          <cell r="AG3">
            <v>2.0000030118709482</v>
          </cell>
          <cell r="AH3">
            <v>0</v>
          </cell>
        </row>
        <row r="4">
          <cell r="A4">
            <v>2</v>
          </cell>
          <cell r="B4" t="str">
            <v>CapeCod</v>
          </cell>
          <cell r="C4">
            <v>41061</v>
          </cell>
          <cell r="D4" t="str">
            <v>meter</v>
          </cell>
          <cell r="E4">
            <v>6975.5381330304017</v>
          </cell>
          <cell r="F4">
            <v>67.027368768327747</v>
          </cell>
          <cell r="G4">
            <v>84824.616121514875</v>
          </cell>
          <cell r="H4">
            <v>4792.9957959163748</v>
          </cell>
          <cell r="I4">
            <v>6241.6328963887527</v>
          </cell>
          <cell r="J4">
            <v>65.041954671233086</v>
          </cell>
          <cell r="K4">
            <v>6.0004664237805114</v>
          </cell>
          <cell r="L4">
            <v>1386.8152141142289</v>
          </cell>
          <cell r="M4">
            <v>29.386030038505915</v>
          </cell>
          <cell r="N4">
            <v>0</v>
          </cell>
          <cell r="O4">
            <v>8.7637390541692649E-8</v>
          </cell>
          <cell r="P4">
            <v>0.99994462645101656</v>
          </cell>
          <cell r="Q4">
            <v>14.000036577404718</v>
          </cell>
          <cell r="R4">
            <v>559.45220999565777</v>
          </cell>
          <cell r="S4">
            <v>110.42772848401201</v>
          </cell>
          <cell r="T4">
            <v>4.5706293102476652</v>
          </cell>
          <cell r="U4">
            <v>268.21991255959091</v>
          </cell>
          <cell r="V4">
            <v>57.420750803848534</v>
          </cell>
          <cell r="W4">
            <v>9.4117340031068597</v>
          </cell>
          <cell r="X4">
            <v>0</v>
          </cell>
          <cell r="Y4">
            <v>0</v>
          </cell>
          <cell r="Z4">
            <v>0</v>
          </cell>
          <cell r="AA4">
            <v>9.0000000070720496</v>
          </cell>
          <cell r="AB4">
            <v>3.0000000241107099</v>
          </cell>
          <cell r="AC4">
            <v>1.343431332558251E-2</v>
          </cell>
          <cell r="AD4">
            <v>14.999999970452443</v>
          </cell>
          <cell r="AE4">
            <v>9.9999998646786832</v>
          </cell>
          <cell r="AF4">
            <v>9.0000468416771398</v>
          </cell>
          <cell r="AG4">
            <v>2.0000309739304849</v>
          </cell>
          <cell r="AH4">
            <v>0</v>
          </cell>
        </row>
        <row r="5">
          <cell r="A5">
            <v>2</v>
          </cell>
          <cell r="B5" t="str">
            <v>CapeCod</v>
          </cell>
          <cell r="C5">
            <v>41091</v>
          </cell>
          <cell r="D5" t="str">
            <v>meter</v>
          </cell>
          <cell r="E5">
            <v>7080.5415642012122</v>
          </cell>
          <cell r="F5">
            <v>67.997957041677125</v>
          </cell>
          <cell r="G5">
            <v>84823.823803190942</v>
          </cell>
          <cell r="H5">
            <v>4782.9942224727047</v>
          </cell>
          <cell r="I5">
            <v>6127.0355435790889</v>
          </cell>
          <cell r="J5">
            <v>65.041352492681867</v>
          </cell>
          <cell r="K5">
            <v>6.0004597291649153</v>
          </cell>
          <cell r="L5">
            <v>1383.3653776254937</v>
          </cell>
          <cell r="M5">
            <v>29.536486815531227</v>
          </cell>
          <cell r="N5">
            <v>0</v>
          </cell>
          <cell r="O5">
            <v>8.3348622235268211E-8</v>
          </cell>
          <cell r="P5">
            <v>0.99994464053700238</v>
          </cell>
          <cell r="Q5">
            <v>14.000035341950046</v>
          </cell>
          <cell r="R5">
            <v>553.97057421541376</v>
          </cell>
          <cell r="S5">
            <v>110.13258635406491</v>
          </cell>
          <cell r="T5">
            <v>4.570629488820293</v>
          </cell>
          <cell r="U5">
            <v>269.42715099993308</v>
          </cell>
          <cell r="V5">
            <v>57.482555906611758</v>
          </cell>
          <cell r="W5">
            <v>9.4120268142478469</v>
          </cell>
          <cell r="X5">
            <v>0</v>
          </cell>
          <cell r="Y5">
            <v>0</v>
          </cell>
          <cell r="Z5">
            <v>0</v>
          </cell>
          <cell r="AA5">
            <v>9.0000000078559168</v>
          </cell>
          <cell r="AB5">
            <v>3.0000000266159184</v>
          </cell>
          <cell r="AC5">
            <v>1.3435347072644689E-2</v>
          </cell>
          <cell r="AD5">
            <v>14.999999952581097</v>
          </cell>
          <cell r="AE5">
            <v>9.9999998591860511</v>
          </cell>
          <cell r="AF5">
            <v>9.0000468223656362</v>
          </cell>
          <cell r="AG5">
            <v>2.0000232820373767</v>
          </cell>
          <cell r="AH5">
            <v>0</v>
          </cell>
        </row>
        <row r="6">
          <cell r="A6">
            <v>2</v>
          </cell>
          <cell r="B6" t="str">
            <v>CapeCod</v>
          </cell>
          <cell r="C6">
            <v>41122</v>
          </cell>
          <cell r="D6" t="str">
            <v>meter</v>
          </cell>
          <cell r="E6">
            <v>7157.0375417912146</v>
          </cell>
          <cell r="F6">
            <v>67.970636055072845</v>
          </cell>
          <cell r="G6">
            <v>84835.4067144859</v>
          </cell>
          <cell r="H6">
            <v>4761.9930249868476</v>
          </cell>
          <cell r="I6">
            <v>6055.6537935881433</v>
          </cell>
          <cell r="J6">
            <v>65.021703385160194</v>
          </cell>
          <cell r="K6">
            <v>6.0002412836201104</v>
          </cell>
          <cell r="L6">
            <v>1379.2979658137833</v>
          </cell>
          <cell r="M6">
            <v>29.244574797268086</v>
          </cell>
          <cell r="N6">
            <v>0</v>
          </cell>
          <cell r="O6">
            <v>1.0203915356022331E-7</v>
          </cell>
          <cell r="P6">
            <v>0.99994460973444643</v>
          </cell>
          <cell r="Q6">
            <v>14.000035419555056</v>
          </cell>
          <cell r="R6">
            <v>558.44290423987673</v>
          </cell>
          <cell r="S6">
            <v>110.98472467227043</v>
          </cell>
          <cell r="T6">
            <v>4.5706364992074437</v>
          </cell>
          <cell r="U6">
            <v>270.47357844135558</v>
          </cell>
          <cell r="V6">
            <v>57.804471749411789</v>
          </cell>
          <cell r="W6">
            <v>9.4120924014811944</v>
          </cell>
          <cell r="X6">
            <v>0</v>
          </cell>
          <cell r="Y6">
            <v>0</v>
          </cell>
          <cell r="Z6">
            <v>0</v>
          </cell>
          <cell r="AA6">
            <v>10.000000007084154</v>
          </cell>
          <cell r="AB6">
            <v>3.0000000242372296</v>
          </cell>
          <cell r="AC6">
            <v>1.3433970410683411E-2</v>
          </cell>
          <cell r="AD6">
            <v>14.99999998638596</v>
          </cell>
          <cell r="AE6">
            <v>9.9999999503689647</v>
          </cell>
          <cell r="AF6">
            <v>9.0000468443571879</v>
          </cell>
          <cell r="AG6">
            <v>2.0000262188191975</v>
          </cell>
          <cell r="AH6">
            <v>0</v>
          </cell>
        </row>
        <row r="7">
          <cell r="A7">
            <v>2</v>
          </cell>
          <cell r="B7" t="str">
            <v>CapeCod</v>
          </cell>
          <cell r="C7">
            <v>41153</v>
          </cell>
          <cell r="D7" t="str">
            <v>meter</v>
          </cell>
          <cell r="E7">
            <v>7200.3324589280028</v>
          </cell>
          <cell r="F7">
            <v>67.945835000113092</v>
          </cell>
          <cell r="G7">
            <v>84854.870015779117</v>
          </cell>
          <cell r="H7">
            <v>4727.9921276659134</v>
          </cell>
          <cell r="I7">
            <v>6065.6900147609231</v>
          </cell>
          <cell r="J7">
            <v>65.008150460658229</v>
          </cell>
          <cell r="K7">
            <v>6.0000906113326682</v>
          </cell>
          <cell r="L7">
            <v>1375.1471248483958</v>
          </cell>
          <cell r="M7">
            <v>28.92984686825157</v>
          </cell>
          <cell r="N7">
            <v>0</v>
          </cell>
          <cell r="O7">
            <v>1.1797292278759753E-7</v>
          </cell>
          <cell r="P7">
            <v>0.9999445578009053</v>
          </cell>
          <cell r="Q7">
            <v>14.000035799083518</v>
          </cell>
          <cell r="R7">
            <v>569.82925726234805</v>
          </cell>
          <cell r="S7">
            <v>111.98050493220359</v>
          </cell>
          <cell r="T7">
            <v>4.7137559630335915</v>
          </cell>
          <cell r="U7">
            <v>271.72023036558096</v>
          </cell>
          <cell r="V7">
            <v>58.481677790600969</v>
          </cell>
          <cell r="W7">
            <v>9.4120225484703539</v>
          </cell>
          <cell r="X7">
            <v>0</v>
          </cell>
          <cell r="Y7">
            <v>0</v>
          </cell>
          <cell r="Z7">
            <v>0</v>
          </cell>
          <cell r="AA7">
            <v>10.000000005820356</v>
          </cell>
          <cell r="AB7">
            <v>3.0000000194410363</v>
          </cell>
          <cell r="AC7">
            <v>8.9574130687077921E-3</v>
          </cell>
          <cell r="AD7">
            <v>15.000000397680205</v>
          </cell>
          <cell r="AE7">
            <v>9.9999999651765457</v>
          </cell>
          <cell r="AF7">
            <v>9.0000470756076041</v>
          </cell>
          <cell r="AG7">
            <v>2.0000565435477937</v>
          </cell>
          <cell r="AH7">
            <v>0</v>
          </cell>
        </row>
        <row r="8">
          <cell r="A8">
            <v>2</v>
          </cell>
          <cell r="B8" t="str">
            <v>CapeCod</v>
          </cell>
          <cell r="C8">
            <v>41183</v>
          </cell>
          <cell r="D8" t="str">
            <v>meter</v>
          </cell>
          <cell r="E8">
            <v>7179.1416912893446</v>
          </cell>
          <cell r="F8">
            <v>68.949770137086048</v>
          </cell>
          <cell r="G8">
            <v>84943.467273662769</v>
          </cell>
          <cell r="H8">
            <v>4693.9933002454172</v>
          </cell>
          <cell r="I8">
            <v>6102.7332096395512</v>
          </cell>
          <cell r="J8">
            <v>64.994431308608767</v>
          </cell>
          <cell r="K8">
            <v>5.9999380910392945</v>
          </cell>
          <cell r="L8">
            <v>1371.7964946291072</v>
          </cell>
          <cell r="M8">
            <v>29.107434226014519</v>
          </cell>
          <cell r="N8">
            <v>0</v>
          </cell>
          <cell r="O8">
            <v>1.43466380164014E-7</v>
          </cell>
          <cell r="P8">
            <v>0.99994447747939508</v>
          </cell>
          <cell r="Q8">
            <v>14.000036366953875</v>
          </cell>
          <cell r="R8">
            <v>585.72734775252263</v>
          </cell>
          <cell r="S8">
            <v>113.97417351378927</v>
          </cell>
          <cell r="T8">
            <v>4.7137915458831294</v>
          </cell>
          <cell r="U8">
            <v>273.1381268156959</v>
          </cell>
          <cell r="V8">
            <v>58.606307820529366</v>
          </cell>
          <cell r="W8">
            <v>8.9947016717357009</v>
          </cell>
          <cell r="X8">
            <v>0</v>
          </cell>
          <cell r="Y8">
            <v>0</v>
          </cell>
          <cell r="Z8">
            <v>0</v>
          </cell>
          <cell r="AA8">
            <v>10.0000000038577</v>
          </cell>
          <cell r="AB8">
            <v>3.0000000125375865</v>
          </cell>
          <cell r="AC8">
            <v>8.9535084173970915E-3</v>
          </cell>
          <cell r="AD8">
            <v>15.00000043077659</v>
          </cell>
          <cell r="AE8">
            <v>9.9999999742487589</v>
          </cell>
          <cell r="AF8">
            <v>9.0000002541515673</v>
          </cell>
          <cell r="AG8">
            <v>2.0000565776507986</v>
          </cell>
          <cell r="AH8">
            <v>0</v>
          </cell>
        </row>
        <row r="9">
          <cell r="A9">
            <v>2</v>
          </cell>
          <cell r="B9" t="str">
            <v>CapeCod</v>
          </cell>
          <cell r="C9">
            <v>41214</v>
          </cell>
          <cell r="D9" t="str">
            <v>meter</v>
          </cell>
          <cell r="E9">
            <v>7129.0646236138191</v>
          </cell>
          <cell r="F9">
            <v>68.96647162908981</v>
          </cell>
          <cell r="G9">
            <v>85049.458004289976</v>
          </cell>
          <cell r="H9">
            <v>4672.99506199602</v>
          </cell>
          <cell r="I9">
            <v>6177.2736409915578</v>
          </cell>
          <cell r="J9">
            <v>64.991676060589896</v>
          </cell>
          <cell r="K9">
            <v>5.999907460047333</v>
          </cell>
          <cell r="L9">
            <v>1367.9679492913494</v>
          </cell>
          <cell r="M9">
            <v>28.880846568735329</v>
          </cell>
          <cell r="N9">
            <v>0</v>
          </cell>
          <cell r="O9">
            <v>1.666041397671467E-7</v>
          </cell>
          <cell r="P9">
            <v>0.99994444843668473</v>
          </cell>
          <cell r="Q9">
            <v>14.000036841426825</v>
          </cell>
          <cell r="R9">
            <v>598.33684036821796</v>
          </cell>
          <cell r="S9">
            <v>115.40820643433153</v>
          </cell>
          <cell r="T9">
            <v>4.8569144664883357</v>
          </cell>
          <cell r="U9">
            <v>274.17832097541719</v>
          </cell>
          <cell r="V9">
            <v>58.618294999040359</v>
          </cell>
          <cell r="W9">
            <v>8.9947584691074614</v>
          </cell>
          <cell r="X9">
            <v>0</v>
          </cell>
          <cell r="Y9">
            <v>0</v>
          </cell>
          <cell r="Z9">
            <v>0</v>
          </cell>
          <cell r="AA9">
            <v>10.000000002760263</v>
          </cell>
          <cell r="AB9">
            <v>3.0000000079331182</v>
          </cell>
          <cell r="AC9">
            <v>4.4771062236085351E-3</v>
          </cell>
          <cell r="AD9">
            <v>15.000000405700371</v>
          </cell>
          <cell r="AE9">
            <v>9.9999999668855111</v>
          </cell>
          <cell r="AF9">
            <v>9.0000002353636948</v>
          </cell>
          <cell r="AG9">
            <v>2.0000556969074839</v>
          </cell>
          <cell r="AH9">
            <v>0</v>
          </cell>
        </row>
        <row r="10">
          <cell r="A10">
            <v>2</v>
          </cell>
          <cell r="B10" t="str">
            <v>CapeCod</v>
          </cell>
          <cell r="C10">
            <v>41244</v>
          </cell>
          <cell r="D10" t="str">
            <v>meter</v>
          </cell>
          <cell r="E10">
            <v>7029.4255929952487</v>
          </cell>
          <cell r="F10">
            <v>70.00479852711274</v>
          </cell>
          <cell r="G10">
            <v>85186.889759224592</v>
          </cell>
          <cell r="H10">
            <v>4687.9977789207123</v>
          </cell>
          <cell r="I10">
            <v>6293.4100418547132</v>
          </cell>
          <cell r="J10">
            <v>65.003416537127691</v>
          </cell>
          <cell r="K10">
            <v>6.0000379827588981</v>
          </cell>
          <cell r="L10">
            <v>1364.0301870295834</v>
          </cell>
          <cell r="M10">
            <v>28.897867125919213</v>
          </cell>
          <cell r="N10">
            <v>0</v>
          </cell>
          <cell r="O10">
            <v>1.7801949096093284E-7</v>
          </cell>
          <cell r="P10">
            <v>0.99994444675493077</v>
          </cell>
          <cell r="Q10">
            <v>14.000037033326297</v>
          </cell>
          <cell r="R10">
            <v>605.14360145875014</v>
          </cell>
          <cell r="S10">
            <v>117.50069848586806</v>
          </cell>
          <cell r="T10">
            <v>4.8569295469542153</v>
          </cell>
          <cell r="U10">
            <v>275.49609705479673</v>
          </cell>
          <cell r="V10">
            <v>58.713065945485106</v>
          </cell>
          <cell r="W10">
            <v>8.9952073573566818</v>
          </cell>
          <cell r="X10">
            <v>0</v>
          </cell>
          <cell r="Y10">
            <v>0</v>
          </cell>
          <cell r="Z10">
            <v>0</v>
          </cell>
          <cell r="AA10">
            <v>10.000000002359382</v>
          </cell>
          <cell r="AB10">
            <v>3.0000000057440941</v>
          </cell>
          <cell r="AC10">
            <v>4.476059229644812E-3</v>
          </cell>
          <cell r="AD10">
            <v>15.000000735024617</v>
          </cell>
          <cell r="AE10">
            <v>10.000000062426492</v>
          </cell>
          <cell r="AF10">
            <v>9.0000004540638585</v>
          </cell>
          <cell r="AG10">
            <v>2.0000809069914109</v>
          </cell>
          <cell r="AH10">
            <v>0</v>
          </cell>
        </row>
        <row r="11">
          <cell r="A11">
            <v>2</v>
          </cell>
          <cell r="B11" t="str">
            <v>CapeCod</v>
          </cell>
          <cell r="C11">
            <v>41275</v>
          </cell>
          <cell r="D11" t="str">
            <v>meter</v>
          </cell>
          <cell r="E11">
            <v>6890.6100208031266</v>
          </cell>
          <cell r="F11">
            <v>70.044278915229157</v>
          </cell>
          <cell r="G11">
            <v>85317.498239070934</v>
          </cell>
          <cell r="H11">
            <v>4714.0003189350909</v>
          </cell>
          <cell r="I11">
            <v>6399.0270823954643</v>
          </cell>
          <cell r="J11">
            <v>65.028629063132826</v>
          </cell>
          <cell r="K11">
            <v>6.0003182786437357</v>
          </cell>
          <cell r="L11">
            <v>1360.0941321935304</v>
          </cell>
          <cell r="M11">
            <v>28.64187815015541</v>
          </cell>
          <cell r="N11">
            <v>0</v>
          </cell>
          <cell r="O11">
            <v>1.9407048588548862E-7</v>
          </cell>
          <cell r="P11">
            <v>0.99994452474889117</v>
          </cell>
          <cell r="Q11">
            <v>14.000036493001707</v>
          </cell>
          <cell r="R11">
            <v>601.82956432201036</v>
          </cell>
          <cell r="S11">
            <v>118.19957790703616</v>
          </cell>
          <cell r="T11">
            <v>5.0000137809067891</v>
          </cell>
          <cell r="U11">
            <v>277.17783436754513</v>
          </cell>
          <cell r="V11">
            <v>58.706433592813354</v>
          </cell>
          <cell r="W11">
            <v>8.9951760068867497</v>
          </cell>
          <cell r="X11">
            <v>0</v>
          </cell>
          <cell r="Y11">
            <v>0</v>
          </cell>
          <cell r="Z11">
            <v>0</v>
          </cell>
          <cell r="AA11">
            <v>10.000000003717707</v>
          </cell>
          <cell r="AB11">
            <v>3.0000000101407798</v>
          </cell>
          <cell r="AC11">
            <v>4.331954001557798E-6</v>
          </cell>
          <cell r="AD11">
            <v>15.000000410007532</v>
          </cell>
          <cell r="AE11">
            <v>9.9999999914667566</v>
          </cell>
          <cell r="AF11">
            <v>9.0000002852439422</v>
          </cell>
          <cell r="AG11">
            <v>2.0000585971410789</v>
          </cell>
          <cell r="AH11">
            <v>0</v>
          </cell>
        </row>
        <row r="12">
          <cell r="A12">
            <v>2</v>
          </cell>
          <cell r="B12" t="str">
            <v>CapeCod</v>
          </cell>
          <cell r="C12">
            <v>41306</v>
          </cell>
          <cell r="D12" t="str">
            <v>meter</v>
          </cell>
          <cell r="E12">
            <v>6783.3567924830086</v>
          </cell>
          <cell r="F12">
            <v>70.071939941923986</v>
          </cell>
          <cell r="G12">
            <v>85406.596365026038</v>
          </cell>
          <cell r="H12">
            <v>4753.0015978705005</v>
          </cell>
          <cell r="I12">
            <v>6495.9330654417963</v>
          </cell>
          <cell r="J12">
            <v>65.060083568327357</v>
          </cell>
          <cell r="K12">
            <v>6.0006679686495641</v>
          </cell>
          <cell r="L12">
            <v>1356.5684311247614</v>
          </cell>
          <cell r="M12">
            <v>28.498111275642792</v>
          </cell>
          <cell r="N12">
            <v>0</v>
          </cell>
          <cell r="O12">
            <v>2.3665431327862222E-7</v>
          </cell>
          <cell r="P12">
            <v>0.99994459655170576</v>
          </cell>
          <cell r="Q12">
            <v>14.000035721123606</v>
          </cell>
          <cell r="R12">
            <v>597.06835489884963</v>
          </cell>
          <cell r="S12">
            <v>118.25535480002985</v>
          </cell>
          <cell r="T12">
            <v>5.0000025276389781</v>
          </cell>
          <cell r="U12">
            <v>278.30538657886353</v>
          </cell>
          <cell r="V12">
            <v>58.744473723716617</v>
          </cell>
          <cell r="W12">
            <v>8.9953561068939454</v>
          </cell>
          <cell r="X12">
            <v>0</v>
          </cell>
          <cell r="Y12">
            <v>0</v>
          </cell>
          <cell r="Z12">
            <v>0</v>
          </cell>
          <cell r="AA12">
            <v>10.000000005210206</v>
          </cell>
          <cell r="AB12">
            <v>3.0000000146239314</v>
          </cell>
          <cell r="AC12">
            <v>6.7764638538571045E-6</v>
          </cell>
          <cell r="AD12">
            <v>15.000000815338691</v>
          </cell>
          <cell r="AE12">
            <v>10.000000109419814</v>
          </cell>
          <cell r="AF12">
            <v>9.00000056315859</v>
          </cell>
          <cell r="AG12">
            <v>2.0000893518335103</v>
          </cell>
          <cell r="AH12">
            <v>0</v>
          </cell>
        </row>
        <row r="13">
          <cell r="A13">
            <v>2</v>
          </cell>
          <cell r="B13" t="str">
            <v>CapeCod</v>
          </cell>
          <cell r="C13">
            <v>41334</v>
          </cell>
          <cell r="D13" t="str">
            <v>meter</v>
          </cell>
          <cell r="E13">
            <v>6704.3317493185823</v>
          </cell>
          <cell r="F13">
            <v>71.085912734630881</v>
          </cell>
          <cell r="G13">
            <v>85442.747986737944</v>
          </cell>
          <cell r="H13">
            <v>4802.0012986780921</v>
          </cell>
          <cell r="I13">
            <v>6482.3631845468844</v>
          </cell>
          <cell r="J13">
            <v>65.07789942857822</v>
          </cell>
          <cell r="K13">
            <v>6.0008660333858073</v>
          </cell>
          <cell r="L13">
            <v>1352.784239616873</v>
          </cell>
          <cell r="M13">
            <v>28.557129821062809</v>
          </cell>
          <cell r="N13">
            <v>0</v>
          </cell>
          <cell r="O13">
            <v>2.3941590338247071E-7</v>
          </cell>
          <cell r="P13">
            <v>0.99994464737563371</v>
          </cell>
          <cell r="Q13">
            <v>14.000034973489367</v>
          </cell>
          <cell r="R13">
            <v>590.95989387124723</v>
          </cell>
          <cell r="S13">
            <v>117.94762207335835</v>
          </cell>
          <cell r="T13">
            <v>4.9999905311828599</v>
          </cell>
          <cell r="U13">
            <v>279.18783936317413</v>
          </cell>
          <cell r="V13">
            <v>59.071747746379771</v>
          </cell>
          <cell r="W13">
            <v>8.9951899281159928</v>
          </cell>
          <cell r="X13">
            <v>0</v>
          </cell>
          <cell r="Y13">
            <v>0</v>
          </cell>
          <cell r="Z13">
            <v>0</v>
          </cell>
          <cell r="AA13">
            <v>10.000000006472659</v>
          </cell>
          <cell r="AB13">
            <v>3.0000000195317429</v>
          </cell>
          <cell r="AC13">
            <v>8.8968468640511996E-6</v>
          </cell>
          <cell r="AD13">
            <v>15.00000114932552</v>
          </cell>
          <cell r="AE13">
            <v>10.000000164294368</v>
          </cell>
          <cell r="AF13">
            <v>9.0000007995386468</v>
          </cell>
          <cell r="AG13">
            <v>2.0001172724619418</v>
          </cell>
          <cell r="AH13">
            <v>0</v>
          </cell>
        </row>
        <row r="14">
          <cell r="A14">
            <v>2</v>
          </cell>
          <cell r="B14" t="str">
            <v>CapeCod</v>
          </cell>
          <cell r="C14">
            <v>41365</v>
          </cell>
          <cell r="D14" t="str">
            <v>meter</v>
          </cell>
          <cell r="E14">
            <v>6717.5391725667159</v>
          </cell>
          <cell r="F14">
            <v>71.079199354052918</v>
          </cell>
          <cell r="G14">
            <v>85442.811522699471</v>
          </cell>
          <cell r="H14">
            <v>4850.9999031344887</v>
          </cell>
          <cell r="I14">
            <v>6436.5077564998674</v>
          </cell>
          <cell r="J14">
            <v>65.085456400155067</v>
          </cell>
          <cell r="K14">
            <v>6.0009500467065822</v>
          </cell>
          <cell r="L14">
            <v>1348.232646516972</v>
          </cell>
          <cell r="M14">
            <v>28.132805611467372</v>
          </cell>
          <cell r="N14">
            <v>0</v>
          </cell>
          <cell r="O14">
            <v>2.2589327693510356E-7</v>
          </cell>
          <cell r="P14">
            <v>0.99994468664913394</v>
          </cell>
          <cell r="Q14">
            <v>14.000034266329275</v>
          </cell>
          <cell r="R14">
            <v>586.06073504415122</v>
          </cell>
          <cell r="S14">
            <v>117.99093278952866</v>
          </cell>
          <cell r="T14">
            <v>4.9999794694188786</v>
          </cell>
          <cell r="U14">
            <v>280.20945098532525</v>
          </cell>
          <cell r="V14">
            <v>59.078193020255959</v>
          </cell>
          <cell r="W14">
            <v>8.9952204427812781</v>
          </cell>
          <cell r="X14">
            <v>0</v>
          </cell>
          <cell r="Y14">
            <v>0</v>
          </cell>
          <cell r="Z14">
            <v>0</v>
          </cell>
          <cell r="AA14">
            <v>10.000000007500205</v>
          </cell>
          <cell r="AB14">
            <v>3.0000000225205352</v>
          </cell>
          <cell r="AC14">
            <v>1.0640266502002029E-5</v>
          </cell>
          <cell r="AD14">
            <v>15.000001219089027</v>
          </cell>
          <cell r="AE14">
            <v>10.00000018459631</v>
          </cell>
          <cell r="AF14">
            <v>9.000000847383232</v>
          </cell>
          <cell r="AG14">
            <v>2.0001210105281002</v>
          </cell>
          <cell r="AH14">
            <v>0</v>
          </cell>
        </row>
        <row r="15">
          <cell r="A15">
            <v>2</v>
          </cell>
          <cell r="B15" t="str">
            <v>CapeCod</v>
          </cell>
          <cell r="C15">
            <v>41395</v>
          </cell>
          <cell r="D15" t="str">
            <v>meter</v>
          </cell>
          <cell r="E15">
            <v>6766.2188662300005</v>
          </cell>
          <cell r="F15">
            <v>71.081552247579879</v>
          </cell>
          <cell r="G15">
            <v>85470.988624006437</v>
          </cell>
          <cell r="H15">
            <v>4890.9993920570878</v>
          </cell>
          <cell r="I15">
            <v>6341.0889118786963</v>
          </cell>
          <cell r="J15">
            <v>65.076849147267197</v>
          </cell>
          <cell r="K15">
            <v>6.0008543570654984</v>
          </cell>
          <cell r="L15">
            <v>1343.9892916588324</v>
          </cell>
          <cell r="M15">
            <v>28.066253783002953</v>
          </cell>
          <cell r="N15">
            <v>0</v>
          </cell>
          <cell r="O15">
            <v>2.1223589654712382E-7</v>
          </cell>
          <cell r="P15">
            <v>0.99994471614595759</v>
          </cell>
          <cell r="Q15">
            <v>14.000033759753622</v>
          </cell>
          <cell r="R15">
            <v>584.46634463082557</v>
          </cell>
          <cell r="S15">
            <v>117.82828401189383</v>
          </cell>
          <cell r="T15">
            <v>4.9999732590730455</v>
          </cell>
          <cell r="U15">
            <v>281.18240248492395</v>
          </cell>
          <cell r="V15">
            <v>59.378195997288792</v>
          </cell>
          <cell r="W15">
            <v>8.9951822237911774</v>
          </cell>
          <cell r="X15">
            <v>0</v>
          </cell>
          <cell r="Y15">
            <v>0</v>
          </cell>
          <cell r="Z15">
            <v>0</v>
          </cell>
          <cell r="AA15">
            <v>10.000000008006781</v>
          </cell>
          <cell r="AB15">
            <v>3.0000000249563858</v>
          </cell>
          <cell r="AC15">
            <v>1.1495956376881599E-5</v>
          </cell>
          <cell r="AD15">
            <v>15.000001227096396</v>
          </cell>
          <cell r="AE15">
            <v>10.000000268361696</v>
          </cell>
          <cell r="AF15">
            <v>9.0000008538538872</v>
          </cell>
          <cell r="AG15">
            <v>2.0001207069594149</v>
          </cell>
          <cell r="AH15">
            <v>0</v>
          </cell>
        </row>
        <row r="16">
          <cell r="A16">
            <v>2</v>
          </cell>
          <cell r="B16" t="str">
            <v>CapeCod</v>
          </cell>
          <cell r="C16">
            <v>41426</v>
          </cell>
          <cell r="D16" t="str">
            <v>meter</v>
          </cell>
          <cell r="E16">
            <v>6856.8941143622396</v>
          </cell>
          <cell r="F16">
            <v>72.075494190151147</v>
          </cell>
          <cell r="G16">
            <v>85472.429683196853</v>
          </cell>
          <cell r="H16">
            <v>4938.9980687423231</v>
          </cell>
          <cell r="I16">
            <v>6212.5805627820928</v>
          </cell>
          <cell r="J16">
            <v>65.047804732717481</v>
          </cell>
          <cell r="K16">
            <v>6.0005314608243925</v>
          </cell>
          <cell r="L16">
            <v>1339.7050010597734</v>
          </cell>
          <cell r="M16">
            <v>27.715030518753053</v>
          </cell>
          <cell r="N16">
            <v>0</v>
          </cell>
          <cell r="O16">
            <v>2.0281110795096042E-7</v>
          </cell>
          <cell r="P16">
            <v>0.9999447127943859</v>
          </cell>
          <cell r="Q16">
            <v>14.000033924614979</v>
          </cell>
          <cell r="R16">
            <v>589.48047093722425</v>
          </cell>
          <cell r="S16">
            <v>118.3616799336025</v>
          </cell>
          <cell r="T16">
            <v>4.9999805124226713</v>
          </cell>
          <cell r="U16">
            <v>282.29761274537077</v>
          </cell>
          <cell r="V16">
            <v>59.412555365462346</v>
          </cell>
          <cell r="W16">
            <v>8.9953448991735332</v>
          </cell>
          <cell r="X16">
            <v>0</v>
          </cell>
          <cell r="Y16">
            <v>0</v>
          </cell>
          <cell r="Z16">
            <v>0</v>
          </cell>
          <cell r="AA16">
            <v>10.000000007432977</v>
          </cell>
          <cell r="AB16">
            <v>3.0000000226434893</v>
          </cell>
          <cell r="AC16">
            <v>1.0413625259209231E-5</v>
          </cell>
          <cell r="AD16">
            <v>15.000001586838257</v>
          </cell>
          <cell r="AE16">
            <v>10.000000373045332</v>
          </cell>
          <cell r="AF16">
            <v>9.0000011004438552</v>
          </cell>
          <cell r="AG16">
            <v>2.0001508628694005</v>
          </cell>
          <cell r="AH16">
            <v>0</v>
          </cell>
        </row>
        <row r="17">
          <cell r="A17">
            <v>2</v>
          </cell>
          <cell r="B17" t="str">
            <v>CapeCod</v>
          </cell>
          <cell r="C17">
            <v>41456</v>
          </cell>
          <cell r="D17" t="str">
            <v>meter</v>
          </cell>
          <cell r="E17">
            <v>6965.9269198099255</v>
          </cell>
          <cell r="F17">
            <v>72.051726759755482</v>
          </cell>
          <cell r="G17">
            <v>85477.920718640831</v>
          </cell>
          <cell r="H17">
            <v>4924.9968988451537</v>
          </cell>
          <cell r="I17">
            <v>6109.7480733361062</v>
          </cell>
          <cell r="J17">
            <v>65.015358160515248</v>
          </cell>
          <cell r="K17">
            <v>6.000170741685678</v>
          </cell>
          <cell r="L17">
            <v>1334.9331897296888</v>
          </cell>
          <cell r="M17">
            <v>27.230481804120576</v>
          </cell>
          <cell r="N17">
            <v>0</v>
          </cell>
          <cell r="O17">
            <v>2.1969875722165802E-7</v>
          </cell>
          <cell r="P17">
            <v>0.99994466609026822</v>
          </cell>
          <cell r="Q17">
            <v>14.000034265924461</v>
          </cell>
          <cell r="R17">
            <v>601.01476675732965</v>
          </cell>
          <cell r="S17">
            <v>119.00308865239661</v>
          </cell>
          <cell r="T17">
            <v>5.0000034894237668</v>
          </cell>
          <cell r="U17">
            <v>283.28202835302665</v>
          </cell>
          <cell r="V17">
            <v>59.737507555859274</v>
          </cell>
          <cell r="W17">
            <v>8.9953229038759819</v>
          </cell>
          <cell r="X17">
            <v>0</v>
          </cell>
          <cell r="Y17">
            <v>0</v>
          </cell>
          <cell r="Z17">
            <v>0</v>
          </cell>
          <cell r="AA17">
            <v>10.00000000601297</v>
          </cell>
          <cell r="AB17">
            <v>3.0000000185157649</v>
          </cell>
          <cell r="AC17">
            <v>7.6460111236949092E-6</v>
          </cell>
          <cell r="AD17">
            <v>15.000001504920046</v>
          </cell>
          <cell r="AE17">
            <v>10.000000310420585</v>
          </cell>
          <cell r="AF17">
            <v>9.000001043938747</v>
          </cell>
          <cell r="AG17">
            <v>2.0001455546570832</v>
          </cell>
          <cell r="AH17">
            <v>0</v>
          </cell>
        </row>
        <row r="18">
          <cell r="A18">
            <v>2</v>
          </cell>
          <cell r="B18" t="str">
            <v>CapeCod</v>
          </cell>
          <cell r="C18">
            <v>41487</v>
          </cell>
          <cell r="D18" t="str">
            <v>meter</v>
          </cell>
          <cell r="E18">
            <v>7046.8564740221782</v>
          </cell>
          <cell r="F18">
            <v>72.03061627091212</v>
          </cell>
          <cell r="G18">
            <v>85505.202966847341</v>
          </cell>
          <cell r="H18">
            <v>4893.9963909621019</v>
          </cell>
          <cell r="I18">
            <v>6037.992046244899</v>
          </cell>
          <cell r="J18">
            <v>64.983426572453212</v>
          </cell>
          <cell r="K18">
            <v>5.9998157477938179</v>
          </cell>
          <cell r="L18">
            <v>1330.3957096841345</v>
          </cell>
          <cell r="M18">
            <v>27.083493656572191</v>
          </cell>
          <cell r="N18">
            <v>0</v>
          </cell>
          <cell r="O18">
            <v>2.5289807625713861E-7</v>
          </cell>
          <cell r="P18">
            <v>0.99994458649629059</v>
          </cell>
          <cell r="Q18">
            <v>14.00003485068182</v>
          </cell>
          <cell r="R18">
            <v>616.889300352644</v>
          </cell>
          <cell r="S18">
            <v>120.28673721216478</v>
          </cell>
          <cell r="T18">
            <v>5.0000376986570698</v>
          </cell>
          <cell r="U18">
            <v>284.4353589238425</v>
          </cell>
          <cell r="V18">
            <v>59.783235614635181</v>
          </cell>
          <cell r="W18">
            <v>8.9955394488797715</v>
          </cell>
          <cell r="X18">
            <v>0</v>
          </cell>
          <cell r="Y18">
            <v>0</v>
          </cell>
          <cell r="Z18">
            <v>0</v>
          </cell>
          <cell r="AA18">
            <v>10.000000003866662</v>
          </cell>
          <cell r="AB18">
            <v>3.0000000107683356</v>
          </cell>
          <cell r="AC18">
            <v>3.5101193901421922E-6</v>
          </cell>
          <cell r="AD18">
            <v>15.00000183139627</v>
          </cell>
          <cell r="AE18">
            <v>10.000000405357131</v>
          </cell>
          <cell r="AF18">
            <v>9.0000012661090967</v>
          </cell>
          <cell r="AG18">
            <v>2.0001740109256709</v>
          </cell>
          <cell r="AH18">
            <v>0</v>
          </cell>
        </row>
        <row r="19">
          <cell r="A19">
            <v>2</v>
          </cell>
          <cell r="B19" t="str">
            <v>CapeCod</v>
          </cell>
          <cell r="C19">
            <v>41518</v>
          </cell>
          <cell r="D19" t="str">
            <v>meter</v>
          </cell>
          <cell r="E19">
            <v>7088.3515910709893</v>
          </cell>
          <cell r="F19">
            <v>73.003294078872813</v>
          </cell>
          <cell r="G19">
            <v>85527.108055371747</v>
          </cell>
          <cell r="H19">
            <v>4843.9957501015269</v>
          </cell>
          <cell r="I19">
            <v>6047.3087697886458</v>
          </cell>
          <cell r="J19">
            <v>64.969753207710127</v>
          </cell>
          <cell r="K19">
            <v>5.9996637365328835</v>
          </cell>
          <cell r="L19">
            <v>1326.1063631749053</v>
          </cell>
          <cell r="M19">
            <v>26.730887719837312</v>
          </cell>
          <cell r="N19">
            <v>0</v>
          </cell>
          <cell r="O19">
            <v>2.7535343359336071E-7</v>
          </cell>
          <cell r="P19">
            <v>0.99994454593600424</v>
          </cell>
          <cell r="Q19">
            <v>14.000035265648092</v>
          </cell>
          <cell r="R19">
            <v>629.47533402527085</v>
          </cell>
          <cell r="S19">
            <v>121.34469432570204</v>
          </cell>
          <cell r="T19">
            <v>5.0000635364355128</v>
          </cell>
          <cell r="U19">
            <v>285.51927919479618</v>
          </cell>
          <cell r="V19">
            <v>59.808263311562293</v>
          </cell>
          <cell r="W19">
            <v>8.9956579338587179</v>
          </cell>
          <cell r="X19">
            <v>0</v>
          </cell>
          <cell r="Y19">
            <v>0</v>
          </cell>
          <cell r="Z19">
            <v>0</v>
          </cell>
          <cell r="AA19">
            <v>10.00000000267535</v>
          </cell>
          <cell r="AB19">
            <v>3.000000006184691</v>
          </cell>
          <cell r="AC19">
            <v>1.0071279762627453E-6</v>
          </cell>
          <cell r="AD19">
            <v>15.000002125612056</v>
          </cell>
          <cell r="AE19">
            <v>10.000000490987039</v>
          </cell>
          <cell r="AF19">
            <v>9.0000014681250082</v>
          </cell>
          <cell r="AG19">
            <v>2.0001996517009855</v>
          </cell>
          <cell r="AH19">
            <v>0</v>
          </cell>
        </row>
        <row r="20">
          <cell r="A20">
            <v>2</v>
          </cell>
          <cell r="B20" t="str">
            <v>CapeCod</v>
          </cell>
          <cell r="C20">
            <v>41548</v>
          </cell>
          <cell r="D20" t="str">
            <v>meter</v>
          </cell>
          <cell r="E20">
            <v>7064.2989224493849</v>
          </cell>
          <cell r="F20">
            <v>73.001819514052158</v>
          </cell>
          <cell r="G20">
            <v>85610.177773116942</v>
          </cell>
          <cell r="H20">
            <v>4794.9969977940309</v>
          </cell>
          <cell r="I20">
            <v>6086.0178874247222</v>
          </cell>
          <cell r="J20">
            <v>64.968532751110132</v>
          </cell>
          <cell r="K20">
            <v>5.9996501683183165</v>
          </cell>
          <cell r="L20">
            <v>1321.6321907482547</v>
          </cell>
          <cell r="M20">
            <v>26.601212716665795</v>
          </cell>
          <cell r="N20">
            <v>0</v>
          </cell>
          <cell r="O20">
            <v>2.9515760363756143E-7</v>
          </cell>
          <cell r="P20">
            <v>0.99994452819565005</v>
          </cell>
          <cell r="Q20">
            <v>14.000035365326987</v>
          </cell>
          <cell r="R20">
            <v>636.38946342138581</v>
          </cell>
          <cell r="S20">
            <v>122.70108068476991</v>
          </cell>
          <cell r="T20">
            <v>5.0000761081826282</v>
          </cell>
          <cell r="U20">
            <v>286.62697591279237</v>
          </cell>
          <cell r="V20">
            <v>59.840381903048851</v>
          </cell>
          <cell r="W20">
            <v>8.9958101778731372</v>
          </cell>
          <cell r="X20">
            <v>0</v>
          </cell>
          <cell r="Y20">
            <v>0</v>
          </cell>
          <cell r="Z20">
            <v>0</v>
          </cell>
          <cell r="AA20">
            <v>10.000000002142318</v>
          </cell>
          <cell r="AB20">
            <v>3.0000000041803432</v>
          </cell>
          <cell r="AC20">
            <v>0</v>
          </cell>
          <cell r="AD20">
            <v>15.000001850333128</v>
          </cell>
          <cell r="AE20">
            <v>10.000000410613158</v>
          </cell>
          <cell r="AF20">
            <v>9.0000012729371228</v>
          </cell>
          <cell r="AG20">
            <v>2.0001754136538747</v>
          </cell>
          <cell r="AH20">
            <v>0</v>
          </cell>
        </row>
        <row r="21">
          <cell r="A21">
            <v>2</v>
          </cell>
          <cell r="B21" t="str">
            <v>CapeCod</v>
          </cell>
          <cell r="C21">
            <v>41579</v>
          </cell>
          <cell r="D21" t="str">
            <v>meter</v>
          </cell>
          <cell r="E21">
            <v>7013.1717187595368</v>
          </cell>
          <cell r="F21">
            <v>73.018450776164201</v>
          </cell>
          <cell r="G21">
            <v>85715.041217119753</v>
          </cell>
          <cell r="H21">
            <v>4763.99890757701</v>
          </cell>
          <cell r="I21">
            <v>6169.1447161849619</v>
          </cell>
          <cell r="J21">
            <v>64.989980530129486</v>
          </cell>
          <cell r="K21">
            <v>5.9998886102815252</v>
          </cell>
          <cell r="L21">
            <v>1317.3647995650974</v>
          </cell>
          <cell r="M21">
            <v>26.254611045083468</v>
          </cell>
          <cell r="N21">
            <v>0</v>
          </cell>
          <cell r="O21">
            <v>2.8622192433194773E-7</v>
          </cell>
          <cell r="P21">
            <v>0.99994456451279368</v>
          </cell>
          <cell r="Q21">
            <v>14.000035045018228</v>
          </cell>
          <cell r="R21">
            <v>634.04868817320266</v>
          </cell>
          <cell r="S21">
            <v>123.0843369166213</v>
          </cell>
          <cell r="T21">
            <v>5.0000659411064357</v>
          </cell>
          <cell r="U21">
            <v>287.41204625253732</v>
          </cell>
          <cell r="V21">
            <v>59.776283033118176</v>
          </cell>
          <cell r="W21">
            <v>9.4134177229551277</v>
          </cell>
          <cell r="X21">
            <v>0</v>
          </cell>
          <cell r="Y21">
            <v>0</v>
          </cell>
          <cell r="Z21">
            <v>0</v>
          </cell>
          <cell r="AA21">
            <v>10.000000003038608</v>
          </cell>
          <cell r="AB21">
            <v>3.0000000065472072</v>
          </cell>
          <cell r="AC21">
            <v>1.3941771419400902E-6</v>
          </cell>
          <cell r="AD21">
            <v>15.000002169092429</v>
          </cell>
          <cell r="AE21">
            <v>10.000000503805877</v>
          </cell>
          <cell r="AF21">
            <v>9.0000483325838854</v>
          </cell>
          <cell r="AG21">
            <v>2.00020453746574</v>
          </cell>
          <cell r="AH21">
            <v>0</v>
          </cell>
        </row>
        <row r="22">
          <cell r="A22">
            <v>2</v>
          </cell>
          <cell r="B22" t="str">
            <v>CapeCod</v>
          </cell>
          <cell r="C22">
            <v>41609</v>
          </cell>
          <cell r="D22" t="str">
            <v>meter</v>
          </cell>
          <cell r="E22">
            <v>6913.2802667712622</v>
          </cell>
          <cell r="F22">
            <v>74.056424085541863</v>
          </cell>
          <cell r="G22">
            <v>85849.12305596903</v>
          </cell>
          <cell r="H22">
            <v>4771.0017353907624</v>
          </cell>
          <cell r="I22">
            <v>6291.1064624322325</v>
          </cell>
          <cell r="J22">
            <v>65.025796637470307</v>
          </cell>
          <cell r="K22">
            <v>6.0002867896427095</v>
          </cell>
          <cell r="L22">
            <v>1312.8352599558712</v>
          </cell>
          <cell r="M22">
            <v>25.836317946351308</v>
          </cell>
          <cell r="N22">
            <v>0</v>
          </cell>
          <cell r="O22">
            <v>2.7490638358657347E-7</v>
          </cell>
          <cell r="P22">
            <v>0.99994461466915385</v>
          </cell>
          <cell r="Q22">
            <v>14.000034557344508</v>
          </cell>
          <cell r="R22">
            <v>629.1668970101008</v>
          </cell>
          <cell r="S22">
            <v>124.40007774599133</v>
          </cell>
          <cell r="T22">
            <v>5.0000531053709949</v>
          </cell>
          <cell r="U22">
            <v>288.11435507264241</v>
          </cell>
          <cell r="V22">
            <v>60.083855459861283</v>
          </cell>
          <cell r="W22">
            <v>9.4134153459974232</v>
          </cell>
          <cell r="X22">
            <v>0</v>
          </cell>
          <cell r="Y22">
            <v>0</v>
          </cell>
          <cell r="Z22">
            <v>0</v>
          </cell>
          <cell r="AA22">
            <v>10.00000000428409</v>
          </cell>
          <cell r="AB22">
            <v>3.0000000100050994</v>
          </cell>
          <cell r="AC22">
            <v>3.5182924349483636E-6</v>
          </cell>
          <cell r="AD22">
            <v>15.000002160248604</v>
          </cell>
          <cell r="AE22">
            <v>10.000000606356792</v>
          </cell>
          <cell r="AF22">
            <v>9.0000483831646019</v>
          </cell>
          <cell r="AG22">
            <v>2.0002096784623675</v>
          </cell>
          <cell r="AH22">
            <v>0</v>
          </cell>
        </row>
        <row r="23">
          <cell r="A23">
            <v>2</v>
          </cell>
          <cell r="B23" t="str">
            <v>CapeCod</v>
          </cell>
          <cell r="C23">
            <v>41640</v>
          </cell>
          <cell r="D23" t="str">
            <v>meter</v>
          </cell>
          <cell r="E23">
            <v>6772.9322469306635</v>
          </cell>
          <cell r="F23">
            <v>74.09375784047711</v>
          </cell>
          <cell r="G23">
            <v>85974.52192266268</v>
          </cell>
          <cell r="H23">
            <v>4794.0042994169862</v>
          </cell>
          <cell r="I23">
            <v>6395.8263301865481</v>
          </cell>
          <cell r="J23">
            <v>65.063246204686322</v>
          </cell>
          <cell r="K23">
            <v>6.0007031287107404</v>
          </cell>
          <cell r="L23">
            <v>1308.2882087470332</v>
          </cell>
          <cell r="M23">
            <v>25.686712310818642</v>
          </cell>
          <cell r="N23">
            <v>0</v>
          </cell>
          <cell r="O23">
            <v>2.9638189914367285E-7</v>
          </cell>
          <cell r="P23">
            <v>0.9999447150746904</v>
          </cell>
          <cell r="Q23">
            <v>14.000033637274225</v>
          </cell>
          <cell r="R23">
            <v>623.74152489692676</v>
          </cell>
          <cell r="S23">
            <v>124.38521168777027</v>
          </cell>
          <cell r="T23">
            <v>5.0000392529738376</v>
          </cell>
          <cell r="U23">
            <v>288.98198991796784</v>
          </cell>
          <cell r="V23">
            <v>60.406710301201009</v>
          </cell>
          <cell r="W23">
            <v>9.4132282273933079</v>
          </cell>
          <cell r="X23">
            <v>0</v>
          </cell>
          <cell r="Y23">
            <v>0</v>
          </cell>
          <cell r="Z23">
            <v>0</v>
          </cell>
          <cell r="AA23">
            <v>10.000000006240455</v>
          </cell>
          <cell r="AB23">
            <v>3.0000000160293543</v>
          </cell>
          <cell r="AC23">
            <v>6.727628941167929E-6</v>
          </cell>
          <cell r="AD23">
            <v>15.000002506796829</v>
          </cell>
          <cell r="AE23">
            <v>10.000000664912511</v>
          </cell>
          <cell r="AF23">
            <v>9.0000486287797479</v>
          </cell>
          <cell r="AG23">
            <v>2.0002380833641507</v>
          </cell>
          <cell r="AH23">
            <v>0</v>
          </cell>
        </row>
        <row r="24">
          <cell r="A24">
            <v>2</v>
          </cell>
          <cell r="B24" t="str">
            <v>CapeCod</v>
          </cell>
          <cell r="C24">
            <v>41671</v>
          </cell>
          <cell r="D24" t="str">
            <v>meter</v>
          </cell>
          <cell r="E24">
            <v>6667.4029715248043</v>
          </cell>
          <cell r="F24">
            <v>74.122432971209506</v>
          </cell>
          <cell r="G24">
            <v>86061.446156599297</v>
          </cell>
          <cell r="H24">
            <v>4831.005694589041</v>
          </cell>
          <cell r="I24">
            <v>6494.425307801871</v>
          </cell>
          <cell r="J24">
            <v>65.094984108555067</v>
          </cell>
          <cell r="K24">
            <v>6.0010559693521728</v>
          </cell>
          <cell r="L24">
            <v>1304.0993999184141</v>
          </cell>
          <cell r="M24">
            <v>25.361601064451339</v>
          </cell>
          <cell r="N24">
            <v>0</v>
          </cell>
          <cell r="O24">
            <v>3.3324844587380741E-7</v>
          </cell>
          <cell r="P24">
            <v>0.9999447893263943</v>
          </cell>
          <cell r="Q24">
            <v>14.000032836048</v>
          </cell>
          <cell r="R24">
            <v>619.10176316782179</v>
          </cell>
          <cell r="S24">
            <v>124.41168317945032</v>
          </cell>
          <cell r="T24">
            <v>5.0000271266898135</v>
          </cell>
          <cell r="U24">
            <v>290.02330206795688</v>
          </cell>
          <cell r="V24">
            <v>60.419030899377262</v>
          </cell>
          <cell r="W24">
            <v>9.4132864809523937</v>
          </cell>
          <cell r="X24">
            <v>0</v>
          </cell>
          <cell r="Y24">
            <v>0</v>
          </cell>
          <cell r="Z24">
            <v>0</v>
          </cell>
          <cell r="AA24">
            <v>10.000000007756352</v>
          </cell>
          <cell r="AB24">
            <v>3.0000000215064695</v>
          </cell>
          <cell r="AC24">
            <v>9.2482009129497769E-6</v>
          </cell>
          <cell r="AD24">
            <v>15.000002906560608</v>
          </cell>
          <cell r="AE24">
            <v>10.000000781361342</v>
          </cell>
          <cell r="AF24">
            <v>9.000048905678586</v>
          </cell>
          <cell r="AG24">
            <v>2.0002694054119861</v>
          </cell>
          <cell r="AH24">
            <v>0</v>
          </cell>
        </row>
        <row r="25">
          <cell r="A25">
            <v>2</v>
          </cell>
          <cell r="B25" t="str">
            <v>CapeCod</v>
          </cell>
          <cell r="C25">
            <v>41699</v>
          </cell>
          <cell r="D25" t="str">
            <v>meter</v>
          </cell>
          <cell r="E25">
            <v>6588.9759844637229</v>
          </cell>
          <cell r="F25">
            <v>75.138644300586733</v>
          </cell>
          <cell r="G25">
            <v>86101.034119746197</v>
          </cell>
          <cell r="H25">
            <v>4877.0056820714162</v>
          </cell>
          <cell r="I25">
            <v>6484.2102762667473</v>
          </cell>
          <cell r="J25">
            <v>65.100806935234218</v>
          </cell>
          <cell r="K25">
            <v>6.0011207036178282</v>
          </cell>
          <cell r="L25">
            <v>1299.6559818333303</v>
          </cell>
          <cell r="M25">
            <v>25.24033665016314</v>
          </cell>
          <cell r="N25">
            <v>0</v>
          </cell>
          <cell r="O25">
            <v>3.3855984152105463E-7</v>
          </cell>
          <cell r="P25">
            <v>0.99994481282199621</v>
          </cell>
          <cell r="Q25">
            <v>14.000032432256381</v>
          </cell>
          <cell r="R25">
            <v>617.9573485791891</v>
          </cell>
          <cell r="S25">
            <v>124.65559492274541</v>
          </cell>
          <cell r="T25">
            <v>5.0000234015447305</v>
          </cell>
          <cell r="U25">
            <v>290.85298760033822</v>
          </cell>
          <cell r="V25">
            <v>60.697837654069083</v>
          </cell>
          <cell r="W25">
            <v>9.4130459378492191</v>
          </cell>
          <cell r="X25">
            <v>0</v>
          </cell>
          <cell r="Y25">
            <v>0</v>
          </cell>
          <cell r="Z25">
            <v>0</v>
          </cell>
          <cell r="AA25">
            <v>10.000000008257217</v>
          </cell>
          <cell r="AB25">
            <v>3.0000000227219616</v>
          </cell>
          <cell r="AC25">
            <v>1.0023237368090485E-5</v>
          </cell>
          <cell r="AD25">
            <v>15.000002585776226</v>
          </cell>
          <cell r="AE25">
            <v>10.000000649334678</v>
          </cell>
          <cell r="AF25">
            <v>9.0000486880333721</v>
          </cell>
          <cell r="AG25">
            <v>2.0002431437922237</v>
          </cell>
          <cell r="AH25">
            <v>0</v>
          </cell>
        </row>
        <row r="26">
          <cell r="A26">
            <v>2</v>
          </cell>
          <cell r="B26" t="str">
            <v>CapeCod</v>
          </cell>
          <cell r="C26">
            <v>41730</v>
          </cell>
          <cell r="D26" t="str">
            <v>meter</v>
          </cell>
          <cell r="E26">
            <v>6603.007179956694</v>
          </cell>
          <cell r="F26">
            <v>75.133084849695749</v>
          </cell>
          <cell r="G26">
            <v>86098.326931841599</v>
          </cell>
          <cell r="H26">
            <v>4923.0044150126541</v>
          </cell>
          <cell r="I26">
            <v>6441.916995658572</v>
          </cell>
          <cell r="J26">
            <v>65.086027089438474</v>
          </cell>
          <cell r="K26">
            <v>6.0009563912457082</v>
          </cell>
          <cell r="L26">
            <v>1295.5139059606965</v>
          </cell>
          <cell r="M26">
            <v>24.928005767805935</v>
          </cell>
          <cell r="N26">
            <v>0</v>
          </cell>
          <cell r="O26">
            <v>3.3142511209830717E-7</v>
          </cell>
          <cell r="P26">
            <v>0.99994481298716065</v>
          </cell>
          <cell r="Q26">
            <v>14.000032484804118</v>
          </cell>
          <cell r="R26">
            <v>623.20628539552501</v>
          </cell>
          <cell r="S26">
            <v>125.20580115542346</v>
          </cell>
          <cell r="T26">
            <v>5.0000310784227811</v>
          </cell>
          <cell r="U26">
            <v>291.82823598016284</v>
          </cell>
          <cell r="V26">
            <v>60.690455932220907</v>
          </cell>
          <cell r="W26">
            <v>9.4130108775976939</v>
          </cell>
          <cell r="X26">
            <v>0</v>
          </cell>
          <cell r="Y26">
            <v>0</v>
          </cell>
          <cell r="Z26">
            <v>0</v>
          </cell>
          <cell r="AA26">
            <v>10.000000007899608</v>
          </cell>
          <cell r="AB26">
            <v>3.0000000219620548</v>
          </cell>
          <cell r="AC26">
            <v>9.2529860859446548E-6</v>
          </cell>
          <cell r="AD26">
            <v>15.000002891583406</v>
          </cell>
          <cell r="AE26">
            <v>10.000000738491815</v>
          </cell>
          <cell r="AF26">
            <v>9.0000489017211702</v>
          </cell>
          <cell r="AG26">
            <v>2.0002700398116806</v>
          </cell>
          <cell r="AH26">
            <v>0</v>
          </cell>
        </row>
        <row r="27">
          <cell r="A27">
            <v>2</v>
          </cell>
          <cell r="B27" t="str">
            <v>CapeCod</v>
          </cell>
          <cell r="C27">
            <v>41760</v>
          </cell>
          <cell r="D27" t="str">
            <v>meter</v>
          </cell>
          <cell r="E27">
            <v>6651.7343228559821</v>
          </cell>
          <cell r="F27">
            <v>75.135504209508454</v>
          </cell>
          <cell r="G27">
            <v>86125.432397664874</v>
          </cell>
          <cell r="H27">
            <v>4959.0040536583056</v>
          </cell>
          <cell r="I27">
            <v>6349.9049311923764</v>
          </cell>
          <cell r="J27">
            <v>65.055391801306172</v>
          </cell>
          <cell r="K27">
            <v>6.0006158087434756</v>
          </cell>
          <cell r="L27">
            <v>1290.76783971232</v>
          </cell>
          <cell r="M27">
            <v>24.450497727333989</v>
          </cell>
          <cell r="N27">
            <v>0</v>
          </cell>
          <cell r="O27">
            <v>3.3615176803719984E-7</v>
          </cell>
          <cell r="P27">
            <v>0.9999447829507323</v>
          </cell>
          <cell r="Q27">
            <v>14.000032938069918</v>
          </cell>
          <cell r="R27">
            <v>634.87963922325889</v>
          </cell>
          <cell r="S27">
            <v>125.8641852198343</v>
          </cell>
          <cell r="T27">
            <v>5.0000543416857246</v>
          </cell>
          <cell r="U27">
            <v>293.00579049820595</v>
          </cell>
          <cell r="V27">
            <v>60.743408343953092</v>
          </cell>
          <cell r="W27">
            <v>9.4132617346834575</v>
          </cell>
          <cell r="X27">
            <v>0</v>
          </cell>
          <cell r="Y27">
            <v>0</v>
          </cell>
          <cell r="Z27">
            <v>0</v>
          </cell>
          <cell r="AA27">
            <v>10.000000006580432</v>
          </cell>
          <cell r="AB27">
            <v>3.0000000172859376</v>
          </cell>
          <cell r="AC27">
            <v>6.6285155621347194E-6</v>
          </cell>
          <cell r="AD27">
            <v>15.000002921283903</v>
          </cell>
          <cell r="AE27">
            <v>10.000000746904043</v>
          </cell>
          <cell r="AF27">
            <v>9.0000489165078577</v>
          </cell>
          <cell r="AG27">
            <v>2.0002722451326784</v>
          </cell>
          <cell r="AH27">
            <v>0</v>
          </cell>
        </row>
        <row r="28">
          <cell r="A28">
            <v>2</v>
          </cell>
          <cell r="B28" t="str">
            <v>CapeCod</v>
          </cell>
          <cell r="C28">
            <v>41791</v>
          </cell>
          <cell r="D28" t="str">
            <v>meter</v>
          </cell>
          <cell r="E28">
            <v>6745.2850569781367</v>
          </cell>
          <cell r="F28">
            <v>75.132073309008589</v>
          </cell>
          <cell r="G28">
            <v>86132.570395957722</v>
          </cell>
          <cell r="H28">
            <v>5002.0030856949761</v>
          </cell>
          <cell r="I28">
            <v>6223.3380405417074</v>
          </cell>
          <cell r="J28">
            <v>65.014452548560357</v>
          </cell>
          <cell r="K28">
            <v>6.0001606737018465</v>
          </cell>
          <cell r="L28">
            <v>1285.9736726030631</v>
          </cell>
          <cell r="M28">
            <v>24.2333117067571</v>
          </cell>
          <cell r="N28">
            <v>0</v>
          </cell>
          <cell r="O28">
            <v>3.5044460061664551E-7</v>
          </cell>
          <cell r="P28">
            <v>0.99994471919067029</v>
          </cell>
          <cell r="Q28">
            <v>14.000033511936646</v>
          </cell>
          <cell r="R28">
            <v>651.51168285435745</v>
          </cell>
          <cell r="S28">
            <v>126.9200303537379</v>
          </cell>
          <cell r="T28">
            <v>5.0000919454474158</v>
          </cell>
          <cell r="U28">
            <v>293.49291994121438</v>
          </cell>
          <cell r="V28">
            <v>60.800402140955555</v>
          </cell>
          <cell r="W28">
            <v>9.413531664758187</v>
          </cell>
          <cell r="X28">
            <v>0</v>
          </cell>
          <cell r="Y28">
            <v>0</v>
          </cell>
          <cell r="Z28">
            <v>0</v>
          </cell>
          <cell r="AA28">
            <v>10.000000004501537</v>
          </cell>
          <cell r="AB28">
            <v>3.0000000108093867</v>
          </cell>
          <cell r="AC28">
            <v>2.4840251470456759E-6</v>
          </cell>
          <cell r="AD28">
            <v>15.000003284930125</v>
          </cell>
          <cell r="AE28">
            <v>10.000000828890045</v>
          </cell>
          <cell r="AF28">
            <v>9.000049106617606</v>
          </cell>
          <cell r="AG28">
            <v>2.0002965249460423</v>
          </cell>
          <cell r="AH28">
            <v>0</v>
          </cell>
        </row>
        <row r="29">
          <cell r="A29">
            <v>2</v>
          </cell>
          <cell r="B29" t="str">
            <v>CapeCod</v>
          </cell>
          <cell r="C29">
            <v>41821</v>
          </cell>
          <cell r="D29" t="str">
            <v>meter</v>
          </cell>
          <cell r="E29">
            <v>6850.8180706583234</v>
          </cell>
          <cell r="F29">
            <v>76.104804202088971</v>
          </cell>
          <cell r="G29">
            <v>86128.521225530581</v>
          </cell>
          <cell r="H29">
            <v>4987.0018082468314</v>
          </cell>
          <cell r="I29">
            <v>6118.0273409296578</v>
          </cell>
          <cell r="J29">
            <v>64.9815911365895</v>
          </cell>
          <cell r="K29">
            <v>5.999795342653953</v>
          </cell>
          <cell r="L29">
            <v>1281.6636836129746</v>
          </cell>
          <cell r="M29">
            <v>23.875060537147647</v>
          </cell>
          <cell r="N29">
            <v>0</v>
          </cell>
          <cell r="O29">
            <v>3.7809089337951462E-7</v>
          </cell>
          <cell r="P29">
            <v>0.9999446885809139</v>
          </cell>
          <cell r="Q29">
            <v>14.000033835152811</v>
          </cell>
          <cell r="R29">
            <v>663.35458450636577</v>
          </cell>
          <cell r="S29">
            <v>127.60410029179641</v>
          </cell>
          <cell r="T29">
            <v>5.0001160048708444</v>
          </cell>
          <cell r="U29">
            <v>294.39539260150622</v>
          </cell>
          <cell r="V29">
            <v>61.079386083193562</v>
          </cell>
          <cell r="W29">
            <v>9.4133937878920673</v>
          </cell>
          <cell r="X29">
            <v>0</v>
          </cell>
          <cell r="Y29">
            <v>0</v>
          </cell>
          <cell r="Z29">
            <v>0</v>
          </cell>
          <cell r="AA29">
            <v>10.000000003219156</v>
          </cell>
          <cell r="AB29">
            <v>3.0000000062612391</v>
          </cell>
          <cell r="AC29">
            <v>0</v>
          </cell>
          <cell r="AD29">
            <v>15.000003564013877</v>
          </cell>
          <cell r="AE29">
            <v>10.000000991753492</v>
          </cell>
          <cell r="AF29">
            <v>9.0000493041167715</v>
          </cell>
          <cell r="AG29">
            <v>2.0003230567017427</v>
          </cell>
          <cell r="AH29">
            <v>0</v>
          </cell>
        </row>
        <row r="30">
          <cell r="A30">
            <v>2</v>
          </cell>
          <cell r="B30" t="str">
            <v>CapeCod</v>
          </cell>
          <cell r="C30">
            <v>41852</v>
          </cell>
          <cell r="D30" t="str">
            <v>meter</v>
          </cell>
          <cell r="E30">
            <v>6929.6246980983142</v>
          </cell>
          <cell r="F30">
            <v>76.080719944415677</v>
          </cell>
          <cell r="G30">
            <v>86144.827407353514</v>
          </cell>
          <cell r="H30">
            <v>4953.0011795714163</v>
          </cell>
          <cell r="I30">
            <v>6043.0290176211292</v>
          </cell>
          <cell r="J30">
            <v>64.961336633101453</v>
          </cell>
          <cell r="K30">
            <v>5.9995701667244985</v>
          </cell>
          <cell r="L30">
            <v>1276.9522811648746</v>
          </cell>
          <cell r="M30">
            <v>23.680508704251562</v>
          </cell>
          <cell r="N30">
            <v>0</v>
          </cell>
          <cell r="O30">
            <v>4.0923358947873637E-7</v>
          </cell>
          <cell r="P30">
            <v>0.99994467740030812</v>
          </cell>
          <cell r="Q30">
            <v>14.000033994120162</v>
          </cell>
          <cell r="R30">
            <v>670.87443426690243</v>
          </cell>
          <cell r="S30">
            <v>128.01522423782723</v>
          </cell>
          <cell r="T30">
            <v>5.0001306177102007</v>
          </cell>
          <cell r="U30">
            <v>295.28180502065248</v>
          </cell>
          <cell r="V30">
            <v>61.133794365011582</v>
          </cell>
          <cell r="W30">
            <v>9.4136515381769108</v>
          </cell>
          <cell r="X30">
            <v>0</v>
          </cell>
          <cell r="Y30">
            <v>0</v>
          </cell>
          <cell r="Z30">
            <v>0</v>
          </cell>
          <cell r="AA30">
            <v>10.000000002515829</v>
          </cell>
          <cell r="AB30">
            <v>3.0000000036759489</v>
          </cell>
          <cell r="AC30">
            <v>0</v>
          </cell>
          <cell r="AD30">
            <v>15.000003526351669</v>
          </cell>
          <cell r="AE30">
            <v>10.000001004258499</v>
          </cell>
          <cell r="AF30">
            <v>9.0000493285330325</v>
          </cell>
          <cell r="AG30">
            <v>2.0003255435131684</v>
          </cell>
          <cell r="AH30">
            <v>0</v>
          </cell>
        </row>
        <row r="31">
          <cell r="A31">
            <v>2</v>
          </cell>
          <cell r="B31" t="str">
            <v>CapeCod</v>
          </cell>
          <cell r="C31">
            <v>41883</v>
          </cell>
          <cell r="D31" t="str">
            <v>meter</v>
          </cell>
          <cell r="E31">
            <v>6973.7335227146204</v>
          </cell>
          <cell r="F31">
            <v>76.055658213418937</v>
          </cell>
          <cell r="G31">
            <v>86174.07148606563</v>
          </cell>
          <cell r="H31">
            <v>4899.0009135677037</v>
          </cell>
          <cell r="I31">
            <v>6055.009403471201</v>
          </cell>
          <cell r="J31">
            <v>64.970874859685054</v>
          </cell>
          <cell r="K31">
            <v>5.9996762063041702</v>
          </cell>
          <cell r="L31">
            <v>1272.7284306567428</v>
          </cell>
          <cell r="M31">
            <v>23.345814382939722</v>
          </cell>
          <cell r="N31">
            <v>0</v>
          </cell>
          <cell r="O31">
            <v>3.9839103447244369E-7</v>
          </cell>
          <cell r="P31">
            <v>0.99994470896999055</v>
          </cell>
          <cell r="Q31">
            <v>14.000033573968146</v>
          </cell>
          <cell r="R31">
            <v>667.22970193000435</v>
          </cell>
          <cell r="S31">
            <v>128.35649919095255</v>
          </cell>
          <cell r="T31">
            <v>5.0001188444776412</v>
          </cell>
          <cell r="U31">
            <v>296.3020389226491</v>
          </cell>
          <cell r="V31">
            <v>61.139828758459835</v>
          </cell>
          <cell r="W31">
            <v>9.4136800283489706</v>
          </cell>
          <cell r="X31">
            <v>0</v>
          </cell>
          <cell r="Y31">
            <v>0</v>
          </cell>
          <cell r="Z31">
            <v>0</v>
          </cell>
          <cell r="AA31">
            <v>10.000000003430149</v>
          </cell>
          <cell r="AB31">
            <v>3.0000000069386239</v>
          </cell>
          <cell r="AC31">
            <v>2.9359978554134869E-8</v>
          </cell>
          <cell r="AD31">
            <v>15.000003864348196</v>
          </cell>
          <cell r="AE31">
            <v>10.000001102735052</v>
          </cell>
          <cell r="AF31">
            <v>9.0000495631356525</v>
          </cell>
          <cell r="AG31">
            <v>2.000353006504981</v>
          </cell>
          <cell r="AH31">
            <v>0</v>
          </cell>
        </row>
        <row r="32">
          <cell r="A32">
            <v>2</v>
          </cell>
          <cell r="B32" t="str">
            <v>CapeCod</v>
          </cell>
          <cell r="C32">
            <v>41913</v>
          </cell>
          <cell r="D32" t="str">
            <v>meter</v>
          </cell>
          <cell r="E32">
            <v>6951.0514819869477</v>
          </cell>
          <cell r="F32">
            <v>77.057504394010067</v>
          </cell>
          <cell r="G32">
            <v>86262.478172589908</v>
          </cell>
          <cell r="H32">
            <v>4845.0025056757968</v>
          </cell>
          <cell r="I32">
            <v>6094.8872022082078</v>
          </cell>
          <cell r="J32">
            <v>64.992783137077126</v>
          </cell>
          <cell r="K32">
            <v>5.9999197677781648</v>
          </cell>
          <cell r="L32">
            <v>1268.0495795052884</v>
          </cell>
          <cell r="M32">
            <v>22.886688090153935</v>
          </cell>
          <cell r="N32">
            <v>0</v>
          </cell>
          <cell r="O32">
            <v>3.9995572877984053E-7</v>
          </cell>
          <cell r="P32">
            <v>0.99465381267210407</v>
          </cell>
          <cell r="Q32">
            <v>14.024247434228066</v>
          </cell>
          <cell r="R32">
            <v>662.04709679750772</v>
          </cell>
          <cell r="S32">
            <v>128.71228000735707</v>
          </cell>
          <cell r="T32">
            <v>5.0001071201322915</v>
          </cell>
          <cell r="U32">
            <v>297.20073544982932</v>
          </cell>
          <cell r="V32">
            <v>61.43921678898657</v>
          </cell>
          <cell r="W32">
            <v>9.4135368790632512</v>
          </cell>
          <cell r="X32">
            <v>0</v>
          </cell>
          <cell r="Y32">
            <v>5.7517692665596401E-5</v>
          </cell>
          <cell r="Z32">
            <v>0</v>
          </cell>
          <cell r="AA32">
            <v>10.000000004569875</v>
          </cell>
          <cell r="AB32">
            <v>3.0000000100391939</v>
          </cell>
          <cell r="AC32">
            <v>1.969664794281693E-6</v>
          </cell>
          <cell r="AD32">
            <v>15.000003927056602</v>
          </cell>
          <cell r="AE32">
            <v>10.00000108237727</v>
          </cell>
          <cell r="AF32">
            <v>9.0000496101448864</v>
          </cell>
          <cell r="AG32">
            <v>2.0003580440262945</v>
          </cell>
          <cell r="AH32">
            <v>0</v>
          </cell>
        </row>
        <row r="33">
          <cell r="A33">
            <v>2</v>
          </cell>
          <cell r="B33" t="str">
            <v>CapeCod</v>
          </cell>
          <cell r="C33">
            <v>41944</v>
          </cell>
          <cell r="D33" t="str">
            <v>meter</v>
          </cell>
          <cell r="E33">
            <v>6900.6187047709846</v>
          </cell>
          <cell r="F33">
            <v>77.073707612612523</v>
          </cell>
          <cell r="G33">
            <v>86368.133341733759</v>
          </cell>
          <cell r="H33">
            <v>4811.0045914106058</v>
          </cell>
          <cell r="I33">
            <v>6177.6400309938081</v>
          </cell>
          <cell r="J33">
            <v>65.026555533773404</v>
          </cell>
          <cell r="K33">
            <v>6.0002952265407323</v>
          </cell>
          <cell r="L33">
            <v>1263.5585177652335</v>
          </cell>
          <cell r="M33">
            <v>22.752394257109835</v>
          </cell>
          <cell r="N33">
            <v>0</v>
          </cell>
          <cell r="O33">
            <v>4.0910853464214199E-7</v>
          </cell>
          <cell r="P33">
            <v>0.99465386352535501</v>
          </cell>
          <cell r="Q33">
            <v>14.024246816287064</v>
          </cell>
          <cell r="R33">
            <v>655.9680777327294</v>
          </cell>
          <cell r="S33">
            <v>129.30000099545657</v>
          </cell>
          <cell r="T33">
            <v>5.000092014940126</v>
          </cell>
          <cell r="U33">
            <v>297.94099927928175</v>
          </cell>
          <cell r="V33">
            <v>61.361755191147822</v>
          </cell>
          <cell r="W33">
            <v>9.4131698829963515</v>
          </cell>
          <cell r="X33">
            <v>0</v>
          </cell>
          <cell r="Y33">
            <v>5.7517745615815473E-5</v>
          </cell>
          <cell r="Z33">
            <v>0</v>
          </cell>
          <cell r="AA33">
            <v>10.000000005981066</v>
          </cell>
          <cell r="AB33">
            <v>3.0000000146284456</v>
          </cell>
          <cell r="AC33">
            <v>4.3970461394982834E-6</v>
          </cell>
          <cell r="AD33">
            <v>15.000003983474979</v>
          </cell>
          <cell r="AE33">
            <v>10.000001099175908</v>
          </cell>
          <cell r="AF33">
            <v>9.0000496580290168</v>
          </cell>
          <cell r="AG33">
            <v>2.0003645431606145</v>
          </cell>
          <cell r="AH33">
            <v>0</v>
          </cell>
        </row>
        <row r="34">
          <cell r="A34">
            <v>2</v>
          </cell>
          <cell r="B34" t="str">
            <v>CapeCod</v>
          </cell>
          <cell r="C34">
            <v>41974</v>
          </cell>
          <cell r="D34" t="str">
            <v>meter</v>
          </cell>
          <cell r="E34">
            <v>6803.4441322055554</v>
          </cell>
          <cell r="F34">
            <v>77.115486692141104</v>
          </cell>
          <cell r="G34">
            <v>86508.749203369531</v>
          </cell>
          <cell r="H34">
            <v>4814.0078000062867</v>
          </cell>
          <cell r="I34">
            <v>6303.8094534772181</v>
          </cell>
          <cell r="J34">
            <v>65.063075984700717</v>
          </cell>
          <cell r="K34">
            <v>6.0007012363195749</v>
          </cell>
          <cell r="L34">
            <v>1259.3407749214625</v>
          </cell>
          <cell r="M34">
            <v>22.419370238308716</v>
          </cell>
          <cell r="N34">
            <v>0</v>
          </cell>
          <cell r="O34">
            <v>4.1250478130254789E-7</v>
          </cell>
          <cell r="P34">
            <v>0.99465390717206315</v>
          </cell>
          <cell r="Q34">
            <v>14.024246323008477</v>
          </cell>
          <cell r="R34">
            <v>651.18516723503819</v>
          </cell>
          <cell r="S34">
            <v>130.34734189118333</v>
          </cell>
          <cell r="T34">
            <v>4.8569858261109786</v>
          </cell>
          <cell r="U34">
            <v>298.72837681369742</v>
          </cell>
          <cell r="V34">
            <v>61.660674746488993</v>
          </cell>
          <cell r="W34">
            <v>9.4128693756298709</v>
          </cell>
          <cell r="X34">
            <v>0</v>
          </cell>
          <cell r="Y34">
            <v>5.7517744577753117E-5</v>
          </cell>
          <cell r="Z34">
            <v>0</v>
          </cell>
          <cell r="AA34">
            <v>10.000000007176356</v>
          </cell>
          <cell r="AB34">
            <v>3.0000000173222841</v>
          </cell>
          <cell r="AC34">
            <v>4.4803827829819707E-3</v>
          </cell>
          <cell r="AD34">
            <v>15.000004308298747</v>
          </cell>
          <cell r="AE34">
            <v>10.000001151510435</v>
          </cell>
          <cell r="AF34">
            <v>9.0000498911833038</v>
          </cell>
          <cell r="AG34">
            <v>2.0003940381989604</v>
          </cell>
          <cell r="AH34">
            <v>0</v>
          </cell>
        </row>
        <row r="35">
          <cell r="A35">
            <v>2</v>
          </cell>
          <cell r="B35" t="str">
            <v>CapeCod</v>
          </cell>
          <cell r="C35">
            <v>42005</v>
          </cell>
          <cell r="D35" t="str">
            <v>meter</v>
          </cell>
          <cell r="E35">
            <v>6664.4329427229441</v>
          </cell>
          <cell r="F35">
            <v>77.154693062044572</v>
          </cell>
          <cell r="G35">
            <v>86635.915444830738</v>
          </cell>
          <cell r="H35">
            <v>4837.0105696244473</v>
          </cell>
          <cell r="I35">
            <v>6413.3551747140409</v>
          </cell>
          <cell r="J35">
            <v>65.088778756948528</v>
          </cell>
          <cell r="K35">
            <v>6.0009869824319848</v>
          </cell>
          <cell r="L35">
            <v>1254.4627340833035</v>
          </cell>
          <cell r="M35">
            <v>22.17924672611483</v>
          </cell>
          <cell r="N35">
            <v>0</v>
          </cell>
          <cell r="O35">
            <v>4.5684326747191186E-7</v>
          </cell>
          <cell r="P35">
            <v>0.9946539792768111</v>
          </cell>
          <cell r="Q35">
            <v>14.024245709371662</v>
          </cell>
          <cell r="R35">
            <v>650.2537844952127</v>
          </cell>
          <cell r="S35">
            <v>130.93381614350173</v>
          </cell>
          <cell r="T35">
            <v>4.8569818545454098</v>
          </cell>
          <cell r="U35">
            <v>299.63883468954464</v>
          </cell>
          <cell r="V35">
            <v>61.942040134630894</v>
          </cell>
          <cell r="W35">
            <v>9.4127428437521079</v>
          </cell>
          <cell r="X35">
            <v>0</v>
          </cell>
          <cell r="Y35">
            <v>5.7517779852967514E-5</v>
          </cell>
          <cell r="Z35">
            <v>0</v>
          </cell>
          <cell r="AA35">
            <v>10.000000008357393</v>
          </cell>
          <cell r="AB35">
            <v>3.000000021307295</v>
          </cell>
          <cell r="AC35">
            <v>4.4821825106600901E-3</v>
          </cell>
          <cell r="AD35">
            <v>15.000004371458187</v>
          </cell>
          <cell r="AE35">
            <v>10.000001251434842</v>
          </cell>
          <cell r="AF35">
            <v>9.000049938116522</v>
          </cell>
          <cell r="AG35">
            <v>2.0003988840882805</v>
          </cell>
          <cell r="AH35">
            <v>0</v>
          </cell>
        </row>
        <row r="36">
          <cell r="A36">
            <v>2</v>
          </cell>
          <cell r="B36" t="str">
            <v>CapeCod</v>
          </cell>
          <cell r="C36">
            <v>42036</v>
          </cell>
          <cell r="D36" t="str">
            <v>meter</v>
          </cell>
          <cell r="E36">
            <v>6558.7994114784833</v>
          </cell>
          <cell r="F36">
            <v>78.184622939808889</v>
          </cell>
          <cell r="G36">
            <v>86724.447249045901</v>
          </cell>
          <cell r="H36">
            <v>4872.0121959134622</v>
          </cell>
          <cell r="I36">
            <v>6515.8628373090178</v>
          </cell>
          <cell r="J36">
            <v>65.098405246975588</v>
          </cell>
          <cell r="K36">
            <v>6.0010940032651785</v>
          </cell>
          <cell r="L36">
            <v>1250.2377708333652</v>
          </cell>
          <cell r="M36">
            <v>21.844248096095814</v>
          </cell>
          <cell r="N36">
            <v>0</v>
          </cell>
          <cell r="O36">
            <v>5.3370124005917109E-7</v>
          </cell>
          <cell r="P36">
            <v>0.99465400660851988</v>
          </cell>
          <cell r="Q36">
            <v>14.024245561120994</v>
          </cell>
          <cell r="R36">
            <v>655.82307041699517</v>
          </cell>
          <cell r="S36">
            <v>131.50701637190957</v>
          </cell>
          <cell r="T36">
            <v>4.8569895547890294</v>
          </cell>
          <cell r="U36">
            <v>300.67637820938143</v>
          </cell>
          <cell r="V36">
            <v>61.953236807396856</v>
          </cell>
          <cell r="W36">
            <v>9.4127957956190933</v>
          </cell>
          <cell r="X36">
            <v>0</v>
          </cell>
          <cell r="Y36">
            <v>5.7517699266073354E-5</v>
          </cell>
          <cell r="Z36">
            <v>0</v>
          </cell>
          <cell r="AA36">
            <v>10.000000008463244</v>
          </cell>
          <cell r="AB36">
            <v>3.0000000211428755</v>
          </cell>
          <cell r="AC36">
            <v>4.4820942949627832E-3</v>
          </cell>
          <cell r="AD36">
            <v>15.000004692106176</v>
          </cell>
          <cell r="AE36">
            <v>10.000001344831658</v>
          </cell>
          <cell r="AF36">
            <v>9.0000501600691809</v>
          </cell>
          <cell r="AG36">
            <v>2.0004257341275378</v>
          </cell>
          <cell r="AH36">
            <v>0</v>
          </cell>
        </row>
        <row r="37">
          <cell r="A37">
            <v>2</v>
          </cell>
          <cell r="B37" t="str">
            <v>CapeCod</v>
          </cell>
          <cell r="C37">
            <v>42064</v>
          </cell>
          <cell r="D37" t="str">
            <v>meter</v>
          </cell>
          <cell r="E37">
            <v>6481.9242480214007</v>
          </cell>
          <cell r="F37">
            <v>78.201607256674478</v>
          </cell>
          <cell r="G37">
            <v>86765.500242918395</v>
          </cell>
          <cell r="H37">
            <v>4915.0124101824704</v>
          </cell>
          <cell r="I37">
            <v>6507.242440692391</v>
          </cell>
          <cell r="J37">
            <v>65.081729299610544</v>
          </cell>
          <cell r="K37">
            <v>6.0009086113127337</v>
          </cell>
          <cell r="L37">
            <v>1245.8713294895806</v>
          </cell>
          <cell r="M37">
            <v>21.470558535864946</v>
          </cell>
          <cell r="N37">
            <v>0</v>
          </cell>
          <cell r="O37">
            <v>5.5745884299149267E-7</v>
          </cell>
          <cell r="P37">
            <v>0.99465397230667962</v>
          </cell>
          <cell r="Q37">
            <v>14.024246036997082</v>
          </cell>
          <cell r="R37">
            <v>668.11693352905468</v>
          </cell>
          <cell r="S37">
            <v>132.22121462028429</v>
          </cell>
          <cell r="T37">
            <v>4.8570150132823571</v>
          </cell>
          <cell r="U37">
            <v>301.43910922494683</v>
          </cell>
          <cell r="V37">
            <v>61.970759355948736</v>
          </cell>
          <cell r="W37">
            <v>9.412878817738191</v>
          </cell>
          <cell r="X37">
            <v>0</v>
          </cell>
          <cell r="Y37">
            <v>5.7517467419354814E-5</v>
          </cell>
          <cell r="Z37">
            <v>0</v>
          </cell>
          <cell r="AA37">
            <v>10.000000007146586</v>
          </cell>
          <cell r="AB37">
            <v>3.0000000164701066</v>
          </cell>
          <cell r="AC37">
            <v>4.4794249825325875E-3</v>
          </cell>
          <cell r="AD37">
            <v>15.000004583711247</v>
          </cell>
          <cell r="AE37">
            <v>10.000001336892275</v>
          </cell>
          <cell r="AF37">
            <v>9.000050139350618</v>
          </cell>
          <cell r="AG37">
            <v>2.0004246149134426</v>
          </cell>
          <cell r="AH37">
            <v>0</v>
          </cell>
        </row>
        <row r="38">
          <cell r="A38">
            <v>2</v>
          </cell>
          <cell r="B38" t="str">
            <v>CapeCod</v>
          </cell>
          <cell r="C38">
            <v>42095</v>
          </cell>
          <cell r="D38" t="str">
            <v>meter</v>
          </cell>
          <cell r="E38">
            <v>6497.9855076407866</v>
          </cell>
          <cell r="F38">
            <v>78.198891493799948</v>
          </cell>
          <cell r="G38">
            <v>86768.522980915892</v>
          </cell>
          <cell r="H38">
            <v>4959.0114690974133</v>
          </cell>
          <cell r="I38">
            <v>6465.9069303483766</v>
          </cell>
          <cell r="J38">
            <v>65.054889951223487</v>
          </cell>
          <cell r="K38">
            <v>6.0006102295122314</v>
          </cell>
          <cell r="L38">
            <v>1241.7578426467117</v>
          </cell>
          <cell r="M38">
            <v>21.439522554264453</v>
          </cell>
          <cell r="N38">
            <v>0</v>
          </cell>
          <cell r="O38">
            <v>5.8122927631375089E-7</v>
          </cell>
          <cell r="P38">
            <v>0.99465390713595003</v>
          </cell>
          <cell r="Q38">
            <v>14.024246658154128</v>
          </cell>
          <cell r="R38">
            <v>684.48142695530419</v>
          </cell>
          <cell r="S38">
            <v>133.2866497882232</v>
          </cell>
          <cell r="T38">
            <v>4.8570528152918708</v>
          </cell>
          <cell r="U38">
            <v>302.00088647439628</v>
          </cell>
          <cell r="V38">
            <v>62.050015506093608</v>
          </cell>
          <cell r="W38">
            <v>9.4132542149922607</v>
          </cell>
          <cell r="X38">
            <v>0</v>
          </cell>
          <cell r="Y38">
            <v>5.7517198252954457E-5</v>
          </cell>
          <cell r="Z38">
            <v>0</v>
          </cell>
          <cell r="AA38">
            <v>10.000000005163248</v>
          </cell>
          <cell r="AB38">
            <v>3.000000010286703</v>
          </cell>
          <cell r="AC38">
            <v>4.4754134997609003E-3</v>
          </cell>
          <cell r="AD38">
            <v>15.000004955132693</v>
          </cell>
          <cell r="AE38">
            <v>10.000001421041871</v>
          </cell>
          <cell r="AF38">
            <v>9.000050332397409</v>
          </cell>
          <cell r="AG38">
            <v>2.0004487019811954</v>
          </cell>
          <cell r="AH38">
            <v>0</v>
          </cell>
        </row>
        <row r="39">
          <cell r="A39">
            <v>2</v>
          </cell>
          <cell r="B39" t="str">
            <v>CapeCod</v>
          </cell>
          <cell r="C39">
            <v>42125</v>
          </cell>
          <cell r="D39" t="str">
            <v>meter</v>
          </cell>
          <cell r="E39">
            <v>6545.2487020692515</v>
          </cell>
          <cell r="F39">
            <v>78.20066096049419</v>
          </cell>
          <cell r="G39">
            <v>86788.970577712011</v>
          </cell>
          <cell r="H39">
            <v>4994.0110573772245</v>
          </cell>
          <cell r="I39">
            <v>6373.7192192665616</v>
          </cell>
          <cell r="J39">
            <v>65.024225260741716</v>
          </cell>
          <cell r="K39">
            <v>6.000269320134481</v>
          </cell>
          <cell r="L39">
            <v>1237.7876056230036</v>
          </cell>
          <cell r="M39">
            <v>21.174185554357315</v>
          </cell>
          <cell r="N39">
            <v>0</v>
          </cell>
          <cell r="O39">
            <v>6.0583282219986212E-7</v>
          </cell>
          <cell r="P39">
            <v>0.99465388243890862</v>
          </cell>
          <cell r="Q39">
            <v>14.024247124720606</v>
          </cell>
          <cell r="R39">
            <v>695.97155242289477</v>
          </cell>
          <cell r="S39">
            <v>134.30243179302155</v>
          </cell>
          <cell r="T39">
            <v>4.8570769902979469</v>
          </cell>
          <cell r="U39">
            <v>302.93418162909722</v>
          </cell>
          <cell r="V39">
            <v>62.359721949341484</v>
          </cell>
          <cell r="W39">
            <v>9.4131599784480695</v>
          </cell>
          <cell r="X39">
            <v>0</v>
          </cell>
          <cell r="Y39">
            <v>5.7516987205413895E-5</v>
          </cell>
          <cell r="Z39">
            <v>0</v>
          </cell>
          <cell r="AA39">
            <v>10.000000003905567</v>
          </cell>
          <cell r="AB39">
            <v>3.000000005495786</v>
          </cell>
          <cell r="AC39">
            <v>4.4728499615048229E-3</v>
          </cell>
          <cell r="AD39">
            <v>15.00000491956712</v>
          </cell>
          <cell r="AE39">
            <v>10.000001371996067</v>
          </cell>
          <cell r="AF39">
            <v>9.000050309852611</v>
          </cell>
          <cell r="AG39">
            <v>2.0004483994158186</v>
          </cell>
          <cell r="AH39">
            <v>0</v>
          </cell>
        </row>
        <row r="40">
          <cell r="A40">
            <v>2</v>
          </cell>
          <cell r="B40" t="str">
            <v>CapeCod</v>
          </cell>
          <cell r="C40">
            <v>42156</v>
          </cell>
          <cell r="D40" t="str">
            <v>meter</v>
          </cell>
          <cell r="E40">
            <v>6636.6709398111116</v>
          </cell>
          <cell r="F40">
            <v>78.194248489327848</v>
          </cell>
          <cell r="G40">
            <v>86789.999721127999</v>
          </cell>
          <cell r="H40">
            <v>5035.0100861069004</v>
          </cell>
          <cell r="I40">
            <v>6248.3939980384821</v>
          </cell>
          <cell r="J40">
            <v>64.995546290686008</v>
          </cell>
          <cell r="K40">
            <v>5.9999504866591513</v>
          </cell>
          <cell r="L40">
            <v>1233.0835287131044</v>
          </cell>
          <cell r="M40">
            <v>20.98163708381686</v>
          </cell>
          <cell r="N40">
            <v>0</v>
          </cell>
          <cell r="O40">
            <v>6.3586366889705453E-7</v>
          </cell>
          <cell r="P40">
            <v>0.99465387153730023</v>
          </cell>
          <cell r="Q40">
            <v>14.024247214135396</v>
          </cell>
          <cell r="R40">
            <v>703.30321458574429</v>
          </cell>
          <cell r="S40">
            <v>134.37919358026733</v>
          </cell>
          <cell r="T40">
            <v>4.8570914496905191</v>
          </cell>
          <cell r="U40">
            <v>303.77737638996888</v>
          </cell>
          <cell r="V40">
            <v>62.401241349206799</v>
          </cell>
          <cell r="W40">
            <v>9.4133566818699084</v>
          </cell>
          <cell r="X40">
            <v>0</v>
          </cell>
          <cell r="Y40">
            <v>5.7516851291448944E-5</v>
          </cell>
          <cell r="Z40">
            <v>0</v>
          </cell>
          <cell r="AA40">
            <v>10.000000003143251</v>
          </cell>
          <cell r="AB40">
            <v>3.0000000030303271</v>
          </cell>
          <cell r="AC40">
            <v>4.4712898602621617E-3</v>
          </cell>
          <cell r="AD40">
            <v>15.000004829900227</v>
          </cell>
          <cell r="AE40">
            <v>10.000001369404334</v>
          </cell>
          <cell r="AF40">
            <v>9.0000502995023126</v>
          </cell>
          <cell r="AG40">
            <v>2.0004469602659332</v>
          </cell>
          <cell r="AH40">
            <v>0</v>
          </cell>
        </row>
        <row r="41">
          <cell r="A41">
            <v>2</v>
          </cell>
          <cell r="B41" t="str">
            <v>CapeCod</v>
          </cell>
          <cell r="C41">
            <v>42186</v>
          </cell>
          <cell r="D41" t="str">
            <v>meter</v>
          </cell>
          <cell r="E41">
            <v>6744.9400866012602</v>
          </cell>
          <cell r="F41">
            <v>79.169411335594276</v>
          </cell>
          <cell r="G41">
            <v>86790.428729134161</v>
          </cell>
          <cell r="H41">
            <v>5019.0090966045409</v>
          </cell>
          <cell r="I41">
            <v>6145.9732227467075</v>
          </cell>
          <cell r="J41">
            <v>64.986101740061699</v>
          </cell>
          <cell r="K41">
            <v>5.9998454885057111</v>
          </cell>
          <cell r="L41">
            <v>1229.2530719707249</v>
          </cell>
          <cell r="M41">
            <v>20.754526702341774</v>
          </cell>
          <cell r="N41">
            <v>0</v>
          </cell>
          <cell r="O41">
            <v>6.4933511619134367E-7</v>
          </cell>
          <cell r="P41">
            <v>0.99465390947022381</v>
          </cell>
          <cell r="Q41">
            <v>14.024246870412064</v>
          </cell>
          <cell r="R41">
            <v>700.11161325715193</v>
          </cell>
          <cell r="S41">
            <v>134.1059763892234</v>
          </cell>
          <cell r="T41">
            <v>4.8570813453498438</v>
          </cell>
          <cell r="U41">
            <v>304.26508439816553</v>
          </cell>
          <cell r="V41">
            <v>62.458407692536632</v>
          </cell>
          <cell r="W41">
            <v>9.4136273834933668</v>
          </cell>
          <cell r="X41">
            <v>0</v>
          </cell>
          <cell r="Y41">
            <v>5.7516858716014829E-5</v>
          </cell>
          <cell r="Z41">
            <v>0</v>
          </cell>
          <cell r="AA41">
            <v>10.000000003821205</v>
          </cell>
          <cell r="AB41">
            <v>3.0000000060722281</v>
          </cell>
          <cell r="AC41">
            <v>4.4725031175095143E-3</v>
          </cell>
          <cell r="AD41">
            <v>15.000005351560727</v>
          </cell>
          <cell r="AE41">
            <v>10.000001497440573</v>
          </cell>
          <cell r="AF41">
            <v>9.0000505995838882</v>
          </cell>
          <cell r="AG41">
            <v>2.0004816597705402</v>
          </cell>
          <cell r="AH41">
            <v>0</v>
          </cell>
        </row>
        <row r="42">
          <cell r="A42">
            <v>2</v>
          </cell>
          <cell r="B42" t="str">
            <v>CapeCod</v>
          </cell>
          <cell r="C42">
            <v>42217</v>
          </cell>
          <cell r="D42" t="str">
            <v>meter</v>
          </cell>
          <cell r="E42">
            <v>6825.5186908476599</v>
          </cell>
          <cell r="F42">
            <v>79.149210027786083</v>
          </cell>
          <cell r="G42">
            <v>86811.897416784763</v>
          </cell>
          <cell r="H42">
            <v>4983.0087766646884</v>
          </cell>
          <cell r="I42">
            <v>6071.6773847783797</v>
          </cell>
          <cell r="J42">
            <v>64.988897931768193</v>
          </cell>
          <cell r="K42">
            <v>5.9998765746820171</v>
          </cell>
          <cell r="L42">
            <v>1225.3597830362935</v>
          </cell>
          <cell r="M42">
            <v>20.510233194547933</v>
          </cell>
          <cell r="N42">
            <v>0</v>
          </cell>
          <cell r="O42">
            <v>6.7354238957938644E-7</v>
          </cell>
          <cell r="P42">
            <v>0.99465395392348066</v>
          </cell>
          <cell r="Q42">
            <v>14.024246270759342</v>
          </cell>
          <cell r="R42">
            <v>694.04380195350495</v>
          </cell>
          <cell r="S42">
            <v>134.00780724012111</v>
          </cell>
          <cell r="T42">
            <v>4.8570655698074114</v>
          </cell>
          <cell r="U42">
            <v>305.13506685517007</v>
          </cell>
          <cell r="V42">
            <v>62.727702021853879</v>
          </cell>
          <cell r="W42">
            <v>9.413443678865157</v>
          </cell>
          <cell r="X42">
            <v>0</v>
          </cell>
          <cell r="Y42">
            <v>5.7516916955887674E-5</v>
          </cell>
          <cell r="Z42">
            <v>0</v>
          </cell>
          <cell r="AA42">
            <v>10.000000004846141</v>
          </cell>
          <cell r="AB42">
            <v>3.0000000091701877</v>
          </cell>
          <cell r="AC42">
            <v>4.4743879414360851E-3</v>
          </cell>
          <cell r="AD42">
            <v>15.000005364027343</v>
          </cell>
          <cell r="AE42">
            <v>10.000001582646787</v>
          </cell>
          <cell r="AF42">
            <v>9.0000506125727782</v>
          </cell>
          <cell r="AG42">
            <v>2.0004829814272349</v>
          </cell>
          <cell r="AH42">
            <v>0</v>
          </cell>
        </row>
        <row r="43">
          <cell r="A43">
            <v>2</v>
          </cell>
          <cell r="B43" t="str">
            <v>CapeCod</v>
          </cell>
          <cell r="C43">
            <v>42248</v>
          </cell>
          <cell r="D43" t="str">
            <v>meter</v>
          </cell>
          <cell r="E43">
            <v>6870.0780761369497</v>
          </cell>
          <cell r="F43">
            <v>79.124779436451604</v>
          </cell>
          <cell r="G43">
            <v>86842.330009694924</v>
          </cell>
          <cell r="H43">
            <v>4926.0087290470728</v>
          </cell>
          <cell r="I43">
            <v>6079.7543275475828</v>
          </cell>
          <cell r="J43">
            <v>65.010169965216164</v>
          </cell>
          <cell r="K43">
            <v>6.0001130628243144</v>
          </cell>
          <cell r="L43">
            <v>1221.1735045402943</v>
          </cell>
          <cell r="M43">
            <v>20.459290408334564</v>
          </cell>
          <cell r="N43">
            <v>0</v>
          </cell>
          <cell r="O43">
            <v>6.7012111188644706E-7</v>
          </cell>
          <cell r="P43">
            <v>0.99465400024389772</v>
          </cell>
          <cell r="Q43">
            <v>14.024245594732484</v>
          </cell>
          <cell r="R43">
            <v>687.93266155402659</v>
          </cell>
          <cell r="S43">
            <v>133.97720543314259</v>
          </cell>
          <cell r="T43">
            <v>4.8570519736945865</v>
          </cell>
          <cell r="U43">
            <v>305.86696441807294</v>
          </cell>
          <cell r="V43">
            <v>62.736029052321662</v>
          </cell>
          <cell r="W43">
            <v>9.4134830279213606</v>
          </cell>
          <cell r="X43">
            <v>0</v>
          </cell>
          <cell r="Y43">
            <v>5.751700570555613E-5</v>
          </cell>
          <cell r="Z43">
            <v>0</v>
          </cell>
          <cell r="AA43">
            <v>10.00000000620868</v>
          </cell>
          <cell r="AB43">
            <v>3.0000000132720817</v>
          </cell>
          <cell r="AC43">
            <v>4.4766951962419447E-3</v>
          </cell>
          <cell r="AD43">
            <v>15.000005629690824</v>
          </cell>
          <cell r="AE43">
            <v>10.000001683763744</v>
          </cell>
          <cell r="AF43">
            <v>9.000050853252171</v>
          </cell>
          <cell r="AG43">
            <v>2.0005103705060949</v>
          </cell>
          <cell r="AH43">
            <v>0</v>
          </cell>
        </row>
        <row r="44">
          <cell r="A44">
            <v>2</v>
          </cell>
          <cell r="B44" t="str">
            <v>CapeCod</v>
          </cell>
          <cell r="C44">
            <v>42278</v>
          </cell>
          <cell r="D44" t="str">
            <v>meter</v>
          </cell>
          <cell r="E44">
            <v>6849.1151999259664</v>
          </cell>
          <cell r="F44">
            <v>79.129033800839181</v>
          </cell>
          <cell r="G44">
            <v>86935.4194363305</v>
          </cell>
          <cell r="H44">
            <v>4868.0105849356423</v>
          </cell>
          <cell r="I44">
            <v>6121.4634321703843</v>
          </cell>
          <cell r="J44">
            <v>65.032384793892902</v>
          </cell>
          <cell r="K44">
            <v>6.0003600323290458</v>
          </cell>
          <cell r="L44">
            <v>1217.4412847202846</v>
          </cell>
          <cell r="M44">
            <v>20.259045513977323</v>
          </cell>
          <cell r="N44">
            <v>0</v>
          </cell>
          <cell r="O44">
            <v>6.7381898495115781E-7</v>
          </cell>
          <cell r="P44">
            <v>0.99465403046276912</v>
          </cell>
          <cell r="Q44">
            <v>14.024245003505849</v>
          </cell>
          <cell r="R44">
            <v>682.90570231487402</v>
          </cell>
          <cell r="S44">
            <v>134.28604282630644</v>
          </cell>
          <cell r="T44">
            <v>4.8570389692050551</v>
          </cell>
          <cell r="U44">
            <v>306.33527510104705</v>
          </cell>
          <cell r="V44">
            <v>63.149740842495184</v>
          </cell>
          <cell r="W44">
            <v>9.4137264409620087</v>
          </cell>
          <cell r="X44">
            <v>0</v>
          </cell>
          <cell r="Y44">
            <v>5.7517051764371921E-5</v>
          </cell>
          <cell r="Z44">
            <v>0</v>
          </cell>
          <cell r="AA44">
            <v>10.00000000724906</v>
          </cell>
          <cell r="AB44">
            <v>3.0000000169328076</v>
          </cell>
          <cell r="AC44">
            <v>4.4785169195430486E-3</v>
          </cell>
          <cell r="AD44">
            <v>15.000005745901468</v>
          </cell>
          <cell r="AE44">
            <v>10.000001651041536</v>
          </cell>
          <cell r="AF44">
            <v>9.0000508717502914</v>
          </cell>
          <cell r="AG44">
            <v>2.0005097679811281</v>
          </cell>
          <cell r="AH44">
            <v>0</v>
          </cell>
        </row>
        <row r="45">
          <cell r="A45">
            <v>2</v>
          </cell>
          <cell r="B45" t="str">
            <v>CapeCod</v>
          </cell>
          <cell r="C45">
            <v>42309</v>
          </cell>
          <cell r="D45" t="str">
            <v>meter</v>
          </cell>
          <cell r="E45">
            <v>6799.6600613734681</v>
          </cell>
          <cell r="F45">
            <v>79.146606483250636</v>
          </cell>
          <cell r="G45">
            <v>87042.7469507387</v>
          </cell>
          <cell r="H45">
            <v>4833.0129037552688</v>
          </cell>
          <cell r="I45">
            <v>6209.5362177004672</v>
          </cell>
          <cell r="J45">
            <v>65.054660500902642</v>
          </cell>
          <cell r="K45">
            <v>6.0006076786380866</v>
          </cell>
          <cell r="L45">
            <v>1213.256530588015</v>
          </cell>
          <cell r="M45">
            <v>20.208519605381024</v>
          </cell>
          <cell r="N45">
            <v>0</v>
          </cell>
          <cell r="O45">
            <v>6.9072142806449438E-7</v>
          </cell>
          <cell r="P45">
            <v>0.99465404741796204</v>
          </cell>
          <cell r="Q45">
            <v>14.024244661831077</v>
          </cell>
          <cell r="R45">
            <v>681.18562066147672</v>
          </cell>
          <cell r="S45">
            <v>135.18997321236836</v>
          </cell>
          <cell r="T45">
            <v>4.8570352740380471</v>
          </cell>
          <cell r="U45">
            <v>307.13771935167568</v>
          </cell>
          <cell r="V45">
            <v>63.0908234260271</v>
          </cell>
          <cell r="W45">
            <v>9.4134472110540379</v>
          </cell>
          <cell r="X45">
            <v>0</v>
          </cell>
          <cell r="Y45">
            <v>5.7517031004955044E-5</v>
          </cell>
          <cell r="Z45">
            <v>0</v>
          </cell>
          <cell r="AA45">
            <v>10.000000007840589</v>
          </cell>
          <cell r="AB45">
            <v>3.0000000178828015</v>
          </cell>
          <cell r="AC45">
            <v>4.4794314812392445E-3</v>
          </cell>
          <cell r="AD45">
            <v>15.000006105887353</v>
          </cell>
          <cell r="AE45">
            <v>10.00000175622533</v>
          </cell>
          <cell r="AF45">
            <v>9.0000511288807399</v>
          </cell>
          <cell r="AG45">
            <v>2.0005424694962706</v>
          </cell>
          <cell r="AH45">
            <v>0</v>
          </cell>
        </row>
        <row r="46">
          <cell r="A46">
            <v>2</v>
          </cell>
          <cell r="B46" t="str">
            <v>CapeCod</v>
          </cell>
          <cell r="C46">
            <v>42339</v>
          </cell>
          <cell r="D46" t="str">
            <v>meter</v>
          </cell>
          <cell r="E46">
            <v>6701.5468248100087</v>
          </cell>
          <cell r="F46">
            <v>79.18707069418582</v>
          </cell>
          <cell r="G46">
            <v>87182.033113575875</v>
          </cell>
          <cell r="H46">
            <v>4834.016193474341</v>
          </cell>
          <cell r="I46">
            <v>6340.2268461155854</v>
          </cell>
          <cell r="J46">
            <v>65.069004675967804</v>
          </cell>
          <cell r="K46">
            <v>6.0007671475164237</v>
          </cell>
          <cell r="L46">
            <v>1209.2767363367714</v>
          </cell>
          <cell r="M46">
            <v>19.940568928588004</v>
          </cell>
          <cell r="N46">
            <v>0</v>
          </cell>
          <cell r="O46">
            <v>7.1887057290751553E-7</v>
          </cell>
          <cell r="P46">
            <v>0.99465404134130819</v>
          </cell>
          <cell r="Q46">
            <v>14.024245020786175</v>
          </cell>
          <cell r="R46">
            <v>687.27103541775989</v>
          </cell>
          <cell r="S46">
            <v>136.12691106770228</v>
          </cell>
          <cell r="T46">
            <v>5.0001406565388953</v>
          </cell>
          <cell r="U46">
            <v>307.90232668820067</v>
          </cell>
          <cell r="V46">
            <v>63.108905553685076</v>
          </cell>
          <cell r="W46">
            <v>9.4135329698640753</v>
          </cell>
          <cell r="X46">
            <v>0</v>
          </cell>
          <cell r="Y46">
            <v>5.7516856589199911E-5</v>
          </cell>
          <cell r="Z46">
            <v>0</v>
          </cell>
          <cell r="AA46">
            <v>10.000000007532298</v>
          </cell>
          <cell r="AB46">
            <v>3.000000016080913</v>
          </cell>
          <cell r="AC46">
            <v>4.6737959275848908E-6</v>
          </cell>
          <cell r="AD46">
            <v>15.000005702657909</v>
          </cell>
          <cell r="AE46">
            <v>10.000001662358027</v>
          </cell>
          <cell r="AF46">
            <v>9.0000509028707629</v>
          </cell>
          <cell r="AG46">
            <v>2.0005161927334889</v>
          </cell>
          <cell r="AH46">
            <v>0</v>
          </cell>
        </row>
        <row r="47">
          <cell r="A47">
            <v>2</v>
          </cell>
          <cell r="B47" t="str">
            <v>CapeCod</v>
          </cell>
          <cell r="C47">
            <v>42370</v>
          </cell>
          <cell r="D47" t="str">
            <v>meter</v>
          </cell>
          <cell r="E47">
            <v>6562.3510887202792</v>
          </cell>
          <cell r="F47">
            <v>80.226018553548499</v>
          </cell>
          <cell r="G47">
            <v>87306.125498638561</v>
          </cell>
          <cell r="H47">
            <v>4857.0190519883508</v>
          </cell>
          <cell r="I47">
            <v>6451.5174185701544</v>
          </cell>
          <cell r="J47">
            <v>65.072401214525684</v>
          </cell>
          <cell r="K47">
            <v>6.000804907944727</v>
          </cell>
          <cell r="L47">
            <v>1205.1409738860557</v>
          </cell>
          <cell r="M47">
            <v>19.629964618592918</v>
          </cell>
          <cell r="N47">
            <v>0</v>
          </cell>
          <cell r="O47">
            <v>7.912686806069144E-7</v>
          </cell>
          <cell r="P47">
            <v>0.99465405328979717</v>
          </cell>
          <cell r="Q47">
            <v>14.024245173305157</v>
          </cell>
          <cell r="R47">
            <v>698.72547923970001</v>
          </cell>
          <cell r="S47">
            <v>137.74426460166219</v>
          </cell>
          <cell r="T47">
            <v>5.0001623091558818</v>
          </cell>
          <cell r="U47">
            <v>308.88209238949935</v>
          </cell>
          <cell r="V47">
            <v>63.102871040971927</v>
          </cell>
          <cell r="W47">
            <v>9.4135042941088276</v>
          </cell>
          <cell r="X47">
            <v>0</v>
          </cell>
          <cell r="Y47">
            <v>5.7516721051491528E-5</v>
          </cell>
          <cell r="Z47">
            <v>0</v>
          </cell>
          <cell r="AA47">
            <v>10.000000006944676</v>
          </cell>
          <cell r="AB47">
            <v>3.0000000137966496</v>
          </cell>
          <cell r="AC47">
            <v>3.1879493848070348E-6</v>
          </cell>
          <cell r="AD47">
            <v>15.000006001580793</v>
          </cell>
          <cell r="AE47">
            <v>10.000001749502632</v>
          </cell>
          <cell r="AF47">
            <v>9.0000511116167381</v>
          </cell>
          <cell r="AG47">
            <v>2.0005428793090081</v>
          </cell>
          <cell r="AH47">
            <v>0</v>
          </cell>
        </row>
        <row r="48">
          <cell r="A48">
            <v>2</v>
          </cell>
          <cell r="B48" t="str">
            <v>CapeCod</v>
          </cell>
          <cell r="C48">
            <v>42401</v>
          </cell>
          <cell r="D48" t="str">
            <v>meter</v>
          </cell>
          <cell r="E48">
            <v>6459.4425583644561</v>
          </cell>
          <cell r="F48">
            <v>80.259765577910301</v>
          </cell>
          <cell r="G48">
            <v>87400.724703977714</v>
          </cell>
          <cell r="H48">
            <v>4891.0210145035253</v>
          </cell>
          <cell r="I48">
            <v>6554.5053010638367</v>
          </cell>
          <cell r="J48">
            <v>65.069720867550487</v>
          </cell>
          <cell r="K48">
            <v>6.0007751096521256</v>
          </cell>
          <cell r="L48">
            <v>1200.9450175834997</v>
          </cell>
          <cell r="M48">
            <v>19.576375179968892</v>
          </cell>
          <cell r="N48">
            <v>0</v>
          </cell>
          <cell r="O48">
            <v>9.0008202821143085E-7</v>
          </cell>
          <cell r="P48">
            <v>0.99465402203798692</v>
          </cell>
          <cell r="Q48">
            <v>14.024245634198211</v>
          </cell>
          <cell r="R48">
            <v>714.65481898997803</v>
          </cell>
          <cell r="S48">
            <v>139.11286940194611</v>
          </cell>
          <cell r="T48">
            <v>5.0001984362943963</v>
          </cell>
          <cell r="U48">
            <v>309.50536110545613</v>
          </cell>
          <cell r="V48">
            <v>63.200465904695022</v>
          </cell>
          <cell r="W48">
            <v>9.4139665674453017</v>
          </cell>
          <cell r="X48">
            <v>0</v>
          </cell>
          <cell r="Y48">
            <v>5.7516492821046568E-5</v>
          </cell>
          <cell r="Z48">
            <v>0</v>
          </cell>
          <cell r="AA48">
            <v>10.000000005500752</v>
          </cell>
          <cell r="AB48">
            <v>3.0000000082454972</v>
          </cell>
          <cell r="AC48">
            <v>4.0254120086577358E-8</v>
          </cell>
          <cell r="AD48">
            <v>15.000006389669693</v>
          </cell>
          <cell r="AE48">
            <v>10.000001838425359</v>
          </cell>
          <cell r="AF48">
            <v>9.0000513142265355</v>
          </cell>
          <cell r="AG48">
            <v>2.0005672014785278</v>
          </cell>
          <cell r="AH48">
            <v>0</v>
          </cell>
        </row>
        <row r="49">
          <cell r="A49">
            <v>2</v>
          </cell>
          <cell r="B49" t="str">
            <v>CapeCod</v>
          </cell>
          <cell r="C49">
            <v>42430</v>
          </cell>
          <cell r="D49" t="str">
            <v>meter</v>
          </cell>
          <cell r="E49">
            <v>6381.3107161940725</v>
          </cell>
          <cell r="F49">
            <v>80.2749895552125</v>
          </cell>
          <cell r="G49">
            <v>87435.234156904029</v>
          </cell>
          <cell r="H49">
            <v>4934.0211515000992</v>
          </cell>
          <cell r="I49">
            <v>6543.4082989147555</v>
          </cell>
          <cell r="J49">
            <v>65.052630349024327</v>
          </cell>
          <cell r="K49">
            <v>6.0005851087766997</v>
          </cell>
          <cell r="L49">
            <v>1197.3713193845792</v>
          </cell>
          <cell r="M49">
            <v>19.419482219553579</v>
          </cell>
          <cell r="N49">
            <v>0</v>
          </cell>
          <cell r="O49">
            <v>9.3418630721777172E-7</v>
          </cell>
          <cell r="P49">
            <v>0.99465399702010759</v>
          </cell>
          <cell r="Q49">
            <v>14.024246119805813</v>
          </cell>
          <cell r="R49">
            <v>727.21818916188045</v>
          </cell>
          <cell r="S49">
            <v>139.84727325483249</v>
          </cell>
          <cell r="T49">
            <v>5.0002242562759465</v>
          </cell>
          <cell r="U49">
            <v>310.22065724315456</v>
          </cell>
          <cell r="V49">
            <v>63.203841861962673</v>
          </cell>
          <cell r="W49">
            <v>9.4139825560340373</v>
          </cell>
          <cell r="X49">
            <v>0</v>
          </cell>
          <cell r="Y49">
            <v>5.7516262795928644E-5</v>
          </cell>
          <cell r="Z49">
            <v>0</v>
          </cell>
          <cell r="AA49">
            <v>10.000000004270856</v>
          </cell>
          <cell r="AB49">
            <v>3.0000000046789874</v>
          </cell>
          <cell r="AC49">
            <v>0</v>
          </cell>
          <cell r="AD49">
            <v>15.000006326287139</v>
          </cell>
          <cell r="AE49">
            <v>10.000001843669263</v>
          </cell>
          <cell r="AF49">
            <v>9.0000513264131445</v>
          </cell>
          <cell r="AG49">
            <v>2.0005704994123996</v>
          </cell>
          <cell r="AH49">
            <v>0</v>
          </cell>
        </row>
        <row r="50">
          <cell r="A50">
            <v>2</v>
          </cell>
          <cell r="B50" t="str">
            <v>CapeCod</v>
          </cell>
          <cell r="C50">
            <v>42461</v>
          </cell>
          <cell r="D50" t="str">
            <v>meter</v>
          </cell>
          <cell r="E50">
            <v>6395.0600120673134</v>
          </cell>
          <cell r="F50">
            <v>80.269035222918461</v>
          </cell>
          <cell r="G50">
            <v>87427.664599279757</v>
          </cell>
          <cell r="H50">
            <v>4978.0200405218529</v>
          </cell>
          <cell r="I50">
            <v>6500.8436787024229</v>
          </cell>
          <cell r="J50">
            <v>65.037805082359753</v>
          </cell>
          <cell r="K50">
            <v>6.0004202914459466</v>
          </cell>
          <cell r="L50">
            <v>1192.8737497145046</v>
          </cell>
          <cell r="M50">
            <v>19.283408620755946</v>
          </cell>
          <cell r="N50">
            <v>0</v>
          </cell>
          <cell r="O50">
            <v>9.5099271170260823E-7</v>
          </cell>
          <cell r="P50">
            <v>0.98936305833775062</v>
          </cell>
          <cell r="Q50">
            <v>14.048460692238022</v>
          </cell>
          <cell r="R50">
            <v>734.03219565089614</v>
          </cell>
          <cell r="S50">
            <v>140.25121153825165</v>
          </cell>
          <cell r="T50">
            <v>5.0002384266067441</v>
          </cell>
          <cell r="U50">
            <v>311.08710535073811</v>
          </cell>
          <cell r="V50">
            <v>63.493612386421944</v>
          </cell>
          <cell r="W50">
            <v>9.413793776519654</v>
          </cell>
          <cell r="X50">
            <v>0</v>
          </cell>
          <cell r="Y50">
            <v>1.1508552323013946E-4</v>
          </cell>
          <cell r="Z50">
            <v>0</v>
          </cell>
          <cell r="AA50">
            <v>10.000000003720762</v>
          </cell>
          <cell r="AB50">
            <v>3.000000002602591</v>
          </cell>
          <cell r="AC50">
            <v>0</v>
          </cell>
          <cell r="AD50">
            <v>15.000006618361754</v>
          </cell>
          <cell r="AE50">
            <v>10.000001890201267</v>
          </cell>
          <cell r="AF50">
            <v>9.0000515341495166</v>
          </cell>
          <cell r="AG50">
            <v>2.0005978773755042</v>
          </cell>
          <cell r="AH50">
            <v>0</v>
          </cell>
        </row>
        <row r="51">
          <cell r="A51">
            <v>2</v>
          </cell>
          <cell r="B51" t="str">
            <v>CapeCod</v>
          </cell>
          <cell r="C51">
            <v>42491</v>
          </cell>
          <cell r="D51" t="str">
            <v>meter</v>
          </cell>
          <cell r="E51">
            <v>6443.4698460938644</v>
          </cell>
          <cell r="F51">
            <v>80.271010100496952</v>
          </cell>
          <cell r="G51">
            <v>87449.802782871964</v>
          </cell>
          <cell r="H51">
            <v>5012.0198320607924</v>
          </cell>
          <cell r="I51">
            <v>6411.6917082905384</v>
          </cell>
          <cell r="J51">
            <v>65.030414267228949</v>
          </cell>
          <cell r="K51">
            <v>6.0003381253406411</v>
          </cell>
          <cell r="L51">
            <v>1189.3864212523208</v>
          </cell>
          <cell r="M51">
            <v>19.150135751379434</v>
          </cell>
          <cell r="N51">
            <v>0</v>
          </cell>
          <cell r="O51">
            <v>9.4841386840924948E-7</v>
          </cell>
          <cell r="P51">
            <v>0.98936309830540026</v>
          </cell>
          <cell r="Q51">
            <v>14.048460380500368</v>
          </cell>
          <cell r="R51">
            <v>731.36353432830333</v>
          </cell>
          <cell r="S51">
            <v>139.69131589597941</v>
          </cell>
          <cell r="T51">
            <v>5.000229885136072</v>
          </cell>
          <cell r="U51">
            <v>311.618801378211</v>
          </cell>
          <cell r="V51">
            <v>63.563897358577776</v>
          </cell>
          <cell r="W51">
            <v>9.4141267471087193</v>
          </cell>
          <cell r="X51">
            <v>0</v>
          </cell>
          <cell r="Y51">
            <v>1.1508548704234119E-4</v>
          </cell>
          <cell r="Z51">
            <v>0</v>
          </cell>
          <cell r="AA51">
            <v>10.000000004404635</v>
          </cell>
          <cell r="AB51">
            <v>3.0000000050619624</v>
          </cell>
          <cell r="AC51">
            <v>0</v>
          </cell>
          <cell r="AD51">
            <v>15.000006731903374</v>
          </cell>
          <cell r="AE51">
            <v>10.000001899236695</v>
          </cell>
          <cell r="AF51">
            <v>9.0000515486880595</v>
          </cell>
          <cell r="AG51">
            <v>2.0005971821117745</v>
          </cell>
          <cell r="AH51">
            <v>0</v>
          </cell>
        </row>
        <row r="52">
          <cell r="A52">
            <v>2</v>
          </cell>
          <cell r="B52" t="str">
            <v>CapeCod</v>
          </cell>
          <cell r="C52">
            <v>42522</v>
          </cell>
          <cell r="D52" t="str">
            <v>meter</v>
          </cell>
          <cell r="E52">
            <v>6535.9224899934015</v>
          </cell>
          <cell r="F52">
            <v>80.267441796460474</v>
          </cell>
          <cell r="G52">
            <v>87453.219430553319</v>
          </cell>
          <cell r="H52">
            <v>5052.0190548419887</v>
          </cell>
          <cell r="I52">
            <v>6287.8857543845043</v>
          </cell>
          <cell r="J52">
            <v>65.02509011242482</v>
          </cell>
          <cell r="K52">
            <v>6.0002789349730614</v>
          </cell>
          <cell r="L52">
            <v>1185.1382076832956</v>
          </cell>
          <cell r="M52">
            <v>18.808778706084226</v>
          </cell>
          <cell r="N52">
            <v>0</v>
          </cell>
          <cell r="O52">
            <v>9.6576718551309508E-7</v>
          </cell>
          <cell r="P52">
            <v>0.98936314157852656</v>
          </cell>
          <cell r="Q52">
            <v>14.048459829340359</v>
          </cell>
          <cell r="R52">
            <v>725.58673401660417</v>
          </cell>
          <cell r="S52">
            <v>139.28136025034442</v>
          </cell>
          <cell r="T52">
            <v>5.0002147888862272</v>
          </cell>
          <cell r="U52">
            <v>312.08033781018338</v>
          </cell>
          <cell r="V52">
            <v>64.161994137329501</v>
          </cell>
          <cell r="W52">
            <v>9.4137840992356825</v>
          </cell>
          <cell r="X52">
            <v>0</v>
          </cell>
          <cell r="Y52">
            <v>1.1508548823651112E-4</v>
          </cell>
          <cell r="Z52">
            <v>0</v>
          </cell>
          <cell r="AA52">
            <v>10.000000005321997</v>
          </cell>
          <cell r="AB52">
            <v>3.0000000080626523</v>
          </cell>
          <cell r="AC52">
            <v>0</v>
          </cell>
          <cell r="AD52">
            <v>15.000007015842051</v>
          </cell>
          <cell r="AE52">
            <v>10.000002044822777</v>
          </cell>
          <cell r="AF52">
            <v>9.0000518110530621</v>
          </cell>
          <cell r="AG52">
            <v>2.0006303879693479</v>
          </cell>
          <cell r="AH52">
            <v>0</v>
          </cell>
        </row>
        <row r="53">
          <cell r="A53">
            <v>2</v>
          </cell>
          <cell r="B53" t="str">
            <v>CapeCod</v>
          </cell>
          <cell r="C53">
            <v>42552</v>
          </cell>
          <cell r="D53" t="str">
            <v>meter</v>
          </cell>
          <cell r="E53">
            <v>6645.2400035972214</v>
          </cell>
          <cell r="F53">
            <v>80.244073181629446</v>
          </cell>
          <cell r="G53">
            <v>87452.75104375137</v>
          </cell>
          <cell r="H53">
            <v>5035.0181899762247</v>
          </cell>
          <cell r="I53">
            <v>6182.9386325928344</v>
          </cell>
          <cell r="J53">
            <v>65.027442492713291</v>
          </cell>
          <cell r="K53">
            <v>6.0003050871529089</v>
          </cell>
          <cell r="L53">
            <v>1181.1171601912499</v>
          </cell>
          <cell r="M53">
            <v>18.803022712179107</v>
          </cell>
          <cell r="N53">
            <v>0</v>
          </cell>
          <cell r="O53">
            <v>9.9865734920427241E-7</v>
          </cell>
          <cell r="P53">
            <v>0.98936319907087655</v>
          </cell>
          <cell r="Q53">
            <v>14.04845915768774</v>
          </cell>
          <cell r="R53">
            <v>718.65121414930047</v>
          </cell>
          <cell r="S53">
            <v>138.86512013245192</v>
          </cell>
          <cell r="T53">
            <v>5.0001991553785379</v>
          </cell>
          <cell r="U53">
            <v>312.55829945169603</v>
          </cell>
          <cell r="V53">
            <v>64.216253804800061</v>
          </cell>
          <cell r="W53">
            <v>9.414041238408247</v>
          </cell>
          <cell r="X53">
            <v>0</v>
          </cell>
          <cell r="Y53">
            <v>1.1508555976003149E-4</v>
          </cell>
          <cell r="Z53">
            <v>0</v>
          </cell>
          <cell r="AA53">
            <v>10.000000006605001</v>
          </cell>
          <cell r="AB53">
            <v>3.0000000131083149</v>
          </cell>
          <cell r="AC53">
            <v>1.3676144223255474E-6</v>
          </cell>
          <cell r="AD53">
            <v>15.000006821031468</v>
          </cell>
          <cell r="AE53">
            <v>10.00000196406703</v>
          </cell>
          <cell r="AF53">
            <v>9.0000516127346906</v>
          </cell>
          <cell r="AG53">
            <v>2.0006030484339798</v>
          </cell>
          <cell r="AH53">
            <v>0</v>
          </cell>
        </row>
        <row r="54">
          <cell r="A54">
            <v>2</v>
          </cell>
          <cell r="B54" t="str">
            <v>CapeCod</v>
          </cell>
          <cell r="C54">
            <v>42583</v>
          </cell>
          <cell r="D54" t="str">
            <v>meter</v>
          </cell>
          <cell r="E54">
            <v>6726.5371523678323</v>
          </cell>
          <cell r="F54">
            <v>81.223477614569617</v>
          </cell>
          <cell r="G54">
            <v>87476.985015207014</v>
          </cell>
          <cell r="H54">
            <v>4999.0180755647852</v>
          </cell>
          <cell r="I54">
            <v>6110.2159158506047</v>
          </cell>
          <cell r="J54">
            <v>65.030502016906397</v>
          </cell>
          <cell r="K54">
            <v>6.00033910088246</v>
          </cell>
          <cell r="L54">
            <v>1177.2623564802611</v>
          </cell>
          <cell r="M54">
            <v>18.569254007583151</v>
          </cell>
          <cell r="N54">
            <v>0</v>
          </cell>
          <cell r="O54">
            <v>1.0278609222093828E-6</v>
          </cell>
          <cell r="P54">
            <v>0.98936323780519253</v>
          </cell>
          <cell r="Q54">
            <v>14.04845854858336</v>
          </cell>
          <cell r="R54">
            <v>713.1245128484245</v>
          </cell>
          <cell r="S54">
            <v>138.46714130931963</v>
          </cell>
          <cell r="T54">
            <v>5.0001847192497948</v>
          </cell>
          <cell r="U54">
            <v>313.16644393184367</v>
          </cell>
          <cell r="V54">
            <v>64.187673724838476</v>
          </cell>
          <cell r="W54">
            <v>9.4139057285942229</v>
          </cell>
          <cell r="X54">
            <v>0</v>
          </cell>
          <cell r="Y54">
            <v>1.1508561959038325E-4</v>
          </cell>
          <cell r="Z54">
            <v>0</v>
          </cell>
          <cell r="AA54">
            <v>10.000000007592217</v>
          </cell>
          <cell r="AB54">
            <v>3.0000000163309402</v>
          </cell>
          <cell r="AC54">
            <v>3.1486323441952464E-6</v>
          </cell>
          <cell r="AD54">
            <v>15.000007117269572</v>
          </cell>
          <cell r="AE54">
            <v>10.00000207426428</v>
          </cell>
          <cell r="AF54">
            <v>9.0000518787999262</v>
          </cell>
          <cell r="AG54">
            <v>2.0006352402153436</v>
          </cell>
          <cell r="AH54">
            <v>0</v>
          </cell>
        </row>
        <row r="55">
          <cell r="A55">
            <v>2</v>
          </cell>
          <cell r="B55" t="str">
            <v>CapeCod</v>
          </cell>
          <cell r="C55">
            <v>42614</v>
          </cell>
          <cell r="D55" t="str">
            <v>meter</v>
          </cell>
          <cell r="E55">
            <v>6772.364677649809</v>
          </cell>
          <cell r="F55">
            <v>81.202224204898243</v>
          </cell>
          <cell r="G55">
            <v>87510.930295380414</v>
          </cell>
          <cell r="H55">
            <v>4941.0182865614615</v>
          </cell>
          <cell r="I55">
            <v>6121.7648931378635</v>
          </cell>
          <cell r="J55">
            <v>65.039968027892272</v>
          </cell>
          <cell r="K55">
            <v>6.0004443376177523</v>
          </cell>
          <cell r="L55">
            <v>1173.0601775017742</v>
          </cell>
          <cell r="M55">
            <v>18.513962813488387</v>
          </cell>
          <cell r="N55">
            <v>0</v>
          </cell>
          <cell r="O55">
            <v>1.0275828057828898E-6</v>
          </cell>
          <cell r="P55">
            <v>0.98936325597106933</v>
          </cell>
          <cell r="Q55">
            <v>14.048458196796032</v>
          </cell>
          <cell r="R55">
            <v>711.93417553352401</v>
          </cell>
          <cell r="S55">
            <v>138.70690311904261</v>
          </cell>
          <cell r="T55">
            <v>5.000180733760252</v>
          </cell>
          <cell r="U55">
            <v>313.98209590177999</v>
          </cell>
          <cell r="V55">
            <v>64.132695271027274</v>
          </cell>
          <cell r="W55">
            <v>9.4136451868389628</v>
          </cell>
          <cell r="X55">
            <v>0</v>
          </cell>
          <cell r="Y55">
            <v>1.1508563188291829E-4</v>
          </cell>
          <cell r="Z55">
            <v>0</v>
          </cell>
          <cell r="AA55">
            <v>10.000000008187039</v>
          </cell>
          <cell r="AB55">
            <v>3.000000017852186</v>
          </cell>
          <cell r="AC55">
            <v>4.0713599251392216E-6</v>
          </cell>
          <cell r="AD55">
            <v>15.000007384155102</v>
          </cell>
          <cell r="AE55">
            <v>10.000002152297169</v>
          </cell>
          <cell r="AF55">
            <v>9.0000520706868929</v>
          </cell>
          <cell r="AG55">
            <v>2.0006595334391148</v>
          </cell>
          <cell r="AH55">
            <v>0</v>
          </cell>
        </row>
        <row r="56">
          <cell r="A56">
            <v>2</v>
          </cell>
          <cell r="B56" t="str">
            <v>CapeCod</v>
          </cell>
          <cell r="C56">
            <v>42644</v>
          </cell>
          <cell r="D56" t="str">
            <v>meter</v>
          </cell>
          <cell r="E56">
            <v>6750.8619934021835</v>
          </cell>
          <cell r="F56">
            <v>81.205722413051532</v>
          </cell>
          <cell r="G56">
            <v>87599.488684891927</v>
          </cell>
          <cell r="H56">
            <v>4883.0201566970609</v>
          </cell>
          <cell r="I56">
            <v>6166.4769367590516</v>
          </cell>
          <cell r="J56">
            <v>65.039919825460061</v>
          </cell>
          <cell r="K56">
            <v>6.0004438017355719</v>
          </cell>
          <cell r="L56">
            <v>1169.5522804693342</v>
          </cell>
          <cell r="M56">
            <v>18.375064924047983</v>
          </cell>
          <cell r="N56">
            <v>0</v>
          </cell>
          <cell r="O56">
            <v>1.0407793190546591E-6</v>
          </cell>
          <cell r="P56">
            <v>0.98936324246276541</v>
          </cell>
          <cell r="Q56">
            <v>14.048458384325359</v>
          </cell>
          <cell r="R56">
            <v>717.15005698289838</v>
          </cell>
          <cell r="S56">
            <v>139.58184249976031</v>
          </cell>
          <cell r="T56">
            <v>5.0001883455631457</v>
          </cell>
          <cell r="U56">
            <v>314.42711327729091</v>
          </cell>
          <cell r="V56">
            <v>64.265413624629971</v>
          </cell>
          <cell r="W56">
            <v>9.4142739422087178</v>
          </cell>
          <cell r="X56">
            <v>0</v>
          </cell>
          <cell r="Y56">
            <v>1.1508552145500686E-4</v>
          </cell>
          <cell r="Z56">
            <v>0</v>
          </cell>
          <cell r="AA56">
            <v>10.00000000780318</v>
          </cell>
          <cell r="AB56">
            <v>3.0000000167263599</v>
          </cell>
          <cell r="AC56">
            <v>3.2635876274084339E-6</v>
          </cell>
          <cell r="AD56">
            <v>15.000007408289944</v>
          </cell>
          <cell r="AE56">
            <v>10.00000215872047</v>
          </cell>
          <cell r="AF56">
            <v>9.0000520727309521</v>
          </cell>
          <cell r="AG56">
            <v>2.0006571094399628</v>
          </cell>
          <cell r="AH56">
            <v>0</v>
          </cell>
        </row>
        <row r="57">
          <cell r="A57">
            <v>2</v>
          </cell>
          <cell r="B57" t="str">
            <v>CapeCod</v>
          </cell>
          <cell r="C57">
            <v>42675</v>
          </cell>
          <cell r="D57" t="str">
            <v>meter</v>
          </cell>
          <cell r="E57">
            <v>6700.5871510025017</v>
          </cell>
          <cell r="F57">
            <v>81.222146864736246</v>
          </cell>
          <cell r="G57">
            <v>87702.862921892156</v>
          </cell>
          <cell r="H57">
            <v>4847.0224769361148</v>
          </cell>
          <cell r="I57">
            <v>6255.8139186812277</v>
          </cell>
          <cell r="J57">
            <v>65.039641444697935</v>
          </cell>
          <cell r="K57">
            <v>6.0004407068857324</v>
          </cell>
          <cell r="L57">
            <v>1165.5282208778196</v>
          </cell>
          <cell r="M57">
            <v>18.095008718091343</v>
          </cell>
          <cell r="N57">
            <v>0</v>
          </cell>
          <cell r="O57">
            <v>1.0800279385180303E-6</v>
          </cell>
          <cell r="P57">
            <v>0.9893632013298026</v>
          </cell>
          <cell r="Q57">
            <v>14.048458993064092</v>
          </cell>
          <cell r="R57">
            <v>729.03628528749755</v>
          </cell>
          <cell r="S57">
            <v>140.98428359588593</v>
          </cell>
          <cell r="T57">
            <v>4.8571191687688824</v>
          </cell>
          <cell r="U57">
            <v>315.2828077525819</v>
          </cell>
          <cell r="V57">
            <v>64.222377121046577</v>
          </cell>
          <cell r="W57">
            <v>9.4140699598915365</v>
          </cell>
          <cell r="X57">
            <v>0</v>
          </cell>
          <cell r="Y57">
            <v>1.150853075049613E-4</v>
          </cell>
          <cell r="Z57">
            <v>0</v>
          </cell>
          <cell r="AA57">
            <v>10.000000006603248</v>
          </cell>
          <cell r="AB57">
            <v>3.0000000117988228</v>
          </cell>
          <cell r="AC57">
            <v>4.4747139033492252E-3</v>
          </cell>
          <cell r="AD57">
            <v>15.000007731553378</v>
          </cell>
          <cell r="AE57">
            <v>10.000002253128974</v>
          </cell>
          <cell r="AF57">
            <v>9.0000523025338808</v>
          </cell>
          <cell r="AG57">
            <v>2.0006890870121956</v>
          </cell>
          <cell r="AH57">
            <v>0</v>
          </cell>
        </row>
        <row r="58">
          <cell r="A58">
            <v>2</v>
          </cell>
          <cell r="B58" t="str">
            <v>CapeCod</v>
          </cell>
          <cell r="C58">
            <v>42705</v>
          </cell>
          <cell r="D58" t="str">
            <v>meter</v>
          </cell>
          <cell r="E58">
            <v>6602.7490819051964</v>
          </cell>
          <cell r="F58">
            <v>81.262996526759366</v>
          </cell>
          <cell r="G58">
            <v>87841.149128841833</v>
          </cell>
          <cell r="H58">
            <v>4849.0258577961222</v>
          </cell>
          <cell r="I58">
            <v>6386.711678186367</v>
          </cell>
          <cell r="J58">
            <v>65.04163306908427</v>
          </cell>
          <cell r="K58">
            <v>6.0004628484244069</v>
          </cell>
          <cell r="L58">
            <v>1161.5866383061027</v>
          </cell>
          <cell r="M58">
            <v>18.1109845103819</v>
          </cell>
          <cell r="N58">
            <v>0</v>
          </cell>
          <cell r="O58">
            <v>1.1330710684082007E-6</v>
          </cell>
          <cell r="P58">
            <v>0.98936313525804986</v>
          </cell>
          <cell r="Q58">
            <v>14.04845980785786</v>
          </cell>
          <cell r="R58">
            <v>745.21562556065919</v>
          </cell>
          <cell r="S58">
            <v>142.98652894900707</v>
          </cell>
          <cell r="T58">
            <v>4.8571553599561552</v>
          </cell>
          <cell r="U58">
            <v>315.40085346463462</v>
          </cell>
          <cell r="V58">
            <v>64.619912458133825</v>
          </cell>
          <cell r="W58">
            <v>9.832148066549049</v>
          </cell>
          <cell r="X58">
            <v>0</v>
          </cell>
          <cell r="Y58">
            <v>1.1508501458778737E-4</v>
          </cell>
          <cell r="Z58">
            <v>0</v>
          </cell>
          <cell r="AA58">
            <v>10.000000004821997</v>
          </cell>
          <cell r="AB58">
            <v>3.0000000046182058</v>
          </cell>
          <cell r="AC58">
            <v>4.4710642392862534E-3</v>
          </cell>
          <cell r="AD58">
            <v>15.000007696886239</v>
          </cell>
          <cell r="AE58">
            <v>10.00000220024137</v>
          </cell>
          <cell r="AF58">
            <v>9.0000991051258996</v>
          </cell>
          <cell r="AG58">
            <v>2.0006883350335052</v>
          </cell>
          <cell r="AH58">
            <v>0</v>
          </cell>
        </row>
        <row r="59">
          <cell r="A59">
            <v>2</v>
          </cell>
          <cell r="B59" t="str">
            <v>CapeCod</v>
          </cell>
          <cell r="C59">
            <v>42736</v>
          </cell>
          <cell r="D59" t="str">
            <v>meter</v>
          </cell>
          <cell r="E59">
            <v>6462.6532823074758</v>
          </cell>
          <cell r="F59">
            <v>81.300683588603931</v>
          </cell>
          <cell r="G59">
            <v>87957.134164182513</v>
          </cell>
          <cell r="H59">
            <v>4872.0285915293998</v>
          </cell>
          <cell r="I59">
            <v>6495.7597537069469</v>
          </cell>
          <cell r="J59">
            <v>65.044654225068797</v>
          </cell>
          <cell r="K59">
            <v>6.0004964356020558</v>
          </cell>
          <cell r="L59">
            <v>1157.1215323085391</v>
          </cell>
          <cell r="M59">
            <v>17.710312488555058</v>
          </cell>
          <cell r="N59">
            <v>0</v>
          </cell>
          <cell r="O59">
            <v>1.214308863378779E-6</v>
          </cell>
          <cell r="P59">
            <v>0.98936316017154147</v>
          </cell>
          <cell r="Q59">
            <v>14.048460111702425</v>
          </cell>
          <cell r="R59">
            <v>757.26958863019786</v>
          </cell>
          <cell r="S59">
            <v>144.33474838787822</v>
          </cell>
          <cell r="T59">
            <v>4.7140830914420011</v>
          </cell>
          <cell r="U59">
            <v>316.34104011523522</v>
          </cell>
          <cell r="V59">
            <v>64.602074212524002</v>
          </cell>
          <cell r="W59">
            <v>9.8320635622458035</v>
          </cell>
          <cell r="X59">
            <v>0</v>
          </cell>
          <cell r="Y59">
            <v>1.1508486292414997E-4</v>
          </cell>
          <cell r="Z59">
            <v>0</v>
          </cell>
          <cell r="AA59">
            <v>10.000000004333527</v>
          </cell>
          <cell r="AB59">
            <v>3.0000000020393958</v>
          </cell>
          <cell r="AC59">
            <v>8.9436743131698429E-3</v>
          </cell>
          <cell r="AD59">
            <v>15.000007677542138</v>
          </cell>
          <cell r="AE59">
            <v>10.000002194685853</v>
          </cell>
          <cell r="AF59">
            <v>9.0000990936440797</v>
          </cell>
          <cell r="AG59">
            <v>2.0006887335513421</v>
          </cell>
          <cell r="AH59">
            <v>0</v>
          </cell>
        </row>
        <row r="60">
          <cell r="A60">
            <v>2</v>
          </cell>
          <cell r="B60" t="str">
            <v>CapeCod</v>
          </cell>
          <cell r="C60">
            <v>42767</v>
          </cell>
          <cell r="D60" t="str">
            <v>meter</v>
          </cell>
          <cell r="E60">
            <v>6356.4008272048377</v>
          </cell>
          <cell r="F60">
            <v>81.329746485697342</v>
          </cell>
          <cell r="G60">
            <v>88039.390049686364</v>
          </cell>
          <cell r="H60">
            <v>4908.0303005756396</v>
          </cell>
          <cell r="I60">
            <v>6596.0441192057797</v>
          </cell>
          <cell r="J60">
            <v>65.053741151567266</v>
          </cell>
          <cell r="K60">
            <v>6.0005974579313097</v>
          </cell>
          <cell r="L60">
            <v>1152.8842229214356</v>
          </cell>
          <cell r="M60">
            <v>17.645413954192005</v>
          </cell>
          <cell r="N60">
            <v>0</v>
          </cell>
          <cell r="O60">
            <v>1.3167883576235014E-6</v>
          </cell>
          <cell r="P60">
            <v>0.98936318793833811</v>
          </cell>
          <cell r="Q60">
            <v>14.048460054156672</v>
          </cell>
          <cell r="R60">
            <v>763.6719254327212</v>
          </cell>
          <cell r="S60">
            <v>144.97882056416853</v>
          </cell>
          <cell r="T60">
            <v>4.7140934143611917</v>
          </cell>
          <cell r="U60">
            <v>317.07011691700063</v>
          </cell>
          <cell r="V60">
            <v>65.15894594045335</v>
          </cell>
          <cell r="W60">
            <v>9.8316807693267005</v>
          </cell>
          <cell r="X60">
            <v>0</v>
          </cell>
          <cell r="Y60">
            <v>1.1508476401040286E-4</v>
          </cell>
          <cell r="Z60">
            <v>0</v>
          </cell>
          <cell r="AA60">
            <v>10.000000004346735</v>
          </cell>
          <cell r="AB60">
            <v>3.0000000024000193</v>
          </cell>
          <cell r="AC60">
            <v>8.9433762350591157E-3</v>
          </cell>
          <cell r="AD60">
            <v>15.000007702179971</v>
          </cell>
          <cell r="AE60">
            <v>10.000002244860278</v>
          </cell>
          <cell r="AF60">
            <v>9.000099119777266</v>
          </cell>
          <cell r="AG60">
            <v>2.0006944613364421</v>
          </cell>
          <cell r="AH60">
            <v>0</v>
          </cell>
        </row>
        <row r="61">
          <cell r="A61">
            <v>2</v>
          </cell>
          <cell r="B61" t="str">
            <v>CapeCod</v>
          </cell>
          <cell r="C61">
            <v>42795</v>
          </cell>
          <cell r="D61" t="str">
            <v>meter</v>
          </cell>
          <cell r="E61">
            <v>6279.9211493937955</v>
          </cell>
          <cell r="F61">
            <v>81.347284793827811</v>
          </cell>
          <cell r="G61">
            <v>88074.031168064903</v>
          </cell>
          <cell r="H61">
            <v>4953.0305934715198</v>
          </cell>
          <cell r="I61">
            <v>6586.3602830512991</v>
          </cell>
          <cell r="J61">
            <v>65.059652897649627</v>
          </cell>
          <cell r="K61">
            <v>6.0006631807430066</v>
          </cell>
          <cell r="L61">
            <v>1149.1904566974913</v>
          </cell>
          <cell r="M61">
            <v>17.455685213687968</v>
          </cell>
          <cell r="N61">
            <v>0</v>
          </cell>
          <cell r="O61">
            <v>1.3165677967832824E-6</v>
          </cell>
          <cell r="P61">
            <v>0.98936323086321121</v>
          </cell>
          <cell r="Q61">
            <v>14.048459753018678</v>
          </cell>
          <cell r="R61">
            <v>761.22897935231333</v>
          </cell>
          <cell r="S61">
            <v>144.77740680589673</v>
          </cell>
          <cell r="T61">
            <v>4.7140858080961756</v>
          </cell>
          <cell r="U61">
            <v>317.35855591663824</v>
          </cell>
          <cell r="V61">
            <v>65.244967635397757</v>
          </cell>
          <cell r="W61">
            <v>9.8320882001749403</v>
          </cell>
          <cell r="X61">
            <v>0</v>
          </cell>
          <cell r="Y61">
            <v>1.150847074361038E-4</v>
          </cell>
          <cell r="Z61">
            <v>0</v>
          </cell>
          <cell r="AA61">
            <v>10.000000005090152</v>
          </cell>
          <cell r="AB61">
            <v>3.0000000047751132</v>
          </cell>
          <cell r="AC61">
            <v>8.9446306490483761E-3</v>
          </cell>
          <cell r="AD61">
            <v>15.000008056347825</v>
          </cell>
          <cell r="AE61">
            <v>10.000002347681813</v>
          </cell>
          <cell r="AF61">
            <v>9.0000993567433767</v>
          </cell>
          <cell r="AG61">
            <v>2.0007205240347408</v>
          </cell>
          <cell r="AH61">
            <v>0</v>
          </cell>
        </row>
        <row r="62">
          <cell r="A62">
            <v>2</v>
          </cell>
          <cell r="B62" t="str">
            <v>CapeCod</v>
          </cell>
          <cell r="C62">
            <v>42826</v>
          </cell>
          <cell r="D62" t="str">
            <v>meter</v>
          </cell>
          <cell r="E62">
            <v>6292.9243394495561</v>
          </cell>
          <cell r="F62">
            <v>82.340285325990621</v>
          </cell>
          <cell r="G62">
            <v>88065.063774601687</v>
          </cell>
          <cell r="H62">
            <v>4999.0295615466721</v>
          </cell>
          <cell r="I62">
            <v>6543.001872752473</v>
          </cell>
          <cell r="J62">
            <v>65.067795252199062</v>
          </cell>
          <cell r="K62">
            <v>6.0007537019574491</v>
          </cell>
          <cell r="L62">
            <v>1145.0949442617386</v>
          </cell>
          <cell r="M62">
            <v>17.156088335851411</v>
          </cell>
          <cell r="N62">
            <v>0</v>
          </cell>
          <cell r="O62">
            <v>1.3097148993327724E-6</v>
          </cell>
          <cell r="P62">
            <v>0.98936327942752145</v>
          </cell>
          <cell r="Q62">
            <v>14.048459192139573</v>
          </cell>
          <cell r="R62">
            <v>756.38106935504459</v>
          </cell>
          <cell r="S62">
            <v>144.15928412664903</v>
          </cell>
          <cell r="T62">
            <v>4.7140747634590801</v>
          </cell>
          <cell r="U62">
            <v>318.28959283290192</v>
          </cell>
          <cell r="V62">
            <v>65.224400647090192</v>
          </cell>
          <cell r="W62">
            <v>9.8319906653843816</v>
          </cell>
          <cell r="X62">
            <v>0</v>
          </cell>
          <cell r="Y62">
            <v>1.1508471616886678E-4</v>
          </cell>
          <cell r="Z62">
            <v>0</v>
          </cell>
          <cell r="AA62">
            <v>10.000000006222677</v>
          </cell>
          <cell r="AB62">
            <v>3.0000000086751624</v>
          </cell>
          <cell r="AC62">
            <v>8.9465307346965652E-3</v>
          </cell>
          <cell r="AD62">
            <v>15.000008391165119</v>
          </cell>
          <cell r="AE62">
            <v>10.000002445354182</v>
          </cell>
          <cell r="AF62">
            <v>9.0000995920905726</v>
          </cell>
          <cell r="AG62">
            <v>2.000748538650913</v>
          </cell>
          <cell r="AH62">
            <v>0</v>
          </cell>
        </row>
        <row r="63">
          <cell r="A63">
            <v>2</v>
          </cell>
          <cell r="B63" t="str">
            <v>CapeCod</v>
          </cell>
          <cell r="C63">
            <v>42856</v>
          </cell>
          <cell r="D63" t="str">
            <v>meter</v>
          </cell>
          <cell r="E63">
            <v>6340.4712240445042</v>
          </cell>
          <cell r="F63">
            <v>82.341051394977583</v>
          </cell>
          <cell r="G63">
            <v>88081.039794087803</v>
          </cell>
          <cell r="H63">
            <v>5034.0292873993567</v>
          </cell>
          <cell r="I63">
            <v>6451.3643799598694</v>
          </cell>
          <cell r="J63">
            <v>65.072375596641251</v>
          </cell>
          <cell r="K63">
            <v>6.0008046231423409</v>
          </cell>
          <cell r="L63">
            <v>1141.1235613600843</v>
          </cell>
          <cell r="M63">
            <v>17.163914438995203</v>
          </cell>
          <cell r="N63">
            <v>0</v>
          </cell>
          <cell r="O63">
            <v>1.3114735807002503E-6</v>
          </cell>
          <cell r="P63">
            <v>0.98936334377882829</v>
          </cell>
          <cell r="Q63">
            <v>14.048458554857858</v>
          </cell>
          <cell r="R63">
            <v>749.630632874669</v>
          </cell>
          <cell r="S63">
            <v>143.70757875817125</v>
          </cell>
          <cell r="T63">
            <v>4.7140577102214181</v>
          </cell>
          <cell r="U63">
            <v>318.26221237598088</v>
          </cell>
          <cell r="V63">
            <v>65.216234922823787</v>
          </cell>
          <cell r="W63">
            <v>9.8319519719748847</v>
          </cell>
          <cell r="X63">
            <v>0</v>
          </cell>
          <cell r="Y63">
            <v>1.150847509616124E-4</v>
          </cell>
          <cell r="Z63">
            <v>0</v>
          </cell>
          <cell r="AA63">
            <v>10.00000000758132</v>
          </cell>
          <cell r="AB63">
            <v>3.0000000131107716</v>
          </cell>
          <cell r="AC63">
            <v>8.9489323505722047E-3</v>
          </cell>
          <cell r="AD63">
            <v>15.000008417761439</v>
          </cell>
          <cell r="AE63">
            <v>10.000002453142862</v>
          </cell>
          <cell r="AF63">
            <v>9.0000996115116827</v>
          </cell>
          <cell r="AG63">
            <v>2.0007495918674469</v>
          </cell>
          <cell r="AH63">
            <v>0</v>
          </cell>
        </row>
        <row r="64">
          <cell r="A64">
            <v>2</v>
          </cell>
          <cell r="B64" t="str">
            <v>CapeCod</v>
          </cell>
          <cell r="C64">
            <v>42887</v>
          </cell>
          <cell r="D64" t="str">
            <v>meter</v>
          </cell>
          <cell r="E64">
            <v>6433.7429796579854</v>
          </cell>
          <cell r="F64">
            <v>82.338630492215103</v>
          </cell>
          <cell r="G64">
            <v>88080.43589077123</v>
          </cell>
          <cell r="H64">
            <v>5077.0285095562167</v>
          </cell>
          <cell r="I64">
            <v>6329.288868435623</v>
          </cell>
          <cell r="J64">
            <v>65.067173714174118</v>
          </cell>
          <cell r="K64">
            <v>6.0007467921162609</v>
          </cell>
          <cell r="L64">
            <v>1137.3571306999477</v>
          </cell>
          <cell r="M64">
            <v>16.954313684717192</v>
          </cell>
          <cell r="N64">
            <v>0</v>
          </cell>
          <cell r="O64">
            <v>1.3252130003548267E-6</v>
          </cell>
          <cell r="P64">
            <v>0.98936338321581607</v>
          </cell>
          <cell r="Q64">
            <v>14.04845806165312</v>
          </cell>
          <cell r="R64">
            <v>743.26889053720788</v>
          </cell>
          <cell r="S64">
            <v>143.29695403734937</v>
          </cell>
          <cell r="T64">
            <v>4.7140427699859648</v>
          </cell>
          <cell r="U64">
            <v>319.24245743006691</v>
          </cell>
          <cell r="V64">
            <v>65.210343368799585</v>
          </cell>
          <cell r="W64">
            <v>9.8319240552526246</v>
          </cell>
          <cell r="X64">
            <v>0</v>
          </cell>
          <cell r="Y64">
            <v>1.1508473863736911E-4</v>
          </cell>
          <cell r="Z64">
            <v>0</v>
          </cell>
          <cell r="AA64">
            <v>10.000000008471238</v>
          </cell>
          <cell r="AB64">
            <v>3.0000000168976104</v>
          </cell>
          <cell r="AC64">
            <v>8.9505860674282487E-3</v>
          </cell>
          <cell r="AD64">
            <v>15.000008435240698</v>
          </cell>
          <cell r="AE64">
            <v>10.000002458264042</v>
          </cell>
          <cell r="AF64">
            <v>9.0000996243337195</v>
          </cell>
          <cell r="AG64">
            <v>2.0007505964667924</v>
          </cell>
          <cell r="AH64">
            <v>0</v>
          </cell>
        </row>
        <row r="65">
          <cell r="A65">
            <v>2</v>
          </cell>
          <cell r="B65" t="str">
            <v>CapeCod</v>
          </cell>
          <cell r="C65">
            <v>42917</v>
          </cell>
          <cell r="D65" t="str">
            <v>meter</v>
          </cell>
          <cell r="E65">
            <v>6544.1062712468447</v>
          </cell>
          <cell r="F65">
            <v>82.316726789888719</v>
          </cell>
          <cell r="G65">
            <v>88080.067550612468</v>
          </cell>
          <cell r="H65">
            <v>5061.0277692493191</v>
          </cell>
          <cell r="I65">
            <v>6227.8995765267018</v>
          </cell>
          <cell r="J65">
            <v>65.057734433707921</v>
          </cell>
          <cell r="K65">
            <v>6.0006418525528868</v>
          </cell>
          <cell r="L65">
            <v>1132.9589858543761</v>
          </cell>
          <cell r="M65">
            <v>16.845430436324083</v>
          </cell>
          <cell r="N65">
            <v>0</v>
          </cell>
          <cell r="O65">
            <v>1.3603827608217357E-6</v>
          </cell>
          <cell r="P65">
            <v>0.98936340893959973</v>
          </cell>
          <cell r="Q65">
            <v>14.048457729941742</v>
          </cell>
          <cell r="R65">
            <v>741.54399082548264</v>
          </cell>
          <cell r="S65">
            <v>142.85611195338706</v>
          </cell>
          <cell r="T65">
            <v>4.7140384326270688</v>
          </cell>
          <cell r="U65">
            <v>319.33043115723018</v>
          </cell>
          <cell r="V65">
            <v>65.598910282158172</v>
          </cell>
          <cell r="W65">
            <v>9.8320483345271139</v>
          </cell>
          <cell r="X65">
            <v>0</v>
          </cell>
          <cell r="Y65">
            <v>1.1508473285305991E-4</v>
          </cell>
          <cell r="Z65">
            <v>0</v>
          </cell>
          <cell r="AA65">
            <v>10.000000008968355</v>
          </cell>
          <cell r="AB65">
            <v>3.0000000186764475</v>
          </cell>
          <cell r="AC65">
            <v>8.9513674764590961E-3</v>
          </cell>
          <cell r="AD65">
            <v>15.000008498157122</v>
          </cell>
          <cell r="AE65">
            <v>10.000002433857041</v>
          </cell>
          <cell r="AF65">
            <v>9.0000996652117475</v>
          </cell>
          <cell r="AG65">
            <v>2.0007545932029145</v>
          </cell>
          <cell r="AH65">
            <v>0</v>
          </cell>
        </row>
        <row r="66">
          <cell r="A66">
            <v>2</v>
          </cell>
          <cell r="B66" t="str">
            <v>CapeCod</v>
          </cell>
          <cell r="C66">
            <v>42948</v>
          </cell>
          <cell r="D66" t="str">
            <v>meter</v>
          </cell>
          <cell r="E66">
            <v>6624.9250168437857</v>
          </cell>
          <cell r="F66">
            <v>82.29546108174624</v>
          </cell>
          <cell r="G66">
            <v>88098.669540593197</v>
          </cell>
          <cell r="H66">
            <v>5027.0276052584986</v>
          </cell>
          <cell r="I66">
            <v>6156.9307185781072</v>
          </cell>
          <cell r="J66">
            <v>65.038154442212686</v>
          </cell>
          <cell r="K66">
            <v>6.0004241753935199</v>
          </cell>
          <cell r="L66">
            <v>1128.8077722555604</v>
          </cell>
          <cell r="M66">
            <v>16.53060060083186</v>
          </cell>
          <cell r="N66">
            <v>0</v>
          </cell>
          <cell r="O66">
            <v>1.4044035460391556E-6</v>
          </cell>
          <cell r="P66">
            <v>0.98936340083866037</v>
          </cell>
          <cell r="Q66">
            <v>14.048457815343415</v>
          </cell>
          <cell r="R66">
            <v>746.05327389840352</v>
          </cell>
          <cell r="S66">
            <v>143.00554197799306</v>
          </cell>
          <cell r="T66">
            <v>4.7140440260547356</v>
          </cell>
          <cell r="U66">
            <v>320.30852066939758</v>
          </cell>
          <cell r="V66">
            <v>65.592375876456998</v>
          </cell>
          <cell r="W66">
            <v>9.8320172888810138</v>
          </cell>
          <cell r="X66">
            <v>0</v>
          </cell>
          <cell r="Y66">
            <v>1.1508464771604566E-4</v>
          </cell>
          <cell r="Z66">
            <v>0</v>
          </cell>
          <cell r="AA66">
            <v>10.000000008504834</v>
          </cell>
          <cell r="AB66">
            <v>3.0000000170375372</v>
          </cell>
          <cell r="AC66">
            <v>8.9504952630269433E-3</v>
          </cell>
          <cell r="AD66">
            <v>15.000008802633589</v>
          </cell>
          <cell r="AE66">
            <v>10.000002522622452</v>
          </cell>
          <cell r="AF66">
            <v>9.0000998778790446</v>
          </cell>
          <cell r="AG66">
            <v>2.000781832932057</v>
          </cell>
          <cell r="AH66">
            <v>0</v>
          </cell>
        </row>
        <row r="67">
          <cell r="A67">
            <v>2</v>
          </cell>
          <cell r="B67" t="str">
            <v>CapeCod</v>
          </cell>
          <cell r="C67">
            <v>42979</v>
          </cell>
          <cell r="D67" t="str">
            <v>meter</v>
          </cell>
          <cell r="E67">
            <v>6671.0911710077944</v>
          </cell>
          <cell r="F67">
            <v>82.274682019106905</v>
          </cell>
          <cell r="G67">
            <v>88127.173568256505</v>
          </cell>
          <cell r="H67">
            <v>4972.0277420902548</v>
          </cell>
          <cell r="I67">
            <v>6168.9836310541696</v>
          </cell>
          <cell r="J67">
            <v>65.024939101570794</v>
          </cell>
          <cell r="K67">
            <v>6.0002772561360862</v>
          </cell>
          <cell r="L67">
            <v>1125.1793094686925</v>
          </cell>
          <cell r="M67">
            <v>16.358730814020859</v>
          </cell>
          <cell r="N67">
            <v>0</v>
          </cell>
          <cell r="O67">
            <v>1.4240350787559403E-6</v>
          </cell>
          <cell r="P67">
            <v>0.98936335682726761</v>
          </cell>
          <cell r="Q67">
            <v>14.048458350481507</v>
          </cell>
          <cell r="R67">
            <v>758.17448885834085</v>
          </cell>
          <cell r="S67">
            <v>144.03211853254564</v>
          </cell>
          <cell r="T67">
            <v>4.7140685222938403</v>
          </cell>
          <cell r="U67">
            <v>320.52129080444809</v>
          </cell>
          <cell r="V67">
            <v>65.65583070619553</v>
          </cell>
          <cell r="W67">
            <v>9.8323178087249872</v>
          </cell>
          <cell r="X67">
            <v>0</v>
          </cell>
          <cell r="Y67">
            <v>1.1508447093014603E-4</v>
          </cell>
          <cell r="Z67">
            <v>0</v>
          </cell>
          <cell r="AA67">
            <v>10.000000007271707</v>
          </cell>
          <cell r="AB67">
            <v>3.0000000123335013</v>
          </cell>
          <cell r="AC67">
            <v>8.9479661068361509E-3</v>
          </cell>
          <cell r="AD67">
            <v>15.000009153081301</v>
          </cell>
          <cell r="AE67">
            <v>10.000002624463608</v>
          </cell>
          <cell r="AF67">
            <v>9.0001001147646527</v>
          </cell>
          <cell r="AG67">
            <v>2.0008112314890405</v>
          </cell>
          <cell r="AH67">
            <v>0</v>
          </cell>
        </row>
        <row r="68">
          <cell r="A68">
            <v>2</v>
          </cell>
          <cell r="B68" t="str">
            <v>CapeCod</v>
          </cell>
          <cell r="C68">
            <v>43009</v>
          </cell>
          <cell r="D68" t="str">
            <v>meter</v>
          </cell>
          <cell r="E68">
            <v>6650.6613756752004</v>
          </cell>
          <cell r="F68">
            <v>82.279683116410951</v>
          </cell>
          <cell r="G68">
            <v>88215.659553203717</v>
          </cell>
          <cell r="H68">
            <v>4916.0297315456737</v>
          </cell>
          <cell r="I68">
            <v>6214.3515983605048</v>
          </cell>
          <cell r="J68">
            <v>65.012780868966303</v>
          </cell>
          <cell r="K68">
            <v>6.0001420890939086</v>
          </cell>
          <cell r="L68">
            <v>1120.5897970717847</v>
          </cell>
          <cell r="M68">
            <v>16.197513042505687</v>
          </cell>
          <cell r="N68">
            <v>0</v>
          </cell>
          <cell r="O68">
            <v>1.461577329564302E-6</v>
          </cell>
          <cell r="P68">
            <v>0.98407235343747079</v>
          </cell>
          <cell r="Q68">
            <v>14.072673578234362</v>
          </cell>
          <cell r="R68">
            <v>773.30187237641462</v>
          </cell>
          <cell r="S68">
            <v>145.93515177796806</v>
          </cell>
          <cell r="T68">
            <v>4.7141012854281668</v>
          </cell>
          <cell r="U68">
            <v>321.35734827798757</v>
          </cell>
          <cell r="V68">
            <v>65.606937823958049</v>
          </cell>
          <cell r="W68">
            <v>9.8320862052789657</v>
          </cell>
          <cell r="X68">
            <v>0</v>
          </cell>
          <cell r="Y68">
            <v>1.7265362978327814E-4</v>
          </cell>
          <cell r="Z68">
            <v>0</v>
          </cell>
          <cell r="AA68">
            <v>10.000000005439615</v>
          </cell>
          <cell r="AB68">
            <v>3.000000005882439</v>
          </cell>
          <cell r="AC68">
            <v>8.9443224155446588E-3</v>
          </cell>
          <cell r="AD68">
            <v>15.000009049925552</v>
          </cell>
          <cell r="AE68">
            <v>10.000002594625212</v>
          </cell>
          <cell r="AF68">
            <v>9.0001000483956801</v>
          </cell>
          <cell r="AG68">
            <v>2.0008074665372781</v>
          </cell>
          <cell r="AH68">
            <v>0</v>
          </cell>
        </row>
        <row r="69">
          <cell r="A69">
            <v>2</v>
          </cell>
          <cell r="B69" t="str">
            <v>CapeCod</v>
          </cell>
          <cell r="C69">
            <v>43040</v>
          </cell>
          <cell r="D69" t="str">
            <v>meter</v>
          </cell>
          <cell r="E69">
            <v>6597.4392908157588</v>
          </cell>
          <cell r="F69">
            <v>82.291979108331191</v>
          </cell>
          <cell r="G69">
            <v>88308.078140383746</v>
          </cell>
          <cell r="H69">
            <v>4882.0318404730224</v>
          </cell>
          <cell r="I69">
            <v>6302.2795091912349</v>
          </cell>
          <cell r="J69">
            <v>65.012266616875053</v>
          </cell>
          <cell r="K69">
            <v>6.0001363719854783</v>
          </cell>
          <cell r="L69">
            <v>1116.7282312112318</v>
          </cell>
          <cell r="M69">
            <v>15.961895049092609</v>
          </cell>
          <cell r="N69">
            <v>0</v>
          </cell>
          <cell r="O69">
            <v>1.5098377706159136E-6</v>
          </cell>
          <cell r="P69">
            <v>0.9840723226484327</v>
          </cell>
          <cell r="Q69">
            <v>14.072674245982107</v>
          </cell>
          <cell r="R69">
            <v>785.00326667868569</v>
          </cell>
          <cell r="S69">
            <v>147.29748611483774</v>
          </cell>
          <cell r="T69">
            <v>4.857221773682725</v>
          </cell>
          <cell r="U69">
            <v>321.5390341153967</v>
          </cell>
          <cell r="V69">
            <v>65.969192027476723</v>
          </cell>
          <cell r="W69">
            <v>9.8323428060499509</v>
          </cell>
          <cell r="X69">
            <v>0</v>
          </cell>
          <cell r="Y69">
            <v>1.7265341912205373E-4</v>
          </cell>
          <cell r="Z69">
            <v>0</v>
          </cell>
          <cell r="AA69">
            <v>10.000000004372785</v>
          </cell>
          <cell r="AB69">
            <v>3.0000000014411565</v>
          </cell>
          <cell r="AC69">
            <v>4.4680430558180842E-3</v>
          </cell>
          <cell r="AD69">
            <v>15.000009401252063</v>
          </cell>
          <cell r="AE69">
            <v>10.000002778159773</v>
          </cell>
          <cell r="AF69">
            <v>9.0001002869236952</v>
          </cell>
          <cell r="AG69">
            <v>2.0008379772299247</v>
          </cell>
          <cell r="AH69">
            <v>0</v>
          </cell>
        </row>
        <row r="70">
          <cell r="A70">
            <v>2</v>
          </cell>
          <cell r="B70" t="str">
            <v>CapeCod</v>
          </cell>
          <cell r="C70">
            <v>43070</v>
          </cell>
          <cell r="D70" t="str">
            <v>meter</v>
          </cell>
          <cell r="E70">
            <v>6496.9496983466597</v>
          </cell>
          <cell r="F70">
            <v>82.329114550128466</v>
          </cell>
          <cell r="G70">
            <v>88431.53505738065</v>
          </cell>
          <cell r="H70">
            <v>4885.0348923406555</v>
          </cell>
          <cell r="I70">
            <v>6431.3864564405685</v>
          </cell>
          <cell r="J70">
            <v>65.026178296862994</v>
          </cell>
          <cell r="K70">
            <v>6.0002910326748111</v>
          </cell>
          <cell r="L70">
            <v>1112.405645411937</v>
          </cell>
          <cell r="M70">
            <v>15.8736754222322</v>
          </cell>
          <cell r="N70">
            <v>0</v>
          </cell>
          <cell r="O70">
            <v>1.5570805095860627E-6</v>
          </cell>
          <cell r="P70">
            <v>0.98407231492440828</v>
          </cell>
          <cell r="Q70">
            <v>14.072674566734584</v>
          </cell>
          <cell r="R70">
            <v>792.21269604013025</v>
          </cell>
          <cell r="S70">
            <v>148.33599864171862</v>
          </cell>
          <cell r="T70">
            <v>4.8572350859150228</v>
          </cell>
          <cell r="U70">
            <v>322.50280607136489</v>
          </cell>
          <cell r="V70">
            <v>65.958387671506401</v>
          </cell>
          <cell r="W70">
            <v>9.8322917161703156</v>
          </cell>
          <cell r="X70">
            <v>0</v>
          </cell>
          <cell r="Y70">
            <v>1.7265324932314656E-4</v>
          </cell>
          <cell r="Z70">
            <v>0</v>
          </cell>
          <cell r="AA70">
            <v>10.000000003952119</v>
          </cell>
          <cell r="AB70">
            <v>2.9999999992188449</v>
          </cell>
          <cell r="AC70">
            <v>4.4670144577698551E-3</v>
          </cell>
          <cell r="AD70">
            <v>15.000009069039461</v>
          </cell>
          <cell r="AE70">
            <v>10.000002681390805</v>
          </cell>
          <cell r="AF70">
            <v>9.0001000568774963</v>
          </cell>
          <cell r="AG70">
            <v>2.0008119154468411</v>
          </cell>
          <cell r="AH70">
            <v>0</v>
          </cell>
        </row>
        <row r="71">
          <cell r="A71">
            <v>2</v>
          </cell>
          <cell r="B71" t="str">
            <v>CapeCod</v>
          </cell>
          <cell r="C71">
            <v>43101</v>
          </cell>
          <cell r="D71" t="str">
            <v>meter</v>
          </cell>
          <cell r="E71">
            <v>6357.2148592230906</v>
          </cell>
          <cell r="F71">
            <v>82.367307240815634</v>
          </cell>
          <cell r="G71">
            <v>88546.065637475913</v>
          </cell>
          <cell r="H71">
            <v>4909.0377034072408</v>
          </cell>
          <cell r="I71">
            <v>6540.6632475402548</v>
          </cell>
          <cell r="J71">
            <v>65.05200344648496</v>
          </cell>
          <cell r="K71">
            <v>6.0005781392964561</v>
          </cell>
          <cell r="L71">
            <v>1108.7294382188491</v>
          </cell>
          <cell r="M71">
            <v>15.688748663568232</v>
          </cell>
          <cell r="N71">
            <v>0</v>
          </cell>
          <cell r="O71">
            <v>1.6081287598011667E-6</v>
          </cell>
          <cell r="P71">
            <v>0.98407240047230249</v>
          </cell>
          <cell r="Q71">
            <v>14.072674031198007</v>
          </cell>
          <cell r="R71">
            <v>789.64396694112213</v>
          </cell>
          <cell r="S71">
            <v>148.81268651714825</v>
          </cell>
          <cell r="T71">
            <v>4.8572269999285052</v>
          </cell>
          <cell r="U71">
            <v>322.52769878956838</v>
          </cell>
          <cell r="V71">
            <v>66.295411424610108</v>
          </cell>
          <cell r="W71">
            <v>9.8323267722463594</v>
          </cell>
          <cell r="X71">
            <v>0</v>
          </cell>
          <cell r="Y71">
            <v>1.7265327792584254E-4</v>
          </cell>
          <cell r="Z71">
            <v>0</v>
          </cell>
          <cell r="AA71">
            <v>10.000000005381191</v>
          </cell>
          <cell r="AB71">
            <v>3.0000000031926284</v>
          </cell>
          <cell r="AC71">
            <v>4.4692924724054539E-3</v>
          </cell>
          <cell r="AD71">
            <v>15.000009463868068</v>
          </cell>
          <cell r="AE71">
            <v>10.00000275765165</v>
          </cell>
          <cell r="AF71">
            <v>9.0001003308854646</v>
          </cell>
          <cell r="AG71">
            <v>2.0008439689907371</v>
          </cell>
          <cell r="AH71">
            <v>0</v>
          </cell>
        </row>
        <row r="72">
          <cell r="A72">
            <v>2</v>
          </cell>
          <cell r="B72" t="str">
            <v>CapeCod</v>
          </cell>
          <cell r="C72">
            <v>43132</v>
          </cell>
          <cell r="D72" t="str">
            <v>meter</v>
          </cell>
          <cell r="E72">
            <v>6251.4047880252583</v>
          </cell>
          <cell r="F72">
            <v>82.396989823658203</v>
          </cell>
          <cell r="G72">
            <v>88628.4283452495</v>
          </cell>
          <cell r="H72">
            <v>4945.039506838325</v>
          </cell>
          <cell r="I72">
            <v>6639.4316958057143</v>
          </cell>
          <cell r="J72">
            <v>65.083769718878017</v>
          </cell>
          <cell r="K72">
            <v>6.0009312953200391</v>
          </cell>
          <cell r="L72">
            <v>1104.7964180076453</v>
          </cell>
          <cell r="M72">
            <v>15.433589586306882</v>
          </cell>
          <cell r="N72">
            <v>0</v>
          </cell>
          <cell r="O72">
            <v>1.6878948809473553E-6</v>
          </cell>
          <cell r="P72">
            <v>0.98407248438442962</v>
          </cell>
          <cell r="Q72">
            <v>14.0726733592836</v>
          </cell>
          <cell r="R72">
            <v>783.78359948832315</v>
          </cell>
          <cell r="S72">
            <v>148.77509020313121</v>
          </cell>
          <cell r="T72">
            <v>4.857212517118664</v>
          </cell>
          <cell r="U72">
            <v>323.30557693674024</v>
          </cell>
          <cell r="V72">
            <v>66.229167613852994</v>
          </cell>
          <cell r="W72">
            <v>9.8320128538572202</v>
          </cell>
          <cell r="X72">
            <v>0</v>
          </cell>
          <cell r="Y72">
            <v>1.7265332242562595E-4</v>
          </cell>
          <cell r="Z72">
            <v>0</v>
          </cell>
          <cell r="AA72">
            <v>10.00000000707573</v>
          </cell>
          <cell r="AB72">
            <v>3.0000000092692156</v>
          </cell>
          <cell r="AC72">
            <v>4.4721380372835856E-3</v>
          </cell>
          <cell r="AD72">
            <v>15.000009752186687</v>
          </cell>
          <cell r="AE72">
            <v>10.000002841982736</v>
          </cell>
          <cell r="AF72">
            <v>9.0001005389441353</v>
          </cell>
          <cell r="AG72">
            <v>2.0008696408495936</v>
          </cell>
          <cell r="AH72">
            <v>0</v>
          </cell>
        </row>
        <row r="73">
          <cell r="A73">
            <v>2</v>
          </cell>
          <cell r="B73" t="str">
            <v>CapeCod</v>
          </cell>
          <cell r="C73">
            <v>43160</v>
          </cell>
          <cell r="D73" t="str">
            <v>meter</v>
          </cell>
          <cell r="E73">
            <v>6174.8099243012057</v>
          </cell>
          <cell r="F73">
            <v>82.414366780826228</v>
          </cell>
          <cell r="G73">
            <v>88660.239779899974</v>
          </cell>
          <cell r="H73">
            <v>4990.0398352882557</v>
          </cell>
          <cell r="I73">
            <v>6626.6042171255212</v>
          </cell>
          <cell r="J73">
            <v>65.101709853481012</v>
          </cell>
          <cell r="K73">
            <v>6.0011307416548361</v>
          </cell>
          <cell r="L73">
            <v>1100.4594339520281</v>
          </cell>
          <cell r="M73">
            <v>15.341432375080045</v>
          </cell>
          <cell r="N73">
            <v>0</v>
          </cell>
          <cell r="O73">
            <v>1.6905179010866728E-6</v>
          </cell>
          <cell r="P73">
            <v>0.98407255129264415</v>
          </cell>
          <cell r="Q73">
            <v>14.07267281566841</v>
          </cell>
          <cell r="R73">
            <v>777.34627614434498</v>
          </cell>
          <cell r="S73">
            <v>148.38729168996878</v>
          </cell>
          <cell r="T73">
            <v>4.8571978651370307</v>
          </cell>
          <cell r="U73">
            <v>323.6197968620138</v>
          </cell>
          <cell r="V73">
            <v>66.322878002306084</v>
          </cell>
          <cell r="W73">
            <v>9.8324567977756203</v>
          </cell>
          <cell r="X73">
            <v>0</v>
          </cell>
          <cell r="Y73">
            <v>1.7265332372309823E-4</v>
          </cell>
          <cell r="Z73">
            <v>0</v>
          </cell>
          <cell r="AA73">
            <v>10.000000008496771</v>
          </cell>
          <cell r="AB73">
            <v>3.0000000138595588</v>
          </cell>
          <cell r="AC73">
            <v>4.4745615095232319E-3</v>
          </cell>
          <cell r="AD73">
            <v>15.000009805645071</v>
          </cell>
          <cell r="AE73">
            <v>10.000002857131392</v>
          </cell>
          <cell r="AF73">
            <v>9.0001005657367585</v>
          </cell>
          <cell r="AG73">
            <v>2.000868902558671</v>
          </cell>
          <cell r="AH73">
            <v>0</v>
          </cell>
        </row>
        <row r="74">
          <cell r="A74">
            <v>2</v>
          </cell>
          <cell r="B74" t="str">
            <v>CapeCod</v>
          </cell>
          <cell r="C74">
            <v>43191</v>
          </cell>
          <cell r="D74" t="str">
            <v>meter</v>
          </cell>
          <cell r="E74">
            <v>6189.6131752715464</v>
          </cell>
          <cell r="F74">
            <v>82.409888815431117</v>
          </cell>
          <cell r="G74">
            <v>88652.912356155502</v>
          </cell>
          <cell r="H74">
            <v>5036.038944325066</v>
          </cell>
          <cell r="I74">
            <v>6584.9150096841913</v>
          </cell>
          <cell r="J74">
            <v>65.109964229182779</v>
          </cell>
          <cell r="K74">
            <v>6.0012225082450064</v>
          </cell>
          <cell r="L74">
            <v>1096.6165763557865</v>
          </cell>
          <cell r="M74">
            <v>15.110930651819828</v>
          </cell>
          <cell r="N74">
            <v>0</v>
          </cell>
          <cell r="O74">
            <v>1.6805086991618895E-6</v>
          </cell>
          <cell r="P74">
            <v>0.98407259710943151</v>
          </cell>
          <cell r="Q74">
            <v>14.072672306370357</v>
          </cell>
          <cell r="R74">
            <v>772.20704086780927</v>
          </cell>
          <cell r="S74">
            <v>147.70697123077917</v>
          </cell>
          <cell r="T74">
            <v>4.8571847892670288</v>
          </cell>
          <cell r="U74">
            <v>324.22306632654477</v>
          </cell>
          <cell r="V74">
            <v>66.292844037431706</v>
          </cell>
          <cell r="W74">
            <v>9.8323143995515867</v>
          </cell>
          <cell r="X74">
            <v>0</v>
          </cell>
          <cell r="Y74">
            <v>1.726533220795252E-4</v>
          </cell>
          <cell r="Z74">
            <v>0</v>
          </cell>
          <cell r="AA74">
            <v>10.000000009590153</v>
          </cell>
          <cell r="AB74">
            <v>3.0000000177058608</v>
          </cell>
          <cell r="AC74">
            <v>4.4764754898365556E-3</v>
          </cell>
          <cell r="AD74">
            <v>15.000010103706595</v>
          </cell>
          <cell r="AE74">
            <v>10.000002967866736</v>
          </cell>
          <cell r="AF74">
            <v>9.0001008332328869</v>
          </cell>
          <cell r="AG74">
            <v>2.0009013560559081</v>
          </cell>
          <cell r="AH74">
            <v>0</v>
          </cell>
        </row>
        <row r="75">
          <cell r="A75">
            <v>2</v>
          </cell>
          <cell r="B75" t="str">
            <v>CapeCod</v>
          </cell>
          <cell r="C75">
            <v>43221</v>
          </cell>
          <cell r="D75" t="str">
            <v>meter</v>
          </cell>
          <cell r="E75">
            <v>6237.8104683575839</v>
          </cell>
          <cell r="F75">
            <v>82.411565968362808</v>
          </cell>
          <cell r="G75">
            <v>88668.421319618108</v>
          </cell>
          <cell r="H75">
            <v>5072.0387775081126</v>
          </cell>
          <cell r="I75">
            <v>6497.8617330040943</v>
          </cell>
          <cell r="J75">
            <v>65.102924724701182</v>
          </cell>
          <cell r="K75">
            <v>6.00114424777491</v>
          </cell>
          <cell r="L75">
            <v>1092.3782639962533</v>
          </cell>
          <cell r="M75">
            <v>15.045757828092873</v>
          </cell>
          <cell r="N75">
            <v>0</v>
          </cell>
          <cell r="O75">
            <v>1.6845093669256179E-6</v>
          </cell>
          <cell r="P75">
            <v>0.98407262762341174</v>
          </cell>
          <cell r="Q75">
            <v>14.072672007790404</v>
          </cell>
          <cell r="R75">
            <v>769.98244434786568</v>
          </cell>
          <cell r="S75">
            <v>147.52554907558451</v>
          </cell>
          <cell r="T75">
            <v>4.8571777835523422</v>
          </cell>
          <cell r="U75">
            <v>324.53808483206598</v>
          </cell>
          <cell r="V75">
            <v>66.298508872072816</v>
          </cell>
          <cell r="W75">
            <v>9.8323412198960796</v>
          </cell>
          <cell r="X75">
            <v>0</v>
          </cell>
          <cell r="Y75">
            <v>1.726532789129121E-4</v>
          </cell>
          <cell r="Z75">
            <v>0</v>
          </cell>
          <cell r="AA75">
            <v>10.000000010118942</v>
          </cell>
          <cell r="AB75">
            <v>3.0000000193496907</v>
          </cell>
          <cell r="AC75">
            <v>4.4773813781091619E-3</v>
          </cell>
          <cell r="AD75">
            <v>15.00001024435133</v>
          </cell>
          <cell r="AE75">
            <v>10.000002985098213</v>
          </cell>
          <cell r="AF75">
            <v>9.0001008738219817</v>
          </cell>
          <cell r="AG75">
            <v>2.0009057899398361</v>
          </cell>
          <cell r="AH75">
            <v>0</v>
          </cell>
        </row>
        <row r="76">
          <cell r="A76">
            <v>2</v>
          </cell>
          <cell r="B76" t="str">
            <v>CapeCod</v>
          </cell>
          <cell r="C76">
            <v>43252</v>
          </cell>
          <cell r="D76" t="str">
            <v>meter</v>
          </cell>
          <cell r="E76">
            <v>6329.6578090670282</v>
          </cell>
          <cell r="F76">
            <v>82.40574897602842</v>
          </cell>
          <cell r="G76">
            <v>88660.1778667545</v>
          </cell>
          <cell r="H76">
            <v>5115.0378587160794</v>
          </cell>
          <cell r="I76">
            <v>6377.4866895432251</v>
          </cell>
          <cell r="J76">
            <v>65.075074389209234</v>
          </cell>
          <cell r="K76">
            <v>6.0008346265006223</v>
          </cell>
          <cell r="L76">
            <v>1088.4726373488791</v>
          </cell>
          <cell r="M76">
            <v>14.798090246070855</v>
          </cell>
          <cell r="N76">
            <v>0</v>
          </cell>
          <cell r="O76">
            <v>1.7167533262130797E-6</v>
          </cell>
          <cell r="P76">
            <v>0.98407261554852699</v>
          </cell>
          <cell r="Q76">
            <v>14.072672239009268</v>
          </cell>
          <cell r="R76">
            <v>775.03002638794294</v>
          </cell>
          <cell r="S76">
            <v>147.76571041299542</v>
          </cell>
          <cell r="T76">
            <v>4.8571863881732824</v>
          </cell>
          <cell r="U76">
            <v>325.19855933842609</v>
          </cell>
          <cell r="V76">
            <v>66.285535272646825</v>
          </cell>
          <cell r="W76">
            <v>9.8322796835522297</v>
          </cell>
          <cell r="X76">
            <v>0</v>
          </cell>
          <cell r="Y76">
            <v>1.7265311841689284E-4</v>
          </cell>
          <cell r="Z76">
            <v>0</v>
          </cell>
          <cell r="AA76">
            <v>10.000000009511746</v>
          </cell>
          <cell r="AB76">
            <v>3.000000018019227</v>
          </cell>
          <cell r="AC76">
            <v>4.4761950424728573E-3</v>
          </cell>
          <cell r="AD76">
            <v>15.000010414288369</v>
          </cell>
          <cell r="AE76">
            <v>10.000003058415018</v>
          </cell>
          <cell r="AF76">
            <v>9.0001010502360899</v>
          </cell>
          <cell r="AG76">
            <v>2.0009293582530172</v>
          </cell>
          <cell r="AH76">
            <v>0</v>
          </cell>
        </row>
        <row r="77">
          <cell r="A77">
            <v>2</v>
          </cell>
          <cell r="B77" t="str">
            <v>CapeCod</v>
          </cell>
          <cell r="C77">
            <v>43282</v>
          </cell>
          <cell r="D77" t="str">
            <v>meter</v>
          </cell>
          <cell r="E77">
            <v>6439.0533581415275</v>
          </cell>
          <cell r="F77">
            <v>82.383890459577728</v>
          </cell>
          <cell r="G77">
            <v>88655.982220603662</v>
          </cell>
          <cell r="H77">
            <v>5099.0371236556011</v>
          </cell>
          <cell r="I77">
            <v>6276.5917920495394</v>
          </cell>
          <cell r="J77">
            <v>65.042952160038283</v>
          </cell>
          <cell r="K77">
            <v>6.0004775131892991</v>
          </cell>
          <cell r="L77">
            <v>1084.1170326271281</v>
          </cell>
          <cell r="M77">
            <v>14.427364247020455</v>
          </cell>
          <cell r="N77">
            <v>0</v>
          </cell>
          <cell r="O77">
            <v>1.7742039712492073E-6</v>
          </cell>
          <cell r="P77">
            <v>0.98407258029939293</v>
          </cell>
          <cell r="Q77">
            <v>14.072672772766587</v>
          </cell>
          <cell r="R77">
            <v>786.06828843486119</v>
          </cell>
          <cell r="S77">
            <v>148.03872253038793</v>
          </cell>
          <cell r="T77">
            <v>4.8572080767821335</v>
          </cell>
          <cell r="U77">
            <v>325.52908291285235</v>
          </cell>
          <cell r="V77">
            <v>66.658154559032965</v>
          </cell>
          <cell r="W77">
            <v>9.8323284227098569</v>
          </cell>
          <cell r="X77">
            <v>0</v>
          </cell>
          <cell r="Y77">
            <v>1.7265293151660184E-4</v>
          </cell>
          <cell r="Z77">
            <v>0</v>
          </cell>
          <cell r="AA77">
            <v>10.000000008194204</v>
          </cell>
          <cell r="AB77">
            <v>3.0000000136907579</v>
          </cell>
          <cell r="AC77">
            <v>4.473626751139095E-3</v>
          </cell>
          <cell r="AD77">
            <v>15.000010514332663</v>
          </cell>
          <cell r="AE77">
            <v>10.00000302117037</v>
          </cell>
          <cell r="AF77">
            <v>9.000101062049799</v>
          </cell>
          <cell r="AG77">
            <v>2.0009330067424704</v>
          </cell>
          <cell r="AH77">
            <v>0</v>
          </cell>
        </row>
        <row r="78">
          <cell r="A78">
            <v>2</v>
          </cell>
          <cell r="B78" t="str">
            <v>CapeCod</v>
          </cell>
          <cell r="C78">
            <v>43313</v>
          </cell>
          <cell r="D78" t="str">
            <v>meter</v>
          </cell>
          <cell r="E78">
            <v>6519.9983833183696</v>
          </cell>
          <cell r="F78">
            <v>83.362801642265168</v>
          </cell>
          <cell r="G78">
            <v>88675.894929750168</v>
          </cell>
          <cell r="H78">
            <v>5065.0370906238522</v>
          </cell>
          <cell r="I78">
            <v>6204.8313199838585</v>
          </cell>
          <cell r="J78">
            <v>65.011187222820524</v>
          </cell>
          <cell r="K78">
            <v>6.0001243720092958</v>
          </cell>
          <cell r="L78">
            <v>1080.169592850629</v>
          </cell>
          <cell r="M78">
            <v>14.441738231600738</v>
          </cell>
          <cell r="N78">
            <v>0</v>
          </cell>
          <cell r="O78">
            <v>1.8384637327676708E-6</v>
          </cell>
          <cell r="P78">
            <v>0.98407251727983636</v>
          </cell>
          <cell r="Q78">
            <v>14.072673443268803</v>
          </cell>
          <cell r="R78">
            <v>800.21211783735566</v>
          </cell>
          <cell r="S78">
            <v>148.89726620961963</v>
          </cell>
          <cell r="T78">
            <v>4.8572390254931967</v>
          </cell>
          <cell r="U78">
            <v>326.39802018100994</v>
          </cell>
          <cell r="V78">
            <v>66.707351194414358</v>
          </cell>
          <cell r="W78">
            <v>9.8325615040357235</v>
          </cell>
          <cell r="X78">
            <v>0</v>
          </cell>
          <cell r="Y78">
            <v>1.7265271536644002E-4</v>
          </cell>
          <cell r="Z78">
            <v>0</v>
          </cell>
          <cell r="AA78">
            <v>10.00000000635195</v>
          </cell>
          <cell r="AB78">
            <v>3.0000000072189419</v>
          </cell>
          <cell r="AC78">
            <v>4.4700124709181333E-3</v>
          </cell>
          <cell r="AD78">
            <v>15.000010402393947</v>
          </cell>
          <cell r="AE78">
            <v>10.000003012052511</v>
          </cell>
          <cell r="AF78">
            <v>9.0001010353429045</v>
          </cell>
          <cell r="AG78">
            <v>2.0009313625736089</v>
          </cell>
          <cell r="AH78">
            <v>0</v>
          </cell>
        </row>
        <row r="79">
          <cell r="A79">
            <v>2</v>
          </cell>
          <cell r="B79" t="str">
            <v>CapeCod</v>
          </cell>
          <cell r="C79">
            <v>43344</v>
          </cell>
          <cell r="D79" t="str">
            <v>meter</v>
          </cell>
          <cell r="E79">
            <v>6565.242444548393</v>
          </cell>
          <cell r="F79">
            <v>83.339330136282953</v>
          </cell>
          <cell r="G79">
            <v>88698.254609404146</v>
          </cell>
          <cell r="H79">
            <v>5010.0371623106021</v>
          </cell>
          <cell r="I79">
            <v>6215.6019097139242</v>
          </cell>
          <cell r="J79">
            <v>64.997757227877358</v>
          </cell>
          <cell r="K79">
            <v>5.9999750663699016</v>
          </cell>
          <cell r="L79">
            <v>1076.4198150745269</v>
          </cell>
          <cell r="M79">
            <v>14.236691649325778</v>
          </cell>
          <cell r="N79">
            <v>0</v>
          </cell>
          <cell r="O79">
            <v>1.8632937170416503E-6</v>
          </cell>
          <cell r="P79">
            <v>0.98407248439213635</v>
          </cell>
          <cell r="Q79">
            <v>14.072674052357785</v>
          </cell>
          <cell r="R79">
            <v>812.28357478493206</v>
          </cell>
          <cell r="S79">
            <v>149.581001894807</v>
          </cell>
          <cell r="T79">
            <v>4.8572632392180459</v>
          </cell>
          <cell r="U79">
            <v>326.56611475137805</v>
          </cell>
          <cell r="V79">
            <v>66.977268333509414</v>
          </cell>
          <cell r="W79">
            <v>9.8323806724320342</v>
          </cell>
          <cell r="X79">
            <v>0</v>
          </cell>
          <cell r="Y79">
            <v>1.7265254141505165E-4</v>
          </cell>
          <cell r="Z79">
            <v>0</v>
          </cell>
          <cell r="AA79">
            <v>10.000000005220958</v>
          </cell>
          <cell r="AB79">
            <v>3.000000003139268</v>
          </cell>
          <cell r="AC79">
            <v>4.4676438423457178E-3</v>
          </cell>
          <cell r="AD79">
            <v>15.000010763356162</v>
          </cell>
          <cell r="AE79">
            <v>10.000003175088594</v>
          </cell>
          <cell r="AF79">
            <v>9.0001012341628588</v>
          </cell>
          <cell r="AG79">
            <v>2.0009590196922753</v>
          </cell>
          <cell r="AH79">
            <v>0</v>
          </cell>
        </row>
        <row r="80">
          <cell r="A80">
            <v>2</v>
          </cell>
          <cell r="B80" t="str">
            <v>CapeCod</v>
          </cell>
          <cell r="C80">
            <v>43374</v>
          </cell>
          <cell r="D80" t="str">
            <v>meter</v>
          </cell>
          <cell r="E80">
            <v>6541.541347633457</v>
          </cell>
          <cell r="F80">
            <v>83.33974883592397</v>
          </cell>
          <cell r="G80">
            <v>88776.22792916566</v>
          </cell>
          <cell r="H80">
            <v>4955.0389235322637</v>
          </cell>
          <cell r="I80">
            <v>6259.136204697269</v>
          </cell>
          <cell r="J80">
            <v>64.997344481407069</v>
          </cell>
          <cell r="K80">
            <v>5.9999704777326084</v>
          </cell>
          <cell r="L80">
            <v>1072.1450664230258</v>
          </cell>
          <cell r="M80">
            <v>14.161554356956572</v>
          </cell>
          <cell r="N80">
            <v>0</v>
          </cell>
          <cell r="O80">
            <v>1.8932212589397737E-6</v>
          </cell>
          <cell r="P80">
            <v>0.98407247251289409</v>
          </cell>
          <cell r="Q80">
            <v>14.072674353764024</v>
          </cell>
          <cell r="R80">
            <v>818.73306027083106</v>
          </cell>
          <cell r="S80">
            <v>150.61806387182469</v>
          </cell>
          <cell r="T80">
            <v>4.8572761860302842</v>
          </cell>
          <cell r="U80">
            <v>326.84819074928521</v>
          </cell>
          <cell r="V80">
            <v>67.061392379214283</v>
          </cell>
          <cell r="W80">
            <v>9.8327792132325378</v>
          </cell>
          <cell r="X80">
            <v>0</v>
          </cell>
          <cell r="Y80">
            <v>1.7265242159627425E-4</v>
          </cell>
          <cell r="Z80">
            <v>0</v>
          </cell>
          <cell r="AA80">
            <v>10.000000004769657</v>
          </cell>
          <cell r="AB80">
            <v>3.0000000008257066</v>
          </cell>
          <cell r="AC80">
            <v>4.466583950430281E-3</v>
          </cell>
          <cell r="AD80">
            <v>15.000010772599538</v>
          </cell>
          <cell r="AE80">
            <v>10.000003177395497</v>
          </cell>
          <cell r="AF80">
            <v>9.0001012312439919</v>
          </cell>
          <cell r="AG80">
            <v>2.0009576998669862</v>
          </cell>
          <cell r="AH80">
            <v>0</v>
          </cell>
        </row>
        <row r="81">
          <cell r="A81">
            <v>2</v>
          </cell>
          <cell r="B81" t="str">
            <v>CapeCod</v>
          </cell>
          <cell r="C81">
            <v>43405</v>
          </cell>
          <cell r="D81" t="str">
            <v>meter</v>
          </cell>
          <cell r="E81">
            <v>6489.1999801565898</v>
          </cell>
          <cell r="F81">
            <v>83.353278525555794</v>
          </cell>
          <cell r="G81">
            <v>88867.39937204693</v>
          </cell>
          <cell r="H81">
            <v>4921.0410857111328</v>
          </cell>
          <cell r="I81">
            <v>6348.4772225272891</v>
          </cell>
          <cell r="J81">
            <v>65.019832484048962</v>
          </cell>
          <cell r="K81">
            <v>6.0002204842015132</v>
          </cell>
          <cell r="L81">
            <v>1068.1843107987568</v>
          </cell>
          <cell r="M81">
            <v>13.898810296734109</v>
          </cell>
          <cell r="N81">
            <v>0</v>
          </cell>
          <cell r="O81">
            <v>1.9127160160448072E-6</v>
          </cell>
          <cell r="P81">
            <v>0.98407250245101796</v>
          </cell>
          <cell r="Q81">
            <v>14.072674097814485</v>
          </cell>
          <cell r="R81">
            <v>815.77798203671216</v>
          </cell>
          <cell r="S81">
            <v>151.34938160209785</v>
          </cell>
          <cell r="T81">
            <v>4.8572665696235982</v>
          </cell>
          <cell r="U81">
            <v>327.53492717660646</v>
          </cell>
          <cell r="V81">
            <v>67.056250920777472</v>
          </cell>
          <cell r="W81">
            <v>9.8327547448922168</v>
          </cell>
          <cell r="X81">
            <v>0</v>
          </cell>
          <cell r="Y81">
            <v>1.7265240249817433E-4</v>
          </cell>
          <cell r="Z81">
            <v>0</v>
          </cell>
          <cell r="AA81">
            <v>10.00000000561832</v>
          </cell>
          <cell r="AB81">
            <v>3.0000000035582195</v>
          </cell>
          <cell r="AC81">
            <v>4.4680394657995786E-3</v>
          </cell>
          <cell r="AD81">
            <v>15.000011070961964</v>
          </cell>
          <cell r="AE81">
            <v>10.000003288104047</v>
          </cell>
          <cell r="AF81">
            <v>9.0001014961820029</v>
          </cell>
          <cell r="AG81">
            <v>2.0009900666080425</v>
          </cell>
          <cell r="AH81">
            <v>0</v>
          </cell>
        </row>
        <row r="82">
          <cell r="A82">
            <v>2</v>
          </cell>
          <cell r="B82" t="str">
            <v>CapeCod</v>
          </cell>
          <cell r="C82">
            <v>43435</v>
          </cell>
          <cell r="D82" t="str">
            <v>meter</v>
          </cell>
          <cell r="E82">
            <v>6388.454862466172</v>
          </cell>
          <cell r="F82">
            <v>83.390056030871818</v>
          </cell>
          <cell r="G82">
            <v>88988.049754378429</v>
          </cell>
          <cell r="H82">
            <v>4924.044143456219</v>
          </cell>
          <cell r="I82">
            <v>6476.7568763426016</v>
          </cell>
          <cell r="J82">
            <v>65.056538782050609</v>
          </cell>
          <cell r="K82">
            <v>6.0006285601029683</v>
          </cell>
          <cell r="L82">
            <v>1064.069992829935</v>
          </cell>
          <cell r="M82">
            <v>13.594070548028192</v>
          </cell>
          <cell r="N82">
            <v>0</v>
          </cell>
          <cell r="O82">
            <v>1.9374277454406164E-6</v>
          </cell>
          <cell r="P82">
            <v>0.98407255211402189</v>
          </cell>
          <cell r="Q82">
            <v>14.072673790348313</v>
          </cell>
          <cell r="R82">
            <v>810.87425785887274</v>
          </cell>
          <cell r="S82">
            <v>151.67350461241224</v>
          </cell>
          <cell r="T82">
            <v>4.7141583475589384</v>
          </cell>
          <cell r="U82">
            <v>327.70150333876023</v>
          </cell>
          <cell r="V82">
            <v>67.347245473767742</v>
          </cell>
          <cell r="W82">
            <v>9.8325718581332211</v>
          </cell>
          <cell r="X82">
            <v>0</v>
          </cell>
          <cell r="Y82">
            <v>1.7265237838244338E-4</v>
          </cell>
          <cell r="Z82">
            <v>0</v>
          </cell>
          <cell r="AA82">
            <v>10.000000006912027</v>
          </cell>
          <cell r="AB82">
            <v>3.0000000071907849</v>
          </cell>
          <cell r="AC82">
            <v>8.9442340342900505E-3</v>
          </cell>
          <cell r="AD82">
            <v>15.000011121439726</v>
          </cell>
          <cell r="AE82">
            <v>10.00000324048904</v>
          </cell>
          <cell r="AF82">
            <v>9.0001014789294409</v>
          </cell>
          <cell r="AG82">
            <v>2.0009888204065662</v>
          </cell>
          <cell r="AH82">
            <v>0</v>
          </cell>
        </row>
        <row r="83">
          <cell r="A83">
            <v>2</v>
          </cell>
          <cell r="B83" t="str">
            <v>CapeCod</v>
          </cell>
          <cell r="C83">
            <v>43466</v>
          </cell>
          <cell r="D83" t="str">
            <v>meter</v>
          </cell>
          <cell r="E83">
            <v>6247.1339888573712</v>
          </cell>
          <cell r="F83">
            <v>83.426027024618222</v>
          </cell>
          <cell r="G83">
            <v>89098.333331725677</v>
          </cell>
          <cell r="H83">
            <v>4948.0469166390267</v>
          </cell>
          <cell r="I83">
            <v>6582.9487202554737</v>
          </cell>
          <cell r="J83">
            <v>65.094402145494243</v>
          </cell>
          <cell r="K83">
            <v>6.0010494994787891</v>
          </cell>
          <cell r="L83">
            <v>1060.0454744005124</v>
          </cell>
          <cell r="M83">
            <v>13.58736533440908</v>
          </cell>
          <cell r="N83">
            <v>0</v>
          </cell>
          <cell r="O83">
            <v>1.9886647679677981E-6</v>
          </cell>
          <cell r="P83">
            <v>0.98407266395261361</v>
          </cell>
          <cell r="Q83">
            <v>14.07267308057439</v>
          </cell>
          <cell r="R83">
            <v>803.77734290107912</v>
          </cell>
          <cell r="S83">
            <v>151.88154086244973</v>
          </cell>
          <cell r="T83">
            <v>4.7141408261822608</v>
          </cell>
          <cell r="U83">
            <v>328.28078356059547</v>
          </cell>
          <cell r="V83">
            <v>67.310057152719324</v>
          </cell>
          <cell r="W83">
            <v>9.8323955602461712</v>
          </cell>
          <cell r="X83">
            <v>0</v>
          </cell>
          <cell r="Y83">
            <v>1.7265246096424456E-4</v>
          </cell>
          <cell r="Z83">
            <v>0</v>
          </cell>
          <cell r="AA83">
            <v>10.000000009014895</v>
          </cell>
          <cell r="AB83">
            <v>3.0000000134509683</v>
          </cell>
          <cell r="AC83">
            <v>8.9477558895262894E-3</v>
          </cell>
          <cell r="AD83">
            <v>15.000011438110368</v>
          </cell>
          <cell r="AE83">
            <v>10.000003356680661</v>
          </cell>
          <cell r="AF83">
            <v>9.0001017601744913</v>
          </cell>
          <cell r="AG83">
            <v>2.0010224174393327</v>
          </cell>
          <cell r="AH83">
            <v>0</v>
          </cell>
        </row>
        <row r="84">
          <cell r="A84">
            <v>2</v>
          </cell>
          <cell r="B84" t="str">
            <v>CapeCod</v>
          </cell>
          <cell r="C84">
            <v>43497</v>
          </cell>
          <cell r="D84" t="str">
            <v>meter</v>
          </cell>
          <cell r="E84">
            <v>6142.8647864593486</v>
          </cell>
          <cell r="F84">
            <v>83.457868036883852</v>
          </cell>
          <cell r="G84">
            <v>89181.731559272434</v>
          </cell>
          <cell r="H84">
            <v>4984.048873048524</v>
          </cell>
          <cell r="I84">
            <v>6683.0010034802162</v>
          </cell>
          <cell r="J84">
            <v>65.126383325325207</v>
          </cell>
          <cell r="K84">
            <v>6.0014050446985374</v>
          </cell>
          <cell r="L84">
            <v>1055.9461842652722</v>
          </cell>
          <cell r="M84">
            <v>13.286735344638855</v>
          </cell>
          <cell r="N84">
            <v>0</v>
          </cell>
          <cell r="O84">
            <v>2.0648949442563772E-6</v>
          </cell>
          <cell r="P84">
            <v>0.9840727400021092</v>
          </cell>
          <cell r="Q84">
            <v>14.072672411083408</v>
          </cell>
          <cell r="R84">
            <v>798.53052372019886</v>
          </cell>
          <cell r="S84">
            <v>151.22736965709345</v>
          </cell>
          <cell r="T84">
            <v>4.7141279475952587</v>
          </cell>
          <cell r="U84">
            <v>328.69021253084861</v>
          </cell>
          <cell r="V84">
            <v>67.343878194614533</v>
          </cell>
          <cell r="W84">
            <v>9.8325557773986745</v>
          </cell>
          <cell r="X84">
            <v>0</v>
          </cell>
          <cell r="Y84">
            <v>1.7265249816984687E-4</v>
          </cell>
          <cell r="Z84">
            <v>0</v>
          </cell>
          <cell r="AA84">
            <v>10.000000010635452</v>
          </cell>
          <cell r="AB84">
            <v>3.0000000189473734</v>
          </cell>
          <cell r="AC84">
            <v>8.9504361840341846E-3</v>
          </cell>
          <cell r="AD84">
            <v>15.00001156213313</v>
          </cell>
          <cell r="AE84">
            <v>10.000003368938389</v>
          </cell>
          <cell r="AF84">
            <v>9.0001017860628778</v>
          </cell>
          <cell r="AG84">
            <v>2.0010230433832712</v>
          </cell>
          <cell r="AH84">
            <v>0</v>
          </cell>
        </row>
        <row r="85">
          <cell r="A85">
            <v>2</v>
          </cell>
          <cell r="B85" t="str">
            <v>CapeCod</v>
          </cell>
          <cell r="C85">
            <v>43525</v>
          </cell>
          <cell r="D85" t="str">
            <v>meter</v>
          </cell>
          <cell r="E85">
            <v>6067.3040008740554</v>
          </cell>
          <cell r="F85">
            <v>83.47669351756042</v>
          </cell>
          <cell r="G85">
            <v>89217.919816090376</v>
          </cell>
          <cell r="H85">
            <v>5029.0493952254565</v>
          </cell>
          <cell r="I85">
            <v>6674.1117053337912</v>
          </cell>
          <cell r="J85">
            <v>65.132428073026304</v>
          </cell>
          <cell r="K85">
            <v>6.0014722461326651</v>
          </cell>
          <cell r="L85">
            <v>1051.885172921063</v>
          </cell>
          <cell r="M85">
            <v>13.270050177367617</v>
          </cell>
          <cell r="N85">
            <v>0</v>
          </cell>
          <cell r="O85">
            <v>2.0690445704799785E-6</v>
          </cell>
          <cell r="P85">
            <v>0.98407277350698807</v>
          </cell>
          <cell r="Q85">
            <v>14.072672199953997</v>
          </cell>
          <cell r="R85">
            <v>796.53364496247286</v>
          </cell>
          <cell r="S85">
            <v>151.43837829340811</v>
          </cell>
          <cell r="T85">
            <v>4.7141229797690949</v>
          </cell>
          <cell r="U85">
            <v>329.25948174193451</v>
          </cell>
          <cell r="V85">
            <v>67.303704271465421</v>
          </cell>
          <cell r="W85">
            <v>9.8323653582442887</v>
          </cell>
          <cell r="X85">
            <v>0</v>
          </cell>
          <cell r="Y85">
            <v>1.726524243942906E-4</v>
          </cell>
          <cell r="Z85">
            <v>0</v>
          </cell>
          <cell r="AA85">
            <v>10.00000001124654</v>
          </cell>
          <cell r="AB85">
            <v>3.0000000205511497</v>
          </cell>
          <cell r="AC85">
            <v>8.9514162786360034E-3</v>
          </cell>
          <cell r="AD85">
            <v>15.000011798838191</v>
          </cell>
          <cell r="AE85">
            <v>10.000003461838897</v>
          </cell>
          <cell r="AF85">
            <v>9.0001020119772015</v>
          </cell>
          <cell r="AG85">
            <v>2.0010515968640132</v>
          </cell>
          <cell r="AH85">
            <v>0</v>
          </cell>
        </row>
      </sheetData>
      <sheetData sheetId="11"/>
      <sheetData sheetId="12">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38353</v>
          </cell>
          <cell r="D2" t="str">
            <v>vol</v>
          </cell>
          <cell r="E2">
            <v>213595.43778645855</v>
          </cell>
          <cell r="F2">
            <v>696.82362600305714</v>
          </cell>
          <cell r="G2">
            <v>10737636.12980317</v>
          </cell>
          <cell r="H2">
            <v>336358.38621681678</v>
          </cell>
          <cell r="I2">
            <v>1586181.9051633799</v>
          </cell>
          <cell r="J2">
            <v>352148.40200275951</v>
          </cell>
          <cell r="K2">
            <v>154844.31725644512</v>
          </cell>
          <cell r="L2">
            <v>469896.37135733588</v>
          </cell>
          <cell r="M2">
            <v>306242.33235202357</v>
          </cell>
          <cell r="N2">
            <v>119590.4504362787</v>
          </cell>
          <cell r="O2">
            <v>142.67122422778178</v>
          </cell>
          <cell r="P2">
            <v>0</v>
          </cell>
          <cell r="Q2">
            <v>1448.1972857871633</v>
          </cell>
          <cell r="R2">
            <v>189468.47131530097</v>
          </cell>
          <cell r="S2">
            <v>316876.41067987354</v>
          </cell>
          <cell r="T2">
            <v>99917.199009645643</v>
          </cell>
          <cell r="U2">
            <v>210568.68729591512</v>
          </cell>
          <cell r="V2">
            <v>264420.53146124753</v>
          </cell>
          <cell r="W2">
            <v>291439.76244388428</v>
          </cell>
          <cell r="X2">
            <v>13.769833047625756</v>
          </cell>
          <cell r="Y2">
            <v>0</v>
          </cell>
          <cell r="Z2">
            <v>0.17052256342678776</v>
          </cell>
          <cell r="AA2">
            <v>2069.1771315808255</v>
          </cell>
          <cell r="AB2">
            <v>0</v>
          </cell>
          <cell r="AC2">
            <v>10232.04683347277</v>
          </cell>
          <cell r="AD2">
            <v>7144.1477772891521</v>
          </cell>
          <cell r="AE2">
            <v>11833.211296353376</v>
          </cell>
          <cell r="AF2">
            <v>43867.014418841485</v>
          </cell>
          <cell r="AG2">
            <v>30661.679939932783</v>
          </cell>
          <cell r="AH2">
            <v>0</v>
          </cell>
        </row>
        <row r="3">
          <cell r="A3">
            <v>2</v>
          </cell>
          <cell r="B3" t="str">
            <v>CapeCod</v>
          </cell>
          <cell r="C3">
            <v>38384</v>
          </cell>
          <cell r="D3" t="str">
            <v>vol</v>
          </cell>
          <cell r="E3">
            <v>206934.33122748765</v>
          </cell>
          <cell r="F3">
            <v>646.84745508893411</v>
          </cell>
          <cell r="G3">
            <v>10999070.459244173</v>
          </cell>
          <cell r="H3">
            <v>351565.40239131602</v>
          </cell>
          <cell r="I3">
            <v>1683528.7954573031</v>
          </cell>
          <cell r="J3">
            <v>351224.90334269014</v>
          </cell>
          <cell r="K3">
            <v>134168.60280597393</v>
          </cell>
          <cell r="L3">
            <v>473757.49195592833</v>
          </cell>
          <cell r="M3">
            <v>310794.80282761937</v>
          </cell>
          <cell r="N3">
            <v>121219.76892887337</v>
          </cell>
          <cell r="O3">
            <v>129.89870472100847</v>
          </cell>
          <cell r="P3">
            <v>0</v>
          </cell>
          <cell r="Q3">
            <v>1510.3593951799542</v>
          </cell>
          <cell r="R3">
            <v>193042.87033138357</v>
          </cell>
          <cell r="S3">
            <v>301946.47666778701</v>
          </cell>
          <cell r="T3">
            <v>133452.04685711226</v>
          </cell>
          <cell r="U3">
            <v>227484.23275159032</v>
          </cell>
          <cell r="V3">
            <v>273561.442220659</v>
          </cell>
          <cell r="W3">
            <v>275047.64930291683</v>
          </cell>
          <cell r="X3">
            <v>17.534998223700182</v>
          </cell>
          <cell r="Y3">
            <v>0</v>
          </cell>
          <cell r="Z3">
            <v>0</v>
          </cell>
          <cell r="AA3">
            <v>2002.587862925559</v>
          </cell>
          <cell r="AB3">
            <v>0</v>
          </cell>
          <cell r="AC3">
            <v>8414.3677118330597</v>
          </cell>
          <cell r="AD3">
            <v>7415.0377145304728</v>
          </cell>
          <cell r="AE3">
            <v>9180.377991473084</v>
          </cell>
          <cell r="AF3">
            <v>41164.578380297309</v>
          </cell>
          <cell r="AG3">
            <v>36934.69837810882</v>
          </cell>
          <cell r="AH3">
            <v>0</v>
          </cell>
        </row>
        <row r="4">
          <cell r="A4">
            <v>2</v>
          </cell>
          <cell r="B4" t="str">
            <v>CapeCod</v>
          </cell>
          <cell r="C4">
            <v>38412</v>
          </cell>
          <cell r="D4" t="str">
            <v>vol</v>
          </cell>
          <cell r="E4">
            <v>177263.94302243955</v>
          </cell>
          <cell r="F4">
            <v>631.90454981494156</v>
          </cell>
          <cell r="G4">
            <v>9717659.8092026077</v>
          </cell>
          <cell r="H4">
            <v>317326.85953240539</v>
          </cell>
          <cell r="I4">
            <v>1493706.2129956924</v>
          </cell>
          <cell r="J4">
            <v>317063.70249175886</v>
          </cell>
          <cell r="K4">
            <v>118110.07769881269</v>
          </cell>
          <cell r="L4">
            <v>469637.22987780831</v>
          </cell>
          <cell r="M4">
            <v>285649.88098769035</v>
          </cell>
          <cell r="N4">
            <v>118366.83909893406</v>
          </cell>
          <cell r="O4">
            <v>0</v>
          </cell>
          <cell r="P4">
            <v>0</v>
          </cell>
          <cell r="Q4">
            <v>1432.9389997687845</v>
          </cell>
          <cell r="R4">
            <v>171959.54558485761</v>
          </cell>
          <cell r="S4">
            <v>262025.24320847625</v>
          </cell>
          <cell r="T4">
            <v>120231.43932128481</v>
          </cell>
          <cell r="U4">
            <v>211560.60094836494</v>
          </cell>
          <cell r="V4">
            <v>245565.82866820265</v>
          </cell>
          <cell r="W4">
            <v>253765.83653094989</v>
          </cell>
          <cell r="X4">
            <v>17.024120406092898</v>
          </cell>
          <cell r="Y4">
            <v>0</v>
          </cell>
          <cell r="Z4">
            <v>0</v>
          </cell>
          <cell r="AA4">
            <v>1832.2674099964249</v>
          </cell>
          <cell r="AB4">
            <v>0</v>
          </cell>
          <cell r="AC4">
            <v>7942.009639799976</v>
          </cell>
          <cell r="AD4">
            <v>6626.4885059469652</v>
          </cell>
          <cell r="AE4">
            <v>9166.9439663122648</v>
          </cell>
          <cell r="AF4">
            <v>44896.630837437835</v>
          </cell>
          <cell r="AG4">
            <v>43504.050935674335</v>
          </cell>
          <cell r="AH4">
            <v>0</v>
          </cell>
        </row>
        <row r="5">
          <cell r="A5">
            <v>2</v>
          </cell>
          <cell r="B5" t="str">
            <v>CapeCod</v>
          </cell>
          <cell r="C5">
            <v>38443</v>
          </cell>
          <cell r="D5" t="str">
            <v>vol</v>
          </cell>
          <cell r="E5">
            <v>152450.62445425679</v>
          </cell>
          <cell r="F5">
            <v>493.05143949722236</v>
          </cell>
          <cell r="G5">
            <v>7144507.2257586597</v>
          </cell>
          <cell r="H5">
            <v>243607.09639232137</v>
          </cell>
          <cell r="I5">
            <v>1063366.5401739676</v>
          </cell>
          <cell r="J5">
            <v>240566.80771504028</v>
          </cell>
          <cell r="K5">
            <v>97672.843799486232</v>
          </cell>
          <cell r="L5">
            <v>393129.57080399961</v>
          </cell>
          <cell r="M5">
            <v>254787.05042680024</v>
          </cell>
          <cell r="N5">
            <v>105820.46243410888</v>
          </cell>
          <cell r="O5">
            <v>0</v>
          </cell>
          <cell r="P5">
            <v>0</v>
          </cell>
          <cell r="Q5">
            <v>1177.1078023460586</v>
          </cell>
          <cell r="R5">
            <v>129675.21945752788</v>
          </cell>
          <cell r="S5">
            <v>199785.01093285822</v>
          </cell>
          <cell r="T5">
            <v>96023.724656401086</v>
          </cell>
          <cell r="U5">
            <v>156044.45781499575</v>
          </cell>
          <cell r="V5">
            <v>213348.37623367345</v>
          </cell>
          <cell r="W5">
            <v>231102.34110742967</v>
          </cell>
          <cell r="X5">
            <v>14.691332554433135</v>
          </cell>
          <cell r="Y5">
            <v>0</v>
          </cell>
          <cell r="Z5">
            <v>0</v>
          </cell>
          <cell r="AA5">
            <v>1255.3854400389926</v>
          </cell>
          <cell r="AB5">
            <v>0</v>
          </cell>
          <cell r="AC5">
            <v>8519.1578983839172</v>
          </cell>
          <cell r="AD5">
            <v>5685.0027327071266</v>
          </cell>
          <cell r="AE5">
            <v>9371.471072831835</v>
          </cell>
          <cell r="AF5">
            <v>30675.250628556601</v>
          </cell>
          <cell r="AG5">
            <v>89094.867769150369</v>
          </cell>
          <cell r="AH5">
            <v>0</v>
          </cell>
        </row>
        <row r="6">
          <cell r="A6">
            <v>2</v>
          </cell>
          <cell r="B6" t="str">
            <v>CapeCod</v>
          </cell>
          <cell r="C6">
            <v>38473</v>
          </cell>
          <cell r="D6" t="str">
            <v>vol</v>
          </cell>
          <cell r="E6">
            <v>123290.20701463921</v>
          </cell>
          <cell r="F6">
            <v>398.66781417610923</v>
          </cell>
          <cell r="G6">
            <v>4344771.5800235132</v>
          </cell>
          <cell r="H6">
            <v>153518.35334462087</v>
          </cell>
          <cell r="I6">
            <v>575280.87946456484</v>
          </cell>
          <cell r="J6">
            <v>151676.03204231986</v>
          </cell>
          <cell r="K6">
            <v>73326.915506935955</v>
          </cell>
          <cell r="L6">
            <v>354914.19605123444</v>
          </cell>
          <cell r="M6">
            <v>226703.01525050632</v>
          </cell>
          <cell r="N6">
            <v>110956.70806666122</v>
          </cell>
          <cell r="O6">
            <v>0</v>
          </cell>
          <cell r="P6">
            <v>0</v>
          </cell>
          <cell r="Q6">
            <v>789.91069832516541</v>
          </cell>
          <cell r="R6">
            <v>79680.771989451678</v>
          </cell>
          <cell r="S6">
            <v>127719.44822075983</v>
          </cell>
          <cell r="T6">
            <v>74217.011685976264</v>
          </cell>
          <cell r="U6">
            <v>137401.22522109174</v>
          </cell>
          <cell r="V6">
            <v>159826.07394447952</v>
          </cell>
          <cell r="W6">
            <v>215476.42892952965</v>
          </cell>
          <cell r="X6">
            <v>8.3977147544350501</v>
          </cell>
          <cell r="Y6">
            <v>0</v>
          </cell>
          <cell r="Z6">
            <v>0</v>
          </cell>
          <cell r="AA6">
            <v>417.11648297353634</v>
          </cell>
          <cell r="AB6">
            <v>0</v>
          </cell>
          <cell r="AC6">
            <v>10184.003762274058</v>
          </cell>
          <cell r="AD6">
            <v>4827.8765316972094</v>
          </cell>
          <cell r="AE6">
            <v>12313.978048163368</v>
          </cell>
          <cell r="AF6">
            <v>45368.372991693192</v>
          </cell>
          <cell r="AG6">
            <v>104749.88498686418</v>
          </cell>
          <cell r="AH6">
            <v>0</v>
          </cell>
        </row>
        <row r="7">
          <cell r="A7">
            <v>2</v>
          </cell>
          <cell r="B7" t="str">
            <v>CapeCod</v>
          </cell>
          <cell r="C7">
            <v>38504</v>
          </cell>
          <cell r="D7" t="str">
            <v>vol</v>
          </cell>
          <cell r="E7">
            <v>112212.55903753355</v>
          </cell>
          <cell r="F7">
            <v>309.67881529574231</v>
          </cell>
          <cell r="G7">
            <v>2595018.7820018693</v>
          </cell>
          <cell r="H7">
            <v>85198.62018887313</v>
          </cell>
          <cell r="I7">
            <v>267104.91949909466</v>
          </cell>
          <cell r="J7">
            <v>81480.235309258758</v>
          </cell>
          <cell r="K7">
            <v>59235.004548707642</v>
          </cell>
          <cell r="L7">
            <v>322619.12216443592</v>
          </cell>
          <cell r="M7">
            <v>192203.70278348529</v>
          </cell>
          <cell r="N7">
            <v>125435.13162064357</v>
          </cell>
          <cell r="O7">
            <v>0</v>
          </cell>
          <cell r="P7">
            <v>0</v>
          </cell>
          <cell r="Q7">
            <v>425.14403554613853</v>
          </cell>
          <cell r="R7">
            <v>32935.382213414916</v>
          </cell>
          <cell r="S7">
            <v>60886.7096754331</v>
          </cell>
          <cell r="T7">
            <v>54556.978406161965</v>
          </cell>
          <cell r="U7">
            <v>106862.17815558022</v>
          </cell>
          <cell r="V7">
            <v>111095.85320692314</v>
          </cell>
          <cell r="W7">
            <v>188391.03813562077</v>
          </cell>
          <cell r="X7">
            <v>8.5042821357927156</v>
          </cell>
          <cell r="Y7">
            <v>0</v>
          </cell>
          <cell r="Z7">
            <v>0</v>
          </cell>
          <cell r="AA7">
            <v>638.52630031280671</v>
          </cell>
          <cell r="AB7">
            <v>0</v>
          </cell>
          <cell r="AC7">
            <v>7877.3641503221588</v>
          </cell>
          <cell r="AD7">
            <v>3887.5888927172928</v>
          </cell>
          <cell r="AE7">
            <v>12250.999114592732</v>
          </cell>
          <cell r="AF7">
            <v>55062.689877510697</v>
          </cell>
          <cell r="AG7">
            <v>91719.801041985076</v>
          </cell>
          <cell r="AH7">
            <v>27.838416701404714</v>
          </cell>
        </row>
        <row r="8">
          <cell r="A8">
            <v>2</v>
          </cell>
          <cell r="B8" t="str">
            <v>CapeCod</v>
          </cell>
          <cell r="C8">
            <v>38534</v>
          </cell>
          <cell r="D8" t="str">
            <v>vol</v>
          </cell>
          <cell r="E8">
            <v>120535.2671400494</v>
          </cell>
          <cell r="F8">
            <v>263.49474751461469</v>
          </cell>
          <cell r="G8">
            <v>1876105.2582857024</v>
          </cell>
          <cell r="H8">
            <v>53988.861775491219</v>
          </cell>
          <cell r="I8">
            <v>148684.03818769887</v>
          </cell>
          <cell r="J8">
            <v>50707.7510104139</v>
          </cell>
          <cell r="K8">
            <v>57248.869758169865</v>
          </cell>
          <cell r="L8">
            <v>341357.01945446391</v>
          </cell>
          <cell r="M8">
            <v>198300.05378019428</v>
          </cell>
          <cell r="N8">
            <v>85460.262715535602</v>
          </cell>
          <cell r="O8">
            <v>0</v>
          </cell>
          <cell r="P8">
            <v>17.482862486550619</v>
          </cell>
          <cell r="Q8">
            <v>221.4567704841254</v>
          </cell>
          <cell r="R8">
            <v>16558.215538575056</v>
          </cell>
          <cell r="S8">
            <v>39977.692551041</v>
          </cell>
          <cell r="T8">
            <v>37061.261712867396</v>
          </cell>
          <cell r="U8">
            <v>79490.479400750439</v>
          </cell>
          <cell r="V8">
            <v>81253.925966444338</v>
          </cell>
          <cell r="W8">
            <v>171269.5617631973</v>
          </cell>
          <cell r="X8">
            <v>9.3034887458776669</v>
          </cell>
          <cell r="Y8">
            <v>0.80565250726005488</v>
          </cell>
          <cell r="Z8">
            <v>0</v>
          </cell>
          <cell r="AA8">
            <v>0</v>
          </cell>
          <cell r="AB8">
            <v>0</v>
          </cell>
          <cell r="AC8">
            <v>9590.3208561505635</v>
          </cell>
          <cell r="AD8">
            <v>4541.3217403867566</v>
          </cell>
          <cell r="AE8">
            <v>15638.185657049771</v>
          </cell>
          <cell r="AF8">
            <v>46101.036563999129</v>
          </cell>
          <cell r="AG8">
            <v>71151.120086794763</v>
          </cell>
          <cell r="AH8">
            <v>115.63608923567531</v>
          </cell>
        </row>
        <row r="9">
          <cell r="A9">
            <v>2</v>
          </cell>
          <cell r="B9" t="str">
            <v>CapeCod</v>
          </cell>
          <cell r="C9">
            <v>38565</v>
          </cell>
          <cell r="D9" t="str">
            <v>vol</v>
          </cell>
          <cell r="E9">
            <v>113914.9258032666</v>
          </cell>
          <cell r="F9">
            <v>267.91295102243765</v>
          </cell>
          <cell r="G9">
            <v>1706856.532208323</v>
          </cell>
          <cell r="H9">
            <v>44979.873794314473</v>
          </cell>
          <cell r="I9">
            <v>137663.9253788908</v>
          </cell>
          <cell r="J9">
            <v>47469.802895258908</v>
          </cell>
          <cell r="K9">
            <v>54642.745737547761</v>
          </cell>
          <cell r="L9">
            <v>383118.84085870942</v>
          </cell>
          <cell r="M9">
            <v>203507.06621673773</v>
          </cell>
          <cell r="N9">
            <v>89531.064601632432</v>
          </cell>
          <cell r="O9">
            <v>0</v>
          </cell>
          <cell r="P9">
            <v>17.930200700260993</v>
          </cell>
          <cell r="Q9">
            <v>151.76319699869629</v>
          </cell>
          <cell r="R9">
            <v>14876.899115889883</v>
          </cell>
          <cell r="S9">
            <v>41585.71101911903</v>
          </cell>
          <cell r="T9">
            <v>36548.598966797239</v>
          </cell>
          <cell r="U9">
            <v>75805.150246942198</v>
          </cell>
          <cell r="V9">
            <v>83960.218744073034</v>
          </cell>
          <cell r="W9">
            <v>165355.2582607455</v>
          </cell>
          <cell r="X9">
            <v>7.1144185459158029</v>
          </cell>
          <cell r="Y9">
            <v>0.86452910184220044</v>
          </cell>
          <cell r="Z9">
            <v>0</v>
          </cell>
          <cell r="AA9">
            <v>0</v>
          </cell>
          <cell r="AB9">
            <v>0</v>
          </cell>
          <cell r="AC9">
            <v>6894.0355786149448</v>
          </cell>
          <cell r="AD9">
            <v>3487.9790842329862</v>
          </cell>
          <cell r="AE9">
            <v>21741.630553375606</v>
          </cell>
          <cell r="AF9">
            <v>43892.990331201763</v>
          </cell>
          <cell r="AG9">
            <v>71242.62810616364</v>
          </cell>
          <cell r="AH9">
            <v>140.81928275232747</v>
          </cell>
        </row>
        <row r="10">
          <cell r="A10">
            <v>2</v>
          </cell>
          <cell r="B10" t="str">
            <v>CapeCod</v>
          </cell>
          <cell r="C10">
            <v>38596</v>
          </cell>
          <cell r="D10" t="str">
            <v>vol</v>
          </cell>
          <cell r="E10">
            <v>101121.38931028628</v>
          </cell>
          <cell r="F10">
            <v>270.82716070616982</v>
          </cell>
          <cell r="G10">
            <v>1705632.6938559846</v>
          </cell>
          <cell r="H10">
            <v>46144.514214940631</v>
          </cell>
          <cell r="I10">
            <v>148406.57456833456</v>
          </cell>
          <cell r="J10">
            <v>52947.359073238338</v>
          </cell>
          <cell r="K10">
            <v>46370.052772645402</v>
          </cell>
          <cell r="L10">
            <v>377743.90112757287</v>
          </cell>
          <cell r="M10">
            <v>194884.04527277325</v>
          </cell>
          <cell r="N10">
            <v>103708.5080913971</v>
          </cell>
          <cell r="O10">
            <v>0</v>
          </cell>
          <cell r="P10">
            <v>23.634866903587412</v>
          </cell>
          <cell r="Q10">
            <v>156.20207403084308</v>
          </cell>
          <cell r="R10">
            <v>16816.431965086616</v>
          </cell>
          <cell r="S10">
            <v>42588.585394747126</v>
          </cell>
          <cell r="T10">
            <v>44755.617924220533</v>
          </cell>
          <cell r="U10">
            <v>75408.663069254908</v>
          </cell>
          <cell r="V10">
            <v>83909.305035024969</v>
          </cell>
          <cell r="W10">
            <v>180896.1488658209</v>
          </cell>
          <cell r="X10">
            <v>8.7649631178379774</v>
          </cell>
          <cell r="Y10">
            <v>1.3913445760840628</v>
          </cell>
          <cell r="Z10">
            <v>0</v>
          </cell>
          <cell r="AA10">
            <v>0</v>
          </cell>
          <cell r="AB10">
            <v>0</v>
          </cell>
          <cell r="AC10">
            <v>7818.3920086971375</v>
          </cell>
          <cell r="AD10">
            <v>4015.1351276784344</v>
          </cell>
          <cell r="AE10">
            <v>22032.288101592494</v>
          </cell>
          <cell r="AF10">
            <v>38615.271223377364</v>
          </cell>
          <cell r="AG10">
            <v>83426.926753812179</v>
          </cell>
          <cell r="AH10">
            <v>162.70844410858263</v>
          </cell>
        </row>
        <row r="11">
          <cell r="A11">
            <v>2</v>
          </cell>
          <cell r="B11" t="str">
            <v>CapeCod</v>
          </cell>
          <cell r="C11">
            <v>38626</v>
          </cell>
          <cell r="D11" t="str">
            <v>vol</v>
          </cell>
          <cell r="E11">
            <v>88367.170477658976</v>
          </cell>
          <cell r="F11">
            <v>275.88027879833078</v>
          </cell>
          <cell r="G11">
            <v>2097780.1988287414</v>
          </cell>
          <cell r="H11">
            <v>63036.855751485738</v>
          </cell>
          <cell r="I11">
            <v>199924.31505566812</v>
          </cell>
          <cell r="J11">
            <v>89632.998242248839</v>
          </cell>
          <cell r="K11">
            <v>74585.572762350814</v>
          </cell>
          <cell r="L11">
            <v>291406.69481381145</v>
          </cell>
          <cell r="M11">
            <v>206143.54162405996</v>
          </cell>
          <cell r="N11">
            <v>117399.63426443544</v>
          </cell>
          <cell r="O11">
            <v>0</v>
          </cell>
          <cell r="P11">
            <v>25.456136060178011</v>
          </cell>
          <cell r="Q11">
            <v>228.80910562697792</v>
          </cell>
          <cell r="R11">
            <v>29884.087388443117</v>
          </cell>
          <cell r="S11">
            <v>73440.820270987926</v>
          </cell>
          <cell r="T11">
            <v>46578.655207221469</v>
          </cell>
          <cell r="U11">
            <v>74779.927680112814</v>
          </cell>
          <cell r="V11">
            <v>89608.858495596694</v>
          </cell>
          <cell r="W11">
            <v>174798.41801503548</v>
          </cell>
          <cell r="X11">
            <v>11.424722300658486</v>
          </cell>
          <cell r="Y11">
            <v>1.2723020671081897</v>
          </cell>
          <cell r="Z11">
            <v>0</v>
          </cell>
          <cell r="AA11">
            <v>94.446541223817718</v>
          </cell>
          <cell r="AB11">
            <v>0</v>
          </cell>
          <cell r="AC11">
            <v>6847.4549263097288</v>
          </cell>
          <cell r="AD11">
            <v>4255.4817883583519</v>
          </cell>
          <cell r="AE11">
            <v>15150.843086548171</v>
          </cell>
          <cell r="AF11">
            <v>39427.703701038889</v>
          </cell>
          <cell r="AG11">
            <v>109297.45508407208</v>
          </cell>
          <cell r="AH11">
            <v>159.46250754580515</v>
          </cell>
        </row>
        <row r="12">
          <cell r="A12">
            <v>2</v>
          </cell>
          <cell r="B12" t="str">
            <v>CapeCod</v>
          </cell>
          <cell r="C12">
            <v>38657</v>
          </cell>
          <cell r="D12" t="str">
            <v>vol</v>
          </cell>
          <cell r="E12">
            <v>108089.30890033396</v>
          </cell>
          <cell r="F12">
            <v>412.69019560342275</v>
          </cell>
          <cell r="G12">
            <v>4059605.4821131127</v>
          </cell>
          <cell r="H12">
            <v>132064.01218723509</v>
          </cell>
          <cell r="I12">
            <v>472652.18177073559</v>
          </cell>
          <cell r="J12">
            <v>154317.46851419227</v>
          </cell>
          <cell r="K12">
            <v>94472.190823975689</v>
          </cell>
          <cell r="L12">
            <v>305938.22723857127</v>
          </cell>
          <cell r="M12">
            <v>227050.39853489655</v>
          </cell>
          <cell r="N12">
            <v>103958.52734833721</v>
          </cell>
          <cell r="O12">
            <v>0</v>
          </cell>
          <cell r="P12">
            <v>7.0497271634040111</v>
          </cell>
          <cell r="Q12">
            <v>609.29615673414764</v>
          </cell>
          <cell r="R12">
            <v>59762.841591549841</v>
          </cell>
          <cell r="S12">
            <v>127125.55434970582</v>
          </cell>
          <cell r="T12">
            <v>62661.895340479023</v>
          </cell>
          <cell r="U12">
            <v>96282.14005144409</v>
          </cell>
          <cell r="V12">
            <v>119973.47325707805</v>
          </cell>
          <cell r="W12">
            <v>171084.6582915718</v>
          </cell>
          <cell r="X12">
            <v>12.154656375951429</v>
          </cell>
          <cell r="Y12">
            <v>0</v>
          </cell>
          <cell r="Z12">
            <v>0</v>
          </cell>
          <cell r="AA12">
            <v>448.04316281944</v>
          </cell>
          <cell r="AB12">
            <v>0</v>
          </cell>
          <cell r="AC12">
            <v>4645.5398839767668</v>
          </cell>
          <cell r="AD12">
            <v>6093.5900389641565</v>
          </cell>
          <cell r="AE12">
            <v>11936.287813118735</v>
          </cell>
          <cell r="AF12">
            <v>48936.183121987815</v>
          </cell>
          <cell r="AG12">
            <v>96286.190193124712</v>
          </cell>
          <cell r="AH12">
            <v>170.77878156948537</v>
          </cell>
        </row>
        <row r="13">
          <cell r="A13">
            <v>2</v>
          </cell>
          <cell r="B13" t="str">
            <v>CapeCod</v>
          </cell>
          <cell r="C13">
            <v>38687</v>
          </cell>
          <cell r="D13" t="str">
            <v>vol</v>
          </cell>
          <cell r="E13">
            <v>150290.98597419375</v>
          </cell>
          <cell r="F13">
            <v>555.5075181445975</v>
          </cell>
          <cell r="G13">
            <v>7423739.5984111857</v>
          </cell>
          <cell r="H13">
            <v>231735.7030309976</v>
          </cell>
          <cell r="I13">
            <v>964017.70428961015</v>
          </cell>
          <cell r="J13">
            <v>271499.63440759736</v>
          </cell>
          <cell r="K13">
            <v>132901.73748451477</v>
          </cell>
          <cell r="L13">
            <v>412328.83847965987</v>
          </cell>
          <cell r="M13">
            <v>258473.163958124</v>
          </cell>
          <cell r="N13">
            <v>102222.02726276589</v>
          </cell>
          <cell r="O13">
            <v>0</v>
          </cell>
          <cell r="P13">
            <v>17.234363254880645</v>
          </cell>
          <cell r="Q13">
            <v>1677.1926866006804</v>
          </cell>
          <cell r="R13">
            <v>110637.23817376234</v>
          </cell>
          <cell r="S13">
            <v>225570.94424084839</v>
          </cell>
          <cell r="T13">
            <v>104096.53036912056</v>
          </cell>
          <cell r="U13">
            <v>113113.66116775073</v>
          </cell>
          <cell r="V13">
            <v>155147.08770413935</v>
          </cell>
          <cell r="W13">
            <v>241189.5834980738</v>
          </cell>
          <cell r="X13">
            <v>8.9979544370415958</v>
          </cell>
          <cell r="Y13">
            <v>0.80705438713841493</v>
          </cell>
          <cell r="Z13">
            <v>0</v>
          </cell>
          <cell r="AA13">
            <v>3627.3825534726398</v>
          </cell>
          <cell r="AB13">
            <v>0</v>
          </cell>
          <cell r="AC13">
            <v>1526.6134765249856</v>
          </cell>
          <cell r="AD13">
            <v>6389.774577497923</v>
          </cell>
          <cell r="AE13">
            <v>11674.45811059516</v>
          </cell>
          <cell r="AF13">
            <v>51227.415286313684</v>
          </cell>
          <cell r="AG13">
            <v>66297.655173400024</v>
          </cell>
          <cell r="AH13">
            <v>263.42819260756738</v>
          </cell>
        </row>
        <row r="14">
          <cell r="A14">
            <v>2</v>
          </cell>
          <cell r="B14" t="str">
            <v>CapeCod</v>
          </cell>
          <cell r="C14">
            <v>38718</v>
          </cell>
          <cell r="D14" t="str">
            <v>vol</v>
          </cell>
          <cell r="E14">
            <v>185486.65863878393</v>
          </cell>
          <cell r="F14">
            <v>706.37947694179968</v>
          </cell>
          <cell r="G14">
            <v>10961650.196178112</v>
          </cell>
          <cell r="H14">
            <v>339610.36527849425</v>
          </cell>
          <cell r="I14">
            <v>1742473.2688983548</v>
          </cell>
          <cell r="J14">
            <v>334010.61177870305</v>
          </cell>
          <cell r="K14">
            <v>73929.951138852091</v>
          </cell>
          <cell r="L14">
            <v>509745.58454528073</v>
          </cell>
          <cell r="M14">
            <v>303096.773468712</v>
          </cell>
          <cell r="N14">
            <v>94593.959128508141</v>
          </cell>
          <cell r="O14">
            <v>0</v>
          </cell>
          <cell r="P14">
            <v>0</v>
          </cell>
          <cell r="Q14">
            <v>2336.651593494892</v>
          </cell>
          <cell r="R14">
            <v>173883.18948141954</v>
          </cell>
          <cell r="S14">
            <v>266835.95661718375</v>
          </cell>
          <cell r="T14">
            <v>119758.00127111914</v>
          </cell>
          <cell r="U14">
            <v>172384.36365324733</v>
          </cell>
          <cell r="V14">
            <v>234360.24635504122</v>
          </cell>
          <cell r="W14">
            <v>244889.97636522926</v>
          </cell>
          <cell r="X14">
            <v>23.938046512757211</v>
          </cell>
          <cell r="Y14">
            <v>0</v>
          </cell>
          <cell r="Z14">
            <v>0</v>
          </cell>
          <cell r="AA14">
            <v>1877.5362973105464</v>
          </cell>
          <cell r="AB14">
            <v>0</v>
          </cell>
          <cell r="AC14">
            <v>19063.370705837344</v>
          </cell>
          <cell r="AD14">
            <v>6506.1691434140812</v>
          </cell>
          <cell r="AE14">
            <v>7410.6702808842992</v>
          </cell>
          <cell r="AF14">
            <v>108242.39783266492</v>
          </cell>
          <cell r="AG14">
            <v>57251.82148385256</v>
          </cell>
          <cell r="AH14">
            <v>339.04212198861114</v>
          </cell>
        </row>
        <row r="15">
          <cell r="A15">
            <v>2</v>
          </cell>
          <cell r="B15" t="str">
            <v>CapeCod</v>
          </cell>
          <cell r="C15">
            <v>38749</v>
          </cell>
          <cell r="D15" t="str">
            <v>vol</v>
          </cell>
          <cell r="E15">
            <v>180866.71774111639</v>
          </cell>
          <cell r="F15">
            <v>634.92536321559862</v>
          </cell>
          <cell r="G15">
            <v>11131491.460333772</v>
          </cell>
          <cell r="H15">
            <v>351016.64963317674</v>
          </cell>
          <cell r="I15">
            <v>1795201.2010829775</v>
          </cell>
          <cell r="J15">
            <v>334040.1026446328</v>
          </cell>
          <cell r="K15">
            <v>68524.278004024294</v>
          </cell>
          <cell r="L15">
            <v>521910.08207608038</v>
          </cell>
          <cell r="M15">
            <v>304107.75658861356</v>
          </cell>
          <cell r="N15">
            <v>96398.973263494045</v>
          </cell>
          <cell r="O15">
            <v>0</v>
          </cell>
          <cell r="P15">
            <v>7.6419424077551827</v>
          </cell>
          <cell r="Q15">
            <v>2452.3958046367293</v>
          </cell>
          <cell r="R15">
            <v>190053.95596817604</v>
          </cell>
          <cell r="S15">
            <v>268955.91971022316</v>
          </cell>
          <cell r="T15">
            <v>129077.94650620747</v>
          </cell>
          <cell r="U15">
            <v>182982.4127249147</v>
          </cell>
          <cell r="V15">
            <v>236452.09054828496</v>
          </cell>
          <cell r="W15">
            <v>230352.1046726302</v>
          </cell>
          <cell r="X15">
            <v>25.741883433675152</v>
          </cell>
          <cell r="Y15">
            <v>0</v>
          </cell>
          <cell r="Z15">
            <v>0</v>
          </cell>
          <cell r="AA15">
            <v>1821.394003716639</v>
          </cell>
          <cell r="AB15">
            <v>0</v>
          </cell>
          <cell r="AC15">
            <v>20061.551801143611</v>
          </cell>
          <cell r="AD15">
            <v>6746.4972849023379</v>
          </cell>
          <cell r="AE15">
            <v>4945.5416470398823</v>
          </cell>
          <cell r="AF15">
            <v>98454.369482459908</v>
          </cell>
          <cell r="AG15">
            <v>39102.937444551098</v>
          </cell>
          <cell r="AH15">
            <v>254.95739962926041</v>
          </cell>
        </row>
        <row r="16">
          <cell r="A16">
            <v>2</v>
          </cell>
          <cell r="B16" t="str">
            <v>CapeCod</v>
          </cell>
          <cell r="C16">
            <v>38777</v>
          </cell>
          <cell r="D16" t="str">
            <v>vol</v>
          </cell>
          <cell r="E16">
            <v>155796.44847120345</v>
          </cell>
          <cell r="F16">
            <v>585.02793407034028</v>
          </cell>
          <cell r="G16">
            <v>9803455.6919684</v>
          </cell>
          <cell r="H16">
            <v>322480.78145890083</v>
          </cell>
          <cell r="I16">
            <v>1559986.419606118</v>
          </cell>
          <cell r="J16">
            <v>302830.21682194032</v>
          </cell>
          <cell r="K16">
            <v>65128.082383775851</v>
          </cell>
          <cell r="L16">
            <v>516723.24782709219</v>
          </cell>
          <cell r="M16">
            <v>274591.05086376076</v>
          </cell>
          <cell r="N16">
            <v>94317.823463603898</v>
          </cell>
          <cell r="O16">
            <v>0</v>
          </cell>
          <cell r="P16">
            <v>22.845128116831194</v>
          </cell>
          <cell r="Q16">
            <v>2332.3711853567615</v>
          </cell>
          <cell r="R16">
            <v>177488.88631535863</v>
          </cell>
          <cell r="S16">
            <v>241866.79450983414</v>
          </cell>
          <cell r="T16">
            <v>115362.20333228068</v>
          </cell>
          <cell r="U16">
            <v>164065.65074449481</v>
          </cell>
          <cell r="V16">
            <v>223824.24149218903</v>
          </cell>
          <cell r="W16">
            <v>211798.96563879959</v>
          </cell>
          <cell r="X16">
            <v>24.308610476275462</v>
          </cell>
          <cell r="Y16">
            <v>0</v>
          </cell>
          <cell r="Z16">
            <v>0</v>
          </cell>
          <cell r="AA16">
            <v>1694.0980625932305</v>
          </cell>
          <cell r="AB16">
            <v>0</v>
          </cell>
          <cell r="AC16">
            <v>18933.825651367461</v>
          </cell>
          <cell r="AD16">
            <v>6039.1870046722706</v>
          </cell>
          <cell r="AE16">
            <v>5542.9575755149208</v>
          </cell>
          <cell r="AF16">
            <v>92268.575618819217</v>
          </cell>
          <cell r="AG16">
            <v>47347.623060234087</v>
          </cell>
          <cell r="AH16">
            <v>411.50659827640686</v>
          </cell>
        </row>
        <row r="17">
          <cell r="A17">
            <v>2</v>
          </cell>
          <cell r="B17" t="str">
            <v>CapeCod</v>
          </cell>
          <cell r="C17">
            <v>38808</v>
          </cell>
          <cell r="D17" t="str">
            <v>vol</v>
          </cell>
          <cell r="E17">
            <v>137405.92750497069</v>
          </cell>
          <cell r="F17">
            <v>524.14818116940125</v>
          </cell>
          <cell r="G17">
            <v>7206431.2211872367</v>
          </cell>
          <cell r="H17">
            <v>258638.60851156211</v>
          </cell>
          <cell r="I17">
            <v>1103322.7232792161</v>
          </cell>
          <cell r="J17">
            <v>235540.98937172556</v>
          </cell>
          <cell r="K17">
            <v>62842.051689573542</v>
          </cell>
          <cell r="L17">
            <v>430418.60797230969</v>
          </cell>
          <cell r="M17">
            <v>243556.8929087657</v>
          </cell>
          <cell r="N17">
            <v>84295.220563854658</v>
          </cell>
          <cell r="O17">
            <v>0</v>
          </cell>
          <cell r="P17">
            <v>14.873366017766328</v>
          </cell>
          <cell r="Q17">
            <v>2065.2558564698229</v>
          </cell>
          <cell r="R17">
            <v>132364.02046206643</v>
          </cell>
          <cell r="S17">
            <v>182437.41352950028</v>
          </cell>
          <cell r="T17">
            <v>92425.803588980416</v>
          </cell>
          <cell r="U17">
            <v>135581.38927372062</v>
          </cell>
          <cell r="V17">
            <v>195621.38502262891</v>
          </cell>
          <cell r="W17">
            <v>193057.47821369747</v>
          </cell>
          <cell r="X17">
            <v>19.716079642292705</v>
          </cell>
          <cell r="Y17">
            <v>0</v>
          </cell>
          <cell r="Z17">
            <v>0</v>
          </cell>
          <cell r="AA17">
            <v>1121.9728738730798</v>
          </cell>
          <cell r="AB17">
            <v>0</v>
          </cell>
          <cell r="AC17">
            <v>16450.176690558194</v>
          </cell>
          <cell r="AD17">
            <v>5222.5086881975494</v>
          </cell>
          <cell r="AE17">
            <v>6425.2857395302544</v>
          </cell>
          <cell r="AF17">
            <v>77057.788458034105</v>
          </cell>
          <cell r="AG17">
            <v>82299.59602895139</v>
          </cell>
          <cell r="AH17">
            <v>190.14729965727147</v>
          </cell>
        </row>
        <row r="18">
          <cell r="A18">
            <v>2</v>
          </cell>
          <cell r="B18" t="str">
            <v>CapeCod</v>
          </cell>
          <cell r="C18">
            <v>38838</v>
          </cell>
          <cell r="D18" t="str">
            <v>vol</v>
          </cell>
          <cell r="E18">
            <v>113692.79223262229</v>
          </cell>
          <cell r="F18">
            <v>427.58553023321122</v>
          </cell>
          <cell r="G18">
            <v>4361500.6630469803</v>
          </cell>
          <cell r="H18">
            <v>167021.22241751335</v>
          </cell>
          <cell r="I18">
            <v>590255.92507597141</v>
          </cell>
          <cell r="J18">
            <v>141899.28486518902</v>
          </cell>
          <cell r="K18">
            <v>57136.258712452145</v>
          </cell>
          <cell r="L18">
            <v>384618.97954438819</v>
          </cell>
          <cell r="M18">
            <v>208881.03706880714</v>
          </cell>
          <cell r="N18">
            <v>88051.607912572319</v>
          </cell>
          <cell r="O18">
            <v>0</v>
          </cell>
          <cell r="P18">
            <v>13.265648608384135</v>
          </cell>
          <cell r="Q18">
            <v>1387.8162330771058</v>
          </cell>
          <cell r="R18">
            <v>86073.183151399498</v>
          </cell>
          <cell r="S18">
            <v>131621.89854005506</v>
          </cell>
          <cell r="T18">
            <v>71218.587447325568</v>
          </cell>
          <cell r="U18">
            <v>124727.72184918889</v>
          </cell>
          <cell r="V18">
            <v>147327.39381554781</v>
          </cell>
          <cell r="W18">
            <v>178979.01181005914</v>
          </cell>
          <cell r="X18">
            <v>12.951347774325134</v>
          </cell>
          <cell r="Y18">
            <v>0</v>
          </cell>
          <cell r="Z18">
            <v>0</v>
          </cell>
          <cell r="AA18">
            <v>248.71890745834705</v>
          </cell>
          <cell r="AB18">
            <v>0</v>
          </cell>
          <cell r="AC18">
            <v>15476.914113326513</v>
          </cell>
          <cell r="AD18">
            <v>4430.2816785885107</v>
          </cell>
          <cell r="AE18">
            <v>9678.9827005611915</v>
          </cell>
          <cell r="AF18">
            <v>89887.485303879395</v>
          </cell>
          <cell r="AG18">
            <v>95242.670832900898</v>
          </cell>
          <cell r="AH18">
            <v>157.45143091149913</v>
          </cell>
        </row>
        <row r="19">
          <cell r="A19">
            <v>2</v>
          </cell>
          <cell r="B19" t="str">
            <v>CapeCod</v>
          </cell>
          <cell r="C19">
            <v>38869</v>
          </cell>
          <cell r="D19" t="str">
            <v>vol</v>
          </cell>
          <cell r="E19">
            <v>107987.49786745649</v>
          </cell>
          <cell r="F19">
            <v>392.04336120644263</v>
          </cell>
          <cell r="G19">
            <v>2640193.5053336658</v>
          </cell>
          <cell r="H19">
            <v>94569.512884797281</v>
          </cell>
          <cell r="I19">
            <v>272243.44788941735</v>
          </cell>
          <cell r="J19">
            <v>77973.526866387241</v>
          </cell>
          <cell r="K19">
            <v>56426.603469328227</v>
          </cell>
          <cell r="L19">
            <v>358851.29350981326</v>
          </cell>
          <cell r="M19">
            <v>179187.95423661676</v>
          </cell>
          <cell r="N19">
            <v>100961.24517473239</v>
          </cell>
          <cell r="O19">
            <v>0</v>
          </cell>
          <cell r="P19">
            <v>7.6048416854390553</v>
          </cell>
          <cell r="Q19">
            <v>758.26429948268969</v>
          </cell>
          <cell r="R19">
            <v>36961.80457480318</v>
          </cell>
          <cell r="S19">
            <v>66176.99403537433</v>
          </cell>
          <cell r="T19">
            <v>52961.96597460335</v>
          </cell>
          <cell r="U19">
            <v>105754.19182768476</v>
          </cell>
          <cell r="V19">
            <v>113479.23715787931</v>
          </cell>
          <cell r="W19">
            <v>159271.24483586461</v>
          </cell>
          <cell r="X19">
            <v>11.630833607474383</v>
          </cell>
          <cell r="Y19">
            <v>0</v>
          </cell>
          <cell r="Z19">
            <v>0</v>
          </cell>
          <cell r="AA19">
            <v>549.22602346544022</v>
          </cell>
          <cell r="AB19">
            <v>0</v>
          </cell>
          <cell r="AC19">
            <v>11127.859981003287</v>
          </cell>
          <cell r="AD19">
            <v>3675.6091227538082</v>
          </cell>
          <cell r="AE19">
            <v>10571.858217837344</v>
          </cell>
          <cell r="AF19">
            <v>93266.720214516201</v>
          </cell>
          <cell r="AG19">
            <v>83018.507495198806</v>
          </cell>
          <cell r="AH19">
            <v>103.4288694249543</v>
          </cell>
        </row>
        <row r="20">
          <cell r="A20">
            <v>2</v>
          </cell>
          <cell r="B20" t="str">
            <v>CapeCod</v>
          </cell>
          <cell r="C20">
            <v>38899</v>
          </cell>
          <cell r="D20" t="str">
            <v>vol</v>
          </cell>
          <cell r="E20">
            <v>116003.28509063416</v>
          </cell>
          <cell r="F20">
            <v>331.85435592259677</v>
          </cell>
          <cell r="G20">
            <v>1890111.2800570074</v>
          </cell>
          <cell r="H20">
            <v>58822.93475781774</v>
          </cell>
          <cell r="I20">
            <v>150497.13008252278</v>
          </cell>
          <cell r="J20">
            <v>46524.318370941641</v>
          </cell>
          <cell r="K20">
            <v>55561.564936588424</v>
          </cell>
          <cell r="L20">
            <v>354992.55752371537</v>
          </cell>
          <cell r="M20">
            <v>171275.32093450704</v>
          </cell>
          <cell r="N20">
            <v>67606.669689479488</v>
          </cell>
          <cell r="O20">
            <v>0</v>
          </cell>
          <cell r="P20">
            <v>13.072725978317855</v>
          </cell>
          <cell r="Q20">
            <v>404.01513052167451</v>
          </cell>
          <cell r="R20">
            <v>19159.294861636638</v>
          </cell>
          <cell r="S20">
            <v>45324.05345857158</v>
          </cell>
          <cell r="T20">
            <v>35066.213860819742</v>
          </cell>
          <cell r="U20">
            <v>89433.293423804251</v>
          </cell>
          <cell r="V20">
            <v>92687.278534841549</v>
          </cell>
          <cell r="W20">
            <v>158592.12807900153</v>
          </cell>
          <cell r="X20">
            <v>9.5670563679887159</v>
          </cell>
          <cell r="Y20">
            <v>0.14851848872842649</v>
          </cell>
          <cell r="Z20">
            <v>0</v>
          </cell>
          <cell r="AA20">
            <v>0</v>
          </cell>
          <cell r="AB20">
            <v>0</v>
          </cell>
          <cell r="AC20">
            <v>11543.366336259276</v>
          </cell>
          <cell r="AD20">
            <v>4331.2502375652002</v>
          </cell>
          <cell r="AE20">
            <v>14614.841122159145</v>
          </cell>
          <cell r="AF20">
            <v>75838.663512276442</v>
          </cell>
          <cell r="AG20">
            <v>61521.313511199638</v>
          </cell>
          <cell r="AH20">
            <v>117.44153668866855</v>
          </cell>
        </row>
        <row r="21">
          <cell r="A21">
            <v>2</v>
          </cell>
          <cell r="B21" t="str">
            <v>CapeCod</v>
          </cell>
          <cell r="C21">
            <v>38930</v>
          </cell>
          <cell r="D21" t="str">
            <v>vol</v>
          </cell>
          <cell r="E21">
            <v>108587.47791942123</v>
          </cell>
          <cell r="F21">
            <v>318.19803492512773</v>
          </cell>
          <cell r="G21">
            <v>1691229.4604037136</v>
          </cell>
          <cell r="H21">
            <v>48711.973974567118</v>
          </cell>
          <cell r="I21">
            <v>137504.35096622136</v>
          </cell>
          <cell r="J21">
            <v>42826.620784554885</v>
          </cell>
          <cell r="K21">
            <v>55386.212434658119</v>
          </cell>
          <cell r="L21">
            <v>375641.38154764648</v>
          </cell>
          <cell r="M21">
            <v>175428.48454312945</v>
          </cell>
          <cell r="N21">
            <v>92126.240502147426</v>
          </cell>
          <cell r="O21">
            <v>0</v>
          </cell>
          <cell r="P21">
            <v>0</v>
          </cell>
          <cell r="Q21">
            <v>268.11246407997191</v>
          </cell>
          <cell r="R21">
            <v>14526.22729091281</v>
          </cell>
          <cell r="S21">
            <v>39603.800837704592</v>
          </cell>
          <cell r="T21">
            <v>33081.094416225154</v>
          </cell>
          <cell r="U21">
            <v>80538.465870136293</v>
          </cell>
          <cell r="V21">
            <v>92601.735650660979</v>
          </cell>
          <cell r="W21">
            <v>150512.39244849735</v>
          </cell>
          <cell r="X21">
            <v>6.2146617455713855</v>
          </cell>
          <cell r="Y21">
            <v>0</v>
          </cell>
          <cell r="Z21">
            <v>0</v>
          </cell>
          <cell r="AA21">
            <v>0</v>
          </cell>
          <cell r="AB21">
            <v>0</v>
          </cell>
          <cell r="AC21">
            <v>9238.070330865814</v>
          </cell>
          <cell r="AD21">
            <v>6664.993486104604</v>
          </cell>
          <cell r="AE21">
            <v>20067.684771672393</v>
          </cell>
          <cell r="AF21">
            <v>73705.744839918276</v>
          </cell>
          <cell r="AG21">
            <v>53494.936367884569</v>
          </cell>
          <cell r="AH21">
            <v>0</v>
          </cell>
        </row>
        <row r="22">
          <cell r="A22">
            <v>2</v>
          </cell>
          <cell r="B22" t="str">
            <v>CapeCod</v>
          </cell>
          <cell r="C22">
            <v>38961</v>
          </cell>
          <cell r="D22" t="str">
            <v>vol</v>
          </cell>
          <cell r="E22">
            <v>96198.151035602175</v>
          </cell>
          <cell r="F22">
            <v>298.89441891404465</v>
          </cell>
          <cell r="G22">
            <v>1674301.9133476235</v>
          </cell>
          <cell r="H22">
            <v>50150.290164199963</v>
          </cell>
          <cell r="I22">
            <v>141022.08710299124</v>
          </cell>
          <cell r="J22">
            <v>47833.279930388933</v>
          </cell>
          <cell r="K22">
            <v>54851.567561672498</v>
          </cell>
          <cell r="L22">
            <v>366586.1382964371</v>
          </cell>
          <cell r="M22">
            <v>169167.88749687886</v>
          </cell>
          <cell r="N22">
            <v>104725.20524709979</v>
          </cell>
          <cell r="O22">
            <v>0</v>
          </cell>
          <cell r="P22">
            <v>0</v>
          </cell>
          <cell r="Q22">
            <v>274.4227790178482</v>
          </cell>
          <cell r="R22">
            <v>15836.555050291865</v>
          </cell>
          <cell r="S22">
            <v>39668.272707939417</v>
          </cell>
          <cell r="T22">
            <v>39297.823408650002</v>
          </cell>
          <cell r="U22">
            <v>81977.945358139928</v>
          </cell>
          <cell r="V22">
            <v>90165.604005330009</v>
          </cell>
          <cell r="W22">
            <v>163435.3825598121</v>
          </cell>
          <cell r="X22">
            <v>8.135616968788888</v>
          </cell>
          <cell r="Y22">
            <v>0</v>
          </cell>
          <cell r="Z22">
            <v>0</v>
          </cell>
          <cell r="AA22">
            <v>0</v>
          </cell>
          <cell r="AB22">
            <v>0</v>
          </cell>
          <cell r="AC22">
            <v>11790.042140285072</v>
          </cell>
          <cell r="AD22">
            <v>7592.2473897309019</v>
          </cell>
          <cell r="AE22">
            <v>19929.630703429626</v>
          </cell>
          <cell r="AF22">
            <v>71943.540058582817</v>
          </cell>
          <cell r="AG22">
            <v>63089.445158128678</v>
          </cell>
          <cell r="AH22">
            <v>0</v>
          </cell>
        </row>
        <row r="23">
          <cell r="A23">
            <v>2</v>
          </cell>
          <cell r="B23" t="str">
            <v>CapeCod</v>
          </cell>
          <cell r="C23">
            <v>38991</v>
          </cell>
          <cell r="D23" t="str">
            <v>vol</v>
          </cell>
          <cell r="E23">
            <v>85540.150473262693</v>
          </cell>
          <cell r="F23">
            <v>306.07975149914682</v>
          </cell>
          <cell r="G23">
            <v>2055365.9535530116</v>
          </cell>
          <cell r="H23">
            <v>68864.363965023949</v>
          </cell>
          <cell r="I23">
            <v>221665.34297124829</v>
          </cell>
          <cell r="J23">
            <v>76301.111910314285</v>
          </cell>
          <cell r="K23">
            <v>57440.721797300743</v>
          </cell>
          <cell r="L23">
            <v>279728.61223076767</v>
          </cell>
          <cell r="M23">
            <v>179732.43040350699</v>
          </cell>
          <cell r="N23">
            <v>118562.81343953946</v>
          </cell>
          <cell r="O23">
            <v>25.799312748218522</v>
          </cell>
          <cell r="P23">
            <v>0</v>
          </cell>
          <cell r="Q23">
            <v>390.10029057110546</v>
          </cell>
          <cell r="R23">
            <v>30267.101109497769</v>
          </cell>
          <cell r="S23">
            <v>68029.911202733376</v>
          </cell>
          <cell r="T23">
            <v>40343.95059117303</v>
          </cell>
          <cell r="U23">
            <v>82463.785256345349</v>
          </cell>
          <cell r="V23">
            <v>107363.64193731869</v>
          </cell>
          <cell r="W23">
            <v>158768.45812795861</v>
          </cell>
          <cell r="X23">
            <v>9.2236642795942441</v>
          </cell>
          <cell r="Y23">
            <v>0</v>
          </cell>
          <cell r="Z23">
            <v>0</v>
          </cell>
          <cell r="AA23">
            <v>19.314437095485609</v>
          </cell>
          <cell r="AB23">
            <v>0</v>
          </cell>
          <cell r="AC23">
            <v>12226.384179047627</v>
          </cell>
          <cell r="AD23">
            <v>8182.6712338443804</v>
          </cell>
          <cell r="AE23">
            <v>13891.230165264709</v>
          </cell>
          <cell r="AF23">
            <v>71891.925808528758</v>
          </cell>
          <cell r="AG23">
            <v>85385.509837968319</v>
          </cell>
          <cell r="AH23">
            <v>0</v>
          </cell>
        </row>
        <row r="24">
          <cell r="A24">
            <v>2</v>
          </cell>
          <cell r="B24" t="str">
            <v>CapeCod</v>
          </cell>
          <cell r="C24">
            <v>39022</v>
          </cell>
          <cell r="D24" t="str">
            <v>vol</v>
          </cell>
          <cell r="E24">
            <v>108306.20311864013</v>
          </cell>
          <cell r="F24">
            <v>472.415869976051</v>
          </cell>
          <cell r="G24">
            <v>4205362.5340188351</v>
          </cell>
          <cell r="H24">
            <v>145984.59459032214</v>
          </cell>
          <cell r="I24">
            <v>527979.21095545683</v>
          </cell>
          <cell r="J24">
            <v>139716.3636109955</v>
          </cell>
          <cell r="K24">
            <v>59585.635455562478</v>
          </cell>
          <cell r="L24">
            <v>311173.40076249314</v>
          </cell>
          <cell r="M24">
            <v>203231.75452188516</v>
          </cell>
          <cell r="N24">
            <v>110964.32334836698</v>
          </cell>
          <cell r="O24">
            <v>143.18156132257749</v>
          </cell>
          <cell r="P24">
            <v>0</v>
          </cell>
          <cell r="Q24">
            <v>1083.9555616514795</v>
          </cell>
          <cell r="R24">
            <v>73019.23081869178</v>
          </cell>
          <cell r="S24">
            <v>128788.64525679739</v>
          </cell>
          <cell r="T24">
            <v>66288.228591542167</v>
          </cell>
          <cell r="U24">
            <v>115071.87997311841</v>
          </cell>
          <cell r="V24">
            <v>149036.27888948063</v>
          </cell>
          <cell r="W24">
            <v>164101.11339181583</v>
          </cell>
          <cell r="X24">
            <v>11.192898101427977</v>
          </cell>
          <cell r="Y24">
            <v>0</v>
          </cell>
          <cell r="Z24">
            <v>0</v>
          </cell>
          <cell r="AA24">
            <v>376.79148689074168</v>
          </cell>
          <cell r="AB24">
            <v>0</v>
          </cell>
          <cell r="AC24">
            <v>16831.060278342637</v>
          </cell>
          <cell r="AD24">
            <v>12219.689376128137</v>
          </cell>
          <cell r="AE24">
            <v>17828.814647679388</v>
          </cell>
          <cell r="AF24">
            <v>88303.521994704497</v>
          </cell>
          <cell r="AG24">
            <v>68680.418221039537</v>
          </cell>
          <cell r="AH24">
            <v>0</v>
          </cell>
        </row>
        <row r="25">
          <cell r="A25">
            <v>2</v>
          </cell>
          <cell r="B25" t="str">
            <v>CapeCod</v>
          </cell>
          <cell r="C25">
            <v>39052</v>
          </cell>
          <cell r="D25" t="str">
            <v>vol</v>
          </cell>
          <cell r="E25">
            <v>146219.14929330372</v>
          </cell>
          <cell r="F25">
            <v>715.17800934243314</v>
          </cell>
          <cell r="G25">
            <v>7539500.3918215511</v>
          </cell>
          <cell r="H25">
            <v>255139.84784316324</v>
          </cell>
          <cell r="I25">
            <v>1059837.3804491588</v>
          </cell>
          <cell r="J25">
            <v>231362.15742750975</v>
          </cell>
          <cell r="K25">
            <v>66262.949018385159</v>
          </cell>
          <cell r="L25">
            <v>392973.987644359</v>
          </cell>
          <cell r="M25">
            <v>212042.84247979181</v>
          </cell>
          <cell r="N25">
            <v>106384.79556551343</v>
          </cell>
          <cell r="O25">
            <v>105.23783908177738</v>
          </cell>
          <cell r="P25">
            <v>1.1700015251584659</v>
          </cell>
          <cell r="Q25">
            <v>6400.591307821398</v>
          </cell>
          <cell r="R25">
            <v>130791.6594882646</v>
          </cell>
          <cell r="S25">
            <v>211096.83697988768</v>
          </cell>
          <cell r="T25">
            <v>123281.16737108714</v>
          </cell>
          <cell r="U25">
            <v>147626.83983907237</v>
          </cell>
          <cell r="V25">
            <v>217208.60838391088</v>
          </cell>
          <cell r="W25">
            <v>226847.09445367454</v>
          </cell>
          <cell r="X25">
            <v>6.7721436500596681</v>
          </cell>
          <cell r="Y25">
            <v>0</v>
          </cell>
          <cell r="Z25">
            <v>0</v>
          </cell>
          <cell r="AA25">
            <v>3767.4204537863111</v>
          </cell>
          <cell r="AB25">
            <v>0</v>
          </cell>
          <cell r="AC25">
            <v>24917.562425076336</v>
          </cell>
          <cell r="AD25">
            <v>12399.634141074868</v>
          </cell>
          <cell r="AE25">
            <v>16153.674682614599</v>
          </cell>
          <cell r="AF25">
            <v>111503.22969753837</v>
          </cell>
          <cell r="AG25">
            <v>16737.028440107075</v>
          </cell>
          <cell r="AH25">
            <v>0</v>
          </cell>
        </row>
        <row r="26">
          <cell r="A26">
            <v>2</v>
          </cell>
          <cell r="B26" t="str">
            <v>CapeCod</v>
          </cell>
          <cell r="C26">
            <v>39083</v>
          </cell>
          <cell r="D26" t="str">
            <v>vol</v>
          </cell>
          <cell r="E26">
            <v>182840.30466277647</v>
          </cell>
          <cell r="F26">
            <v>667.81785668427847</v>
          </cell>
          <cell r="G26">
            <v>11198225.902998231</v>
          </cell>
          <cell r="H26">
            <v>370057.75967154605</v>
          </cell>
          <cell r="I26">
            <v>1749676.3565547157</v>
          </cell>
          <cell r="J26">
            <v>315065.96395993716</v>
          </cell>
          <cell r="K26">
            <v>63928.708303223168</v>
          </cell>
          <cell r="L26">
            <v>532840.48993798415</v>
          </cell>
          <cell r="M26">
            <v>216356.4411034135</v>
          </cell>
          <cell r="N26">
            <v>95013.772299562566</v>
          </cell>
          <cell r="O26">
            <v>345.91107586233284</v>
          </cell>
          <cell r="P26">
            <v>7.0420377078210734</v>
          </cell>
          <cell r="Q26">
            <v>8962.5346130713588</v>
          </cell>
          <cell r="R26">
            <v>240882.64395834281</v>
          </cell>
          <cell r="S26">
            <v>269041.48266478739</v>
          </cell>
          <cell r="T26">
            <v>162276.98160187024</v>
          </cell>
          <cell r="U26">
            <v>196743.55194358333</v>
          </cell>
          <cell r="V26">
            <v>312453.80522652314</v>
          </cell>
          <cell r="W26">
            <v>269841.12254148338</v>
          </cell>
          <cell r="X26">
            <v>0</v>
          </cell>
          <cell r="Y26">
            <v>0</v>
          </cell>
          <cell r="Z26">
            <v>0</v>
          </cell>
          <cell r="AA26">
            <v>2190.5215731858802</v>
          </cell>
          <cell r="AB26">
            <v>0</v>
          </cell>
          <cell r="AC26">
            <v>30840.776709102189</v>
          </cell>
          <cell r="AD26">
            <v>11296.793337834388</v>
          </cell>
          <cell r="AE26">
            <v>17588.792764610429</v>
          </cell>
          <cell r="AF26">
            <v>136197.89080661413</v>
          </cell>
          <cell r="AG26">
            <v>0</v>
          </cell>
          <cell r="AH26">
            <v>0</v>
          </cell>
        </row>
        <row r="27">
          <cell r="A27">
            <v>2</v>
          </cell>
          <cell r="B27" t="str">
            <v>CapeCod</v>
          </cell>
          <cell r="C27">
            <v>39114</v>
          </cell>
          <cell r="D27" t="str">
            <v>vol</v>
          </cell>
          <cell r="E27">
            <v>176532.92643011664</v>
          </cell>
          <cell r="F27">
            <v>609.63842742426368</v>
          </cell>
          <cell r="G27">
            <v>11156979.27545009</v>
          </cell>
          <cell r="H27">
            <v>390536.88995352329</v>
          </cell>
          <cell r="I27">
            <v>1780691.5977496828</v>
          </cell>
          <cell r="J27">
            <v>301920.71503773617</v>
          </cell>
          <cell r="K27">
            <v>55121.125349290909</v>
          </cell>
          <cell r="L27">
            <v>521789.31189311703</v>
          </cell>
          <cell r="M27">
            <v>209416.70504455297</v>
          </cell>
          <cell r="N27">
            <v>94703.069180320061</v>
          </cell>
          <cell r="O27">
            <v>318.7102203782423</v>
          </cell>
          <cell r="P27">
            <v>4.0816076269805484</v>
          </cell>
          <cell r="Q27">
            <v>9275.5280982575168</v>
          </cell>
          <cell r="R27">
            <v>256639.0364427481</v>
          </cell>
          <cell r="S27">
            <v>263772.79464134778</v>
          </cell>
          <cell r="T27">
            <v>173237.74109890906</v>
          </cell>
          <cell r="U27">
            <v>212304.64965309922</v>
          </cell>
          <cell r="V27">
            <v>324256.4314582044</v>
          </cell>
          <cell r="W27">
            <v>276247.88235557824</v>
          </cell>
          <cell r="X27">
            <v>0</v>
          </cell>
          <cell r="Y27">
            <v>0</v>
          </cell>
          <cell r="Z27">
            <v>0</v>
          </cell>
          <cell r="AA27">
            <v>2166.5479878554547</v>
          </cell>
          <cell r="AB27">
            <v>0</v>
          </cell>
          <cell r="AC27">
            <v>31204.808096339246</v>
          </cell>
          <cell r="AD27">
            <v>11672.648167648254</v>
          </cell>
          <cell r="AE27">
            <v>15213.389437098713</v>
          </cell>
          <cell r="AF27">
            <v>113558.70535227188</v>
          </cell>
          <cell r="AG27">
            <v>0</v>
          </cell>
          <cell r="AH27">
            <v>0</v>
          </cell>
        </row>
        <row r="28">
          <cell r="A28">
            <v>2</v>
          </cell>
          <cell r="B28" t="str">
            <v>CapeCod</v>
          </cell>
          <cell r="C28">
            <v>39142</v>
          </cell>
          <cell r="D28" t="str">
            <v>vol</v>
          </cell>
          <cell r="E28">
            <v>158709.73191072413</v>
          </cell>
          <cell r="F28">
            <v>610.286934504079</v>
          </cell>
          <cell r="G28">
            <v>10254367.875105616</v>
          </cell>
          <cell r="H28">
            <v>370866.7417584713</v>
          </cell>
          <cell r="I28">
            <v>1629485.3167718593</v>
          </cell>
          <cell r="J28">
            <v>285690.16327033157</v>
          </cell>
          <cell r="K28">
            <v>58132.33847752682</v>
          </cell>
          <cell r="L28">
            <v>543241.3455435331</v>
          </cell>
          <cell r="M28">
            <v>194403.86118319168</v>
          </cell>
          <cell r="N28">
            <v>97064.125943466148</v>
          </cell>
          <cell r="O28">
            <v>272.42810372720419</v>
          </cell>
          <cell r="P28">
            <v>7.164186135187121</v>
          </cell>
          <cell r="Q28">
            <v>9153.5918344931888</v>
          </cell>
          <cell r="R28">
            <v>242689.57477724511</v>
          </cell>
          <cell r="S28">
            <v>247920.99606559475</v>
          </cell>
          <cell r="T28">
            <v>159378.02884717882</v>
          </cell>
          <cell r="U28">
            <v>209357.94502090357</v>
          </cell>
          <cell r="V28">
            <v>315936.50792960532</v>
          </cell>
          <cell r="W28">
            <v>266728.20764159836</v>
          </cell>
          <cell r="X28">
            <v>0</v>
          </cell>
          <cell r="Y28">
            <v>0</v>
          </cell>
          <cell r="Z28">
            <v>0</v>
          </cell>
          <cell r="AA28">
            <v>2084.5525768155489</v>
          </cell>
          <cell r="AB28">
            <v>0</v>
          </cell>
          <cell r="AC28">
            <v>32518.192754897289</v>
          </cell>
          <cell r="AD28">
            <v>11006.255019735618</v>
          </cell>
          <cell r="AE28">
            <v>16242.973186939696</v>
          </cell>
          <cell r="AF28">
            <v>115999.0140893963</v>
          </cell>
          <cell r="AG28">
            <v>0</v>
          </cell>
          <cell r="AH28">
            <v>0</v>
          </cell>
        </row>
        <row r="29">
          <cell r="A29">
            <v>2</v>
          </cell>
          <cell r="B29" t="str">
            <v>CapeCod</v>
          </cell>
          <cell r="C29">
            <v>39173</v>
          </cell>
          <cell r="D29" t="str">
            <v>vol</v>
          </cell>
          <cell r="E29">
            <v>135856.98934873924</v>
          </cell>
          <cell r="F29">
            <v>511.24037261117275</v>
          </cell>
          <cell r="G29">
            <v>7135730.0821188837</v>
          </cell>
          <cell r="H29">
            <v>268888.92545304511</v>
          </cell>
          <cell r="I29">
            <v>1095077.0465379739</v>
          </cell>
          <cell r="J29">
            <v>208763.74811934549</v>
          </cell>
          <cell r="K29">
            <v>56132.364864492069</v>
          </cell>
          <cell r="L29">
            <v>437360.83798431588</v>
          </cell>
          <cell r="M29">
            <v>162508.61913761598</v>
          </cell>
          <cell r="N29">
            <v>83013.338690697608</v>
          </cell>
          <cell r="O29">
            <v>219.59119336505861</v>
          </cell>
          <cell r="P29">
            <v>5.1832438325257586</v>
          </cell>
          <cell r="Q29">
            <v>7143.1581842424621</v>
          </cell>
          <cell r="R29">
            <v>168221.97436421612</v>
          </cell>
          <cell r="S29">
            <v>178825.56446974611</v>
          </cell>
          <cell r="T29">
            <v>117337.53752909201</v>
          </cell>
          <cell r="U29">
            <v>161963.6220725037</v>
          </cell>
          <cell r="V29">
            <v>269024.15719921479</v>
          </cell>
          <cell r="W29">
            <v>234717.36550775415</v>
          </cell>
          <cell r="X29">
            <v>0</v>
          </cell>
          <cell r="Y29">
            <v>0.10572163324246113</v>
          </cell>
          <cell r="Z29">
            <v>0</v>
          </cell>
          <cell r="AA29">
            <v>1320.8521740042704</v>
          </cell>
          <cell r="AB29">
            <v>0</v>
          </cell>
          <cell r="AC29">
            <v>30047.202276270968</v>
          </cell>
          <cell r="AD29">
            <v>9132.4129184936101</v>
          </cell>
          <cell r="AE29">
            <v>15580.723010797727</v>
          </cell>
          <cell r="AF29">
            <v>94154.275328435964</v>
          </cell>
          <cell r="AG29">
            <v>20673.578924740152</v>
          </cell>
          <cell r="AH29">
            <v>0</v>
          </cell>
        </row>
        <row r="30">
          <cell r="A30">
            <v>2</v>
          </cell>
          <cell r="B30" t="str">
            <v>CapeCod</v>
          </cell>
          <cell r="C30">
            <v>39203</v>
          </cell>
          <cell r="D30" t="str">
            <v>vol</v>
          </cell>
          <cell r="E30">
            <v>112861.95323692176</v>
          </cell>
          <cell r="F30">
            <v>416.68009441766696</v>
          </cell>
          <cell r="G30">
            <v>4241501.6603063988</v>
          </cell>
          <cell r="H30">
            <v>167605.25418862738</v>
          </cell>
          <cell r="I30">
            <v>569278.9485453181</v>
          </cell>
          <cell r="J30">
            <v>130457.79179969916</v>
          </cell>
          <cell r="K30">
            <v>54572.105260554003</v>
          </cell>
          <cell r="L30">
            <v>386676.53965838143</v>
          </cell>
          <cell r="M30">
            <v>146813.31121467752</v>
          </cell>
          <cell r="N30">
            <v>84961.221147020362</v>
          </cell>
          <cell r="O30">
            <v>171.7137262975026</v>
          </cell>
          <cell r="P30">
            <v>0</v>
          </cell>
          <cell r="Q30">
            <v>4692.7030674857915</v>
          </cell>
          <cell r="R30">
            <v>100416.10045400653</v>
          </cell>
          <cell r="S30">
            <v>116587.5439416928</v>
          </cell>
          <cell r="T30">
            <v>84779.107434655132</v>
          </cell>
          <cell r="U30">
            <v>145465.19150529624</v>
          </cell>
          <cell r="V30">
            <v>195731.06837842378</v>
          </cell>
          <cell r="W30">
            <v>216623.85561626827</v>
          </cell>
          <cell r="X30">
            <v>0</v>
          </cell>
          <cell r="Y30">
            <v>0</v>
          </cell>
          <cell r="Z30">
            <v>0</v>
          </cell>
          <cell r="AA30">
            <v>367.0657110315517</v>
          </cell>
          <cell r="AB30">
            <v>0</v>
          </cell>
          <cell r="AC30">
            <v>30257.578882062375</v>
          </cell>
          <cell r="AD30">
            <v>7558.2680236227561</v>
          </cell>
          <cell r="AE30">
            <v>18208.17985870779</v>
          </cell>
          <cell r="AF30">
            <v>107745.6075037516</v>
          </cell>
          <cell r="AG30">
            <v>41777.132032317691</v>
          </cell>
          <cell r="AH30">
            <v>0</v>
          </cell>
        </row>
        <row r="31">
          <cell r="A31">
            <v>2</v>
          </cell>
          <cell r="B31" t="str">
            <v>CapeCod</v>
          </cell>
          <cell r="C31">
            <v>39234</v>
          </cell>
          <cell r="D31" t="str">
            <v>vol</v>
          </cell>
          <cell r="E31">
            <v>108208.19221847244</v>
          </cell>
          <cell r="F31">
            <v>354.77280094482217</v>
          </cell>
          <cell r="G31">
            <v>2530044.5601217784</v>
          </cell>
          <cell r="H31">
            <v>92935.13376098845</v>
          </cell>
          <cell r="I31">
            <v>259225.09960281494</v>
          </cell>
          <cell r="J31">
            <v>71711.182581909656</v>
          </cell>
          <cell r="K31">
            <v>52806.645278547723</v>
          </cell>
          <cell r="L31">
            <v>356437.52891069278</v>
          </cell>
          <cell r="M31">
            <v>124351.93706658194</v>
          </cell>
          <cell r="N31">
            <v>95391.95882731743</v>
          </cell>
          <cell r="O31">
            <v>150.04803517184274</v>
          </cell>
          <cell r="P31">
            <v>0</v>
          </cell>
          <cell r="Q31">
            <v>2527.2590793284421</v>
          </cell>
          <cell r="R31">
            <v>40644.929357989713</v>
          </cell>
          <cell r="S31">
            <v>58390.054484788408</v>
          </cell>
          <cell r="T31">
            <v>56486.015627056557</v>
          </cell>
          <cell r="U31">
            <v>116158.17553248318</v>
          </cell>
          <cell r="V31">
            <v>146494.35511127335</v>
          </cell>
          <cell r="W31">
            <v>189820.08148376894</v>
          </cell>
          <cell r="X31">
            <v>0</v>
          </cell>
          <cell r="Y31">
            <v>0</v>
          </cell>
          <cell r="Z31">
            <v>0</v>
          </cell>
          <cell r="AA31">
            <v>567.54925807931875</v>
          </cell>
          <cell r="AB31">
            <v>0</v>
          </cell>
          <cell r="AC31">
            <v>26846.26724550892</v>
          </cell>
          <cell r="AD31">
            <v>6129.0381689119749</v>
          </cell>
          <cell r="AE31">
            <v>18066.9078443541</v>
          </cell>
          <cell r="AF31">
            <v>109380.2747153665</v>
          </cell>
          <cell r="AG31">
            <v>38779.657955013645</v>
          </cell>
          <cell r="AH31">
            <v>0</v>
          </cell>
        </row>
        <row r="32">
          <cell r="A32">
            <v>2</v>
          </cell>
          <cell r="B32" t="str">
            <v>CapeCod</v>
          </cell>
          <cell r="C32">
            <v>39264</v>
          </cell>
          <cell r="D32" t="str">
            <v>vol</v>
          </cell>
          <cell r="E32">
            <v>117600.60969981618</v>
          </cell>
          <cell r="F32">
            <v>285.0479972886078</v>
          </cell>
          <cell r="G32">
            <v>1825083.3921958783</v>
          </cell>
          <cell r="H32">
            <v>58617.077099139184</v>
          </cell>
          <cell r="I32">
            <v>153948.69735227365</v>
          </cell>
          <cell r="J32">
            <v>44130.312339821867</v>
          </cell>
          <cell r="K32">
            <v>50826.543953288136</v>
          </cell>
          <cell r="L32">
            <v>354591.33184095746</v>
          </cell>
          <cell r="M32">
            <v>117639.3514226268</v>
          </cell>
          <cell r="N32">
            <v>64272.382704314674</v>
          </cell>
          <cell r="O32">
            <v>164.92131966905632</v>
          </cell>
          <cell r="P32">
            <v>0</v>
          </cell>
          <cell r="Q32">
            <v>1369.0869411563383</v>
          </cell>
          <cell r="R32">
            <v>19996.836431488042</v>
          </cell>
          <cell r="S32">
            <v>44699.635391777185</v>
          </cell>
          <cell r="T32">
            <v>32370.771178951934</v>
          </cell>
          <cell r="U32">
            <v>100602.26852673278</v>
          </cell>
          <cell r="V32">
            <v>120040.21706393774</v>
          </cell>
          <cell r="W32">
            <v>169632.34378395768</v>
          </cell>
          <cell r="X32">
            <v>1.7044380600266504</v>
          </cell>
          <cell r="Y32">
            <v>0</v>
          </cell>
          <cell r="Z32">
            <v>0</v>
          </cell>
          <cell r="AA32">
            <v>0</v>
          </cell>
          <cell r="AB32">
            <v>0</v>
          </cell>
          <cell r="AC32">
            <v>28041.761248626146</v>
          </cell>
          <cell r="AD32">
            <v>6981.572697311085</v>
          </cell>
          <cell r="AE32">
            <v>22055.167952281903</v>
          </cell>
          <cell r="AF32">
            <v>101169.30188231039</v>
          </cell>
          <cell r="AG32">
            <v>19305.991869268524</v>
          </cell>
          <cell r="AH32">
            <v>0</v>
          </cell>
        </row>
        <row r="33">
          <cell r="A33">
            <v>2</v>
          </cell>
          <cell r="B33" t="str">
            <v>CapeCod</v>
          </cell>
          <cell r="C33">
            <v>39295</v>
          </cell>
          <cell r="D33" t="str">
            <v>vol</v>
          </cell>
          <cell r="E33">
            <v>109842.70356247533</v>
          </cell>
          <cell r="F33">
            <v>271.5817778621622</v>
          </cell>
          <cell r="G33">
            <v>1626966.6845411716</v>
          </cell>
          <cell r="H33">
            <v>49098.178389880115</v>
          </cell>
          <cell r="I33">
            <v>140714.93303122901</v>
          </cell>
          <cell r="J33">
            <v>38548.420804109031</v>
          </cell>
          <cell r="K33">
            <v>48807.866622951806</v>
          </cell>
          <cell r="L33">
            <v>365629.9762358712</v>
          </cell>
          <cell r="M33">
            <v>118260.9590026262</v>
          </cell>
          <cell r="N33">
            <v>86480.460100853583</v>
          </cell>
          <cell r="O33">
            <v>147.18826892295704</v>
          </cell>
          <cell r="P33">
            <v>0</v>
          </cell>
          <cell r="Q33">
            <v>956.2654780616848</v>
          </cell>
          <cell r="R33">
            <v>17062.817652908114</v>
          </cell>
          <cell r="S33">
            <v>44225.956638285563</v>
          </cell>
          <cell r="T33">
            <v>28990.753143951839</v>
          </cell>
          <cell r="U33">
            <v>93965.240243975277</v>
          </cell>
          <cell r="V33">
            <v>118501.11210059888</v>
          </cell>
          <cell r="W33">
            <v>159358.86328651331</v>
          </cell>
          <cell r="X33">
            <v>0</v>
          </cell>
          <cell r="Y33">
            <v>0</v>
          </cell>
          <cell r="Z33">
            <v>0</v>
          </cell>
          <cell r="AA33">
            <v>0</v>
          </cell>
          <cell r="AB33">
            <v>0</v>
          </cell>
          <cell r="AC33">
            <v>25749.284129949036</v>
          </cell>
          <cell r="AD33">
            <v>5211.0584969056627</v>
          </cell>
          <cell r="AE33">
            <v>29112.438439848531</v>
          </cell>
          <cell r="AF33">
            <v>94961.727855590172</v>
          </cell>
          <cell r="AG33">
            <v>19015.426556649527</v>
          </cell>
          <cell r="AH33">
            <v>0</v>
          </cell>
        </row>
        <row r="34">
          <cell r="A34">
            <v>2</v>
          </cell>
          <cell r="B34" t="str">
            <v>CapeCod</v>
          </cell>
          <cell r="C34">
            <v>39326</v>
          </cell>
          <cell r="D34" t="str">
            <v>vol</v>
          </cell>
          <cell r="E34">
            <v>99055.140849404692</v>
          </cell>
          <cell r="F34">
            <v>275.81929054932982</v>
          </cell>
          <cell r="G34">
            <v>1636799.061949082</v>
          </cell>
          <cell r="H34">
            <v>50353.249759123231</v>
          </cell>
          <cell r="I34">
            <v>145799.89840526631</v>
          </cell>
          <cell r="J34">
            <v>44316.272518850354</v>
          </cell>
          <cell r="K34">
            <v>50084.4760792663</v>
          </cell>
          <cell r="L34">
            <v>373184.09972832305</v>
          </cell>
          <cell r="M34">
            <v>115119.32629750519</v>
          </cell>
          <cell r="N34">
            <v>99571.798553102926</v>
          </cell>
          <cell r="O34">
            <v>88.04589578384649</v>
          </cell>
          <cell r="P34">
            <v>0</v>
          </cell>
          <cell r="Q34">
            <v>1021.8349994629989</v>
          </cell>
          <cell r="R34">
            <v>15686.552261888375</v>
          </cell>
          <cell r="S34">
            <v>38878.894566662129</v>
          </cell>
          <cell r="T34">
            <v>38874.264594842258</v>
          </cell>
          <cell r="U34">
            <v>90003.292832244304</v>
          </cell>
          <cell r="V34">
            <v>122049.32961439532</v>
          </cell>
          <cell r="W34">
            <v>175625.33035303038</v>
          </cell>
          <cell r="X34">
            <v>1.4865523092828965</v>
          </cell>
          <cell r="Y34">
            <v>0</v>
          </cell>
          <cell r="Z34">
            <v>0</v>
          </cell>
          <cell r="AA34">
            <v>0</v>
          </cell>
          <cell r="AB34">
            <v>0</v>
          </cell>
          <cell r="AC34">
            <v>28035.855203856529</v>
          </cell>
          <cell r="AD34">
            <v>6042.8439742826467</v>
          </cell>
          <cell r="AE34">
            <v>29838.80620391055</v>
          </cell>
          <cell r="AF34">
            <v>87062.249126851602</v>
          </cell>
          <cell r="AG34">
            <v>33639.545722669791</v>
          </cell>
          <cell r="AH34">
            <v>0</v>
          </cell>
        </row>
        <row r="35">
          <cell r="A35">
            <v>2</v>
          </cell>
          <cell r="B35" t="str">
            <v>CapeCod</v>
          </cell>
          <cell r="C35">
            <v>39356</v>
          </cell>
          <cell r="D35" t="str">
            <v>vol</v>
          </cell>
          <cell r="E35">
            <v>89432.224934976242</v>
          </cell>
          <cell r="F35">
            <v>261.69020063975671</v>
          </cell>
          <cell r="G35">
            <v>2030693.7408430341</v>
          </cell>
          <cell r="H35">
            <v>68480.761246727037</v>
          </cell>
          <cell r="I35">
            <v>224811.38116689428</v>
          </cell>
          <cell r="J35">
            <v>75158.610189135492</v>
          </cell>
          <cell r="K35">
            <v>48500.188932447629</v>
          </cell>
          <cell r="L35">
            <v>300626.43762963451</v>
          </cell>
          <cell r="M35">
            <v>122572.49526038136</v>
          </cell>
          <cell r="N35">
            <v>114425.53963867026</v>
          </cell>
          <cell r="O35">
            <v>164.51565133233962</v>
          </cell>
          <cell r="P35">
            <v>0</v>
          </cell>
          <cell r="Q35">
            <v>1416.6749758966178</v>
          </cell>
          <cell r="R35">
            <v>32753.322338324491</v>
          </cell>
          <cell r="S35">
            <v>65621.926236960804</v>
          </cell>
          <cell r="T35">
            <v>43068.980658377746</v>
          </cell>
          <cell r="U35">
            <v>93463.639191841372</v>
          </cell>
          <cell r="V35">
            <v>137736.5419792216</v>
          </cell>
          <cell r="W35">
            <v>173109.62510564437</v>
          </cell>
          <cell r="X35">
            <v>1.2503405506579812</v>
          </cell>
          <cell r="Y35">
            <v>0</v>
          </cell>
          <cell r="Z35">
            <v>0</v>
          </cell>
          <cell r="AA35">
            <v>28.254854120464756</v>
          </cell>
          <cell r="AB35">
            <v>0</v>
          </cell>
          <cell r="AC35">
            <v>27059.493746390217</v>
          </cell>
          <cell r="AD35">
            <v>6626.0431145239863</v>
          </cell>
          <cell r="AE35">
            <v>21985.495016886453</v>
          </cell>
          <cell r="AF35">
            <v>94182.641386894669</v>
          </cell>
          <cell r="AG35">
            <v>49983.939987254947</v>
          </cell>
          <cell r="AH35">
            <v>0</v>
          </cell>
        </row>
        <row r="36">
          <cell r="A36">
            <v>2</v>
          </cell>
          <cell r="B36" t="str">
            <v>CapeCod</v>
          </cell>
          <cell r="C36">
            <v>39387</v>
          </cell>
          <cell r="D36" t="str">
            <v>vol</v>
          </cell>
          <cell r="E36">
            <v>115852.29681949387</v>
          </cell>
          <cell r="F36">
            <v>408.13101366890743</v>
          </cell>
          <cell r="G36">
            <v>4397720.026008659</v>
          </cell>
          <cell r="H36">
            <v>160912.44824795632</v>
          </cell>
          <cell r="I36">
            <v>564853.08202002314</v>
          </cell>
          <cell r="J36">
            <v>144413.01685142826</v>
          </cell>
          <cell r="K36">
            <v>51963.679039428709</v>
          </cell>
          <cell r="L36">
            <v>310185.69556163158</v>
          </cell>
          <cell r="M36">
            <v>145308.25317326633</v>
          </cell>
          <cell r="N36">
            <v>147914.62020236277</v>
          </cell>
          <cell r="O36">
            <v>254.72012584490349</v>
          </cell>
          <cell r="P36">
            <v>0</v>
          </cell>
          <cell r="Q36">
            <v>4027.4101984500544</v>
          </cell>
          <cell r="R36">
            <v>85065.584169057562</v>
          </cell>
          <cell r="S36">
            <v>129714.49350602765</v>
          </cell>
          <cell r="T36">
            <v>73150.338749020084</v>
          </cell>
          <cell r="U36">
            <v>134902.08761435555</v>
          </cell>
          <cell r="V36">
            <v>205842.26458976354</v>
          </cell>
          <cell r="W36">
            <v>168266.3578615665</v>
          </cell>
          <cell r="X36">
            <v>2.0406914498668542</v>
          </cell>
          <cell r="Y36">
            <v>0</v>
          </cell>
          <cell r="Z36">
            <v>0</v>
          </cell>
          <cell r="AA36">
            <v>447.76017023927648</v>
          </cell>
          <cell r="AB36">
            <v>0</v>
          </cell>
          <cell r="AC36">
            <v>27734.87570770978</v>
          </cell>
          <cell r="AD36">
            <v>10317.657528144458</v>
          </cell>
          <cell r="AE36">
            <v>19137.616678641334</v>
          </cell>
          <cell r="AF36">
            <v>130303.62495650853</v>
          </cell>
          <cell r="AG36">
            <v>29930.78547378337</v>
          </cell>
          <cell r="AH36">
            <v>0</v>
          </cell>
        </row>
        <row r="37">
          <cell r="A37">
            <v>2</v>
          </cell>
          <cell r="B37" t="str">
            <v>CapeCod</v>
          </cell>
          <cell r="C37">
            <v>39417</v>
          </cell>
          <cell r="D37" t="str">
            <v>vol</v>
          </cell>
          <cell r="E37">
            <v>149487.33927072375</v>
          </cell>
          <cell r="F37">
            <v>479.21638219382999</v>
          </cell>
          <cell r="G37">
            <v>7662067.6541018253</v>
          </cell>
          <cell r="H37">
            <v>273443.03520256793</v>
          </cell>
          <cell r="I37">
            <v>1076723.831606</v>
          </cell>
          <cell r="J37">
            <v>243415.95110862795</v>
          </cell>
          <cell r="K37">
            <v>60317.124208608824</v>
          </cell>
          <cell r="L37">
            <v>405324.29446765204</v>
          </cell>
          <cell r="M37">
            <v>162410.84676663869</v>
          </cell>
          <cell r="N37">
            <v>103585.08071381674</v>
          </cell>
          <cell r="O37">
            <v>210.466239140494</v>
          </cell>
          <cell r="P37">
            <v>9.5068166208687153</v>
          </cell>
          <cell r="Q37">
            <v>6585.0659472560546</v>
          </cell>
          <cell r="R37">
            <v>154799.19212337866</v>
          </cell>
          <cell r="S37">
            <v>204429.17515679222</v>
          </cell>
          <cell r="T37">
            <v>142558.36522225616</v>
          </cell>
          <cell r="U37">
            <v>152405.08994236222</v>
          </cell>
          <cell r="V37">
            <v>245705.6968269714</v>
          </cell>
          <cell r="W37">
            <v>225425.19138286958</v>
          </cell>
          <cell r="X37">
            <v>2.8706760841160626</v>
          </cell>
          <cell r="Y37">
            <v>0</v>
          </cell>
          <cell r="Z37">
            <v>0</v>
          </cell>
          <cell r="AA37">
            <v>3860.0757653499963</v>
          </cell>
          <cell r="AB37">
            <v>0</v>
          </cell>
          <cell r="AC37">
            <v>28842.665856809588</v>
          </cell>
          <cell r="AD37">
            <v>18414.727744743952</v>
          </cell>
          <cell r="AE37">
            <v>15361.566133799977</v>
          </cell>
          <cell r="AF37">
            <v>165128.11904880515</v>
          </cell>
          <cell r="AG37">
            <v>0</v>
          </cell>
          <cell r="AH37">
            <v>0</v>
          </cell>
        </row>
        <row r="38">
          <cell r="A38">
            <v>2</v>
          </cell>
          <cell r="B38" t="str">
            <v>CapeCod</v>
          </cell>
          <cell r="C38">
            <v>39448</v>
          </cell>
          <cell r="D38" t="str">
            <v>vol</v>
          </cell>
          <cell r="E38">
            <v>189677.38108203647</v>
          </cell>
          <cell r="F38">
            <v>604.01029398608659</v>
          </cell>
          <cell r="G38">
            <v>10908821.010412119</v>
          </cell>
          <cell r="H38">
            <v>378724.4987656672</v>
          </cell>
          <cell r="I38">
            <v>1650600.4016054706</v>
          </cell>
          <cell r="J38">
            <v>351272.22858693963</v>
          </cell>
          <cell r="K38">
            <v>111187.61981626722</v>
          </cell>
          <cell r="L38">
            <v>476328.31699741504</v>
          </cell>
          <cell r="M38">
            <v>197534.75213365781</v>
          </cell>
          <cell r="N38">
            <v>83894.78678190404</v>
          </cell>
          <cell r="O38">
            <v>303.80444940167797</v>
          </cell>
          <cell r="P38">
            <v>0</v>
          </cell>
          <cell r="Q38">
            <v>8425.1260143021063</v>
          </cell>
          <cell r="R38">
            <v>240064.67688843037</v>
          </cell>
          <cell r="S38">
            <v>272714.76336602896</v>
          </cell>
          <cell r="T38">
            <v>182262.01088461833</v>
          </cell>
          <cell r="U38">
            <v>186244.2071304073</v>
          </cell>
          <cell r="V38">
            <v>349533.26677040366</v>
          </cell>
          <cell r="W38">
            <v>277246.58107071312</v>
          </cell>
          <cell r="X38">
            <v>0</v>
          </cell>
          <cell r="Y38">
            <v>0</v>
          </cell>
          <cell r="Z38">
            <v>0</v>
          </cell>
          <cell r="AA38">
            <v>2124.9348128036795</v>
          </cell>
          <cell r="AB38">
            <v>0</v>
          </cell>
          <cell r="AC38">
            <v>34603.108292115954</v>
          </cell>
          <cell r="AD38">
            <v>17664.403297138866</v>
          </cell>
          <cell r="AE38">
            <v>16827.362676555596</v>
          </cell>
          <cell r="AF38">
            <v>169444.51917631805</v>
          </cell>
          <cell r="AG38">
            <v>0</v>
          </cell>
          <cell r="AH38">
            <v>0</v>
          </cell>
        </row>
        <row r="39">
          <cell r="A39">
            <v>2</v>
          </cell>
          <cell r="B39" t="str">
            <v>CapeCod</v>
          </cell>
          <cell r="C39">
            <v>39479</v>
          </cell>
          <cell r="D39" t="str">
            <v>vol</v>
          </cell>
          <cell r="E39">
            <v>197516.1517753748</v>
          </cell>
          <cell r="F39">
            <v>628.10264426486367</v>
          </cell>
          <cell r="G39">
            <v>11646610.37703965</v>
          </cell>
          <cell r="H39">
            <v>428517.1934627702</v>
          </cell>
          <cell r="I39">
            <v>1814183.4311632218</v>
          </cell>
          <cell r="J39">
            <v>357034.13211270858</v>
          </cell>
          <cell r="K39">
            <v>101736.83809212521</v>
          </cell>
          <cell r="L39">
            <v>508146.65347168915</v>
          </cell>
          <cell r="M39">
            <v>214260.43852061869</v>
          </cell>
          <cell r="N39">
            <v>90507.101292058025</v>
          </cell>
          <cell r="O39">
            <v>255.03927585168714</v>
          </cell>
          <cell r="P39">
            <v>0</v>
          </cell>
          <cell r="Q39">
            <v>9349.5649605032377</v>
          </cell>
          <cell r="R39">
            <v>261354.30861502799</v>
          </cell>
          <cell r="S39">
            <v>282604.25177878881</v>
          </cell>
          <cell r="T39">
            <v>213267.40556244628</v>
          </cell>
          <cell r="U39">
            <v>207215.16603094214</v>
          </cell>
          <cell r="V39">
            <v>379847.48315575189</v>
          </cell>
          <cell r="W39">
            <v>276186.3354524888</v>
          </cell>
          <cell r="X39">
            <v>0</v>
          </cell>
          <cell r="Y39">
            <v>0</v>
          </cell>
          <cell r="Z39">
            <v>0</v>
          </cell>
          <cell r="AA39">
            <v>2164.1957872137577</v>
          </cell>
          <cell r="AB39">
            <v>0</v>
          </cell>
          <cell r="AC39">
            <v>32811.154141935382</v>
          </cell>
          <cell r="AD39">
            <v>21147.819567134607</v>
          </cell>
          <cell r="AE39">
            <v>14677.090655650103</v>
          </cell>
          <cell r="AF39">
            <v>167979.58127134427</v>
          </cell>
          <cell r="AG39">
            <v>0</v>
          </cell>
          <cell r="AH39">
            <v>0</v>
          </cell>
        </row>
        <row r="40">
          <cell r="A40">
            <v>2</v>
          </cell>
          <cell r="B40" t="str">
            <v>CapeCod</v>
          </cell>
          <cell r="C40">
            <v>39508</v>
          </cell>
          <cell r="D40" t="str">
            <v>vol</v>
          </cell>
          <cell r="E40">
            <v>161878.90133488495</v>
          </cell>
          <cell r="F40">
            <v>596.57177745977822</v>
          </cell>
          <cell r="G40">
            <v>9641150.4496733882</v>
          </cell>
          <cell r="H40">
            <v>366142.6760832587</v>
          </cell>
          <cell r="I40">
            <v>1492537.6267329941</v>
          </cell>
          <cell r="J40">
            <v>301724.55482077418</v>
          </cell>
          <cell r="K40">
            <v>86946.706160120419</v>
          </cell>
          <cell r="L40">
            <v>470227.51695745217</v>
          </cell>
          <cell r="M40">
            <v>182102.29964814964</v>
          </cell>
          <cell r="N40">
            <v>83209.211561986813</v>
          </cell>
          <cell r="O40">
            <v>237.59542538715888</v>
          </cell>
          <cell r="P40">
            <v>0</v>
          </cell>
          <cell r="Q40">
            <v>8314.9949643428954</v>
          </cell>
          <cell r="R40">
            <v>226459.53100088009</v>
          </cell>
          <cell r="S40">
            <v>232480.29466610469</v>
          </cell>
          <cell r="T40">
            <v>177164.7346654484</v>
          </cell>
          <cell r="U40">
            <v>181286.83577357195</v>
          </cell>
          <cell r="V40">
            <v>332850.91289596935</v>
          </cell>
          <cell r="W40">
            <v>239569.4125320618</v>
          </cell>
          <cell r="X40">
            <v>0</v>
          </cell>
          <cell r="Y40">
            <v>0</v>
          </cell>
          <cell r="Z40">
            <v>0</v>
          </cell>
          <cell r="AA40">
            <v>1881.6821439361124</v>
          </cell>
          <cell r="AB40">
            <v>0</v>
          </cell>
          <cell r="AC40">
            <v>30755.655405501202</v>
          </cell>
          <cell r="AD40">
            <v>17913.444649355093</v>
          </cell>
          <cell r="AE40">
            <v>14141.676292839449</v>
          </cell>
          <cell r="AF40">
            <v>154772.91797168751</v>
          </cell>
          <cell r="AG40">
            <v>0</v>
          </cell>
          <cell r="AH40">
            <v>0</v>
          </cell>
        </row>
        <row r="41">
          <cell r="A41">
            <v>2</v>
          </cell>
          <cell r="B41" t="str">
            <v>CapeCod</v>
          </cell>
          <cell r="C41">
            <v>39539</v>
          </cell>
          <cell r="D41" t="str">
            <v>vol</v>
          </cell>
          <cell r="E41">
            <v>143600.71054540982</v>
          </cell>
          <cell r="F41">
            <v>533.06059563387271</v>
          </cell>
          <cell r="G41">
            <v>7039272.2211744823</v>
          </cell>
          <cell r="H41">
            <v>280727.28097712575</v>
          </cell>
          <cell r="I41">
            <v>1045623.0424565579</v>
          </cell>
          <cell r="J41">
            <v>231168.31354869221</v>
          </cell>
          <cell r="K41">
            <v>79328.749201778919</v>
          </cell>
          <cell r="L41">
            <v>398656.33421311376</v>
          </cell>
          <cell r="M41">
            <v>163224.225339889</v>
          </cell>
          <cell r="N41">
            <v>73711.254162511948</v>
          </cell>
          <cell r="O41">
            <v>231.56392820204235</v>
          </cell>
          <cell r="P41">
            <v>0</v>
          </cell>
          <cell r="Q41">
            <v>6809.4365670701845</v>
          </cell>
          <cell r="R41">
            <v>165032.20344135902</v>
          </cell>
          <cell r="S41">
            <v>173166.00660547722</v>
          </cell>
          <cell r="T41">
            <v>136643.29168214838</v>
          </cell>
          <cell r="U41">
            <v>149702.27823562073</v>
          </cell>
          <cell r="V41">
            <v>286740.03767954011</v>
          </cell>
          <cell r="W41">
            <v>219654.40343199691</v>
          </cell>
          <cell r="X41">
            <v>0.37451567039152628</v>
          </cell>
          <cell r="Y41">
            <v>0</v>
          </cell>
          <cell r="Z41">
            <v>0</v>
          </cell>
          <cell r="AA41">
            <v>1205.4294461166746</v>
          </cell>
          <cell r="AB41">
            <v>0</v>
          </cell>
          <cell r="AC41">
            <v>30049.808153421018</v>
          </cell>
          <cell r="AD41">
            <v>15412.242288307971</v>
          </cell>
          <cell r="AE41">
            <v>13789.830924291984</v>
          </cell>
          <cell r="AF41">
            <v>138765.23409890808</v>
          </cell>
          <cell r="AG41">
            <v>21891.836069164958</v>
          </cell>
          <cell r="AH41">
            <v>0</v>
          </cell>
        </row>
        <row r="42">
          <cell r="A42">
            <v>2</v>
          </cell>
          <cell r="B42" t="str">
            <v>CapeCod</v>
          </cell>
          <cell r="C42">
            <v>39569</v>
          </cell>
          <cell r="D42" t="str">
            <v>vol</v>
          </cell>
          <cell r="E42">
            <v>120064.71044126064</v>
          </cell>
          <cell r="F42">
            <v>465.68338435495593</v>
          </cell>
          <cell r="G42">
            <v>4288992.0873312075</v>
          </cell>
          <cell r="H42">
            <v>178876.04329066485</v>
          </cell>
          <cell r="I42">
            <v>558691.16694007046</v>
          </cell>
          <cell r="J42">
            <v>148533.9418435689</v>
          </cell>
          <cell r="K42">
            <v>67061.218864934097</v>
          </cell>
          <cell r="L42">
            <v>368749.47029837832</v>
          </cell>
          <cell r="M42">
            <v>150600.20200659023</v>
          </cell>
          <cell r="N42">
            <v>77309.341765670237</v>
          </cell>
          <cell r="O42">
            <v>208.98983837783868</v>
          </cell>
          <cell r="P42">
            <v>0</v>
          </cell>
          <cell r="Q42">
            <v>4498.0790396093262</v>
          </cell>
          <cell r="R42">
            <v>97197.635348956203</v>
          </cell>
          <cell r="S42">
            <v>99770.551352712107</v>
          </cell>
          <cell r="T42">
            <v>112510.63525806832</v>
          </cell>
          <cell r="U42">
            <v>137115.8856439183</v>
          </cell>
          <cell r="V42">
            <v>210611.28522166979</v>
          </cell>
          <cell r="W42">
            <v>207385.22205890378</v>
          </cell>
          <cell r="X42">
            <v>0</v>
          </cell>
          <cell r="Y42">
            <v>0</v>
          </cell>
          <cell r="Z42">
            <v>0</v>
          </cell>
          <cell r="AA42">
            <v>222.25738430215614</v>
          </cell>
          <cell r="AB42">
            <v>0</v>
          </cell>
          <cell r="AC42">
            <v>34879.343571909667</v>
          </cell>
          <cell r="AD42">
            <v>12918.29987945394</v>
          </cell>
          <cell r="AE42">
            <v>16281.844749964126</v>
          </cell>
          <cell r="AF42">
            <v>152445.5842529902</v>
          </cell>
          <cell r="AG42">
            <v>43044.880993753701</v>
          </cell>
          <cell r="AH42">
            <v>0</v>
          </cell>
        </row>
        <row r="43">
          <cell r="A43">
            <v>2</v>
          </cell>
          <cell r="B43" t="str">
            <v>CapeCod</v>
          </cell>
          <cell r="C43">
            <v>39600</v>
          </cell>
          <cell r="D43" t="str">
            <v>vol</v>
          </cell>
          <cell r="E43">
            <v>111981.38620557974</v>
          </cell>
          <cell r="F43">
            <v>391.48427024864577</v>
          </cell>
          <cell r="G43">
            <v>2522461.5918820235</v>
          </cell>
          <cell r="H43">
            <v>97370.785037466878</v>
          </cell>
          <cell r="I43">
            <v>251237.89849856641</v>
          </cell>
          <cell r="J43">
            <v>76457.281011429266</v>
          </cell>
          <cell r="K43">
            <v>57397.979156995338</v>
          </cell>
          <cell r="L43">
            <v>346201.1829070251</v>
          </cell>
          <cell r="M43">
            <v>122127.60443573288</v>
          </cell>
          <cell r="N43">
            <v>86250.92227445748</v>
          </cell>
          <cell r="O43">
            <v>215.42050232900814</v>
          </cell>
          <cell r="P43">
            <v>0</v>
          </cell>
          <cell r="Q43">
            <v>2393.4960491414909</v>
          </cell>
          <cell r="R43">
            <v>35232.291008733846</v>
          </cell>
          <cell r="S43">
            <v>39673.439759974754</v>
          </cell>
          <cell r="T43">
            <v>73687.968629879702</v>
          </cell>
          <cell r="U43">
            <v>107329.85186950743</v>
          </cell>
          <cell r="V43">
            <v>153420.31096001438</v>
          </cell>
          <cell r="W43">
            <v>179547.43808151846</v>
          </cell>
          <cell r="X43">
            <v>1.9779740599297893</v>
          </cell>
          <cell r="Y43">
            <v>0</v>
          </cell>
          <cell r="Z43">
            <v>0</v>
          </cell>
          <cell r="AA43">
            <v>463.80165307439518</v>
          </cell>
          <cell r="AB43">
            <v>0</v>
          </cell>
          <cell r="AC43">
            <v>31194.512140094615</v>
          </cell>
          <cell r="AD43">
            <v>10387.432207168235</v>
          </cell>
          <cell r="AE43">
            <v>15960.160364116269</v>
          </cell>
          <cell r="AF43">
            <v>146695.2748513922</v>
          </cell>
          <cell r="AG43">
            <v>39318.338338190821</v>
          </cell>
          <cell r="AH43">
            <v>0</v>
          </cell>
        </row>
        <row r="44">
          <cell r="A44">
            <v>2</v>
          </cell>
          <cell r="B44" t="str">
            <v>CapeCod</v>
          </cell>
          <cell r="C44">
            <v>39630</v>
          </cell>
          <cell r="D44" t="str">
            <v>vol</v>
          </cell>
          <cell r="E44">
            <v>120206.6841234677</v>
          </cell>
          <cell r="F44">
            <v>333.78314095314499</v>
          </cell>
          <cell r="G44">
            <v>1812338.3888975873</v>
          </cell>
          <cell r="H44">
            <v>61056.275288998753</v>
          </cell>
          <cell r="I44">
            <v>154001.48192244142</v>
          </cell>
          <cell r="J44">
            <v>44774.972661678745</v>
          </cell>
          <cell r="K44">
            <v>51588.49079485517</v>
          </cell>
          <cell r="L44">
            <v>341157.75764484779</v>
          </cell>
          <cell r="M44">
            <v>113005.09684887824</v>
          </cell>
          <cell r="N44">
            <v>57943.33504284676</v>
          </cell>
          <cell r="O44">
            <v>239.14956593746805</v>
          </cell>
          <cell r="P44">
            <v>0</v>
          </cell>
          <cell r="Q44">
            <v>1291.8345710208391</v>
          </cell>
          <cell r="R44">
            <v>15008.098406607847</v>
          </cell>
          <cell r="S44">
            <v>27530.010246445709</v>
          </cell>
          <cell r="T44">
            <v>42226.175134465375</v>
          </cell>
          <cell r="U44">
            <v>92679.471611412388</v>
          </cell>
          <cell r="V44">
            <v>130273.22628202767</v>
          </cell>
          <cell r="W44">
            <v>160320.22077365968</v>
          </cell>
          <cell r="X44">
            <v>3.5707319672659619</v>
          </cell>
          <cell r="Y44">
            <v>0</v>
          </cell>
          <cell r="Z44">
            <v>0</v>
          </cell>
          <cell r="AA44">
            <v>0</v>
          </cell>
          <cell r="AB44">
            <v>0</v>
          </cell>
          <cell r="AC44">
            <v>32861.872999658386</v>
          </cell>
          <cell r="AD44">
            <v>11896.778666003747</v>
          </cell>
          <cell r="AE44">
            <v>19978.187667119393</v>
          </cell>
          <cell r="AF44">
            <v>132182.50067371037</v>
          </cell>
          <cell r="AG44">
            <v>20712.614921926972</v>
          </cell>
          <cell r="AH44">
            <v>0</v>
          </cell>
        </row>
        <row r="45">
          <cell r="A45">
            <v>2</v>
          </cell>
          <cell r="B45" t="str">
            <v>CapeCod</v>
          </cell>
          <cell r="C45">
            <v>39661</v>
          </cell>
          <cell r="D45" t="str">
            <v>vol</v>
          </cell>
          <cell r="E45">
            <v>114894.63743662491</v>
          </cell>
          <cell r="F45">
            <v>352.17305745952024</v>
          </cell>
          <cell r="G45">
            <v>1660760.9193726291</v>
          </cell>
          <cell r="H45">
            <v>53380.702128319819</v>
          </cell>
          <cell r="I45">
            <v>145792.57451303391</v>
          </cell>
          <cell r="J45">
            <v>41566.489222776479</v>
          </cell>
          <cell r="K45">
            <v>50336.253788205053</v>
          </cell>
          <cell r="L45">
            <v>364653.67406708753</v>
          </cell>
          <cell r="M45">
            <v>121097.07454855602</v>
          </cell>
          <cell r="N45">
            <v>80779.199911028103</v>
          </cell>
          <cell r="O45">
            <v>217.14376342561161</v>
          </cell>
          <cell r="P45">
            <v>0</v>
          </cell>
          <cell r="Q45">
            <v>917.5496243328804</v>
          </cell>
          <cell r="R45">
            <v>12796.809234371847</v>
          </cell>
          <cell r="S45">
            <v>28048.446753854714</v>
          </cell>
          <cell r="T45">
            <v>40538.099040805093</v>
          </cell>
          <cell r="U45">
            <v>94212.797358437732</v>
          </cell>
          <cell r="V45">
            <v>124715.71935937185</v>
          </cell>
          <cell r="W45">
            <v>155383.47736728165</v>
          </cell>
          <cell r="X45">
            <v>2.3028053105961139</v>
          </cell>
          <cell r="Y45">
            <v>0</v>
          </cell>
          <cell r="Z45">
            <v>0</v>
          </cell>
          <cell r="AA45">
            <v>0</v>
          </cell>
          <cell r="AB45">
            <v>0</v>
          </cell>
          <cell r="AC45">
            <v>29353.947494504744</v>
          </cell>
          <cell r="AD45">
            <v>9119.7058443608312</v>
          </cell>
          <cell r="AE45">
            <v>27473.12233440865</v>
          </cell>
          <cell r="AF45">
            <v>131380.56691871371</v>
          </cell>
          <cell r="AG45">
            <v>22220.894197229434</v>
          </cell>
          <cell r="AH45">
            <v>0</v>
          </cell>
        </row>
        <row r="46">
          <cell r="A46">
            <v>2</v>
          </cell>
          <cell r="B46" t="str">
            <v>CapeCod</v>
          </cell>
          <cell r="C46">
            <v>39692</v>
          </cell>
          <cell r="D46" t="str">
            <v>vol</v>
          </cell>
          <cell r="E46">
            <v>102514.5982361434</v>
          </cell>
          <cell r="F46">
            <v>355.22073034217169</v>
          </cell>
          <cell r="G46">
            <v>1662545.4680465977</v>
          </cell>
          <cell r="H46">
            <v>55476.976094138292</v>
          </cell>
          <cell r="I46">
            <v>159298.01664017249</v>
          </cell>
          <cell r="J46">
            <v>47190.229455757464</v>
          </cell>
          <cell r="K46">
            <v>44296.180999082477</v>
          </cell>
          <cell r="L46">
            <v>364146.55384397495</v>
          </cell>
          <cell r="M46">
            <v>117100.26620824494</v>
          </cell>
          <cell r="N46">
            <v>92465.972632916644</v>
          </cell>
          <cell r="O46">
            <v>146.30630108311468</v>
          </cell>
          <cell r="P46">
            <v>0</v>
          </cell>
          <cell r="Q46">
            <v>973.6377494911211</v>
          </cell>
          <cell r="R46">
            <v>12968.242423412334</v>
          </cell>
          <cell r="S46">
            <v>23715.290398006109</v>
          </cell>
          <cell r="T46">
            <v>54004.083213401718</v>
          </cell>
          <cell r="U46">
            <v>92201.874114381775</v>
          </cell>
          <cell r="V46">
            <v>128254.86300115964</v>
          </cell>
          <cell r="W46">
            <v>170488.75689389824</v>
          </cell>
          <cell r="X46">
            <v>5.1465186438437653</v>
          </cell>
          <cell r="Y46">
            <v>0</v>
          </cell>
          <cell r="Z46">
            <v>0</v>
          </cell>
          <cell r="AA46">
            <v>0</v>
          </cell>
          <cell r="AB46">
            <v>0</v>
          </cell>
          <cell r="AC46">
            <v>31853.362359365976</v>
          </cell>
          <cell r="AD46">
            <v>10513.986784499406</v>
          </cell>
          <cell r="AE46">
            <v>27762.248437981943</v>
          </cell>
          <cell r="AF46">
            <v>128397.68283629688</v>
          </cell>
          <cell r="AG46">
            <v>37667.50692902584</v>
          </cell>
          <cell r="AH46">
            <v>0</v>
          </cell>
        </row>
        <row r="47">
          <cell r="A47">
            <v>2</v>
          </cell>
          <cell r="B47" t="str">
            <v>CapeCod</v>
          </cell>
          <cell r="C47">
            <v>39722</v>
          </cell>
          <cell r="D47" t="str">
            <v>vol</v>
          </cell>
          <cell r="E47">
            <v>89365.219797095633</v>
          </cell>
          <cell r="F47">
            <v>364.48313416354097</v>
          </cell>
          <cell r="G47">
            <v>2021154.8574457022</v>
          </cell>
          <cell r="H47">
            <v>74877.147201767075</v>
          </cell>
          <cell r="I47">
            <v>210721.96756901484</v>
          </cell>
          <cell r="J47">
            <v>83043.261371704502</v>
          </cell>
          <cell r="K47">
            <v>58606.401964663979</v>
          </cell>
          <cell r="L47">
            <v>248795.1089760187</v>
          </cell>
          <cell r="M47">
            <v>124191.85835954545</v>
          </cell>
          <cell r="N47">
            <v>135328.43375254661</v>
          </cell>
          <cell r="O47">
            <v>190.02686758455567</v>
          </cell>
          <cell r="P47">
            <v>0</v>
          </cell>
          <cell r="Q47">
            <v>1356.4149754843229</v>
          </cell>
          <cell r="R47">
            <v>30734.552553276</v>
          </cell>
          <cell r="S47">
            <v>54190.835195117659</v>
          </cell>
          <cell r="T47">
            <v>58315.497470321912</v>
          </cell>
          <cell r="U47">
            <v>93424.956987571</v>
          </cell>
          <cell r="V47">
            <v>135782.67032000513</v>
          </cell>
          <cell r="W47">
            <v>163423.75434753028</v>
          </cell>
          <cell r="X47">
            <v>5.7774418425109761</v>
          </cell>
          <cell r="Y47">
            <v>0</v>
          </cell>
          <cell r="Z47">
            <v>0</v>
          </cell>
          <cell r="AA47">
            <v>0</v>
          </cell>
          <cell r="AB47">
            <v>0</v>
          </cell>
          <cell r="AC47">
            <v>29448.48643821388</v>
          </cell>
          <cell r="AD47">
            <v>11180.899350785963</v>
          </cell>
          <cell r="AE47">
            <v>19237.344920219221</v>
          </cell>
          <cell r="AF47">
            <v>136268.82131892594</v>
          </cell>
          <cell r="AG47">
            <v>53115.885225825899</v>
          </cell>
          <cell r="AH47">
            <v>0</v>
          </cell>
        </row>
        <row r="48">
          <cell r="A48">
            <v>2</v>
          </cell>
          <cell r="B48" t="str">
            <v>CapeCod</v>
          </cell>
          <cell r="C48">
            <v>39753</v>
          </cell>
          <cell r="D48" t="str">
            <v>vol</v>
          </cell>
          <cell r="E48">
            <v>108776.59255532028</v>
          </cell>
          <cell r="F48">
            <v>621.54938514131766</v>
          </cell>
          <cell r="G48">
            <v>4044353.048319757</v>
          </cell>
          <cell r="H48">
            <v>178221.41145147625</v>
          </cell>
          <cell r="I48">
            <v>485641.45523808076</v>
          </cell>
          <cell r="J48">
            <v>146023.75272798323</v>
          </cell>
          <cell r="K48">
            <v>71383.658436375044</v>
          </cell>
          <cell r="L48">
            <v>265601.63971134857</v>
          </cell>
          <cell r="M48">
            <v>139625.08622987254</v>
          </cell>
          <cell r="N48">
            <v>125430.96081341164</v>
          </cell>
          <cell r="O48">
            <v>204.91753150157149</v>
          </cell>
          <cell r="P48">
            <v>0</v>
          </cell>
          <cell r="Q48">
            <v>3565.9076294991974</v>
          </cell>
          <cell r="R48">
            <v>79973.965506109715</v>
          </cell>
          <cell r="S48">
            <v>120928.04173430051</v>
          </cell>
          <cell r="T48">
            <v>90183.375082929691</v>
          </cell>
          <cell r="U48">
            <v>120090.27273729768</v>
          </cell>
          <cell r="V48">
            <v>198465.65261365916</v>
          </cell>
          <cell r="W48">
            <v>164969.49483455089</v>
          </cell>
          <cell r="X48">
            <v>1.6923770703899594</v>
          </cell>
          <cell r="Y48">
            <v>0</v>
          </cell>
          <cell r="Z48">
            <v>0</v>
          </cell>
          <cell r="AA48">
            <v>376.16556001443132</v>
          </cell>
          <cell r="AB48">
            <v>0</v>
          </cell>
          <cell r="AC48">
            <v>28434.961342012826</v>
          </cell>
          <cell r="AD48">
            <v>16638.594611085329</v>
          </cell>
          <cell r="AE48">
            <v>16967.155567682988</v>
          </cell>
          <cell r="AF48">
            <v>150270.86873705918</v>
          </cell>
          <cell r="AG48">
            <v>32801.864643293702</v>
          </cell>
          <cell r="AH48">
            <v>0</v>
          </cell>
        </row>
        <row r="49">
          <cell r="A49">
            <v>2</v>
          </cell>
          <cell r="B49" t="str">
            <v>CapeCod</v>
          </cell>
          <cell r="C49">
            <v>39783</v>
          </cell>
          <cell r="D49" t="str">
            <v>vol</v>
          </cell>
          <cell r="E49">
            <v>154197.82733172271</v>
          </cell>
          <cell r="F49">
            <v>865.25641503252814</v>
          </cell>
          <cell r="G49">
            <v>7615825.3730569305</v>
          </cell>
          <cell r="H49">
            <v>345993.46942928102</v>
          </cell>
          <cell r="I49">
            <v>1015989.1210589693</v>
          </cell>
          <cell r="J49">
            <v>262472.03698134882</v>
          </cell>
          <cell r="K49">
            <v>89056.896536061904</v>
          </cell>
          <cell r="L49">
            <v>365443.84095652233</v>
          </cell>
          <cell r="M49">
            <v>157020.54218319865</v>
          </cell>
          <cell r="N49">
            <v>94909.956723167517</v>
          </cell>
          <cell r="O49">
            <v>188.17980639553733</v>
          </cell>
          <cell r="P49">
            <v>0.44753463559754347</v>
          </cell>
          <cell r="Q49">
            <v>6457.3553569405476</v>
          </cell>
          <cell r="R49">
            <v>163210.44466576522</v>
          </cell>
          <cell r="S49">
            <v>209454.69911604075</v>
          </cell>
          <cell r="T49">
            <v>170974.04532558733</v>
          </cell>
          <cell r="U49">
            <v>165260.97516971355</v>
          </cell>
          <cell r="V49">
            <v>280127.02318837331</v>
          </cell>
          <cell r="W49">
            <v>239903.50572958955</v>
          </cell>
          <cell r="X49">
            <v>1.9604444568330666</v>
          </cell>
          <cell r="Y49">
            <v>0</v>
          </cell>
          <cell r="Z49">
            <v>0</v>
          </cell>
          <cell r="AA49">
            <v>3891.310793353367</v>
          </cell>
          <cell r="AB49">
            <v>0</v>
          </cell>
          <cell r="AC49">
            <v>43512.95044029814</v>
          </cell>
          <cell r="AD49">
            <v>17504.764999372754</v>
          </cell>
          <cell r="AE49">
            <v>15049.348302941549</v>
          </cell>
          <cell r="AF49">
            <v>201454.71709540038</v>
          </cell>
          <cell r="AG49">
            <v>0</v>
          </cell>
          <cell r="AH49">
            <v>4.0030573771849625</v>
          </cell>
        </row>
        <row r="50">
          <cell r="A50">
            <v>2</v>
          </cell>
          <cell r="B50" t="str">
            <v>CapeCod</v>
          </cell>
          <cell r="C50">
            <v>39814</v>
          </cell>
          <cell r="D50" t="str">
            <v>vol</v>
          </cell>
          <cell r="E50">
            <v>178627.36036976197</v>
          </cell>
          <cell r="F50">
            <v>983.98375685091128</v>
          </cell>
          <cell r="G50">
            <v>10952758.511113688</v>
          </cell>
          <cell r="H50">
            <v>483877.98997373367</v>
          </cell>
          <cell r="I50">
            <v>1592151.5487394247</v>
          </cell>
          <cell r="J50">
            <v>388209.18051343644</v>
          </cell>
          <cell r="K50">
            <v>156896.28642713485</v>
          </cell>
          <cell r="L50">
            <v>463438.04184162698</v>
          </cell>
          <cell r="M50">
            <v>178403.06806929215</v>
          </cell>
          <cell r="N50">
            <v>76647.483732152919</v>
          </cell>
          <cell r="O50">
            <v>107.68632929421732</v>
          </cell>
          <cell r="P50">
            <v>0</v>
          </cell>
          <cell r="Q50">
            <v>7147.0467318333358</v>
          </cell>
          <cell r="R50">
            <v>265823.53004910547</v>
          </cell>
          <cell r="S50">
            <v>305664.67110071698</v>
          </cell>
          <cell r="T50">
            <v>169487.84460397152</v>
          </cell>
          <cell r="U50">
            <v>186191.9993093737</v>
          </cell>
          <cell r="V50">
            <v>346897.33122843836</v>
          </cell>
          <cell r="W50">
            <v>294105.58490443259</v>
          </cell>
          <cell r="X50">
            <v>0</v>
          </cell>
          <cell r="Y50">
            <v>0</v>
          </cell>
          <cell r="Z50">
            <v>0</v>
          </cell>
          <cell r="AA50">
            <v>1936.201303977273</v>
          </cell>
          <cell r="AB50">
            <v>0</v>
          </cell>
          <cell r="AC50">
            <v>59292.22425801061</v>
          </cell>
          <cell r="AD50">
            <v>14635.341185571851</v>
          </cell>
          <cell r="AE50">
            <v>18355.932157943411</v>
          </cell>
          <cell r="AF50">
            <v>153613.02071749928</v>
          </cell>
          <cell r="AG50">
            <v>0</v>
          </cell>
          <cell r="AH50">
            <v>20.845847068010059</v>
          </cell>
        </row>
        <row r="51">
          <cell r="A51">
            <v>2</v>
          </cell>
          <cell r="B51" t="str">
            <v>CapeCod</v>
          </cell>
          <cell r="C51">
            <v>39845</v>
          </cell>
          <cell r="D51" t="str">
            <v>vol</v>
          </cell>
          <cell r="E51">
            <v>177244.46495821897</v>
          </cell>
          <cell r="F51">
            <v>958.07243348931092</v>
          </cell>
          <cell r="G51">
            <v>11256284.490867682</v>
          </cell>
          <cell r="H51">
            <v>509462.10061211302</v>
          </cell>
          <cell r="I51">
            <v>1687975.4266951524</v>
          </cell>
          <cell r="J51">
            <v>380093.38116375613</v>
          </cell>
          <cell r="K51">
            <v>140929.24246929979</v>
          </cell>
          <cell r="L51">
            <v>474503.01554118615</v>
          </cell>
          <cell r="M51">
            <v>179004.58481370434</v>
          </cell>
          <cell r="N51">
            <v>79390.997785557818</v>
          </cell>
          <cell r="O51">
            <v>31.848166782945341</v>
          </cell>
          <cell r="P51">
            <v>0</v>
          </cell>
          <cell r="Q51">
            <v>7751.1646339992694</v>
          </cell>
          <cell r="R51">
            <v>283614.55721160304</v>
          </cell>
          <cell r="S51">
            <v>288820.16052263824</v>
          </cell>
          <cell r="T51">
            <v>208159.35143264077</v>
          </cell>
          <cell r="U51">
            <v>205280.64861024392</v>
          </cell>
          <cell r="V51">
            <v>365135.21241770883</v>
          </cell>
          <cell r="W51">
            <v>280444.26768089051</v>
          </cell>
          <cell r="X51">
            <v>0</v>
          </cell>
          <cell r="Y51">
            <v>0</v>
          </cell>
          <cell r="Z51">
            <v>0</v>
          </cell>
          <cell r="AA51">
            <v>1854.9197073088192</v>
          </cell>
          <cell r="AB51">
            <v>0</v>
          </cell>
          <cell r="AC51">
            <v>60380.996531203869</v>
          </cell>
          <cell r="AD51">
            <v>15382.462512794949</v>
          </cell>
          <cell r="AE51">
            <v>15200.680715860299</v>
          </cell>
          <cell r="AF51">
            <v>148048.73538743201</v>
          </cell>
          <cell r="AG51">
            <v>6289.9583901724809</v>
          </cell>
          <cell r="AH51">
            <v>16.834359879579665</v>
          </cell>
        </row>
        <row r="52">
          <cell r="A52">
            <v>2</v>
          </cell>
          <cell r="B52" t="str">
            <v>CapeCod</v>
          </cell>
          <cell r="C52">
            <v>39873</v>
          </cell>
          <cell r="D52" t="str">
            <v>vol</v>
          </cell>
          <cell r="E52">
            <v>151941.90554042792</v>
          </cell>
          <cell r="F52">
            <v>940.14412942722811</v>
          </cell>
          <cell r="G52">
            <v>9768766.9924905095</v>
          </cell>
          <cell r="H52">
            <v>457208.79187683086</v>
          </cell>
          <cell r="I52">
            <v>1460261.6235228155</v>
          </cell>
          <cell r="J52">
            <v>325818.82668475446</v>
          </cell>
          <cell r="K52">
            <v>120877.61190274976</v>
          </cell>
          <cell r="L52">
            <v>459137.26837166422</v>
          </cell>
          <cell r="M52">
            <v>159002.68248610801</v>
          </cell>
          <cell r="N52">
            <v>76399.036572396639</v>
          </cell>
          <cell r="O52">
            <v>65.307459021341913</v>
          </cell>
          <cell r="P52">
            <v>0</v>
          </cell>
          <cell r="Q52">
            <v>7247.2382324308746</v>
          </cell>
          <cell r="R52">
            <v>259616.74192452908</v>
          </cell>
          <cell r="S52">
            <v>254943.15347025235</v>
          </cell>
          <cell r="T52">
            <v>181730.65786522918</v>
          </cell>
          <cell r="U52">
            <v>185660.98266780985</v>
          </cell>
          <cell r="V52">
            <v>339605.79278023134</v>
          </cell>
          <cell r="W52">
            <v>254384.23029519865</v>
          </cell>
          <cell r="X52">
            <v>0</v>
          </cell>
          <cell r="Y52">
            <v>0</v>
          </cell>
          <cell r="Z52">
            <v>0</v>
          </cell>
          <cell r="AA52">
            <v>1695.5493490098586</v>
          </cell>
          <cell r="AB52">
            <v>0</v>
          </cell>
          <cell r="AC52">
            <v>57857.165967947825</v>
          </cell>
          <cell r="AD52">
            <v>13642.14260591639</v>
          </cell>
          <cell r="AE52">
            <v>15221.02790920378</v>
          </cell>
          <cell r="AF52">
            <v>145587.60466941504</v>
          </cell>
          <cell r="AG52">
            <v>3928.1817469953994</v>
          </cell>
          <cell r="AH52">
            <v>14.35787728822701</v>
          </cell>
        </row>
        <row r="53">
          <cell r="A53">
            <v>2</v>
          </cell>
          <cell r="B53" t="str">
            <v>CapeCod</v>
          </cell>
          <cell r="C53">
            <v>39904</v>
          </cell>
          <cell r="D53" t="str">
            <v>vol</v>
          </cell>
          <cell r="E53">
            <v>137534.81006202727</v>
          </cell>
          <cell r="F53">
            <v>794.88323714744558</v>
          </cell>
          <cell r="G53">
            <v>7159076.8217166951</v>
          </cell>
          <cell r="H53">
            <v>351236.94404706632</v>
          </cell>
          <cell r="I53">
            <v>1024241.608930427</v>
          </cell>
          <cell r="J53">
            <v>249305.18907242562</v>
          </cell>
          <cell r="K53">
            <v>101432.57258678798</v>
          </cell>
          <cell r="L53">
            <v>386761.79631692282</v>
          </cell>
          <cell r="M53">
            <v>144263.51192618732</v>
          </cell>
          <cell r="N53">
            <v>67450.43035600982</v>
          </cell>
          <cell r="O53">
            <v>87.326498758021927</v>
          </cell>
          <cell r="P53">
            <v>0</v>
          </cell>
          <cell r="Q53">
            <v>6006.551690790795</v>
          </cell>
          <cell r="R53">
            <v>186302.26556730425</v>
          </cell>
          <cell r="S53">
            <v>186897.32188035143</v>
          </cell>
          <cell r="T53">
            <v>143534.39042643554</v>
          </cell>
          <cell r="U53">
            <v>153805.97698539356</v>
          </cell>
          <cell r="V53">
            <v>291011.87568071089</v>
          </cell>
          <cell r="W53">
            <v>234420.25387464665</v>
          </cell>
          <cell r="X53">
            <v>0</v>
          </cell>
          <cell r="Y53">
            <v>0</v>
          </cell>
          <cell r="Z53">
            <v>0</v>
          </cell>
          <cell r="AA53">
            <v>995.50658844468762</v>
          </cell>
          <cell r="AB53">
            <v>0</v>
          </cell>
          <cell r="AC53">
            <v>68824.557877840081</v>
          </cell>
          <cell r="AD53">
            <v>11636.967942138343</v>
          </cell>
          <cell r="AE53">
            <v>13670.411855289733</v>
          </cell>
          <cell r="AF53">
            <v>138954.78582476248</v>
          </cell>
          <cell r="AG53">
            <v>42809.501962927803</v>
          </cell>
          <cell r="AH53">
            <v>48.330212302339007</v>
          </cell>
        </row>
        <row r="54">
          <cell r="A54">
            <v>2</v>
          </cell>
          <cell r="B54" t="str">
            <v>CapeCod</v>
          </cell>
          <cell r="C54">
            <v>39934</v>
          </cell>
          <cell r="D54" t="str">
            <v>vol</v>
          </cell>
          <cell r="E54">
            <v>118112.77706224163</v>
          </cell>
          <cell r="F54">
            <v>702.08211012966501</v>
          </cell>
          <cell r="G54">
            <v>4358248.8949476313</v>
          </cell>
          <cell r="H54">
            <v>225666.3243322738</v>
          </cell>
          <cell r="I54">
            <v>549575.60393605439</v>
          </cell>
          <cell r="J54">
            <v>153806.29551390195</v>
          </cell>
          <cell r="K54">
            <v>76251.298798957694</v>
          </cell>
          <cell r="L54">
            <v>353068.97228124848</v>
          </cell>
          <cell r="M54">
            <v>128819.15354108895</v>
          </cell>
          <cell r="N54">
            <v>70445.352015547935</v>
          </cell>
          <cell r="O54">
            <v>104.08223161593214</v>
          </cell>
          <cell r="P54">
            <v>0</v>
          </cell>
          <cell r="Q54">
            <v>4110.9078159786231</v>
          </cell>
          <cell r="R54">
            <v>113859.44944828363</v>
          </cell>
          <cell r="S54">
            <v>121823.7979957207</v>
          </cell>
          <cell r="T54">
            <v>108217.35242095021</v>
          </cell>
          <cell r="U54">
            <v>147899.87264087057</v>
          </cell>
          <cell r="V54">
            <v>228299.40833635037</v>
          </cell>
          <cell r="W54">
            <v>221264.73308850836</v>
          </cell>
          <cell r="X54">
            <v>0</v>
          </cell>
          <cell r="Y54">
            <v>0</v>
          </cell>
          <cell r="Z54">
            <v>0</v>
          </cell>
          <cell r="AA54">
            <v>218.24328684916452</v>
          </cell>
          <cell r="AB54">
            <v>0</v>
          </cell>
          <cell r="AC54">
            <v>65445.14786397951</v>
          </cell>
          <cell r="AD54">
            <v>9787.5383473755064</v>
          </cell>
          <cell r="AE54">
            <v>16215.026897011325</v>
          </cell>
          <cell r="AF54">
            <v>160688.17098307668</v>
          </cell>
          <cell r="AG54">
            <v>54377.47270208149</v>
          </cell>
          <cell r="AH54">
            <v>56.758139122967549</v>
          </cell>
        </row>
        <row r="55">
          <cell r="A55">
            <v>2</v>
          </cell>
          <cell r="B55" t="str">
            <v>CapeCod</v>
          </cell>
          <cell r="C55">
            <v>39965</v>
          </cell>
          <cell r="D55" t="str">
            <v>vol</v>
          </cell>
          <cell r="E55">
            <v>113763.35474138521</v>
          </cell>
          <cell r="F55">
            <v>627.3126172757934</v>
          </cell>
          <cell r="G55">
            <v>2609329.5264778468</v>
          </cell>
          <cell r="H55">
            <v>126124.89519018708</v>
          </cell>
          <cell r="I55">
            <v>258296.13670017148</v>
          </cell>
          <cell r="J55">
            <v>77017.496900930477</v>
          </cell>
          <cell r="K55">
            <v>55959.333097665483</v>
          </cell>
          <cell r="L55">
            <v>338772.54219190107</v>
          </cell>
          <cell r="M55">
            <v>108017.51680634408</v>
          </cell>
          <cell r="N55">
            <v>80650.472690226175</v>
          </cell>
          <cell r="O55">
            <v>149.34832181485237</v>
          </cell>
          <cell r="P55">
            <v>0</v>
          </cell>
          <cell r="Q55">
            <v>2292.2714882947034</v>
          </cell>
          <cell r="R55">
            <v>42393.964539351749</v>
          </cell>
          <cell r="S55">
            <v>54874.250433432149</v>
          </cell>
          <cell r="T55">
            <v>74562.576990476184</v>
          </cell>
          <cell r="U55">
            <v>122025.98529372926</v>
          </cell>
          <cell r="V55">
            <v>177534.59211145478</v>
          </cell>
          <cell r="W55">
            <v>196787.29157047917</v>
          </cell>
          <cell r="X55">
            <v>1.3417485477564814</v>
          </cell>
          <cell r="Y55">
            <v>0</v>
          </cell>
          <cell r="Z55">
            <v>0</v>
          </cell>
          <cell r="AA55">
            <v>737.45183440167455</v>
          </cell>
          <cell r="AB55">
            <v>0</v>
          </cell>
          <cell r="AC55">
            <v>57511.283369232318</v>
          </cell>
          <cell r="AD55">
            <v>8056.8244683414223</v>
          </cell>
          <cell r="AE55">
            <v>16139.76745538387</v>
          </cell>
          <cell r="AF55">
            <v>165072.81080812914</v>
          </cell>
          <cell r="AG55">
            <v>41188.638720418625</v>
          </cell>
          <cell r="AH55">
            <v>2.7812733653413746</v>
          </cell>
        </row>
        <row r="56">
          <cell r="A56">
            <v>2</v>
          </cell>
          <cell r="B56" t="str">
            <v>CapeCod</v>
          </cell>
          <cell r="C56">
            <v>39995</v>
          </cell>
          <cell r="D56" t="str">
            <v>vol</v>
          </cell>
          <cell r="E56">
            <v>124363.42468530325</v>
          </cell>
          <cell r="F56">
            <v>539.5836009751464</v>
          </cell>
          <cell r="G56">
            <v>1894405.9851517573</v>
          </cell>
          <cell r="H56">
            <v>80119.814217971652</v>
          </cell>
          <cell r="I56">
            <v>154252.98890343957</v>
          </cell>
          <cell r="J56">
            <v>41470.085201459915</v>
          </cell>
          <cell r="K56">
            <v>49735.696000234726</v>
          </cell>
          <cell r="L56">
            <v>343960.2841395766</v>
          </cell>
          <cell r="M56">
            <v>102694.80284666509</v>
          </cell>
          <cell r="N56">
            <v>55664.499875215333</v>
          </cell>
          <cell r="O56">
            <v>193.44058183862592</v>
          </cell>
          <cell r="P56">
            <v>0</v>
          </cell>
          <cell r="Q56">
            <v>1177.0528866739621</v>
          </cell>
          <cell r="R56">
            <v>19678.219877548792</v>
          </cell>
          <cell r="S56">
            <v>42694.121335054529</v>
          </cell>
          <cell r="T56">
            <v>45474.319931003884</v>
          </cell>
          <cell r="U56">
            <v>110036.28015272909</v>
          </cell>
          <cell r="V56">
            <v>153250.91718989986</v>
          </cell>
          <cell r="W56">
            <v>179132.57123090726</v>
          </cell>
          <cell r="X56">
            <v>3.6135193626482813</v>
          </cell>
          <cell r="Y56">
            <v>0</v>
          </cell>
          <cell r="Z56">
            <v>0</v>
          </cell>
          <cell r="AA56">
            <v>0</v>
          </cell>
          <cell r="AB56">
            <v>0</v>
          </cell>
          <cell r="AC56">
            <v>55936.796319050569</v>
          </cell>
          <cell r="AD56">
            <v>9370.1792523654767</v>
          </cell>
          <cell r="AE56">
            <v>20270.710159080048</v>
          </cell>
          <cell r="AF56">
            <v>159454.62160097857</v>
          </cell>
          <cell r="AG56">
            <v>17371.588688523992</v>
          </cell>
          <cell r="AH56">
            <v>0</v>
          </cell>
        </row>
        <row r="57">
          <cell r="A57">
            <v>2</v>
          </cell>
          <cell r="B57" t="str">
            <v>CapeCod</v>
          </cell>
          <cell r="C57">
            <v>40026</v>
          </cell>
          <cell r="D57" t="str">
            <v>vol</v>
          </cell>
          <cell r="E57">
            <v>113307.39589635079</v>
          </cell>
          <cell r="F57">
            <v>507.42964877460867</v>
          </cell>
          <cell r="G57">
            <v>1643482.7676144263</v>
          </cell>
          <cell r="H57">
            <v>65813.784427344071</v>
          </cell>
          <cell r="I57">
            <v>139507.26777521291</v>
          </cell>
          <cell r="J57">
            <v>36965.178337214551</v>
          </cell>
          <cell r="K57">
            <v>43180.191510928555</v>
          </cell>
          <cell r="L57">
            <v>349637.33394232806</v>
          </cell>
          <cell r="M57">
            <v>99612.439069532149</v>
          </cell>
          <cell r="N57">
            <v>73371.151978853741</v>
          </cell>
          <cell r="O57">
            <v>169.77557563787695</v>
          </cell>
          <cell r="P57">
            <v>0</v>
          </cell>
          <cell r="Q57">
            <v>819.0466916511142</v>
          </cell>
          <cell r="R57">
            <v>15845.586953367081</v>
          </cell>
          <cell r="S57">
            <v>41022.129795831985</v>
          </cell>
          <cell r="T57">
            <v>40767.745013868604</v>
          </cell>
          <cell r="U57">
            <v>102866.4995690004</v>
          </cell>
          <cell r="V57">
            <v>150904.63146298574</v>
          </cell>
          <cell r="W57">
            <v>163850.70202679047</v>
          </cell>
          <cell r="X57">
            <v>1.1242855980834165</v>
          </cell>
          <cell r="Y57">
            <v>0</v>
          </cell>
          <cell r="Z57">
            <v>0</v>
          </cell>
          <cell r="AA57">
            <v>0</v>
          </cell>
          <cell r="AB57">
            <v>0</v>
          </cell>
          <cell r="AC57">
            <v>49757.005263012463</v>
          </cell>
          <cell r="AD57">
            <v>6830.8233867740155</v>
          </cell>
          <cell r="AE57">
            <v>26565.248658396315</v>
          </cell>
          <cell r="AF57">
            <v>147472.24336671393</v>
          </cell>
          <cell r="AG57">
            <v>18423.706485551247</v>
          </cell>
          <cell r="AH57">
            <v>0</v>
          </cell>
        </row>
        <row r="58">
          <cell r="A58">
            <v>2</v>
          </cell>
          <cell r="B58" t="str">
            <v>CapeCod</v>
          </cell>
          <cell r="C58">
            <v>40057</v>
          </cell>
          <cell r="D58" t="str">
            <v>vol</v>
          </cell>
          <cell r="E58">
            <v>99693.072866776638</v>
          </cell>
          <cell r="F58">
            <v>512.80520003709557</v>
          </cell>
          <cell r="G58">
            <v>1615532.4950484924</v>
          </cell>
          <cell r="H58">
            <v>67498.558040207718</v>
          </cell>
          <cell r="I58">
            <v>146603.21854429471</v>
          </cell>
          <cell r="J58">
            <v>40763.677609677645</v>
          </cell>
          <cell r="K58">
            <v>38365.2418969637</v>
          </cell>
          <cell r="L58">
            <v>341178.7389550379</v>
          </cell>
          <cell r="M58">
            <v>95993.3030668094</v>
          </cell>
          <cell r="N58">
            <v>82189.219981460818</v>
          </cell>
          <cell r="O58">
            <v>98.175160609437015</v>
          </cell>
          <cell r="P58">
            <v>1.3307334000937734</v>
          </cell>
          <cell r="Q58">
            <v>853.04205548112111</v>
          </cell>
          <cell r="R58">
            <v>16809.396336603768</v>
          </cell>
          <cell r="S58">
            <v>38548.033372643047</v>
          </cell>
          <cell r="T58">
            <v>54829.237883524715</v>
          </cell>
          <cell r="U58">
            <v>102331.18502974916</v>
          </cell>
          <cell r="V58">
            <v>157058.20259164445</v>
          </cell>
          <cell r="W58">
            <v>158399.1992222119</v>
          </cell>
          <cell r="X58">
            <v>6.3289726685539449</v>
          </cell>
          <cell r="Y58">
            <v>0</v>
          </cell>
          <cell r="Z58">
            <v>0</v>
          </cell>
          <cell r="AA58">
            <v>0</v>
          </cell>
          <cell r="AB58">
            <v>0</v>
          </cell>
          <cell r="AC58">
            <v>51367.500596783713</v>
          </cell>
          <cell r="AD58">
            <v>7670.3622093125314</v>
          </cell>
          <cell r="AE58">
            <v>25708.765275645677</v>
          </cell>
          <cell r="AF58">
            <v>152546.97993054808</v>
          </cell>
          <cell r="AG58">
            <v>34163.424967291452</v>
          </cell>
          <cell r="AH58">
            <v>20.527845029734827</v>
          </cell>
        </row>
        <row r="59">
          <cell r="A59">
            <v>2</v>
          </cell>
          <cell r="B59" t="str">
            <v>CapeCod</v>
          </cell>
          <cell r="C59">
            <v>40087</v>
          </cell>
          <cell r="D59" t="str">
            <v>vol</v>
          </cell>
          <cell r="E59">
            <v>89654.93802897149</v>
          </cell>
          <cell r="F59">
            <v>530.93545509983528</v>
          </cell>
          <cell r="G59">
            <v>2040172.423964448</v>
          </cell>
          <cell r="H59">
            <v>95233.012122919215</v>
          </cell>
          <cell r="I59">
            <v>194901.42786144928</v>
          </cell>
          <cell r="J59">
            <v>86036.196247349624</v>
          </cell>
          <cell r="K59">
            <v>73460.499667197801</v>
          </cell>
          <cell r="L59">
            <v>288394.32351308811</v>
          </cell>
          <cell r="M59">
            <v>110147.48435209163</v>
          </cell>
          <cell r="N59">
            <v>94757.813648470416</v>
          </cell>
          <cell r="O59">
            <v>141.8501886149532</v>
          </cell>
          <cell r="P59">
            <v>2.2086581142906798</v>
          </cell>
          <cell r="Q59">
            <v>1136.2499021818164</v>
          </cell>
          <cell r="R59">
            <v>33438.762514584392</v>
          </cell>
          <cell r="S59">
            <v>66105.972236526373</v>
          </cell>
          <cell r="T59">
            <v>50295.336003300275</v>
          </cell>
          <cell r="U59">
            <v>93963.151013730385</v>
          </cell>
          <cell r="V59">
            <v>162848.23180474419</v>
          </cell>
          <cell r="W59">
            <v>156430.18693616902</v>
          </cell>
          <cell r="X59">
            <v>4.113648671707554</v>
          </cell>
          <cell r="Y59">
            <v>0</v>
          </cell>
          <cell r="Z59">
            <v>0</v>
          </cell>
          <cell r="AA59">
            <v>88.266725589051688</v>
          </cell>
          <cell r="AB59">
            <v>0</v>
          </cell>
          <cell r="AC59">
            <v>43345.1526597798</v>
          </cell>
          <cell r="AD59">
            <v>8531.8979372648864</v>
          </cell>
          <cell r="AE59">
            <v>19280.829685467706</v>
          </cell>
          <cell r="AF59">
            <v>147189.4507323252</v>
          </cell>
          <cell r="AG59">
            <v>53687.762671382334</v>
          </cell>
          <cell r="AH59">
            <v>0</v>
          </cell>
        </row>
        <row r="60">
          <cell r="A60">
            <v>2</v>
          </cell>
          <cell r="B60" t="str">
            <v>CapeCod</v>
          </cell>
          <cell r="C60">
            <v>40118</v>
          </cell>
          <cell r="D60" t="str">
            <v>vol</v>
          </cell>
          <cell r="E60">
            <v>104100.45983054269</v>
          </cell>
          <cell r="F60">
            <v>486.59181369056017</v>
          </cell>
          <cell r="G60">
            <v>3928617.0496536265</v>
          </cell>
          <cell r="H60">
            <v>216558.17359540763</v>
          </cell>
          <cell r="I60">
            <v>444614.43763313093</v>
          </cell>
          <cell r="J60">
            <v>168784.01827147807</v>
          </cell>
          <cell r="K60">
            <v>106146.02923724153</v>
          </cell>
          <cell r="L60">
            <v>302915.4210055513</v>
          </cell>
          <cell r="M60">
            <v>135058.13572171656</v>
          </cell>
          <cell r="N60">
            <v>85002.215903135962</v>
          </cell>
          <cell r="O60">
            <v>89.506739557682508</v>
          </cell>
          <cell r="P60">
            <v>0</v>
          </cell>
          <cell r="Q60">
            <v>2658.1591891970861</v>
          </cell>
          <cell r="R60">
            <v>72152.97991588166</v>
          </cell>
          <cell r="S60">
            <v>117926.13137109831</v>
          </cell>
          <cell r="T60">
            <v>48671.875235352411</v>
          </cell>
          <cell r="U60">
            <v>107035.36263815417</v>
          </cell>
          <cell r="V60">
            <v>189279.17105922324</v>
          </cell>
          <cell r="W60">
            <v>152423.90687345335</v>
          </cell>
          <cell r="X60">
            <v>0</v>
          </cell>
          <cell r="Y60">
            <v>0</v>
          </cell>
          <cell r="Z60">
            <v>0</v>
          </cell>
          <cell r="AA60">
            <v>952.93097031991624</v>
          </cell>
          <cell r="AB60">
            <v>0</v>
          </cell>
          <cell r="AC60">
            <v>35888.477692714718</v>
          </cell>
          <cell r="AD60">
            <v>12241.388369583665</v>
          </cell>
          <cell r="AE60">
            <v>16341.914485370529</v>
          </cell>
          <cell r="AF60">
            <v>145971.41805812504</v>
          </cell>
          <cell r="AG60">
            <v>44123.713218471217</v>
          </cell>
          <cell r="AH60">
            <v>35.062929546619436</v>
          </cell>
        </row>
        <row r="61">
          <cell r="A61">
            <v>2</v>
          </cell>
          <cell r="B61" t="str">
            <v>CapeCod</v>
          </cell>
          <cell r="C61">
            <v>40148</v>
          </cell>
          <cell r="D61" t="str">
            <v>vol</v>
          </cell>
          <cell r="E61">
            <v>148067.41732753479</v>
          </cell>
          <cell r="F61">
            <v>495.94111778171782</v>
          </cell>
          <cell r="G61">
            <v>7443015.2064257022</v>
          </cell>
          <cell r="H61">
            <v>378175.0903723698</v>
          </cell>
          <cell r="I61">
            <v>927831.93124116655</v>
          </cell>
          <cell r="J61">
            <v>301465.77604401374</v>
          </cell>
          <cell r="K61">
            <v>167537.49398757395</v>
          </cell>
          <cell r="L61">
            <v>405178.93000254891</v>
          </cell>
          <cell r="M61">
            <v>159067.74610201965</v>
          </cell>
          <cell r="N61">
            <v>65905.97849892918</v>
          </cell>
          <cell r="O61">
            <v>0</v>
          </cell>
          <cell r="P61">
            <v>12.453283450048232</v>
          </cell>
          <cell r="Q61">
            <v>4660.642045405074</v>
          </cell>
          <cell r="R61">
            <v>145677.27329957404</v>
          </cell>
          <cell r="S61">
            <v>218282.57474977314</v>
          </cell>
          <cell r="T61">
            <v>88256.816047974513</v>
          </cell>
          <cell r="U61">
            <v>133314.2930014976</v>
          </cell>
          <cell r="V61">
            <v>243548.1723150475</v>
          </cell>
          <cell r="W61">
            <v>221834.83655697046</v>
          </cell>
          <cell r="X61">
            <v>0</v>
          </cell>
          <cell r="Y61">
            <v>0</v>
          </cell>
          <cell r="Z61">
            <v>0</v>
          </cell>
          <cell r="AA61">
            <v>6613.6781146554267</v>
          </cell>
          <cell r="AB61">
            <v>0</v>
          </cell>
          <cell r="AC61">
            <v>45446.019332593612</v>
          </cell>
          <cell r="AD61">
            <v>12954.010409369044</v>
          </cell>
          <cell r="AE61">
            <v>15147.364551269613</v>
          </cell>
          <cell r="AF61">
            <v>184363.44372105686</v>
          </cell>
          <cell r="AG61">
            <v>16164.836376075962</v>
          </cell>
          <cell r="AH61">
            <v>129.50019751290048</v>
          </cell>
        </row>
        <row r="62">
          <cell r="A62">
            <v>2</v>
          </cell>
          <cell r="B62" t="str">
            <v>CapeCod</v>
          </cell>
          <cell r="C62">
            <v>40179</v>
          </cell>
          <cell r="D62" t="str">
            <v>vol</v>
          </cell>
          <cell r="E62">
            <v>178011.76914145134</v>
          </cell>
          <cell r="F62">
            <v>725.93039570378846</v>
          </cell>
          <cell r="G62">
            <v>10939305.794573355</v>
          </cell>
          <cell r="H62">
            <v>536592.75130024122</v>
          </cell>
          <cell r="I62">
            <v>1368836.2787911985</v>
          </cell>
          <cell r="J62">
            <v>495734.63128751743</v>
          </cell>
          <cell r="K62">
            <v>343005.89115333144</v>
          </cell>
          <cell r="L62">
            <v>462563.29431839142</v>
          </cell>
          <cell r="M62">
            <v>219718.54061824686</v>
          </cell>
          <cell r="N62">
            <v>51652.175800634512</v>
          </cell>
          <cell r="O62">
            <v>0</v>
          </cell>
          <cell r="P62">
            <v>29.082407602248537</v>
          </cell>
          <cell r="Q62">
            <v>5910.0235950885872</v>
          </cell>
          <cell r="R62">
            <v>230159.22822420934</v>
          </cell>
          <cell r="S62">
            <v>354727.32862476428</v>
          </cell>
          <cell r="T62">
            <v>128817.70944581841</v>
          </cell>
          <cell r="U62">
            <v>140777.47497958416</v>
          </cell>
          <cell r="V62">
            <v>305929.60730699735</v>
          </cell>
          <cell r="W62">
            <v>295633.79323620215</v>
          </cell>
          <cell r="X62">
            <v>0</v>
          </cell>
          <cell r="Y62">
            <v>4.6113320005414504</v>
          </cell>
          <cell r="Z62">
            <v>1.4733639369026514</v>
          </cell>
          <cell r="AA62">
            <v>3311.0804399467202</v>
          </cell>
          <cell r="AB62">
            <v>74.775973707197039</v>
          </cell>
          <cell r="AC62">
            <v>31048.784380425212</v>
          </cell>
          <cell r="AD62">
            <v>15698.017600591973</v>
          </cell>
          <cell r="AE62">
            <v>19947.598219623618</v>
          </cell>
          <cell r="AF62">
            <v>154654.70982363503</v>
          </cell>
          <cell r="AG62">
            <v>6512.5637881669118</v>
          </cell>
          <cell r="AH62">
            <v>185.15677013768376</v>
          </cell>
        </row>
        <row r="63">
          <cell r="A63">
            <v>2</v>
          </cell>
          <cell r="B63" t="str">
            <v>CapeCod</v>
          </cell>
          <cell r="C63">
            <v>40210</v>
          </cell>
          <cell r="D63" t="str">
            <v>vol</v>
          </cell>
          <cell r="E63">
            <v>177669.31838663225</v>
          </cell>
          <cell r="F63">
            <v>721.43246499459849</v>
          </cell>
          <cell r="G63">
            <v>11321395.798664523</v>
          </cell>
          <cell r="H63">
            <v>576604.38802422187</v>
          </cell>
          <cell r="I63">
            <v>1499668.6026381843</v>
          </cell>
          <cell r="J63">
            <v>482252.82956125931</v>
          </cell>
          <cell r="K63">
            <v>299379.21590672393</v>
          </cell>
          <cell r="L63">
            <v>460725.80002236477</v>
          </cell>
          <cell r="M63">
            <v>217900.29119353191</v>
          </cell>
          <cell r="N63">
            <v>53392.990528759343</v>
          </cell>
          <cell r="O63">
            <v>0</v>
          </cell>
          <cell r="P63">
            <v>26.932716070044595</v>
          </cell>
          <cell r="Q63">
            <v>6336.8146401675203</v>
          </cell>
          <cell r="R63">
            <v>277264.78274577128</v>
          </cell>
          <cell r="S63">
            <v>379243.61334395054</v>
          </cell>
          <cell r="T63">
            <v>166733.31005139466</v>
          </cell>
          <cell r="U63">
            <v>164492.45836604357</v>
          </cell>
          <cell r="V63">
            <v>319522.84331843007</v>
          </cell>
          <cell r="W63">
            <v>281682.913211515</v>
          </cell>
          <cell r="X63">
            <v>0</v>
          </cell>
          <cell r="Y63">
            <v>4.2407637506196334</v>
          </cell>
          <cell r="Z63">
            <v>1.3055601135803057</v>
          </cell>
          <cell r="AA63">
            <v>3313.8472346282661</v>
          </cell>
          <cell r="AB63">
            <v>40.755579766235996</v>
          </cell>
          <cell r="AC63">
            <v>22219.011581289466</v>
          </cell>
          <cell r="AD63">
            <v>19023.242270195267</v>
          </cell>
          <cell r="AE63">
            <v>17221.985635044926</v>
          </cell>
          <cell r="AF63">
            <v>160839.02863695915</v>
          </cell>
          <cell r="AG63">
            <v>19332.589925455752</v>
          </cell>
          <cell r="AH63">
            <v>178.66631283249606</v>
          </cell>
        </row>
        <row r="64">
          <cell r="A64">
            <v>2</v>
          </cell>
          <cell r="B64" t="str">
            <v>CapeCod</v>
          </cell>
          <cell r="C64">
            <v>40238</v>
          </cell>
          <cell r="D64" t="str">
            <v>vol</v>
          </cell>
          <cell r="E64">
            <v>152168.08366791802</v>
          </cell>
          <cell r="F64">
            <v>751.69928578571114</v>
          </cell>
          <cell r="G64">
            <v>9847203.0148133244</v>
          </cell>
          <cell r="H64">
            <v>519243.01463290292</v>
          </cell>
          <cell r="I64">
            <v>1313740.6947121955</v>
          </cell>
          <cell r="J64">
            <v>424589.08859882172</v>
          </cell>
          <cell r="K64">
            <v>249376.59838495313</v>
          </cell>
          <cell r="L64">
            <v>453377.98939268792</v>
          </cell>
          <cell r="M64">
            <v>193227.47220557701</v>
          </cell>
          <cell r="N64">
            <v>51584.938011444981</v>
          </cell>
          <cell r="O64">
            <v>0</v>
          </cell>
          <cell r="P64">
            <v>22.350481900104</v>
          </cell>
          <cell r="Q64">
            <v>5944.1471159150706</v>
          </cell>
          <cell r="R64">
            <v>252285.31486551903</v>
          </cell>
          <cell r="S64">
            <v>332391.8876235814</v>
          </cell>
          <cell r="T64">
            <v>147356.17206375016</v>
          </cell>
          <cell r="U64">
            <v>147976.32594746529</v>
          </cell>
          <cell r="V64">
            <v>296788.08115179749</v>
          </cell>
          <cell r="W64">
            <v>255207.48864158179</v>
          </cell>
          <cell r="X64">
            <v>0</v>
          </cell>
          <cell r="Y64">
            <v>3.4429945798406836</v>
          </cell>
          <cell r="Z64">
            <v>1.0243823702408041</v>
          </cell>
          <cell r="AA64">
            <v>3053.4454449568652</v>
          </cell>
          <cell r="AB64">
            <v>38.688800061433177</v>
          </cell>
          <cell r="AC64">
            <v>22984.589929779529</v>
          </cell>
          <cell r="AD64">
            <v>16831.731029851417</v>
          </cell>
          <cell r="AE64">
            <v>16815.419576703283</v>
          </cell>
          <cell r="AF64">
            <v>158766.07662296644</v>
          </cell>
          <cell r="AG64">
            <v>16156.910881822718</v>
          </cell>
          <cell r="AH64">
            <v>168.23125720265435</v>
          </cell>
        </row>
        <row r="65">
          <cell r="A65">
            <v>2</v>
          </cell>
          <cell r="B65" t="str">
            <v>CapeCod</v>
          </cell>
          <cell r="C65">
            <v>40269</v>
          </cell>
          <cell r="D65" t="str">
            <v>vol</v>
          </cell>
          <cell r="E65">
            <v>138966.71406287022</v>
          </cell>
          <cell r="F65">
            <v>642.81344986561317</v>
          </cell>
          <cell r="G65">
            <v>7260855.7788404543</v>
          </cell>
          <cell r="H65">
            <v>402689.67153328756</v>
          </cell>
          <cell r="I65">
            <v>912638.42976169207</v>
          </cell>
          <cell r="J65">
            <v>325924.42410981172</v>
          </cell>
          <cell r="K65">
            <v>194688.74141604593</v>
          </cell>
          <cell r="L65">
            <v>397602.71854616521</v>
          </cell>
          <cell r="M65">
            <v>171473.08723247034</v>
          </cell>
          <cell r="N65">
            <v>31198.302965196603</v>
          </cell>
          <cell r="O65">
            <v>0</v>
          </cell>
          <cell r="P65">
            <v>19.527585865276212</v>
          </cell>
          <cell r="Q65">
            <v>4970.8094432627431</v>
          </cell>
          <cell r="R65">
            <v>191861.62231517534</v>
          </cell>
          <cell r="S65">
            <v>258175.57970347416</v>
          </cell>
          <cell r="T65">
            <v>118036.8190206789</v>
          </cell>
          <cell r="U65">
            <v>127617.42762361647</v>
          </cell>
          <cell r="V65">
            <v>260723.96515767134</v>
          </cell>
          <cell r="W65">
            <v>234402.10193176207</v>
          </cell>
          <cell r="X65">
            <v>0</v>
          </cell>
          <cell r="Y65">
            <v>3.0677622416885364</v>
          </cell>
          <cell r="Z65">
            <v>0.99031627091809804</v>
          </cell>
          <cell r="AA65">
            <v>2180.7377626424386</v>
          </cell>
          <cell r="AB65">
            <v>41.055875651199948</v>
          </cell>
          <cell r="AC65">
            <v>26096.022315038863</v>
          </cell>
          <cell r="AD65">
            <v>13526.993782127922</v>
          </cell>
          <cell r="AE65">
            <v>15823.800996011294</v>
          </cell>
          <cell r="AF65">
            <v>153560.94890464659</v>
          </cell>
          <cell r="AG65">
            <v>46560.270392132981</v>
          </cell>
          <cell r="AH65">
            <v>176.33382154138963</v>
          </cell>
        </row>
        <row r="66">
          <cell r="A66">
            <v>2</v>
          </cell>
          <cell r="B66" t="str">
            <v>CapeCod</v>
          </cell>
          <cell r="C66">
            <v>40299</v>
          </cell>
          <cell r="D66" t="str">
            <v>vol</v>
          </cell>
          <cell r="E66">
            <v>113706.76184331097</v>
          </cell>
          <cell r="F66">
            <v>563.15431726259942</v>
          </cell>
          <cell r="G66">
            <v>4244069.0384844793</v>
          </cell>
          <cell r="H66">
            <v>249740.27157643036</v>
          </cell>
          <cell r="I66">
            <v>471048.86356517539</v>
          </cell>
          <cell r="J66">
            <v>190876.08979700503</v>
          </cell>
          <cell r="K66">
            <v>119678.7490315614</v>
          </cell>
          <cell r="L66">
            <v>360397.26026961167</v>
          </cell>
          <cell r="M66">
            <v>145613.13208453072</v>
          </cell>
          <cell r="N66">
            <v>31378.021486486126</v>
          </cell>
          <cell r="O66">
            <v>0</v>
          </cell>
          <cell r="P66">
            <v>14.010983122149595</v>
          </cell>
          <cell r="Q66">
            <v>3294.7550911941962</v>
          </cell>
          <cell r="R66">
            <v>117928.03793940874</v>
          </cell>
          <cell r="S66">
            <v>175166.48521994345</v>
          </cell>
          <cell r="T66">
            <v>77064.573063169009</v>
          </cell>
          <cell r="U66">
            <v>117278.63138093705</v>
          </cell>
          <cell r="V66">
            <v>186894.39561025891</v>
          </cell>
          <cell r="W66">
            <v>211078.66132338851</v>
          </cell>
          <cell r="X66">
            <v>0</v>
          </cell>
          <cell r="Y66">
            <v>2.0021917960075499</v>
          </cell>
          <cell r="Z66">
            <v>0.54364292012804805</v>
          </cell>
          <cell r="AA66">
            <v>875.86706779526253</v>
          </cell>
          <cell r="AB66">
            <v>39.45476466003084</v>
          </cell>
          <cell r="AC66">
            <v>27843.214813623435</v>
          </cell>
          <cell r="AD66">
            <v>10774.145036766004</v>
          </cell>
          <cell r="AE66">
            <v>16543.022785313144</v>
          </cell>
          <cell r="AF66">
            <v>170804.3635056249</v>
          </cell>
          <cell r="AG66">
            <v>52409.572554152051</v>
          </cell>
          <cell r="AH66">
            <v>164.76332847459727</v>
          </cell>
        </row>
        <row r="67">
          <cell r="A67">
            <v>2</v>
          </cell>
          <cell r="B67" t="str">
            <v>CapeCod</v>
          </cell>
          <cell r="C67">
            <v>40330</v>
          </cell>
          <cell r="D67" t="str">
            <v>vol</v>
          </cell>
          <cell r="E67">
            <v>112000.71813598642</v>
          </cell>
          <cell r="F67">
            <v>505.72922489685919</v>
          </cell>
          <cell r="G67">
            <v>2605133.7761581377</v>
          </cell>
          <cell r="H67">
            <v>146164.86577454812</v>
          </cell>
          <cell r="I67">
            <v>220681.15837718893</v>
          </cell>
          <cell r="J67">
            <v>91027.407273769088</v>
          </cell>
          <cell r="K67">
            <v>78613.164170267046</v>
          </cell>
          <cell r="L67">
            <v>358814.84668715257</v>
          </cell>
          <cell r="M67">
            <v>126451.91009973883</v>
          </cell>
          <cell r="N67">
            <v>35945.325533384021</v>
          </cell>
          <cell r="O67">
            <v>106.07707382052784</v>
          </cell>
          <cell r="P67">
            <v>4.0010627872943045</v>
          </cell>
          <cell r="Q67">
            <v>1945.0583719098267</v>
          </cell>
          <cell r="R67">
            <v>53523.414404300689</v>
          </cell>
          <cell r="S67">
            <v>94890.736945434764</v>
          </cell>
          <cell r="T67">
            <v>58366.833954088288</v>
          </cell>
          <cell r="U67">
            <v>97871.587848090683</v>
          </cell>
          <cell r="V67">
            <v>142970.98689009855</v>
          </cell>
          <cell r="W67">
            <v>189778.61136206999</v>
          </cell>
          <cell r="X67">
            <v>0</v>
          </cell>
          <cell r="Y67">
            <v>0</v>
          </cell>
          <cell r="Z67">
            <v>0</v>
          </cell>
          <cell r="AA67">
            <v>1252.0981289453516</v>
          </cell>
          <cell r="AB67">
            <v>0</v>
          </cell>
          <cell r="AC67">
            <v>27297.832121534422</v>
          </cell>
          <cell r="AD67">
            <v>8955.2101726402543</v>
          </cell>
          <cell r="AE67">
            <v>16086.859214000739</v>
          </cell>
          <cell r="AF67">
            <v>176539.54297822967</v>
          </cell>
          <cell r="AG67">
            <v>36256.245969024319</v>
          </cell>
          <cell r="AH67">
            <v>94.550171019668582</v>
          </cell>
        </row>
        <row r="68">
          <cell r="A68">
            <v>2</v>
          </cell>
          <cell r="B68" t="str">
            <v>CapeCod</v>
          </cell>
          <cell r="C68">
            <v>40360</v>
          </cell>
          <cell r="D68" t="str">
            <v>vol</v>
          </cell>
          <cell r="E68">
            <v>127554.67674268443</v>
          </cell>
          <cell r="F68">
            <v>449.2926423655129</v>
          </cell>
          <cell r="G68">
            <v>1929593.004356523</v>
          </cell>
          <cell r="H68">
            <v>96421.620689197167</v>
          </cell>
          <cell r="I68">
            <v>141464.4745665346</v>
          </cell>
          <cell r="J68">
            <v>41534.944520151825</v>
          </cell>
          <cell r="K68">
            <v>61983.377126148378</v>
          </cell>
          <cell r="L68">
            <v>346089.00174002646</v>
          </cell>
          <cell r="M68">
            <v>126061.09409857725</v>
          </cell>
          <cell r="N68">
            <v>24947.218532331852</v>
          </cell>
          <cell r="O68">
            <v>192.07135230609822</v>
          </cell>
          <cell r="P68">
            <v>0.86486398382682905</v>
          </cell>
          <cell r="Q68">
            <v>1171.9958983654299</v>
          </cell>
          <cell r="R68">
            <v>21604.855213698684</v>
          </cell>
          <cell r="S68">
            <v>48258.398884878319</v>
          </cell>
          <cell r="T68">
            <v>45459.306526827939</v>
          </cell>
          <cell r="U68">
            <v>98191.813003196658</v>
          </cell>
          <cell r="V68">
            <v>126044.14639368573</v>
          </cell>
          <cell r="W68">
            <v>179722.63409667421</v>
          </cell>
          <cell r="X68">
            <v>0.20036552111794401</v>
          </cell>
          <cell r="Y68">
            <v>0</v>
          </cell>
          <cell r="Z68">
            <v>0</v>
          </cell>
          <cell r="AA68">
            <v>106.54895701424185</v>
          </cell>
          <cell r="AB68">
            <v>0</v>
          </cell>
          <cell r="AC68">
            <v>33464.617871608229</v>
          </cell>
          <cell r="AD68">
            <v>11512.24721037089</v>
          </cell>
          <cell r="AE68">
            <v>20047.221478525062</v>
          </cell>
          <cell r="AF68">
            <v>173939.85652397701</v>
          </cell>
          <cell r="AG68">
            <v>13184.964277578607</v>
          </cell>
          <cell r="AH68">
            <v>4.4083731159508392</v>
          </cell>
        </row>
        <row r="69">
          <cell r="A69">
            <v>2</v>
          </cell>
          <cell r="B69" t="str">
            <v>CapeCod</v>
          </cell>
          <cell r="C69">
            <v>40391</v>
          </cell>
          <cell r="D69" t="str">
            <v>vol</v>
          </cell>
          <cell r="E69">
            <v>116883.86521078771</v>
          </cell>
          <cell r="F69">
            <v>428.4762998849439</v>
          </cell>
          <cell r="G69">
            <v>1628088.1226420286</v>
          </cell>
          <cell r="H69">
            <v>75374.774022088866</v>
          </cell>
          <cell r="I69">
            <v>139294.24641115719</v>
          </cell>
          <cell r="J69">
            <v>37182.555300159307</v>
          </cell>
          <cell r="K69">
            <v>51818.279276580048</v>
          </cell>
          <cell r="L69">
            <v>372618.61031878163</v>
          </cell>
          <cell r="M69">
            <v>127725.50295627158</v>
          </cell>
          <cell r="N69">
            <v>33990.077393449748</v>
          </cell>
          <cell r="O69">
            <v>169.08504314329218</v>
          </cell>
          <cell r="P69">
            <v>0</v>
          </cell>
          <cell r="Q69">
            <v>741.28589012812097</v>
          </cell>
          <cell r="R69">
            <v>17589.647133447808</v>
          </cell>
          <cell r="S69">
            <v>49776.811003763774</v>
          </cell>
          <cell r="T69">
            <v>42223.993284506083</v>
          </cell>
          <cell r="U69">
            <v>93761.1556708141</v>
          </cell>
          <cell r="V69">
            <v>119420.6879710034</v>
          </cell>
          <cell r="W69">
            <v>165597.23035311291</v>
          </cell>
          <cell r="X69">
            <v>0</v>
          </cell>
          <cell r="Y69">
            <v>0</v>
          </cell>
          <cell r="Z69">
            <v>0</v>
          </cell>
          <cell r="AA69">
            <v>25.251963691409919</v>
          </cell>
          <cell r="AB69">
            <v>0</v>
          </cell>
          <cell r="AC69">
            <v>28425.21355813204</v>
          </cell>
          <cell r="AD69">
            <v>8445.2725386766069</v>
          </cell>
          <cell r="AE69">
            <v>25914.035865370464</v>
          </cell>
          <cell r="AF69">
            <v>166777.37670250412</v>
          </cell>
          <cell r="AG69">
            <v>15236.097181606043</v>
          </cell>
          <cell r="AH69">
            <v>23.465776159020461</v>
          </cell>
        </row>
        <row r="70">
          <cell r="A70">
            <v>2</v>
          </cell>
          <cell r="B70" t="str">
            <v>CapeCod</v>
          </cell>
          <cell r="C70">
            <v>40422</v>
          </cell>
          <cell r="D70" t="str">
            <v>vol</v>
          </cell>
          <cell r="E70">
            <v>103666.79887489816</v>
          </cell>
          <cell r="F70">
            <v>433.17295163846575</v>
          </cell>
          <cell r="G70">
            <v>1608340.4228151236</v>
          </cell>
          <cell r="H70">
            <v>76582.438567928461</v>
          </cell>
          <cell r="I70">
            <v>149428.40339408326</v>
          </cell>
          <cell r="J70">
            <v>41287.967008193242</v>
          </cell>
          <cell r="K70">
            <v>33731.732485147448</v>
          </cell>
          <cell r="L70">
            <v>363358.05710669956</v>
          </cell>
          <cell r="M70">
            <v>121556.39433546472</v>
          </cell>
          <cell r="N70">
            <v>37569.43387293852</v>
          </cell>
          <cell r="O70">
            <v>99.46965620332108</v>
          </cell>
          <cell r="P70">
            <v>3.8921245960460169</v>
          </cell>
          <cell r="Q70">
            <v>759.25443818396536</v>
          </cell>
          <cell r="R70">
            <v>18965.799428848426</v>
          </cell>
          <cell r="S70">
            <v>48803.588314065688</v>
          </cell>
          <cell r="T70">
            <v>56097.854949425069</v>
          </cell>
          <cell r="U70">
            <v>91630.773809008009</v>
          </cell>
          <cell r="V70">
            <v>120209.53688312245</v>
          </cell>
          <cell r="W70">
            <v>177407.31765523218</v>
          </cell>
          <cell r="X70">
            <v>0.31292692770548308</v>
          </cell>
          <cell r="Y70">
            <v>1.8010756451458342E-2</v>
          </cell>
          <cell r="Z70">
            <v>0</v>
          </cell>
          <cell r="AA70">
            <v>82.587433639607994</v>
          </cell>
          <cell r="AB70">
            <v>0</v>
          </cell>
          <cell r="AC70">
            <v>28969.173763797324</v>
          </cell>
          <cell r="AD70">
            <v>8877.3227563425517</v>
          </cell>
          <cell r="AE70">
            <v>25795.241701206924</v>
          </cell>
          <cell r="AF70">
            <v>165389.37878960167</v>
          </cell>
          <cell r="AG70">
            <v>25994.928857885501</v>
          </cell>
          <cell r="AH70">
            <v>69.322857766220579</v>
          </cell>
        </row>
        <row r="71">
          <cell r="A71">
            <v>2</v>
          </cell>
          <cell r="B71" t="str">
            <v>CapeCod</v>
          </cell>
          <cell r="C71">
            <v>40452</v>
          </cell>
          <cell r="D71" t="str">
            <v>vol</v>
          </cell>
          <cell r="E71">
            <v>91230.301802673101</v>
          </cell>
          <cell r="F71">
            <v>433.89255099354517</v>
          </cell>
          <cell r="G71">
            <v>1940560.4433296404</v>
          </cell>
          <cell r="H71">
            <v>101433.75635988401</v>
          </cell>
          <cell r="I71">
            <v>137246.20481966605</v>
          </cell>
          <cell r="J71">
            <v>78789.180985277533</v>
          </cell>
          <cell r="K71">
            <v>99497.119302073464</v>
          </cell>
          <cell r="L71">
            <v>306388.38787251699</v>
          </cell>
          <cell r="M71">
            <v>132091.07903684792</v>
          </cell>
          <cell r="N71">
            <v>41704.02227051204</v>
          </cell>
          <cell r="O71">
            <v>55.345806801598115</v>
          </cell>
          <cell r="P71">
            <v>10.937370571268632</v>
          </cell>
          <cell r="Q71">
            <v>974.05840114963667</v>
          </cell>
          <cell r="R71">
            <v>35118.51913574036</v>
          </cell>
          <cell r="S71">
            <v>79152.430143348363</v>
          </cell>
          <cell r="T71">
            <v>61169.594803685519</v>
          </cell>
          <cell r="U71">
            <v>95201.3806104174</v>
          </cell>
          <cell r="V71">
            <v>130127.17968952222</v>
          </cell>
          <cell r="W71">
            <v>175089.12990477457</v>
          </cell>
          <cell r="X71">
            <v>1.4246870868805073</v>
          </cell>
          <cell r="Y71">
            <v>0.71167814149717501</v>
          </cell>
          <cell r="Z71">
            <v>0</v>
          </cell>
          <cell r="AA71">
            <v>230.39036164466961</v>
          </cell>
          <cell r="AB71">
            <v>0</v>
          </cell>
          <cell r="AC71">
            <v>25919.532593296284</v>
          </cell>
          <cell r="AD71">
            <v>9743.4143352611754</v>
          </cell>
          <cell r="AE71">
            <v>19112.10394639062</v>
          </cell>
          <cell r="AF71">
            <v>171814.18281114212</v>
          </cell>
          <cell r="AG71">
            <v>48126.039904968202</v>
          </cell>
          <cell r="AH71">
            <v>78.157412159202792</v>
          </cell>
        </row>
        <row r="72">
          <cell r="A72">
            <v>2</v>
          </cell>
          <cell r="B72" t="str">
            <v>CapeCod</v>
          </cell>
          <cell r="C72">
            <v>40483</v>
          </cell>
          <cell r="D72" t="str">
            <v>vol</v>
          </cell>
          <cell r="E72">
            <v>107168.59452411372</v>
          </cell>
          <cell r="F72">
            <v>709.86425417134467</v>
          </cell>
          <cell r="G72">
            <v>3904554.6044456018</v>
          </cell>
          <cell r="H72">
            <v>230052.58213697345</v>
          </cell>
          <cell r="I72">
            <v>332828.5925165565</v>
          </cell>
          <cell r="J72">
            <v>163757.99065721588</v>
          </cell>
          <cell r="K72">
            <v>156264.69197970114</v>
          </cell>
          <cell r="L72">
            <v>308156.30014844897</v>
          </cell>
          <cell r="M72">
            <v>158649.76969487782</v>
          </cell>
          <cell r="N72">
            <v>38297.706307846005</v>
          </cell>
          <cell r="O72">
            <v>0</v>
          </cell>
          <cell r="P72">
            <v>20.09935066587984</v>
          </cell>
          <cell r="Q72">
            <v>2489.8466338077355</v>
          </cell>
          <cell r="R72">
            <v>89595.970089761584</v>
          </cell>
          <cell r="S72">
            <v>155497.84912493193</v>
          </cell>
          <cell r="T72">
            <v>106782.66966717082</v>
          </cell>
          <cell r="U72">
            <v>125300.9790896222</v>
          </cell>
          <cell r="V72">
            <v>181655.21757092816</v>
          </cell>
          <cell r="W72">
            <v>178837.49799400044</v>
          </cell>
          <cell r="X72">
            <v>0</v>
          </cell>
          <cell r="Y72">
            <v>2.3386367542495372</v>
          </cell>
          <cell r="Z72">
            <v>0.21484148775552694</v>
          </cell>
          <cell r="AA72">
            <v>936.32465595825317</v>
          </cell>
          <cell r="AB72">
            <v>2252.6334341385486</v>
          </cell>
          <cell r="AC72">
            <v>20659.048847357401</v>
          </cell>
          <cell r="AD72">
            <v>13563.364278664534</v>
          </cell>
          <cell r="AE72">
            <v>17429.78726592812</v>
          </cell>
          <cell r="AF72">
            <v>189907.73438336581</v>
          </cell>
          <cell r="AG72">
            <v>46350.417983835599</v>
          </cell>
          <cell r="AH72">
            <v>170.06195636388105</v>
          </cell>
        </row>
        <row r="73">
          <cell r="A73">
            <v>2</v>
          </cell>
          <cell r="B73" t="str">
            <v>CapeCod</v>
          </cell>
          <cell r="C73">
            <v>40513</v>
          </cell>
          <cell r="D73" t="str">
            <v>vol</v>
          </cell>
          <cell r="E73">
            <v>141104.04368405853</v>
          </cell>
          <cell r="F73">
            <v>994.50495483767895</v>
          </cell>
          <cell r="G73">
            <v>7334330.2522688732</v>
          </cell>
          <cell r="H73">
            <v>396721.7373325777</v>
          </cell>
          <cell r="I73">
            <v>953481.02028330567</v>
          </cell>
          <cell r="J73">
            <v>156109.45109763712</v>
          </cell>
          <cell r="K73">
            <v>42463.518036989917</v>
          </cell>
          <cell r="L73">
            <v>464791.76610857621</v>
          </cell>
          <cell r="M73">
            <v>153217.20607216129</v>
          </cell>
          <cell r="N73">
            <v>39212.47253424026</v>
          </cell>
          <cell r="O73">
            <v>0</v>
          </cell>
          <cell r="P73">
            <v>49.306368068235493</v>
          </cell>
          <cell r="Q73">
            <v>4325.2327147953611</v>
          </cell>
          <cell r="R73">
            <v>238697.40240610187</v>
          </cell>
          <cell r="S73">
            <v>395113.48086767353</v>
          </cell>
          <cell r="T73">
            <v>49309.19748880605</v>
          </cell>
          <cell r="U73">
            <v>166576.79297518916</v>
          </cell>
          <cell r="V73">
            <v>236519.85327077162</v>
          </cell>
          <cell r="W73">
            <v>315047.0982291064</v>
          </cell>
          <cell r="X73">
            <v>0</v>
          </cell>
          <cell r="Y73">
            <v>6.5825516028341315</v>
          </cell>
          <cell r="Z73">
            <v>1.2713280615377036</v>
          </cell>
          <cell r="AA73">
            <v>6552.0673823616562</v>
          </cell>
          <cell r="AB73">
            <v>3456.7999185946287</v>
          </cell>
          <cell r="AC73">
            <v>23392.073621295131</v>
          </cell>
          <cell r="AD73">
            <v>13059.077245472177</v>
          </cell>
          <cell r="AE73">
            <v>32867.496454634718</v>
          </cell>
          <cell r="AF73">
            <v>219798.53208085234</v>
          </cell>
          <cell r="AG73">
            <v>33923.705750862609</v>
          </cell>
          <cell r="AH73">
            <v>272.64396287004701</v>
          </cell>
        </row>
        <row r="74">
          <cell r="A74">
            <v>2</v>
          </cell>
          <cell r="B74" t="str">
            <v>CapeCod</v>
          </cell>
          <cell r="C74">
            <v>40544</v>
          </cell>
          <cell r="D74" t="str">
            <v>vol</v>
          </cell>
          <cell r="E74">
            <v>165068.21320343728</v>
          </cell>
          <cell r="F74">
            <v>1291.6355909820193</v>
          </cell>
          <cell r="G74">
            <v>10421312.489181219</v>
          </cell>
          <cell r="H74">
            <v>544828.08850643551</v>
          </cell>
          <cell r="I74">
            <v>1605535.6437399602</v>
          </cell>
          <cell r="J74">
            <v>194779.48963035271</v>
          </cell>
          <cell r="K74">
            <v>28452.51439702453</v>
          </cell>
          <cell r="L74">
            <v>498374.88056855864</v>
          </cell>
          <cell r="M74">
            <v>164488.55798097147</v>
          </cell>
          <cell r="N74">
            <v>30771.031045046617</v>
          </cell>
          <cell r="O74">
            <v>0</v>
          </cell>
          <cell r="P74">
            <v>8.6256575021024418</v>
          </cell>
          <cell r="Q74">
            <v>5496.1889050204427</v>
          </cell>
          <cell r="R74">
            <v>364602.56652771618</v>
          </cell>
          <cell r="S74">
            <v>543369.22691098927</v>
          </cell>
          <cell r="T74">
            <v>41528.726926333678</v>
          </cell>
          <cell r="U74">
            <v>170820.9632725681</v>
          </cell>
          <cell r="V74">
            <v>327711.67813642189</v>
          </cell>
          <cell r="W74">
            <v>433057.91829625313</v>
          </cell>
          <cell r="X74">
            <v>0</v>
          </cell>
          <cell r="Y74">
            <v>6.3862254853145632</v>
          </cell>
          <cell r="Z74">
            <v>5.2750456919418829</v>
          </cell>
          <cell r="AA74">
            <v>6234.834337663734</v>
          </cell>
          <cell r="AB74">
            <v>4932.4642633596268</v>
          </cell>
          <cell r="AC74">
            <v>5573.703595597809</v>
          </cell>
          <cell r="AD74">
            <v>16235.972562131346</v>
          </cell>
          <cell r="AE74">
            <v>56392.270607774379</v>
          </cell>
          <cell r="AF74">
            <v>193956.24450458807</v>
          </cell>
          <cell r="AG74">
            <v>28300.470456580697</v>
          </cell>
          <cell r="AH74">
            <v>0</v>
          </cell>
        </row>
        <row r="75">
          <cell r="A75">
            <v>2</v>
          </cell>
          <cell r="B75" t="str">
            <v>CapeCod</v>
          </cell>
          <cell r="C75">
            <v>40575</v>
          </cell>
          <cell r="D75" t="str">
            <v>vol</v>
          </cell>
          <cell r="E75">
            <v>166070.68839088612</v>
          </cell>
          <cell r="F75">
            <v>1180.8330968579555</v>
          </cell>
          <cell r="G75">
            <v>11317433.227302482</v>
          </cell>
          <cell r="H75">
            <v>604053.08966440021</v>
          </cell>
          <cell r="I75">
            <v>1778868.5422209811</v>
          </cell>
          <cell r="J75">
            <v>206341.77314228271</v>
          </cell>
          <cell r="K75">
            <v>26785.848558869038</v>
          </cell>
          <cell r="L75">
            <v>540930.50329915155</v>
          </cell>
          <cell r="M75">
            <v>162395.02462467985</v>
          </cell>
          <cell r="N75">
            <v>34322.443488716512</v>
          </cell>
          <cell r="O75">
            <v>0</v>
          </cell>
          <cell r="P75">
            <v>10.690346330855965</v>
          </cell>
          <cell r="Q75">
            <v>6183.9270948355716</v>
          </cell>
          <cell r="R75">
            <v>417571.38613114983</v>
          </cell>
          <cell r="S75">
            <v>586876.18598703027</v>
          </cell>
          <cell r="T75">
            <v>48851.066336600976</v>
          </cell>
          <cell r="U75">
            <v>191488.14769091312</v>
          </cell>
          <cell r="V75">
            <v>365704.33661365334</v>
          </cell>
          <cell r="W75">
            <v>421855.73701991979</v>
          </cell>
          <cell r="X75">
            <v>0</v>
          </cell>
          <cell r="Y75">
            <v>6.710843529522764</v>
          </cell>
          <cell r="Z75">
            <v>5.3303472437664423</v>
          </cell>
          <cell r="AA75">
            <v>7888.7955154516558</v>
          </cell>
          <cell r="AB75">
            <v>5199.1460996280557</v>
          </cell>
          <cell r="AC75">
            <v>4747.5476681138052</v>
          </cell>
          <cell r="AD75">
            <v>17585.046112784072</v>
          </cell>
          <cell r="AE75">
            <v>56026.853037187895</v>
          </cell>
          <cell r="AF75">
            <v>180213.23808976711</v>
          </cell>
          <cell r="AG75">
            <v>45162.85561228732</v>
          </cell>
          <cell r="AH75">
            <v>0</v>
          </cell>
        </row>
        <row r="76">
          <cell r="A76">
            <v>2</v>
          </cell>
          <cell r="B76" t="str">
            <v>CapeCod</v>
          </cell>
          <cell r="C76">
            <v>40603</v>
          </cell>
          <cell r="D76" t="str">
            <v>vol</v>
          </cell>
          <cell r="E76">
            <v>148329.39065300761</v>
          </cell>
          <cell r="F76">
            <v>1259.5290710413469</v>
          </cell>
          <cell r="G76">
            <v>10476615.0962329</v>
          </cell>
          <cell r="H76">
            <v>585158.31889878574</v>
          </cell>
          <cell r="I76">
            <v>1625533.8478496741</v>
          </cell>
          <cell r="J76">
            <v>194182.43323137582</v>
          </cell>
          <cell r="K76">
            <v>23469.168831909868</v>
          </cell>
          <cell r="L76">
            <v>534196.82942071429</v>
          </cell>
          <cell r="M76">
            <v>155178.18746048442</v>
          </cell>
          <cell r="N76">
            <v>34190.406570613159</v>
          </cell>
          <cell r="O76">
            <v>0</v>
          </cell>
          <cell r="P76">
            <v>11.6123769789685</v>
          </cell>
          <cell r="Q76">
            <v>6181.4821390211437</v>
          </cell>
          <cell r="R76">
            <v>402841.74511165952</v>
          </cell>
          <cell r="S76">
            <v>545601.89029339049</v>
          </cell>
          <cell r="T76">
            <v>46131.564929714805</v>
          </cell>
          <cell r="U76">
            <v>179765.44938889233</v>
          </cell>
          <cell r="V76">
            <v>349595.19366107904</v>
          </cell>
          <cell r="W76">
            <v>401479.4645994624</v>
          </cell>
          <cell r="X76">
            <v>0</v>
          </cell>
          <cell r="Y76">
            <v>5.8469506412016301</v>
          </cell>
          <cell r="Z76">
            <v>4.418428153516385</v>
          </cell>
          <cell r="AA76">
            <v>7722.1319009075933</v>
          </cell>
          <cell r="AB76">
            <v>4917.7110581129054</v>
          </cell>
          <cell r="AC76">
            <v>4427.9427208133084</v>
          </cell>
          <cell r="AD76">
            <v>17241.560819324655</v>
          </cell>
          <cell r="AE76">
            <v>56990.228219107048</v>
          </cell>
          <cell r="AF76">
            <v>197601.77182453286</v>
          </cell>
          <cell r="AG76">
            <v>34290.350034517112</v>
          </cell>
          <cell r="AH76">
            <v>0</v>
          </cell>
        </row>
        <row r="77">
          <cell r="A77">
            <v>2</v>
          </cell>
          <cell r="B77" t="str">
            <v>CapeCod</v>
          </cell>
          <cell r="C77">
            <v>40634</v>
          </cell>
          <cell r="D77" t="str">
            <v>vol</v>
          </cell>
          <cell r="E77">
            <v>132230.60627628423</v>
          </cell>
          <cell r="F77">
            <v>1112.070797933118</v>
          </cell>
          <cell r="G77">
            <v>7801634.3279568162</v>
          </cell>
          <cell r="H77">
            <v>460593.84076319524</v>
          </cell>
          <cell r="I77">
            <v>1169188.9829638717</v>
          </cell>
          <cell r="J77">
            <v>148014.18736092671</v>
          </cell>
          <cell r="K77">
            <v>17539.877113933358</v>
          </cell>
          <cell r="L77">
            <v>420573.71261473134</v>
          </cell>
          <cell r="M77">
            <v>133237.56494101792</v>
          </cell>
          <cell r="N77">
            <v>27208.056116683827</v>
          </cell>
          <cell r="O77">
            <v>0</v>
          </cell>
          <cell r="P77">
            <v>17.166341937424409</v>
          </cell>
          <cell r="Q77">
            <v>5210.9770517039851</v>
          </cell>
          <cell r="R77">
            <v>302125.56484163943</v>
          </cell>
          <cell r="S77">
            <v>417450.41494354815</v>
          </cell>
          <cell r="T77">
            <v>37519.072626085319</v>
          </cell>
          <cell r="U77">
            <v>162704.83060511816</v>
          </cell>
          <cell r="V77">
            <v>303938.90744552185</v>
          </cell>
          <cell r="W77">
            <v>366843.51658035052</v>
          </cell>
          <cell r="X77">
            <v>0</v>
          </cell>
          <cell r="Y77">
            <v>5.3109929509132892</v>
          </cell>
          <cell r="Z77">
            <v>3.3445465913543169</v>
          </cell>
          <cell r="AA77">
            <v>5532.3000056862811</v>
          </cell>
          <cell r="AB77">
            <v>3918.1720839110862</v>
          </cell>
          <cell r="AC77">
            <v>3815.2746124710461</v>
          </cell>
          <cell r="AD77">
            <v>14644.836258387817</v>
          </cell>
          <cell r="AE77">
            <v>53472.772217918769</v>
          </cell>
          <cell r="AF77">
            <v>204089.95237926676</v>
          </cell>
          <cell r="AG77">
            <v>74234.621574481818</v>
          </cell>
          <cell r="AH77">
            <v>55.253592061162124</v>
          </cell>
        </row>
        <row r="78">
          <cell r="A78">
            <v>2</v>
          </cell>
          <cell r="B78" t="str">
            <v>CapeCod</v>
          </cell>
          <cell r="C78">
            <v>40664</v>
          </cell>
          <cell r="D78" t="str">
            <v>vol</v>
          </cell>
          <cell r="E78">
            <v>107068.09501698802</v>
          </cell>
          <cell r="F78">
            <v>889.18591376215966</v>
          </cell>
          <cell r="G78">
            <v>4541120.8024677411</v>
          </cell>
          <cell r="H78">
            <v>282025.44220175513</v>
          </cell>
          <cell r="I78">
            <v>579316.99449797871</v>
          </cell>
          <cell r="J78">
            <v>85889.883746321677</v>
          </cell>
          <cell r="K78">
            <v>9578.6837177075649</v>
          </cell>
          <cell r="L78">
            <v>375608.01297098887</v>
          </cell>
          <cell r="M78">
            <v>114449.52363638609</v>
          </cell>
          <cell r="N78">
            <v>26982.731134452672</v>
          </cell>
          <cell r="O78">
            <v>0</v>
          </cell>
          <cell r="P78">
            <v>23.536893483539664</v>
          </cell>
          <cell r="Q78">
            <v>3409.2967103588376</v>
          </cell>
          <cell r="R78">
            <v>185225.78290333273</v>
          </cell>
          <cell r="S78">
            <v>269963.28328602231</v>
          </cell>
          <cell r="T78">
            <v>28081.592521888182</v>
          </cell>
          <cell r="U78">
            <v>142048.101120173</v>
          </cell>
          <cell r="V78">
            <v>204449.08506382501</v>
          </cell>
          <cell r="W78">
            <v>331835.52245754877</v>
          </cell>
          <cell r="X78">
            <v>0</v>
          </cell>
          <cell r="Y78">
            <v>4.4788401816875254</v>
          </cell>
          <cell r="Z78">
            <v>1.8912142095660089</v>
          </cell>
          <cell r="AA78">
            <v>2169.1837641139</v>
          </cell>
          <cell r="AB78">
            <v>2585.8361721368565</v>
          </cell>
          <cell r="AC78">
            <v>3692.8474627876326</v>
          </cell>
          <cell r="AD78">
            <v>11621.658023903012</v>
          </cell>
          <cell r="AE78">
            <v>55928.695865951027</v>
          </cell>
          <cell r="AF78">
            <v>229107.45290062125</v>
          </cell>
          <cell r="AG78">
            <v>79208.949694794021</v>
          </cell>
          <cell r="AH78">
            <v>157.58520323798061</v>
          </cell>
        </row>
        <row r="79">
          <cell r="A79">
            <v>2</v>
          </cell>
          <cell r="B79" t="str">
            <v>CapeCod</v>
          </cell>
          <cell r="C79">
            <v>40695</v>
          </cell>
          <cell r="D79" t="str">
            <v>vol</v>
          </cell>
          <cell r="E79">
            <v>99230.948039762618</v>
          </cell>
          <cell r="F79">
            <v>745.19404603614123</v>
          </cell>
          <cell r="G79">
            <v>2725429.8687343658</v>
          </cell>
          <cell r="H79">
            <v>161706.42930122674</v>
          </cell>
          <cell r="I79">
            <v>259839.49585066884</v>
          </cell>
          <cell r="J79">
            <v>39114.918315916788</v>
          </cell>
          <cell r="K79">
            <v>5438.5564948916481</v>
          </cell>
          <cell r="L79">
            <v>366945.89569289359</v>
          </cell>
          <cell r="M79">
            <v>92881.877804967182</v>
          </cell>
          <cell r="N79">
            <v>30358.493572519081</v>
          </cell>
          <cell r="O79">
            <v>0</v>
          </cell>
          <cell r="P79">
            <v>24.286283916362152</v>
          </cell>
          <cell r="Q79">
            <v>1914.4307855510347</v>
          </cell>
          <cell r="R79">
            <v>80491.277987086825</v>
          </cell>
          <cell r="S79">
            <v>142890.96866775877</v>
          </cell>
          <cell r="T79">
            <v>22616.140575370973</v>
          </cell>
          <cell r="U79">
            <v>116675.10910425708</v>
          </cell>
          <cell r="V79">
            <v>144596.99177785669</v>
          </cell>
          <cell r="W79">
            <v>292418.48545297183</v>
          </cell>
          <cell r="X79">
            <v>2.5077958290493143</v>
          </cell>
          <cell r="Y79">
            <v>2.6179210951786125</v>
          </cell>
          <cell r="Z79">
            <v>0</v>
          </cell>
          <cell r="AA79">
            <v>3240.7879673267894</v>
          </cell>
          <cell r="AB79">
            <v>1556.1621296360793</v>
          </cell>
          <cell r="AC79">
            <v>0</v>
          </cell>
          <cell r="AD79">
            <v>8788.6947613940465</v>
          </cell>
          <cell r="AE79">
            <v>55241.703902977366</v>
          </cell>
          <cell r="AF79">
            <v>231296.77187955976</v>
          </cell>
          <cell r="AG79">
            <v>69393.948530072201</v>
          </cell>
          <cell r="AH79">
            <v>133.46752865852903</v>
          </cell>
        </row>
        <row r="80">
          <cell r="A80">
            <v>2</v>
          </cell>
          <cell r="B80" t="str">
            <v>CapeCod</v>
          </cell>
          <cell r="C80">
            <v>40725</v>
          </cell>
          <cell r="D80" t="str">
            <v>vol</v>
          </cell>
          <cell r="E80">
            <v>108037.36544124766</v>
          </cell>
          <cell r="F80">
            <v>675.94265992203782</v>
          </cell>
          <cell r="G80">
            <v>1954006.7541010736</v>
          </cell>
          <cell r="H80">
            <v>101943.14007582834</v>
          </cell>
          <cell r="I80">
            <v>122943.37992351394</v>
          </cell>
          <cell r="J80">
            <v>14642.323389011513</v>
          </cell>
          <cell r="K80">
            <v>4082.2933009118933</v>
          </cell>
          <cell r="L80">
            <v>359637.37105780107</v>
          </cell>
          <cell r="M80">
            <v>85092.398247112535</v>
          </cell>
          <cell r="N80">
            <v>18836.877881251959</v>
          </cell>
          <cell r="O80">
            <v>0</v>
          </cell>
          <cell r="P80">
            <v>33.583169341694713</v>
          </cell>
          <cell r="Q80">
            <v>1065.448720997689</v>
          </cell>
          <cell r="R80">
            <v>41711.688093758581</v>
          </cell>
          <cell r="S80">
            <v>89534.322118594297</v>
          </cell>
          <cell r="T80">
            <v>15223.002178630531</v>
          </cell>
          <cell r="U80">
            <v>104065.5838807551</v>
          </cell>
          <cell r="V80">
            <v>115090.32044409215</v>
          </cell>
          <cell r="W80">
            <v>267118.97889915406</v>
          </cell>
          <cell r="X80">
            <v>7.6415724166469037</v>
          </cell>
          <cell r="Y80">
            <v>3.4827877294216609</v>
          </cell>
          <cell r="Z80">
            <v>0</v>
          </cell>
          <cell r="AA80">
            <v>476.7091186897643</v>
          </cell>
          <cell r="AB80">
            <v>1060.3691748581659</v>
          </cell>
          <cell r="AC80">
            <v>761.34834310009308</v>
          </cell>
          <cell r="AD80">
            <v>10776.038509212267</v>
          </cell>
          <cell r="AE80">
            <v>68091.760120816281</v>
          </cell>
          <cell r="AF80">
            <v>218310.84971572016</v>
          </cell>
          <cell r="AG80">
            <v>43490.320753269407</v>
          </cell>
          <cell r="AH80">
            <v>77.134850765877971</v>
          </cell>
        </row>
        <row r="81">
          <cell r="A81">
            <v>2</v>
          </cell>
          <cell r="B81" t="str">
            <v>CapeCod</v>
          </cell>
          <cell r="C81">
            <v>40756</v>
          </cell>
          <cell r="D81" t="str">
            <v>vol</v>
          </cell>
          <cell r="E81">
            <v>102421.14770432976</v>
          </cell>
          <cell r="F81">
            <v>685.13334363104843</v>
          </cell>
          <cell r="G81">
            <v>1708474.1617641554</v>
          </cell>
          <cell r="H81">
            <v>81673.828809552622</v>
          </cell>
          <cell r="I81">
            <v>113005.48093027908</v>
          </cell>
          <cell r="J81">
            <v>12630.205146963386</v>
          </cell>
          <cell r="K81">
            <v>3309.793971875778</v>
          </cell>
          <cell r="L81">
            <v>404605.2856305248</v>
          </cell>
          <cell r="M81">
            <v>87515.393184095243</v>
          </cell>
          <cell r="N81">
            <v>28762.874098367549</v>
          </cell>
          <cell r="O81">
            <v>0</v>
          </cell>
          <cell r="P81">
            <v>17.102106794646762</v>
          </cell>
          <cell r="Q81">
            <v>130.2800417917492</v>
          </cell>
          <cell r="R81">
            <v>32342.41522649211</v>
          </cell>
          <cell r="S81">
            <v>81624.347516236594</v>
          </cell>
          <cell r="T81">
            <v>15532.196208575404</v>
          </cell>
          <cell r="U81">
            <v>102350.00802300188</v>
          </cell>
          <cell r="V81">
            <v>104696.570234741</v>
          </cell>
          <cell r="W81">
            <v>255724.26979590158</v>
          </cell>
          <cell r="X81">
            <v>9.8725815598189559</v>
          </cell>
          <cell r="Y81">
            <v>1.3248247395933439</v>
          </cell>
          <cell r="Z81">
            <v>0</v>
          </cell>
          <cell r="AA81">
            <v>68.13439156948391</v>
          </cell>
          <cell r="AB81">
            <v>961.02852014293865</v>
          </cell>
          <cell r="AC81">
            <v>0</v>
          </cell>
          <cell r="AD81">
            <v>8543.9490950863055</v>
          </cell>
          <cell r="AE81">
            <v>88812.972314285231</v>
          </cell>
          <cell r="AF81">
            <v>204650.79192106001</v>
          </cell>
          <cell r="AG81">
            <v>51434.920702282892</v>
          </cell>
          <cell r="AH81">
            <v>29.239438061457015</v>
          </cell>
        </row>
        <row r="82">
          <cell r="A82">
            <v>2</v>
          </cell>
          <cell r="B82" t="str">
            <v>CapeCod</v>
          </cell>
          <cell r="C82">
            <v>40787</v>
          </cell>
          <cell r="D82" t="str">
            <v>vol</v>
          </cell>
          <cell r="E82">
            <v>88995.360237659319</v>
          </cell>
          <cell r="F82">
            <v>726.36965552697666</v>
          </cell>
          <cell r="G82">
            <v>1667808.7582177513</v>
          </cell>
          <cell r="H82">
            <v>81793.735686989967</v>
          </cell>
          <cell r="I82">
            <v>113194.57994948051</v>
          </cell>
          <cell r="J82">
            <v>14808.514290600633</v>
          </cell>
          <cell r="K82">
            <v>2526.8115369851498</v>
          </cell>
          <cell r="L82">
            <v>391702.7393519677</v>
          </cell>
          <cell r="M82">
            <v>81376.024086637146</v>
          </cell>
          <cell r="N82">
            <v>31754.357939404312</v>
          </cell>
          <cell r="O82">
            <v>0</v>
          </cell>
          <cell r="P82">
            <v>17.499173886110775</v>
          </cell>
          <cell r="Q82">
            <v>130.50562912349454</v>
          </cell>
          <cell r="R82">
            <v>32855.362893183061</v>
          </cell>
          <cell r="S82">
            <v>80008.842420237153</v>
          </cell>
          <cell r="T82">
            <v>18282.107524412146</v>
          </cell>
          <cell r="U82">
            <v>101077.52690517307</v>
          </cell>
          <cell r="V82">
            <v>106574.21235188363</v>
          </cell>
          <cell r="W82">
            <v>247491.88000171905</v>
          </cell>
          <cell r="X82">
            <v>15.095093526115498</v>
          </cell>
          <cell r="Y82">
            <v>0.79904972706467392</v>
          </cell>
          <cell r="Z82">
            <v>0</v>
          </cell>
          <cell r="AA82">
            <v>191.73838061798361</v>
          </cell>
          <cell r="AB82">
            <v>1018.036553280333</v>
          </cell>
          <cell r="AC82">
            <v>0</v>
          </cell>
          <cell r="AD82">
            <v>9434.160966510648</v>
          </cell>
          <cell r="AE82">
            <v>86795.497573380009</v>
          </cell>
          <cell r="AF82">
            <v>211897.742424489</v>
          </cell>
          <cell r="AG82">
            <v>64352.859762967993</v>
          </cell>
          <cell r="AH82">
            <v>58.54256066769112</v>
          </cell>
        </row>
        <row r="83">
          <cell r="A83">
            <v>2</v>
          </cell>
          <cell r="B83" t="str">
            <v>CapeCod</v>
          </cell>
          <cell r="C83">
            <v>40817</v>
          </cell>
          <cell r="D83" t="str">
            <v>vol</v>
          </cell>
          <cell r="E83">
            <v>83181.472801867232</v>
          </cell>
          <cell r="F83">
            <v>756.95978943146758</v>
          </cell>
          <cell r="G83">
            <v>2009073.6756812993</v>
          </cell>
          <cell r="H83">
            <v>108297.07933228044</v>
          </cell>
          <cell r="I83">
            <v>186980.05934164149</v>
          </cell>
          <cell r="J83">
            <v>35879.052669817975</v>
          </cell>
          <cell r="K83">
            <v>7661.5221765813558</v>
          </cell>
          <cell r="L83">
            <v>355204.07072348346</v>
          </cell>
          <cell r="M83">
            <v>67276.3463034343</v>
          </cell>
          <cell r="N83">
            <v>628.30404268279881</v>
          </cell>
          <cell r="O83">
            <v>0</v>
          </cell>
          <cell r="P83">
            <v>14.375348560269419</v>
          </cell>
          <cell r="Q83">
            <v>204.72379886435752</v>
          </cell>
          <cell r="R83">
            <v>52845.944636375003</v>
          </cell>
          <cell r="S83">
            <v>119037.00867756264</v>
          </cell>
          <cell r="T83">
            <v>36269.927005856945</v>
          </cell>
          <cell r="U83">
            <v>113809.49859607463</v>
          </cell>
          <cell r="V83">
            <v>112849.59210767284</v>
          </cell>
          <cell r="W83">
            <v>222244.26927328637</v>
          </cell>
          <cell r="X83">
            <v>14.584072422871813</v>
          </cell>
          <cell r="Y83">
            <v>0.29442329453838167</v>
          </cell>
          <cell r="Z83">
            <v>0</v>
          </cell>
          <cell r="AA83">
            <v>1074.824058837781</v>
          </cell>
          <cell r="AB83">
            <v>2014.67957602458</v>
          </cell>
          <cell r="AC83">
            <v>0</v>
          </cell>
          <cell r="AD83">
            <v>8088.904484576211</v>
          </cell>
          <cell r="AE83">
            <v>64749.262828759456</v>
          </cell>
          <cell r="AF83">
            <v>235981.99593239787</v>
          </cell>
          <cell r="AG83">
            <v>74049.610165764607</v>
          </cell>
          <cell r="AH83">
            <v>53.791565648540576</v>
          </cell>
        </row>
        <row r="84">
          <cell r="A84">
            <v>2</v>
          </cell>
          <cell r="B84" t="str">
            <v>CapeCod</v>
          </cell>
          <cell r="C84">
            <v>40848</v>
          </cell>
          <cell r="D84" t="str">
            <v>vol</v>
          </cell>
          <cell r="E84">
            <v>102446.1621438716</v>
          </cell>
          <cell r="F84">
            <v>1085.8362066428003</v>
          </cell>
          <cell r="G84">
            <v>4114615.946429647</v>
          </cell>
          <cell r="H84">
            <v>243194.30618024443</v>
          </cell>
          <cell r="I84">
            <v>461422.53933090059</v>
          </cell>
          <cell r="J84">
            <v>100210.63992783149</v>
          </cell>
          <cell r="K84">
            <v>21805.932067415786</v>
          </cell>
          <cell r="L84">
            <v>372019.77971546911</v>
          </cell>
          <cell r="M84">
            <v>71563.627676165604</v>
          </cell>
          <cell r="N84">
            <v>1043.2684591144946</v>
          </cell>
          <cell r="O84">
            <v>0</v>
          </cell>
          <cell r="P84">
            <v>22.082696129540714</v>
          </cell>
          <cell r="Q84">
            <v>598.65481261000309</v>
          </cell>
          <cell r="R84">
            <v>132852.06442206338</v>
          </cell>
          <cell r="S84">
            <v>248712.19402599303</v>
          </cell>
          <cell r="T84">
            <v>63455.27542030756</v>
          </cell>
          <cell r="U84">
            <v>147260.24210717573</v>
          </cell>
          <cell r="V84">
            <v>159382.33453582914</v>
          </cell>
          <cell r="W84">
            <v>232687.15001821966</v>
          </cell>
          <cell r="X84">
            <v>7.8438647585604278</v>
          </cell>
          <cell r="Y84">
            <v>2.5175716421897563</v>
          </cell>
          <cell r="Z84">
            <v>8.6497198671697167E-2</v>
          </cell>
          <cell r="AA84">
            <v>3734.7224230398215</v>
          </cell>
          <cell r="AB84">
            <v>13836.609656506362</v>
          </cell>
          <cell r="AC84">
            <v>0</v>
          </cell>
          <cell r="AD84">
            <v>12783.693840347656</v>
          </cell>
          <cell r="AE84">
            <v>54136.030680812124</v>
          </cell>
          <cell r="AF84">
            <v>248526.29353251727</v>
          </cell>
          <cell r="AG84">
            <v>69372.124599605668</v>
          </cell>
          <cell r="AH84">
            <v>111.78542334872203</v>
          </cell>
        </row>
        <row r="85">
          <cell r="A85">
            <v>2</v>
          </cell>
          <cell r="B85" t="str">
            <v>CapeCod</v>
          </cell>
          <cell r="C85">
            <v>40878</v>
          </cell>
          <cell r="D85" t="str">
            <v>vol</v>
          </cell>
          <cell r="E85">
            <v>135103.56122464107</v>
          </cell>
          <cell r="F85">
            <v>1238.6833347400354</v>
          </cell>
          <cell r="G85">
            <v>7510752.8950656084</v>
          </cell>
          <cell r="H85">
            <v>381658.05987856182</v>
          </cell>
          <cell r="I85">
            <v>937397.21064110531</v>
          </cell>
          <cell r="J85">
            <v>192167.7938133429</v>
          </cell>
          <cell r="K85">
            <v>35623.019427909552</v>
          </cell>
          <cell r="L85">
            <v>410382.19419186417</v>
          </cell>
          <cell r="M85">
            <v>82098.162030498963</v>
          </cell>
          <cell r="N85">
            <v>1411.7918591432745</v>
          </cell>
          <cell r="O85">
            <v>0</v>
          </cell>
          <cell r="P85">
            <v>41.287029025378374</v>
          </cell>
          <cell r="Q85">
            <v>1112.6275279574322</v>
          </cell>
          <cell r="R85">
            <v>254838.25881814607</v>
          </cell>
          <cell r="S85">
            <v>445722.15088764246</v>
          </cell>
          <cell r="T85">
            <v>102718.28011491799</v>
          </cell>
          <cell r="U85">
            <v>168062.55958133232</v>
          </cell>
          <cell r="V85">
            <v>201548.47120553727</v>
          </cell>
          <cell r="W85">
            <v>315666.27455066668</v>
          </cell>
          <cell r="X85">
            <v>0</v>
          </cell>
          <cell r="Y85">
            <v>6.2591433494130513</v>
          </cell>
          <cell r="Z85">
            <v>1.7144924266831061</v>
          </cell>
          <cell r="AA85">
            <v>20640.772735478815</v>
          </cell>
          <cell r="AB85">
            <v>19371.744209165387</v>
          </cell>
          <cell r="AC85">
            <v>0</v>
          </cell>
          <cell r="AD85">
            <v>13909.973132714656</v>
          </cell>
          <cell r="AE85">
            <v>50559.103909726604</v>
          </cell>
          <cell r="AF85">
            <v>263217.93859172933</v>
          </cell>
          <cell r="AG85">
            <v>48743.431088149104</v>
          </cell>
          <cell r="AH85">
            <v>122.27771075291201</v>
          </cell>
        </row>
        <row r="86">
          <cell r="A86">
            <v>2</v>
          </cell>
          <cell r="B86" t="str">
            <v>CapeCod</v>
          </cell>
          <cell r="C86">
            <v>40909</v>
          </cell>
          <cell r="D86" t="str">
            <v>vol</v>
          </cell>
          <cell r="E86">
            <v>155212.24779286637</v>
          </cell>
          <cell r="F86">
            <v>1497.5519465222665</v>
          </cell>
          <cell r="G86">
            <v>10571910.639530974</v>
          </cell>
          <cell r="H86">
            <v>515372.65088358946</v>
          </cell>
          <cell r="I86">
            <v>1496550.0483397848</v>
          </cell>
          <cell r="J86">
            <v>225494.84790676858</v>
          </cell>
          <cell r="K86">
            <v>104632.40465982023</v>
          </cell>
          <cell r="L86">
            <v>422504.0102495607</v>
          </cell>
          <cell r="M86">
            <v>94303.113783539942</v>
          </cell>
          <cell r="N86">
            <v>0</v>
          </cell>
          <cell r="O86">
            <v>0</v>
          </cell>
          <cell r="P86">
            <v>34.841535547516436</v>
          </cell>
          <cell r="Q86">
            <v>1766.7467574712132</v>
          </cell>
          <cell r="R86">
            <v>369178.7804831565</v>
          </cell>
          <cell r="S86">
            <v>646572.04111860308</v>
          </cell>
          <cell r="T86">
            <v>131995.89166813137</v>
          </cell>
          <cell r="U86">
            <v>179509.06823117653</v>
          </cell>
          <cell r="V86">
            <v>283340.44589713163</v>
          </cell>
          <cell r="W86">
            <v>382947.7301887917</v>
          </cell>
          <cell r="X86">
            <v>0</v>
          </cell>
          <cell r="Y86">
            <v>9.4972470710955985</v>
          </cell>
          <cell r="Z86">
            <v>5.545885927612904</v>
          </cell>
          <cell r="AA86">
            <v>13164.569545922906</v>
          </cell>
          <cell r="AB86">
            <v>21642.110007228002</v>
          </cell>
          <cell r="AC86">
            <v>0</v>
          </cell>
          <cell r="AD86">
            <v>16913.841261017318</v>
          </cell>
          <cell r="AE86">
            <v>52975.291875785893</v>
          </cell>
          <cell r="AF86">
            <v>250526.31325848593</v>
          </cell>
          <cell r="AG86">
            <v>29649.818514110077</v>
          </cell>
          <cell r="AH86">
            <v>0</v>
          </cell>
        </row>
        <row r="87">
          <cell r="A87">
            <v>2</v>
          </cell>
          <cell r="B87" t="str">
            <v>CapeCod</v>
          </cell>
          <cell r="C87">
            <v>40940</v>
          </cell>
          <cell r="D87" t="str">
            <v>vol</v>
          </cell>
          <cell r="E87">
            <v>158155.1373550258</v>
          </cell>
          <cell r="F87">
            <v>1413.1130492332782</v>
          </cell>
          <cell r="G87">
            <v>11507371.069838826</v>
          </cell>
          <cell r="H87">
            <v>578084.22198757983</v>
          </cell>
          <cell r="I87">
            <v>1684999.8339516241</v>
          </cell>
          <cell r="J87">
            <v>240031.60522239897</v>
          </cell>
          <cell r="K87">
            <v>98934.917228896273</v>
          </cell>
          <cell r="L87">
            <v>454895.39759216132</v>
          </cell>
          <cell r="M87">
            <v>97662.658820145676</v>
          </cell>
          <cell r="N87">
            <v>1591.4600088142197</v>
          </cell>
          <cell r="O87">
            <v>0</v>
          </cell>
          <cell r="P87">
            <v>31.412889374839757</v>
          </cell>
          <cell r="Q87">
            <v>1858.0000506320691</v>
          </cell>
          <cell r="R87">
            <v>409240.92850938451</v>
          </cell>
          <cell r="S87">
            <v>657043.62325622584</v>
          </cell>
          <cell r="T87">
            <v>216089.5909786378</v>
          </cell>
          <cell r="U87">
            <v>208862.366462095</v>
          </cell>
          <cell r="V87">
            <v>315805.70339902828</v>
          </cell>
          <cell r="W87">
            <v>375635.45020017098</v>
          </cell>
          <cell r="X87">
            <v>0</v>
          </cell>
          <cell r="Y87">
            <v>9.7682230052209675</v>
          </cell>
          <cell r="Z87">
            <v>6.1262320371801113</v>
          </cell>
          <cell r="AA87">
            <v>14070.489633536688</v>
          </cell>
          <cell r="AB87">
            <v>22570.722557324156</v>
          </cell>
          <cell r="AC87">
            <v>0</v>
          </cell>
          <cell r="AD87">
            <v>18518.196142673369</v>
          </cell>
          <cell r="AE87">
            <v>49387.628160729953</v>
          </cell>
          <cell r="AF87">
            <v>243855.64948952108</v>
          </cell>
          <cell r="AG87">
            <v>48919.816068088905</v>
          </cell>
          <cell r="AH87">
            <v>0</v>
          </cell>
        </row>
        <row r="88">
          <cell r="A88">
            <v>2</v>
          </cell>
          <cell r="B88" t="str">
            <v>CapeCod</v>
          </cell>
          <cell r="C88">
            <v>40969</v>
          </cell>
          <cell r="D88" t="str">
            <v>vol</v>
          </cell>
          <cell r="E88">
            <v>141042.9834602591</v>
          </cell>
          <cell r="F88">
            <v>1527.7915874470996</v>
          </cell>
          <cell r="G88">
            <v>10909438.678534843</v>
          </cell>
          <cell r="H88">
            <v>568811.73091349553</v>
          </cell>
          <cell r="I88">
            <v>1611851.3983806584</v>
          </cell>
          <cell r="J88">
            <v>231122.73998265428</v>
          </cell>
          <cell r="K88">
            <v>88386.064402968375</v>
          </cell>
          <cell r="L88">
            <v>464771.08398910367</v>
          </cell>
          <cell r="M88">
            <v>93871.399268313136</v>
          </cell>
          <cell r="N88">
            <v>1484.608948707275</v>
          </cell>
          <cell r="O88">
            <v>0</v>
          </cell>
          <cell r="P88">
            <v>111.1338786899845</v>
          </cell>
          <cell r="Q88">
            <v>1814.8996660633136</v>
          </cell>
          <cell r="R88">
            <v>421139.9284226431</v>
          </cell>
          <cell r="S88">
            <v>672677.88949075481</v>
          </cell>
          <cell r="T88">
            <v>147993.03536272721</v>
          </cell>
          <cell r="U88">
            <v>210759.28272004137</v>
          </cell>
          <cell r="V88">
            <v>310655.51100842684</v>
          </cell>
          <cell r="W88">
            <v>366997.92742117221</v>
          </cell>
          <cell r="X88">
            <v>0</v>
          </cell>
          <cell r="Y88">
            <v>16.979018944853184</v>
          </cell>
          <cell r="Z88">
            <v>4.9649494964360104</v>
          </cell>
          <cell r="AA88">
            <v>14104.597190613871</v>
          </cell>
          <cell r="AB88">
            <v>21949.780065797775</v>
          </cell>
          <cell r="AC88">
            <v>0</v>
          </cell>
          <cell r="AD88">
            <v>18671.262406671369</v>
          </cell>
          <cell r="AE88">
            <v>50491.404039254761</v>
          </cell>
          <cell r="AF88">
            <v>269409.87798321026</v>
          </cell>
          <cell r="AG88">
            <v>44334.442078845139</v>
          </cell>
          <cell r="AH88">
            <v>0</v>
          </cell>
        </row>
        <row r="89">
          <cell r="A89">
            <v>2</v>
          </cell>
          <cell r="B89" t="str">
            <v>CapeCod</v>
          </cell>
          <cell r="C89">
            <v>41000</v>
          </cell>
          <cell r="D89" t="str">
            <v>vol</v>
          </cell>
          <cell r="E89">
            <v>128557.9567896909</v>
          </cell>
          <cell r="F89">
            <v>1290.0766138992642</v>
          </cell>
          <cell r="G89">
            <v>7835061.6217253525</v>
          </cell>
          <cell r="H89">
            <v>438398.37494207418</v>
          </cell>
          <cell r="I89">
            <v>1113230.1127274297</v>
          </cell>
          <cell r="J89">
            <v>169694.8837449956</v>
          </cell>
          <cell r="K89">
            <v>62897.270145052629</v>
          </cell>
          <cell r="L89">
            <v>381817.21322143642</v>
          </cell>
          <cell r="M89">
            <v>72186.090843764337</v>
          </cell>
          <cell r="N89">
            <v>0</v>
          </cell>
          <cell r="O89">
            <v>0</v>
          </cell>
          <cell r="P89">
            <v>92.19635294672922</v>
          </cell>
          <cell r="Q89">
            <v>1499.1943275330896</v>
          </cell>
          <cell r="R89">
            <v>291893.82275813428</v>
          </cell>
          <cell r="S89">
            <v>500274.43872426602</v>
          </cell>
          <cell r="T89">
            <v>114427.60990089238</v>
          </cell>
          <cell r="U89">
            <v>170861.63604730563</v>
          </cell>
          <cell r="V89">
            <v>253836.22892906307</v>
          </cell>
          <cell r="W89">
            <v>324966.86887762602</v>
          </cell>
          <cell r="X89">
            <v>0</v>
          </cell>
          <cell r="Y89">
            <v>13.80313200592999</v>
          </cell>
          <cell r="Z89">
            <v>3.8924743794230965</v>
          </cell>
          <cell r="AA89">
            <v>8905.8125637758112</v>
          </cell>
          <cell r="AB89">
            <v>3003.9286313694229</v>
          </cell>
          <cell r="AC89">
            <v>0</v>
          </cell>
          <cell r="AD89">
            <v>15444.637874167594</v>
          </cell>
          <cell r="AE89">
            <v>46280.569438708357</v>
          </cell>
          <cell r="AF89">
            <v>259238.43212526475</v>
          </cell>
          <cell r="AG89">
            <v>81170.919407732872</v>
          </cell>
          <cell r="AH89">
            <v>0</v>
          </cell>
        </row>
        <row r="90">
          <cell r="A90">
            <v>2</v>
          </cell>
          <cell r="B90" t="str">
            <v>CapeCod</v>
          </cell>
          <cell r="C90">
            <v>41030</v>
          </cell>
          <cell r="D90" t="str">
            <v>vol</v>
          </cell>
          <cell r="E90">
            <v>106103.441502242</v>
          </cell>
          <cell r="F90">
            <v>1080.4141152925681</v>
          </cell>
          <cell r="G90">
            <v>4612696.7725242525</v>
          </cell>
          <cell r="H90">
            <v>275731.54348813609</v>
          </cell>
          <cell r="I90">
            <v>570458.06828533253</v>
          </cell>
          <cell r="J90">
            <v>96620.594435028848</v>
          </cell>
          <cell r="K90">
            <v>33868.84478957297</v>
          </cell>
          <cell r="L90">
            <v>351024.39327857509</v>
          </cell>
          <cell r="M90">
            <v>62773.864054250706</v>
          </cell>
          <cell r="N90">
            <v>0</v>
          </cell>
          <cell r="O90">
            <v>0</v>
          </cell>
          <cell r="P90">
            <v>76.509120805066374</v>
          </cell>
          <cell r="Q90">
            <v>991.15297891902128</v>
          </cell>
          <cell r="R90">
            <v>175660.44513209502</v>
          </cell>
          <cell r="S90">
            <v>315934.26052347897</v>
          </cell>
          <cell r="T90">
            <v>85548.876750211508</v>
          </cell>
          <cell r="U90">
            <v>153623.3176300152</v>
          </cell>
          <cell r="V90">
            <v>173780.23768572364</v>
          </cell>
          <cell r="W90">
            <v>298448.88497922156</v>
          </cell>
          <cell r="X90">
            <v>0</v>
          </cell>
          <cell r="Y90">
            <v>10.157426406425461</v>
          </cell>
          <cell r="Z90">
            <v>1.9641688535974779</v>
          </cell>
          <cell r="AA90">
            <v>3487.3429400089722</v>
          </cell>
          <cell r="AB90">
            <v>9140.5639903323918</v>
          </cell>
          <cell r="AC90">
            <v>0</v>
          </cell>
          <cell r="AD90">
            <v>12361.346477163319</v>
          </cell>
          <cell r="AE90">
            <v>48167.607047805359</v>
          </cell>
          <cell r="AF90">
            <v>279380.94391035085</v>
          </cell>
          <cell r="AG90">
            <v>84117.933422971269</v>
          </cell>
          <cell r="AH90">
            <v>0</v>
          </cell>
        </row>
        <row r="91">
          <cell r="A91">
            <v>2</v>
          </cell>
          <cell r="B91" t="str">
            <v>CapeCod</v>
          </cell>
          <cell r="C91">
            <v>41061</v>
          </cell>
          <cell r="D91" t="str">
            <v>vol</v>
          </cell>
          <cell r="E91">
            <v>101299.0639544827</v>
          </cell>
          <cell r="F91">
            <v>930.54983097295019</v>
          </cell>
          <cell r="G91">
            <v>2801399.9408082142</v>
          </cell>
          <cell r="H91">
            <v>158931.19415446627</v>
          </cell>
          <cell r="I91">
            <v>263508.11597398255</v>
          </cell>
          <cell r="J91">
            <v>42753.257326596016</v>
          </cell>
          <cell r="K91">
            <v>18254.111365278743</v>
          </cell>
          <cell r="L91">
            <v>349228.7989166039</v>
          </cell>
          <cell r="M91">
            <v>52304.557774266119</v>
          </cell>
          <cell r="N91">
            <v>0</v>
          </cell>
          <cell r="O91">
            <v>0</v>
          </cell>
          <cell r="P91">
            <v>56.875266240649658</v>
          </cell>
          <cell r="Q91">
            <v>549.45992069288957</v>
          </cell>
          <cell r="R91">
            <v>77708.623130415173</v>
          </cell>
          <cell r="S91">
            <v>185394.88553793894</v>
          </cell>
          <cell r="T91">
            <v>62476.339517445485</v>
          </cell>
          <cell r="U91">
            <v>125511.07284495259</v>
          </cell>
          <cell r="V91">
            <v>121825.39188407036</v>
          </cell>
          <cell r="W91">
            <v>264289.45032230037</v>
          </cell>
          <cell r="X91">
            <v>0</v>
          </cell>
          <cell r="Y91">
            <v>6.5224213793114583</v>
          </cell>
          <cell r="Z91">
            <v>0.41687550837848536</v>
          </cell>
          <cell r="AA91">
            <v>5632.1888003068216</v>
          </cell>
          <cell r="AB91">
            <v>0</v>
          </cell>
          <cell r="AC91">
            <v>0</v>
          </cell>
          <cell r="AD91">
            <v>10067.786379927396</v>
          </cell>
          <cell r="AE91">
            <v>48130.994353776106</v>
          </cell>
          <cell r="AF91">
            <v>278947.19316697668</v>
          </cell>
          <cell r="AG91">
            <v>71316.486331281572</v>
          </cell>
          <cell r="AH91">
            <v>0</v>
          </cell>
        </row>
        <row r="92">
          <cell r="A92">
            <v>2</v>
          </cell>
          <cell r="B92" t="str">
            <v>CapeCod</v>
          </cell>
          <cell r="C92">
            <v>41091</v>
          </cell>
          <cell r="D92" t="str">
            <v>vol</v>
          </cell>
          <cell r="E92">
            <v>106719.73824691316</v>
          </cell>
          <cell r="F92">
            <v>794.69362066190376</v>
          </cell>
          <cell r="G92">
            <v>1909201.1586091274</v>
          </cell>
          <cell r="H92">
            <v>94997.114624576963</v>
          </cell>
          <cell r="I92">
            <v>135202.19982111733</v>
          </cell>
          <cell r="J92">
            <v>15045.697241399097</v>
          </cell>
          <cell r="K92">
            <v>12547.901549295653</v>
          </cell>
          <cell r="L92">
            <v>317869.70113524917</v>
          </cell>
          <cell r="M92">
            <v>50002.162461933352</v>
          </cell>
          <cell r="N92">
            <v>0</v>
          </cell>
          <cell r="O92">
            <v>0</v>
          </cell>
          <cell r="P92">
            <v>50.532104162759687</v>
          </cell>
          <cell r="Q92">
            <v>261.23898798522811</v>
          </cell>
          <cell r="R92">
            <v>39503.629934362871</v>
          </cell>
          <cell r="S92">
            <v>115367.67440814729</v>
          </cell>
          <cell r="T92">
            <v>37960.714849114433</v>
          </cell>
          <cell r="U92">
            <v>108719.79891044489</v>
          </cell>
          <cell r="V92">
            <v>89748.261833908677</v>
          </cell>
          <cell r="W92">
            <v>231397.74463213468</v>
          </cell>
          <cell r="X92">
            <v>0</v>
          </cell>
          <cell r="Y92">
            <v>5.4575025416058862</v>
          </cell>
          <cell r="Z92">
            <v>0</v>
          </cell>
          <cell r="AA92">
            <v>1139.9114106038146</v>
          </cell>
          <cell r="AB92">
            <v>0</v>
          </cell>
          <cell r="AC92">
            <v>1067.3602420128429</v>
          </cell>
          <cell r="AD92">
            <v>11104.349229432644</v>
          </cell>
          <cell r="AE92">
            <v>56340.830440710473</v>
          </cell>
          <cell r="AF92">
            <v>253912.86435738159</v>
          </cell>
          <cell r="AG92">
            <v>43760.483785743396</v>
          </cell>
          <cell r="AH92">
            <v>0</v>
          </cell>
        </row>
        <row r="93">
          <cell r="A93">
            <v>2</v>
          </cell>
          <cell r="B93" t="str">
            <v>CapeCod</v>
          </cell>
          <cell r="C93">
            <v>41122</v>
          </cell>
          <cell r="D93" t="str">
            <v>vol</v>
          </cell>
          <cell r="E93">
            <v>105998.57191188971</v>
          </cell>
          <cell r="F93">
            <v>802.20424521764403</v>
          </cell>
          <cell r="G93">
            <v>1767007.5306033334</v>
          </cell>
          <cell r="H93">
            <v>81279.821052472122</v>
          </cell>
          <cell r="I93">
            <v>135681.15365973118</v>
          </cell>
          <cell r="J93">
            <v>14610.93574699857</v>
          </cell>
          <cell r="K93">
            <v>10436.447405967216</v>
          </cell>
          <cell r="L93">
            <v>383802.43707389577</v>
          </cell>
          <cell r="M93">
            <v>52661.231965902407</v>
          </cell>
          <cell r="N93">
            <v>0</v>
          </cell>
          <cell r="O93">
            <v>0</v>
          </cell>
          <cell r="P93">
            <v>46.149115143762835</v>
          </cell>
          <cell r="Q93">
            <v>163.11285479859066</v>
          </cell>
          <cell r="R93">
            <v>36852.95164607725</v>
          </cell>
          <cell r="S93">
            <v>129469.12478003703</v>
          </cell>
          <cell r="T93">
            <v>37875.368613643455</v>
          </cell>
          <cell r="U93">
            <v>114825.62877584551</v>
          </cell>
          <cell r="V93">
            <v>87455.578484101366</v>
          </cell>
          <cell r="W93">
            <v>232290.09376190617</v>
          </cell>
          <cell r="X93">
            <v>0</v>
          </cell>
          <cell r="Y93">
            <v>4.796373258114107</v>
          </cell>
          <cell r="Z93">
            <v>0</v>
          </cell>
          <cell r="AA93">
            <v>834.12667673903422</v>
          </cell>
          <cell r="AB93">
            <v>0</v>
          </cell>
          <cell r="AC93">
            <v>0</v>
          </cell>
          <cell r="AD93">
            <v>8775.9942445098222</v>
          </cell>
          <cell r="AE93">
            <v>77639.251158148953</v>
          </cell>
          <cell r="AF93">
            <v>262250.70462731633</v>
          </cell>
          <cell r="AG93">
            <v>47536.964843382244</v>
          </cell>
          <cell r="AH93">
            <v>0</v>
          </cell>
        </row>
        <row r="94">
          <cell r="A94">
            <v>2</v>
          </cell>
          <cell r="B94" t="str">
            <v>CapeCod</v>
          </cell>
          <cell r="C94">
            <v>41153</v>
          </cell>
          <cell r="D94" t="str">
            <v>vol</v>
          </cell>
          <cell r="E94">
            <v>90739.245718661361</v>
          </cell>
          <cell r="F94">
            <v>774.2073515324123</v>
          </cell>
          <cell r="G94">
            <v>1697803.9512238195</v>
          </cell>
          <cell r="H94">
            <v>80060.523614749953</v>
          </cell>
          <cell r="I94">
            <v>139964.65788811632</v>
          </cell>
          <cell r="J94">
            <v>16945.719448945758</v>
          </cell>
          <cell r="K94">
            <v>3301.2608410994585</v>
          </cell>
          <cell r="L94">
            <v>369309.93562070938</v>
          </cell>
          <cell r="M94">
            <v>48397.984063184078</v>
          </cell>
          <cell r="N94">
            <v>0</v>
          </cell>
          <cell r="O94">
            <v>0</v>
          </cell>
          <cell r="P94">
            <v>48.225190631358721</v>
          </cell>
          <cell r="Q94">
            <v>159.11763423066498</v>
          </cell>
          <cell r="R94">
            <v>38454.082036194282</v>
          </cell>
          <cell r="S94">
            <v>130088.48456767488</v>
          </cell>
          <cell r="T94">
            <v>43485.927218163488</v>
          </cell>
          <cell r="U94">
            <v>106488.17717918676</v>
          </cell>
          <cell r="V94">
            <v>85304.349073896927</v>
          </cell>
          <cell r="W94">
            <v>242890.73176220537</v>
          </cell>
          <cell r="X94">
            <v>0</v>
          </cell>
          <cell r="Y94">
            <v>5.1182721291232651</v>
          </cell>
          <cell r="Z94">
            <v>0</v>
          </cell>
          <cell r="AA94">
            <v>1148.9828796111062</v>
          </cell>
          <cell r="AB94">
            <v>0</v>
          </cell>
          <cell r="AC94">
            <v>0</v>
          </cell>
          <cell r="AD94">
            <v>9669.5362809987764</v>
          </cell>
          <cell r="AE94">
            <v>75848.719344380574</v>
          </cell>
          <cell r="AF94">
            <v>252079.63022447459</v>
          </cell>
          <cell r="AG94">
            <v>61977.778961347452</v>
          </cell>
          <cell r="AH94">
            <v>0</v>
          </cell>
        </row>
        <row r="95">
          <cell r="A95">
            <v>2</v>
          </cell>
          <cell r="B95" t="str">
            <v>CapeCod</v>
          </cell>
          <cell r="C95">
            <v>41183</v>
          </cell>
          <cell r="D95" t="str">
            <v>vol</v>
          </cell>
          <cell r="E95">
            <v>79148.63671339475</v>
          </cell>
          <cell r="F95">
            <v>798.54009465776232</v>
          </cell>
          <cell r="G95">
            <v>2009263.0705150417</v>
          </cell>
          <cell r="H95">
            <v>105466.46948369448</v>
          </cell>
          <cell r="I95">
            <v>178726.21023338984</v>
          </cell>
          <cell r="J95">
            <v>37970.887234848931</v>
          </cell>
          <cell r="K95">
            <v>26880.685964712568</v>
          </cell>
          <cell r="L95">
            <v>309001.31068400911</v>
          </cell>
          <cell r="M95">
            <v>51710.829951498818</v>
          </cell>
          <cell r="N95">
            <v>0</v>
          </cell>
          <cell r="O95">
            <v>0</v>
          </cell>
          <cell r="P95">
            <v>48.015206011776186</v>
          </cell>
          <cell r="Q95">
            <v>224.06002197366419</v>
          </cell>
          <cell r="R95">
            <v>58233.713991642318</v>
          </cell>
          <cell r="S95">
            <v>172174.48719824341</v>
          </cell>
          <cell r="T95">
            <v>46176.233989014552</v>
          </cell>
          <cell r="U95">
            <v>108713.75099847987</v>
          </cell>
          <cell r="V95">
            <v>111116.64827705608</v>
          </cell>
          <cell r="W95">
            <v>236189.32946331383</v>
          </cell>
          <cell r="X95">
            <v>0</v>
          </cell>
          <cell r="Y95">
            <v>5.4585519584464546</v>
          </cell>
          <cell r="Z95">
            <v>0.26225166686075935</v>
          </cell>
          <cell r="AA95">
            <v>1937.7298562740502</v>
          </cell>
          <cell r="AB95">
            <v>0</v>
          </cell>
          <cell r="AC95">
            <v>0</v>
          </cell>
          <cell r="AD95">
            <v>10592.398653207028</v>
          </cell>
          <cell r="AE95">
            <v>56575.944365017167</v>
          </cell>
          <cell r="AF95">
            <v>260492.13981922434</v>
          </cell>
          <cell r="AG95">
            <v>78027.636057007679</v>
          </cell>
          <cell r="AH95">
            <v>0</v>
          </cell>
        </row>
        <row r="96">
          <cell r="A96">
            <v>2</v>
          </cell>
          <cell r="B96" t="str">
            <v>CapeCod</v>
          </cell>
          <cell r="C96">
            <v>41214</v>
          </cell>
          <cell r="D96" t="str">
            <v>vol</v>
          </cell>
          <cell r="E96">
            <v>97989.873002843742</v>
          </cell>
          <cell r="F96">
            <v>1135.854590495728</v>
          </cell>
          <cell r="G96">
            <v>3986458.4563237061</v>
          </cell>
          <cell r="H96">
            <v>237579.89824232264</v>
          </cell>
          <cell r="I96">
            <v>422397.75709185231</v>
          </cell>
          <cell r="J96">
            <v>84638.068135038862</v>
          </cell>
          <cell r="K96">
            <v>51322.151321366066</v>
          </cell>
          <cell r="L96">
            <v>314031.8399410558</v>
          </cell>
          <cell r="M96">
            <v>59760.124956825952</v>
          </cell>
          <cell r="N96">
            <v>0</v>
          </cell>
          <cell r="O96">
            <v>0</v>
          </cell>
          <cell r="P96">
            <v>63.171258777596158</v>
          </cell>
          <cell r="Q96">
            <v>671.41247531299769</v>
          </cell>
          <cell r="R96">
            <v>123010.23071147465</v>
          </cell>
          <cell r="S96">
            <v>299451.61367658956</v>
          </cell>
          <cell r="T96">
            <v>66628.429992932535</v>
          </cell>
          <cell r="U96">
            <v>138137.67946367653</v>
          </cell>
          <cell r="V96">
            <v>173162.22714124381</v>
          </cell>
          <cell r="W96">
            <v>240688.45151848905</v>
          </cell>
          <cell r="X96">
            <v>0</v>
          </cell>
          <cell r="Y96">
            <v>8.6361345487605323</v>
          </cell>
          <cell r="Z96">
            <v>1.8559608358819051</v>
          </cell>
          <cell r="AA96">
            <v>4254.6370453069376</v>
          </cell>
          <cell r="AB96">
            <v>0</v>
          </cell>
          <cell r="AC96">
            <v>0</v>
          </cell>
          <cell r="AD96">
            <v>16086.997215108378</v>
          </cell>
          <cell r="AE96">
            <v>51489.129482963901</v>
          </cell>
          <cell r="AF96">
            <v>270350.63248648791</v>
          </cell>
          <cell r="AG96">
            <v>69472.198749212359</v>
          </cell>
          <cell r="AH96">
            <v>0</v>
          </cell>
        </row>
        <row r="97">
          <cell r="A97">
            <v>2</v>
          </cell>
          <cell r="B97" t="str">
            <v>CapeCod</v>
          </cell>
          <cell r="C97">
            <v>41244</v>
          </cell>
          <cell r="D97" t="str">
            <v>vol</v>
          </cell>
          <cell r="E97">
            <v>137577.89563760656</v>
          </cell>
          <cell r="F97">
            <v>1411.8746309666662</v>
          </cell>
          <cell r="G97">
            <v>7453159.5605187882</v>
          </cell>
          <cell r="H97">
            <v>397454.27533609304</v>
          </cell>
          <cell r="I97">
            <v>890609.31088620529</v>
          </cell>
          <cell r="J97">
            <v>162681.44582847558</v>
          </cell>
          <cell r="K97">
            <v>87935.059321143286</v>
          </cell>
          <cell r="L97">
            <v>358162.99701419618</v>
          </cell>
          <cell r="M97">
            <v>69224.65969850868</v>
          </cell>
          <cell r="N97">
            <v>0</v>
          </cell>
          <cell r="O97">
            <v>0</v>
          </cell>
          <cell r="P97">
            <v>523.57423743985191</v>
          </cell>
          <cell r="Q97">
            <v>890.39277203758456</v>
          </cell>
          <cell r="R97">
            <v>228041.16081788493</v>
          </cell>
          <cell r="S97">
            <v>533108.99705818447</v>
          </cell>
          <cell r="T97">
            <v>114581.6867727455</v>
          </cell>
          <cell r="U97">
            <v>165728.09695148177</v>
          </cell>
          <cell r="V97">
            <v>224099.97050399065</v>
          </cell>
          <cell r="W97">
            <v>339255.16683020955</v>
          </cell>
          <cell r="X97">
            <v>0</v>
          </cell>
          <cell r="Y97">
            <v>0</v>
          </cell>
          <cell r="Z97">
            <v>4.1893443984043719</v>
          </cell>
          <cell r="AA97">
            <v>22820.029870819242</v>
          </cell>
          <cell r="AB97">
            <v>0</v>
          </cell>
          <cell r="AC97">
            <v>0</v>
          </cell>
          <cell r="AD97">
            <v>16984.238654843153</v>
          </cell>
          <cell r="AE97">
            <v>51160.931508433241</v>
          </cell>
          <cell r="AF97">
            <v>297888.33563381631</v>
          </cell>
          <cell r="AG97">
            <v>45657.951713647308</v>
          </cell>
          <cell r="AH97">
            <v>0</v>
          </cell>
        </row>
        <row r="98">
          <cell r="A98">
            <v>2</v>
          </cell>
          <cell r="B98" t="str">
            <v>CapeCod</v>
          </cell>
          <cell r="C98">
            <v>41275</v>
          </cell>
          <cell r="D98" t="str">
            <v>vol</v>
          </cell>
          <cell r="E98">
            <v>157943.64210303212</v>
          </cell>
          <cell r="F98">
            <v>1749.498254430355</v>
          </cell>
          <cell r="G98">
            <v>11077460.043463672</v>
          </cell>
          <cell r="H98">
            <v>567797.78151633125</v>
          </cell>
          <cell r="I98">
            <v>1538493.2573794944</v>
          </cell>
          <cell r="J98">
            <v>238144.13920582228</v>
          </cell>
          <cell r="K98">
            <v>113256.52529582658</v>
          </cell>
          <cell r="L98">
            <v>396615.54567380558</v>
          </cell>
          <cell r="M98">
            <v>86160.602659812386</v>
          </cell>
          <cell r="N98">
            <v>0</v>
          </cell>
          <cell r="O98">
            <v>0</v>
          </cell>
          <cell r="P98">
            <v>140.68728657277981</v>
          </cell>
          <cell r="Q98">
            <v>1643.783660585811</v>
          </cell>
          <cell r="R98">
            <v>365239.74857626978</v>
          </cell>
          <cell r="S98">
            <v>723808.08796776133</v>
          </cell>
          <cell r="T98">
            <v>145229.92011540715</v>
          </cell>
          <cell r="U98">
            <v>206489.56383975863</v>
          </cell>
          <cell r="V98">
            <v>310270.7829207381</v>
          </cell>
          <cell r="W98">
            <v>402108.74599137518</v>
          </cell>
          <cell r="X98">
            <v>0</v>
          </cell>
          <cell r="Y98">
            <v>22.7594171542884</v>
          </cell>
          <cell r="Z98">
            <v>7.6307140557615689</v>
          </cell>
          <cell r="AA98">
            <v>13937.383857366476</v>
          </cell>
          <cell r="AB98">
            <v>0</v>
          </cell>
          <cell r="AC98">
            <v>0</v>
          </cell>
          <cell r="AD98">
            <v>20698.517581498385</v>
          </cell>
          <cell r="AE98">
            <v>54201.175444775239</v>
          </cell>
          <cell r="AF98">
            <v>306550.67484354088</v>
          </cell>
          <cell r="AG98">
            <v>24083.258806610291</v>
          </cell>
          <cell r="AH98">
            <v>0</v>
          </cell>
        </row>
        <row r="99">
          <cell r="A99">
            <v>2</v>
          </cell>
          <cell r="B99" t="str">
            <v>CapeCod</v>
          </cell>
          <cell r="C99">
            <v>41306</v>
          </cell>
          <cell r="D99" t="str">
            <v>vol</v>
          </cell>
          <cell r="E99">
            <v>159531.92734489593</v>
          </cell>
          <cell r="F99">
            <v>1733.0473352360091</v>
          </cell>
          <cell r="G99">
            <v>12231285.560926309</v>
          </cell>
          <cell r="H99">
            <v>644550.17233218555</v>
          </cell>
          <cell r="I99">
            <v>1783857.8512488143</v>
          </cell>
          <cell r="J99">
            <v>257697.28851666718</v>
          </cell>
          <cell r="K99">
            <v>108827.1862445264</v>
          </cell>
          <cell r="L99">
            <v>438314.99590430618</v>
          </cell>
          <cell r="M99">
            <v>90609.578589151541</v>
          </cell>
          <cell r="N99">
            <v>165.90340779991013</v>
          </cell>
          <cell r="O99">
            <v>0</v>
          </cell>
          <cell r="P99">
            <v>160.30454024713853</v>
          </cell>
          <cell r="Q99">
            <v>1877.3130498946032</v>
          </cell>
          <cell r="R99">
            <v>413791.64929025486</v>
          </cell>
          <cell r="S99">
            <v>798881.37236336595</v>
          </cell>
          <cell r="T99">
            <v>172344.00622995949</v>
          </cell>
          <cell r="U99">
            <v>239738.17663820097</v>
          </cell>
          <cell r="V99">
            <v>339216.6867506901</v>
          </cell>
          <cell r="W99">
            <v>401677.30268986453</v>
          </cell>
          <cell r="X99">
            <v>0</v>
          </cell>
          <cell r="Y99">
            <v>25.498135194723947</v>
          </cell>
          <cell r="Z99">
            <v>8.218542344581655</v>
          </cell>
          <cell r="AA99">
            <v>15091.818281324053</v>
          </cell>
          <cell r="AB99">
            <v>0</v>
          </cell>
          <cell r="AC99">
            <v>0</v>
          </cell>
          <cell r="AD99">
            <v>23023.531820889926</v>
          </cell>
          <cell r="AE99">
            <v>51440.845618521082</v>
          </cell>
          <cell r="AF99">
            <v>302794.98992833181</v>
          </cell>
          <cell r="AG99">
            <v>43360.604869401199</v>
          </cell>
          <cell r="AH99">
            <v>0</v>
          </cell>
        </row>
        <row r="100">
          <cell r="A100">
            <v>2</v>
          </cell>
          <cell r="B100" t="str">
            <v>CapeCod</v>
          </cell>
          <cell r="C100">
            <v>41334</v>
          </cell>
          <cell r="D100" t="str">
            <v>vol</v>
          </cell>
          <cell r="E100">
            <v>133211.97300883467</v>
          </cell>
          <cell r="F100">
            <v>1688.8868703034439</v>
          </cell>
          <cell r="G100">
            <v>10655074.801583217</v>
          </cell>
          <cell r="H100">
            <v>580163.51378212695</v>
          </cell>
          <cell r="I100">
            <v>1548441.4670817412</v>
          </cell>
          <cell r="J100">
            <v>227763.77300355028</v>
          </cell>
          <cell r="K100">
            <v>89290.243226685561</v>
          </cell>
          <cell r="L100">
            <v>420128.82452499797</v>
          </cell>
          <cell r="M100">
            <v>83938.621852817654</v>
          </cell>
          <cell r="N100">
            <v>70.379212068985751</v>
          </cell>
          <cell r="O100">
            <v>0</v>
          </cell>
          <cell r="P100">
            <v>147.20938215614885</v>
          </cell>
          <cell r="Q100">
            <v>1772.3022115488468</v>
          </cell>
          <cell r="R100">
            <v>373352.13039518101</v>
          </cell>
          <cell r="S100">
            <v>691922.52771350055</v>
          </cell>
          <cell r="T100">
            <v>152242.77358541841</v>
          </cell>
          <cell r="U100">
            <v>220820.93014009605</v>
          </cell>
          <cell r="V100">
            <v>310077.0902115475</v>
          </cell>
          <cell r="W100">
            <v>364767.48546674789</v>
          </cell>
          <cell r="X100">
            <v>0</v>
          </cell>
          <cell r="Y100">
            <v>22.558029031471289</v>
          </cell>
          <cell r="Z100">
            <v>6.7133472634006592</v>
          </cell>
          <cell r="AA100">
            <v>13916.586492329974</v>
          </cell>
          <cell r="AB100">
            <v>0</v>
          </cell>
          <cell r="AC100">
            <v>0</v>
          </cell>
          <cell r="AD100">
            <v>20279.805355314114</v>
          </cell>
          <cell r="AE100">
            <v>49162.000429731655</v>
          </cell>
          <cell r="AF100">
            <v>307025.42352649471</v>
          </cell>
          <cell r="AG100">
            <v>36439.915712703281</v>
          </cell>
          <cell r="AH100">
            <v>0</v>
          </cell>
        </row>
        <row r="101">
          <cell r="A101">
            <v>2</v>
          </cell>
          <cell r="B101" t="str">
            <v>CapeCod</v>
          </cell>
          <cell r="C101">
            <v>41365</v>
          </cell>
          <cell r="D101" t="str">
            <v>vol</v>
          </cell>
          <cell r="E101">
            <v>116322.57326659616</v>
          </cell>
          <cell r="F101">
            <v>1387.4021689225856</v>
          </cell>
          <cell r="G101">
            <v>7379884.3518188233</v>
          </cell>
          <cell r="H101">
            <v>425922.17824391573</v>
          </cell>
          <cell r="I101">
            <v>1024865.5549614106</v>
          </cell>
          <cell r="J101">
            <v>159931.14172957034</v>
          </cell>
          <cell r="K101">
            <v>60860.34148048397</v>
          </cell>
          <cell r="L101">
            <v>329652.87504364521</v>
          </cell>
          <cell r="M101">
            <v>66462.307839869216</v>
          </cell>
          <cell r="N101">
            <v>0</v>
          </cell>
          <cell r="O101">
            <v>0</v>
          </cell>
          <cell r="P101">
            <v>119.09294803607183</v>
          </cell>
          <cell r="Q101">
            <v>1393.5494943950018</v>
          </cell>
          <cell r="R101">
            <v>259437.78145898064</v>
          </cell>
          <cell r="S101">
            <v>491997.98297687602</v>
          </cell>
          <cell r="T101">
            <v>114496.7624940222</v>
          </cell>
          <cell r="U101">
            <v>174000.94095783008</v>
          </cell>
          <cell r="V101">
            <v>252387.38305550758</v>
          </cell>
          <cell r="W101">
            <v>315375.43283859442</v>
          </cell>
          <cell r="X101">
            <v>0</v>
          </cell>
          <cell r="Y101">
            <v>17.563044510801621</v>
          </cell>
          <cell r="Z101">
            <v>4.7822700857113913</v>
          </cell>
          <cell r="AA101">
            <v>9278.0393049280865</v>
          </cell>
          <cell r="AB101">
            <v>0</v>
          </cell>
          <cell r="AC101">
            <v>0</v>
          </cell>
          <cell r="AD101">
            <v>16279.672610105183</v>
          </cell>
          <cell r="AE101">
            <v>42973.247079342436</v>
          </cell>
          <cell r="AF101">
            <v>282616.79044894699</v>
          </cell>
          <cell r="AG101">
            <v>73928.022826129585</v>
          </cell>
          <cell r="AH101">
            <v>0</v>
          </cell>
        </row>
        <row r="102">
          <cell r="A102">
            <v>2</v>
          </cell>
          <cell r="B102" t="str">
            <v>CapeCod</v>
          </cell>
          <cell r="C102">
            <v>41395</v>
          </cell>
          <cell r="D102" t="str">
            <v>vol</v>
          </cell>
          <cell r="E102">
            <v>99634.849215692797</v>
          </cell>
          <cell r="F102">
            <v>1164.2016651434094</v>
          </cell>
          <cell r="G102">
            <v>4448782.4898206545</v>
          </cell>
          <cell r="H102">
            <v>271907.70669376804</v>
          </cell>
          <cell r="I102">
            <v>530512.9288087216</v>
          </cell>
          <cell r="J102">
            <v>92585.030679283445</v>
          </cell>
          <cell r="K102">
            <v>33368.019182015661</v>
          </cell>
          <cell r="L102">
            <v>311366.2203615004</v>
          </cell>
          <cell r="M102">
            <v>58598.496923594634</v>
          </cell>
          <cell r="N102">
            <v>0</v>
          </cell>
          <cell r="O102">
            <v>0</v>
          </cell>
          <cell r="P102">
            <v>94.792622772651555</v>
          </cell>
          <cell r="Q102">
            <v>941.16380451497457</v>
          </cell>
          <cell r="R102">
            <v>163365.77721475443</v>
          </cell>
          <cell r="S102">
            <v>321268.22318007267</v>
          </cell>
          <cell r="T102">
            <v>87553.157490838261</v>
          </cell>
          <cell r="U102">
            <v>158725.68706378539</v>
          </cell>
          <cell r="V102">
            <v>176899.71649933085</v>
          </cell>
          <cell r="W102">
            <v>294608.80161149893</v>
          </cell>
          <cell r="X102">
            <v>0</v>
          </cell>
          <cell r="Y102">
            <v>12.847601620768735</v>
          </cell>
          <cell r="Z102">
            <v>2.7125295924853674</v>
          </cell>
          <cell r="AA102">
            <v>3781.8743588761995</v>
          </cell>
          <cell r="AB102">
            <v>4374.7142521843589</v>
          </cell>
          <cell r="AC102">
            <v>0</v>
          </cell>
          <cell r="AD102">
            <v>13229.688963540597</v>
          </cell>
          <cell r="AE102">
            <v>44828.221297633921</v>
          </cell>
          <cell r="AF102">
            <v>305199.95070867438</v>
          </cell>
          <cell r="AG102">
            <v>76914.187034758987</v>
          </cell>
          <cell r="AH102">
            <v>0</v>
          </cell>
        </row>
        <row r="103">
          <cell r="A103">
            <v>2</v>
          </cell>
          <cell r="B103" t="str">
            <v>CapeCod</v>
          </cell>
          <cell r="C103">
            <v>41426</v>
          </cell>
          <cell r="D103" t="str">
            <v>vol</v>
          </cell>
          <cell r="E103">
            <v>97919.937562988795</v>
          </cell>
          <cell r="F103">
            <v>1030.4286544016645</v>
          </cell>
          <cell r="G103">
            <v>2735045.1330330372</v>
          </cell>
          <cell r="H103">
            <v>158888.23855216935</v>
          </cell>
          <cell r="I103">
            <v>239587.05603972459</v>
          </cell>
          <cell r="J103">
            <v>40572.456958213763</v>
          </cell>
          <cell r="K103">
            <v>18011.321514557287</v>
          </cell>
          <cell r="L103">
            <v>315760.21234966721</v>
          </cell>
          <cell r="M103">
            <v>51034.365582948027</v>
          </cell>
          <cell r="N103">
            <v>0</v>
          </cell>
          <cell r="O103">
            <v>0</v>
          </cell>
          <cell r="P103">
            <v>67.602785165606988</v>
          </cell>
          <cell r="Q103">
            <v>520.10129623590001</v>
          </cell>
          <cell r="R103">
            <v>76799.414708879587</v>
          </cell>
          <cell r="S103">
            <v>194617.95337951634</v>
          </cell>
          <cell r="T103">
            <v>64771.849586705976</v>
          </cell>
          <cell r="U103">
            <v>131503.8037884236</v>
          </cell>
          <cell r="V103">
            <v>127111.76344206251</v>
          </cell>
          <cell r="W103">
            <v>264218.17141637212</v>
          </cell>
          <cell r="X103">
            <v>0</v>
          </cell>
          <cell r="Y103">
            <v>8.2397216007957486</v>
          </cell>
          <cell r="Z103">
            <v>1.0013365701313426</v>
          </cell>
          <cell r="AA103">
            <v>6028.7716301105938</v>
          </cell>
          <cell r="AB103">
            <v>0</v>
          </cell>
          <cell r="AC103">
            <v>0</v>
          </cell>
          <cell r="AD103">
            <v>10894.981225780597</v>
          </cell>
          <cell r="AE103">
            <v>44822.943828308424</v>
          </cell>
          <cell r="AF103">
            <v>307839.85462858045</v>
          </cell>
          <cell r="AG103">
            <v>64721.20676878946</v>
          </cell>
          <cell r="AH103">
            <v>0</v>
          </cell>
        </row>
        <row r="104">
          <cell r="A104">
            <v>2</v>
          </cell>
          <cell r="B104" t="str">
            <v>CapeCod</v>
          </cell>
          <cell r="C104">
            <v>41456</v>
          </cell>
          <cell r="D104" t="str">
            <v>vol</v>
          </cell>
          <cell r="E104">
            <v>105945.53640408632</v>
          </cell>
          <cell r="F104">
            <v>883.37254801552763</v>
          </cell>
          <cell r="G104">
            <v>1913622.7142012878</v>
          </cell>
          <cell r="H104">
            <v>98080.877746903934</v>
          </cell>
          <cell r="I104">
            <v>120709.71547301582</v>
          </cell>
          <cell r="J104">
            <v>14029.075093796204</v>
          </cell>
          <cell r="K104">
            <v>12610.982810453626</v>
          </cell>
          <cell r="L104">
            <v>294382.19672953914</v>
          </cell>
          <cell r="M104">
            <v>46308.338676260253</v>
          </cell>
          <cell r="N104">
            <v>0</v>
          </cell>
          <cell r="O104">
            <v>0</v>
          </cell>
          <cell r="P104">
            <v>58.036760714784904</v>
          </cell>
          <cell r="Q104">
            <v>249.79619660892709</v>
          </cell>
          <cell r="R104">
            <v>43055.038908816685</v>
          </cell>
          <cell r="S104">
            <v>128524.8475840747</v>
          </cell>
          <cell r="T104">
            <v>40648.892034250464</v>
          </cell>
          <cell r="U104">
            <v>116437.40659411001</v>
          </cell>
          <cell r="V104">
            <v>99752.308464146263</v>
          </cell>
          <cell r="W104">
            <v>235455.49993055279</v>
          </cell>
          <cell r="X104">
            <v>0</v>
          </cell>
          <cell r="Y104">
            <v>6.7367882229873945</v>
          </cell>
          <cell r="Z104">
            <v>0.49143063484687366</v>
          </cell>
          <cell r="AA104">
            <v>1332.096740853365</v>
          </cell>
          <cell r="AB104">
            <v>0</v>
          </cell>
          <cell r="AC104">
            <v>0</v>
          </cell>
          <cell r="AD104">
            <v>12223.082470150108</v>
          </cell>
          <cell r="AE104">
            <v>53089.011445012635</v>
          </cell>
          <cell r="AF104">
            <v>287066.33583628357</v>
          </cell>
          <cell r="AG104">
            <v>36825.334497618402</v>
          </cell>
          <cell r="AH104">
            <v>0</v>
          </cell>
        </row>
        <row r="105">
          <cell r="A105">
            <v>2</v>
          </cell>
          <cell r="B105" t="str">
            <v>CapeCod</v>
          </cell>
          <cell r="C105">
            <v>41487</v>
          </cell>
          <cell r="D105" t="str">
            <v>vol</v>
          </cell>
          <cell r="E105">
            <v>101266.59915469664</v>
          </cell>
          <cell r="F105">
            <v>853.3125002528343</v>
          </cell>
          <cell r="G105">
            <v>1696450.6927353931</v>
          </cell>
          <cell r="H105">
            <v>80557.703544588352</v>
          </cell>
          <cell r="I105">
            <v>114120.43370933106</v>
          </cell>
          <cell r="J105">
            <v>12966.084272561295</v>
          </cell>
          <cell r="K105">
            <v>9987.0862992694347</v>
          </cell>
          <cell r="L105">
            <v>339756.88211625052</v>
          </cell>
          <cell r="M105">
            <v>48361.463015890236</v>
          </cell>
          <cell r="N105">
            <v>0</v>
          </cell>
          <cell r="O105">
            <v>0</v>
          </cell>
          <cell r="P105">
            <v>51.521444121433525</v>
          </cell>
          <cell r="Q105">
            <v>148.25484622845059</v>
          </cell>
          <cell r="R105">
            <v>39868.430346251123</v>
          </cell>
          <cell r="S105">
            <v>140275.11626652209</v>
          </cell>
          <cell r="T105">
            <v>38905.157735175511</v>
          </cell>
          <cell r="U105">
            <v>118834.30104733253</v>
          </cell>
          <cell r="V105">
            <v>93347.565783635422</v>
          </cell>
          <cell r="W105">
            <v>226125.31163065202</v>
          </cell>
          <cell r="X105">
            <v>0</v>
          </cell>
          <cell r="Y105">
            <v>5.8240839672889644</v>
          </cell>
          <cell r="Z105">
            <v>0.28668075692233336</v>
          </cell>
          <cell r="AA105">
            <v>843.98200108091748</v>
          </cell>
          <cell r="AB105">
            <v>0</v>
          </cell>
          <cell r="AC105">
            <v>0</v>
          </cell>
          <cell r="AD105">
            <v>9244.1781528907959</v>
          </cell>
          <cell r="AE105">
            <v>69886.994926727668</v>
          </cell>
          <cell r="AF105">
            <v>287750.20055730891</v>
          </cell>
          <cell r="AG105">
            <v>38174.636495687577</v>
          </cell>
          <cell r="AH105">
            <v>0</v>
          </cell>
        </row>
        <row r="106">
          <cell r="A106">
            <v>2</v>
          </cell>
          <cell r="B106" t="str">
            <v>CapeCod</v>
          </cell>
          <cell r="C106">
            <v>41518</v>
          </cell>
          <cell r="D106" t="str">
            <v>vol</v>
          </cell>
          <cell r="E106">
            <v>89934.376651581522</v>
          </cell>
          <cell r="F106">
            <v>865.13227874812856</v>
          </cell>
          <cell r="G106">
            <v>1691079.1134105348</v>
          </cell>
          <cell r="H106">
            <v>81865.064583322441</v>
          </cell>
          <cell r="I106">
            <v>121866.93207339765</v>
          </cell>
          <cell r="J106">
            <v>15655.858518744357</v>
          </cell>
          <cell r="K106">
            <v>3375.128642733413</v>
          </cell>
          <cell r="L106">
            <v>338584.1500768718</v>
          </cell>
          <cell r="M106">
            <v>45890.411581616485</v>
          </cell>
          <cell r="N106">
            <v>0</v>
          </cell>
          <cell r="O106">
            <v>0</v>
          </cell>
          <cell r="P106">
            <v>55.568372957249657</v>
          </cell>
          <cell r="Q106">
            <v>150.25283769696605</v>
          </cell>
          <cell r="R106">
            <v>42986.541180799228</v>
          </cell>
          <cell r="S106">
            <v>146006.84609907333</v>
          </cell>
          <cell r="T106">
            <v>45883.121442121905</v>
          </cell>
          <cell r="U106">
            <v>113943.98692485796</v>
          </cell>
          <cell r="V106">
            <v>94196.322015979284</v>
          </cell>
          <cell r="W106">
            <v>244873.29405293902</v>
          </cell>
          <cell r="X106">
            <v>0</v>
          </cell>
          <cell r="Y106">
            <v>6.3749061172864572</v>
          </cell>
          <cell r="Z106">
            <v>0.39227315070658186</v>
          </cell>
          <cell r="AA106">
            <v>1159.4511078426938</v>
          </cell>
          <cell r="AB106">
            <v>0</v>
          </cell>
          <cell r="AC106">
            <v>0</v>
          </cell>
          <cell r="AD106">
            <v>10545.362237083011</v>
          </cell>
          <cell r="AE106">
            <v>70686.884350169537</v>
          </cell>
          <cell r="AF106">
            <v>286990.31192966586</v>
          </cell>
          <cell r="AG106">
            <v>53310.812236737198</v>
          </cell>
          <cell r="AH106">
            <v>0</v>
          </cell>
        </row>
        <row r="107">
          <cell r="A107">
            <v>2</v>
          </cell>
          <cell r="B107" t="str">
            <v>CapeCod</v>
          </cell>
          <cell r="C107">
            <v>41548</v>
          </cell>
          <cell r="D107" t="str">
            <v>vol</v>
          </cell>
          <cell r="E107">
            <v>79544.437305357627</v>
          </cell>
          <cell r="F107">
            <v>895.66268726913916</v>
          </cell>
          <cell r="G107">
            <v>2027427.504876791</v>
          </cell>
          <cell r="H107">
            <v>108308.81141263647</v>
          </cell>
          <cell r="I107">
            <v>161174.374770308</v>
          </cell>
          <cell r="J107">
            <v>36864.571508801564</v>
          </cell>
          <cell r="K107">
            <v>27206.939181750236</v>
          </cell>
          <cell r="L107">
            <v>285914.35812693939</v>
          </cell>
          <cell r="M107">
            <v>49951.563806085956</v>
          </cell>
          <cell r="N107">
            <v>0</v>
          </cell>
          <cell r="O107">
            <v>0</v>
          </cell>
          <cell r="P107">
            <v>58.553402093095549</v>
          </cell>
          <cell r="Q107">
            <v>216.67539689717808</v>
          </cell>
          <cell r="R107">
            <v>62867.984827871405</v>
          </cell>
          <cell r="S107">
            <v>192345.45456579083</v>
          </cell>
          <cell r="T107">
            <v>49643.738914253685</v>
          </cell>
          <cell r="U107">
            <v>118456.3100064949</v>
          </cell>
          <cell r="V107">
            <v>118532.71875035619</v>
          </cell>
          <cell r="W107">
            <v>242789.8269002072</v>
          </cell>
          <cell r="X107">
            <v>0</v>
          </cell>
          <cell r="Y107">
            <v>7.0868219925825064</v>
          </cell>
          <cell r="Z107">
            <v>0.78503720395928711</v>
          </cell>
          <cell r="AA107">
            <v>1939.8277523576178</v>
          </cell>
          <cell r="AB107">
            <v>0</v>
          </cell>
          <cell r="AC107">
            <v>0</v>
          </cell>
          <cell r="AD107">
            <v>11770.793029712218</v>
          </cell>
          <cell r="AE107">
            <v>53824.130647760525</v>
          </cell>
          <cell r="AF107">
            <v>300899.30402373266</v>
          </cell>
          <cell r="AG107">
            <v>69595.87286731154</v>
          </cell>
          <cell r="AH107">
            <v>0</v>
          </cell>
        </row>
        <row r="108">
          <cell r="A108">
            <v>2</v>
          </cell>
          <cell r="B108" t="str">
            <v>CapeCod</v>
          </cell>
          <cell r="C108">
            <v>41579</v>
          </cell>
          <cell r="D108" t="str">
            <v>vol</v>
          </cell>
          <cell r="E108">
            <v>96191.462269546755</v>
          </cell>
          <cell r="F108">
            <v>1266.9768557420043</v>
          </cell>
          <cell r="G108">
            <v>4031904.981662049</v>
          </cell>
          <cell r="H108">
            <v>243817.16718739705</v>
          </cell>
          <cell r="I108">
            <v>405240.09562644945</v>
          </cell>
          <cell r="J108">
            <v>85229.491870376078</v>
          </cell>
          <cell r="K108">
            <v>53243.779095123937</v>
          </cell>
          <cell r="L108">
            <v>288219.16002382239</v>
          </cell>
          <cell r="M108">
            <v>55530.360357808015</v>
          </cell>
          <cell r="N108">
            <v>0</v>
          </cell>
          <cell r="O108">
            <v>0</v>
          </cell>
          <cell r="P108">
            <v>83.680625910099749</v>
          </cell>
          <cell r="Q108">
            <v>669.40932630567772</v>
          </cell>
          <cell r="R108">
            <v>127472.68375745433</v>
          </cell>
          <cell r="S108">
            <v>329040.81502176559</v>
          </cell>
          <cell r="T108">
            <v>71664.082112841163</v>
          </cell>
          <cell r="U108">
            <v>148692.05637803909</v>
          </cell>
          <cell r="V108">
            <v>180515.72076834989</v>
          </cell>
          <cell r="W108">
            <v>246302.09119816768</v>
          </cell>
          <cell r="X108">
            <v>0</v>
          </cell>
          <cell r="Y108">
            <v>11.588933237655533</v>
          </cell>
          <cell r="Z108">
            <v>2.6350330913180486</v>
          </cell>
          <cell r="AA108">
            <v>4279.8545249824565</v>
          </cell>
          <cell r="AB108">
            <v>0</v>
          </cell>
          <cell r="AC108">
            <v>0</v>
          </cell>
          <cell r="AD108">
            <v>17818.844523710159</v>
          </cell>
          <cell r="AE108">
            <v>49345.203861618204</v>
          </cell>
          <cell r="AF108">
            <v>309878.97059368051</v>
          </cell>
          <cell r="AG108">
            <v>60622.483604090492</v>
          </cell>
          <cell r="AH108">
            <v>0</v>
          </cell>
        </row>
        <row r="109">
          <cell r="A109">
            <v>2</v>
          </cell>
          <cell r="B109" t="str">
            <v>CapeCod</v>
          </cell>
          <cell r="C109">
            <v>41609</v>
          </cell>
          <cell r="D109" t="str">
            <v>vol</v>
          </cell>
          <cell r="E109">
            <v>133300.49208468589</v>
          </cell>
          <cell r="F109">
            <v>1573.4534534297036</v>
          </cell>
          <cell r="G109">
            <v>7640193.2870996902</v>
          </cell>
          <cell r="H109">
            <v>412340.02042324835</v>
          </cell>
          <cell r="I109">
            <v>887674.4353923134</v>
          </cell>
          <cell r="J109">
            <v>167486.27111695494</v>
          </cell>
          <cell r="K109">
            <v>92896.574625551075</v>
          </cell>
          <cell r="L109">
            <v>324395.49799033243</v>
          </cell>
          <cell r="M109">
            <v>64392.519043684872</v>
          </cell>
          <cell r="N109">
            <v>0</v>
          </cell>
          <cell r="O109">
            <v>0</v>
          </cell>
          <cell r="P109">
            <v>666.48386172760615</v>
          </cell>
          <cell r="Q109">
            <v>833.84941279758652</v>
          </cell>
          <cell r="R109">
            <v>233269.77732725165</v>
          </cell>
          <cell r="S109">
            <v>581605.51006564265</v>
          </cell>
          <cell r="T109">
            <v>124429.93090621235</v>
          </cell>
          <cell r="U109">
            <v>178653.98463924084</v>
          </cell>
          <cell r="V109">
            <v>232272.49314328912</v>
          </cell>
          <cell r="W109">
            <v>347448.08826906281</v>
          </cell>
          <cell r="X109">
            <v>0</v>
          </cell>
          <cell r="Y109">
            <v>0</v>
          </cell>
          <cell r="Z109">
            <v>5.285396032730536</v>
          </cell>
          <cell r="AA109">
            <v>23149.516179894283</v>
          </cell>
          <cell r="AB109">
            <v>0</v>
          </cell>
          <cell r="AC109">
            <v>0</v>
          </cell>
          <cell r="AD109">
            <v>18821.827066294878</v>
          </cell>
          <cell r="AE109">
            <v>49645.377140428413</v>
          </cell>
          <cell r="AF109">
            <v>346550.71968981915</v>
          </cell>
          <cell r="AG109">
            <v>33855.547361489887</v>
          </cell>
          <cell r="AH109">
            <v>0</v>
          </cell>
        </row>
        <row r="110">
          <cell r="A110">
            <v>2</v>
          </cell>
          <cell r="B110" t="str">
            <v>CapeCod</v>
          </cell>
          <cell r="C110">
            <v>41640</v>
          </cell>
          <cell r="D110" t="str">
            <v>vol</v>
          </cell>
          <cell r="E110">
            <v>150973.32179979669</v>
          </cell>
          <cell r="F110">
            <v>1949.7476533474014</v>
          </cell>
          <cell r="G110">
            <v>11310259.246206047</v>
          </cell>
          <cell r="H110">
            <v>585699.97957830341</v>
          </cell>
          <cell r="I110">
            <v>1534498.1348981501</v>
          </cell>
          <cell r="J110">
            <v>238556.97983002305</v>
          </cell>
          <cell r="K110">
            <v>113562.88257223227</v>
          </cell>
          <cell r="L110">
            <v>357144.32041563676</v>
          </cell>
          <cell r="M110">
            <v>80584.379635775622</v>
          </cell>
          <cell r="N110">
            <v>0</v>
          </cell>
          <cell r="O110">
            <v>0</v>
          </cell>
          <cell r="P110">
            <v>199.22890786560814</v>
          </cell>
          <cell r="Q110">
            <v>1682.0363593673535</v>
          </cell>
          <cell r="R110">
            <v>373046.73122774222</v>
          </cell>
          <cell r="S110">
            <v>797309.37359261629</v>
          </cell>
          <cell r="T110">
            <v>159598.33632376228</v>
          </cell>
          <cell r="U110">
            <v>221862.85553349942</v>
          </cell>
          <cell r="V110">
            <v>321146.31770752528</v>
          </cell>
          <cell r="W110">
            <v>403812.40938300785</v>
          </cell>
          <cell r="X110">
            <v>0</v>
          </cell>
          <cell r="Y110">
            <v>30.276228621718797</v>
          </cell>
          <cell r="Z110">
            <v>8.935584218354288</v>
          </cell>
          <cell r="AA110">
            <v>14136.701582987729</v>
          </cell>
          <cell r="AB110">
            <v>0</v>
          </cell>
          <cell r="AC110">
            <v>0</v>
          </cell>
          <cell r="AD110">
            <v>23109.514529934095</v>
          </cell>
          <cell r="AE110">
            <v>52666.716023753215</v>
          </cell>
          <cell r="AF110">
            <v>383110.83564398874</v>
          </cell>
          <cell r="AG110">
            <v>0</v>
          </cell>
          <cell r="AH110">
            <v>0</v>
          </cell>
        </row>
        <row r="111">
          <cell r="A111">
            <v>2</v>
          </cell>
          <cell r="B111" t="str">
            <v>CapeCod</v>
          </cell>
          <cell r="C111">
            <v>41671</v>
          </cell>
          <cell r="D111" t="str">
            <v>vol</v>
          </cell>
          <cell r="E111">
            <v>150252.62126638414</v>
          </cell>
          <cell r="F111">
            <v>1911.5130226329572</v>
          </cell>
          <cell r="G111">
            <v>12360058.216291856</v>
          </cell>
          <cell r="H111">
            <v>657503.67868088954</v>
          </cell>
          <cell r="I111">
            <v>1763233.6416225675</v>
          </cell>
          <cell r="J111">
            <v>255543.09603065398</v>
          </cell>
          <cell r="K111">
            <v>107961.13543791758</v>
          </cell>
          <cell r="L111">
            <v>391547.89295073232</v>
          </cell>
          <cell r="M111">
            <v>83628.804250854068</v>
          </cell>
          <cell r="N111">
            <v>0</v>
          </cell>
          <cell r="O111">
            <v>0</v>
          </cell>
          <cell r="P111">
            <v>223.74713723779499</v>
          </cell>
          <cell r="Q111">
            <v>1904.736283765006</v>
          </cell>
          <cell r="R111">
            <v>417791.78928190522</v>
          </cell>
          <cell r="S111">
            <v>870350.79662410496</v>
          </cell>
          <cell r="T111">
            <v>187479.57626512973</v>
          </cell>
          <cell r="U111">
            <v>255477.95258836547</v>
          </cell>
          <cell r="V111">
            <v>347121.44750634563</v>
          </cell>
          <cell r="W111">
            <v>399106.39574783691</v>
          </cell>
          <cell r="X111">
            <v>0</v>
          </cell>
          <cell r="Y111">
            <v>33.568132497894844</v>
          </cell>
          <cell r="Z111">
            <v>9.5594538775999709</v>
          </cell>
          <cell r="AA111">
            <v>15150.839103100005</v>
          </cell>
          <cell r="AB111">
            <v>0</v>
          </cell>
          <cell r="AC111">
            <v>0</v>
          </cell>
          <cell r="AD111">
            <v>25454.46837484237</v>
          </cell>
          <cell r="AE111">
            <v>49792.301346025342</v>
          </cell>
          <cell r="AF111">
            <v>377352.96298104688</v>
          </cell>
          <cell r="AG111">
            <v>12877.823577001083</v>
          </cell>
          <cell r="AH111">
            <v>0</v>
          </cell>
        </row>
        <row r="112">
          <cell r="A112">
            <v>2</v>
          </cell>
          <cell r="B112" t="str">
            <v>CapeCod</v>
          </cell>
          <cell r="C112">
            <v>41699</v>
          </cell>
          <cell r="D112" t="str">
            <v>vol</v>
          </cell>
          <cell r="E112">
            <v>124764.64341954624</v>
          </cell>
          <cell r="F112">
            <v>1858.1389766167545</v>
          </cell>
          <cell r="G112">
            <v>10730357.846871126</v>
          </cell>
          <cell r="H112">
            <v>589350.35161220597</v>
          </cell>
          <cell r="I112">
            <v>1522694.332850846</v>
          </cell>
          <cell r="J112">
            <v>224950.18391969128</v>
          </cell>
          <cell r="K112">
            <v>88272.512488403925</v>
          </cell>
          <cell r="L112">
            <v>375939.78640808997</v>
          </cell>
          <cell r="M112">
            <v>74616.5453459407</v>
          </cell>
          <cell r="N112">
            <v>0</v>
          </cell>
          <cell r="O112">
            <v>0</v>
          </cell>
          <cell r="P112">
            <v>202.75236614597299</v>
          </cell>
          <cell r="Q112">
            <v>1789.1994519530085</v>
          </cell>
          <cell r="R112">
            <v>379333.72493214795</v>
          </cell>
          <cell r="S112">
            <v>755583.6425943803</v>
          </cell>
          <cell r="T112">
            <v>164930.19518324861</v>
          </cell>
          <cell r="U112">
            <v>233917.91129591453</v>
          </cell>
          <cell r="V112">
            <v>321900.05596239032</v>
          </cell>
          <cell r="W112">
            <v>361689.94986182847</v>
          </cell>
          <cell r="X112">
            <v>0</v>
          </cell>
          <cell r="Y112">
            <v>29.742571817296724</v>
          </cell>
          <cell r="Z112">
            <v>8.0048093871440251</v>
          </cell>
          <cell r="AA112">
            <v>13921.030724282569</v>
          </cell>
          <cell r="AB112">
            <v>0</v>
          </cell>
          <cell r="AC112">
            <v>0</v>
          </cell>
          <cell r="AD112">
            <v>22401.427203024232</v>
          </cell>
          <cell r="AE112">
            <v>47427.966336809943</v>
          </cell>
          <cell r="AF112">
            <v>374034.31737131614</v>
          </cell>
          <cell r="AG112">
            <v>9205.3886276264893</v>
          </cell>
          <cell r="AH112">
            <v>0</v>
          </cell>
        </row>
        <row r="113">
          <cell r="A113">
            <v>2</v>
          </cell>
          <cell r="B113" t="str">
            <v>CapeCod</v>
          </cell>
          <cell r="C113">
            <v>41730</v>
          </cell>
          <cell r="D113" t="str">
            <v>vol</v>
          </cell>
          <cell r="E113">
            <v>110303.33578970871</v>
          </cell>
          <cell r="F113">
            <v>1533.96975887608</v>
          </cell>
          <cell r="G113">
            <v>7434847.8333244696</v>
          </cell>
          <cell r="H113">
            <v>432626.43301373895</v>
          </cell>
          <cell r="I113">
            <v>999575.22567221045</v>
          </cell>
          <cell r="J113">
            <v>157673.40829501543</v>
          </cell>
          <cell r="K113">
            <v>60197.439180860369</v>
          </cell>
          <cell r="L113">
            <v>292503.10051442572</v>
          </cell>
          <cell r="M113">
            <v>61205.724619637127</v>
          </cell>
          <cell r="N113">
            <v>0</v>
          </cell>
          <cell r="O113">
            <v>0</v>
          </cell>
          <cell r="P113">
            <v>160.66246224689493</v>
          </cell>
          <cell r="Q113">
            <v>1402.7977439593149</v>
          </cell>
          <cell r="R113">
            <v>270341.01002528571</v>
          </cell>
          <cell r="S113">
            <v>542055.82168622164</v>
          </cell>
          <cell r="T113">
            <v>124147.52951484376</v>
          </cell>
          <cell r="U113">
            <v>184586.78468742114</v>
          </cell>
          <cell r="V113">
            <v>263746.93777158443</v>
          </cell>
          <cell r="W113">
            <v>314347.48643917771</v>
          </cell>
          <cell r="X113">
            <v>0</v>
          </cell>
          <cell r="Y113">
            <v>23.016781906168511</v>
          </cell>
          <cell r="Z113">
            <v>5.8247074226386708</v>
          </cell>
          <cell r="AA113">
            <v>9272.5437017841596</v>
          </cell>
          <cell r="AB113">
            <v>0</v>
          </cell>
          <cell r="AC113">
            <v>0</v>
          </cell>
          <cell r="AD113">
            <v>18067.021525748223</v>
          </cell>
          <cell r="AE113">
            <v>41310.706543506021</v>
          </cell>
          <cell r="AF113">
            <v>339896.63889846217</v>
          </cell>
          <cell r="AG113">
            <v>55254.581678929135</v>
          </cell>
          <cell r="AH113">
            <v>0</v>
          </cell>
        </row>
        <row r="114">
          <cell r="A114">
            <v>2</v>
          </cell>
          <cell r="B114" t="str">
            <v>CapeCod</v>
          </cell>
          <cell r="C114">
            <v>41760</v>
          </cell>
          <cell r="D114" t="str">
            <v>vol</v>
          </cell>
          <cell r="E114">
            <v>94612.345995652533</v>
          </cell>
          <cell r="F114">
            <v>1274.9875588283051</v>
          </cell>
          <cell r="G114">
            <v>4437081.3330394821</v>
          </cell>
          <cell r="H114">
            <v>273348.11280112743</v>
          </cell>
          <cell r="I114">
            <v>500045.74806040042</v>
          </cell>
          <cell r="J114">
            <v>89937.110551038495</v>
          </cell>
          <cell r="K114">
            <v>32699.069639008103</v>
          </cell>
          <cell r="L114">
            <v>276507.76541352551</v>
          </cell>
          <cell r="M114">
            <v>51078.67413494832</v>
          </cell>
          <cell r="N114">
            <v>0</v>
          </cell>
          <cell r="O114">
            <v>0</v>
          </cell>
          <cell r="P114">
            <v>124.4376730688311</v>
          </cell>
          <cell r="Q114">
            <v>934.89878932785359</v>
          </cell>
          <cell r="R114">
            <v>174354.5410984474</v>
          </cell>
          <cell r="S114">
            <v>358082.47077620978</v>
          </cell>
          <cell r="T114">
            <v>93916.569993789322</v>
          </cell>
          <cell r="U114">
            <v>165992.5466548884</v>
          </cell>
          <cell r="V114">
            <v>184366.06611474097</v>
          </cell>
          <cell r="W114">
            <v>291159.4008430377</v>
          </cell>
          <cell r="X114">
            <v>0</v>
          </cell>
          <cell r="Y114">
            <v>16.659065019027526</v>
          </cell>
          <cell r="Z114">
            <v>3.3845654706156969</v>
          </cell>
          <cell r="AA114">
            <v>3738.5793379075189</v>
          </cell>
          <cell r="AB114">
            <v>0</v>
          </cell>
          <cell r="AC114">
            <v>0</v>
          </cell>
          <cell r="AD114">
            <v>14517.076446229585</v>
          </cell>
          <cell r="AE114">
            <v>41991.012891967344</v>
          </cell>
          <cell r="AF114">
            <v>355161.29597014107</v>
          </cell>
          <cell r="AG114">
            <v>62634.096194250167</v>
          </cell>
          <cell r="AH114">
            <v>0</v>
          </cell>
        </row>
        <row r="115">
          <cell r="A115">
            <v>2</v>
          </cell>
          <cell r="B115" t="str">
            <v>CapeCod</v>
          </cell>
          <cell r="C115">
            <v>41791</v>
          </cell>
          <cell r="D115" t="str">
            <v>vol</v>
          </cell>
          <cell r="E115">
            <v>94920.316186595926</v>
          </cell>
          <cell r="F115">
            <v>1123.9848532297558</v>
          </cell>
          <cell r="G115">
            <v>2750348.7461248329</v>
          </cell>
          <cell r="H115">
            <v>160936.30897322137</v>
          </cell>
          <cell r="I115">
            <v>216727.18207823409</v>
          </cell>
          <cell r="J115">
            <v>39083.589853189551</v>
          </cell>
          <cell r="K115">
            <v>17834.277814272085</v>
          </cell>
          <cell r="L115">
            <v>286963.86174738896</v>
          </cell>
          <cell r="M115">
            <v>44824.68904962184</v>
          </cell>
          <cell r="N115">
            <v>0</v>
          </cell>
          <cell r="O115">
            <v>0</v>
          </cell>
          <cell r="P115">
            <v>87.0685824643936</v>
          </cell>
          <cell r="Q115">
            <v>512.16540206194929</v>
          </cell>
          <cell r="R115">
            <v>86239.764808703752</v>
          </cell>
          <cell r="S115">
            <v>224347.81216571326</v>
          </cell>
          <cell r="T115">
            <v>69897.551531213641</v>
          </cell>
          <cell r="U115">
            <v>137454.61935728815</v>
          </cell>
          <cell r="V115">
            <v>135006.22873632223</v>
          </cell>
          <cell r="W115">
            <v>263933.09702854196</v>
          </cell>
          <cell r="X115">
            <v>0</v>
          </cell>
          <cell r="Y115">
            <v>10.765174924944231</v>
          </cell>
          <cell r="Z115">
            <v>1.4656640729822061</v>
          </cell>
          <cell r="AA115">
            <v>5973.4677870418664</v>
          </cell>
          <cell r="AB115">
            <v>0</v>
          </cell>
          <cell r="AC115">
            <v>0</v>
          </cell>
          <cell r="AD115">
            <v>12061.310104827402</v>
          </cell>
          <cell r="AE115">
            <v>41887.490571363218</v>
          </cell>
          <cell r="AF115">
            <v>354830.56315419264</v>
          </cell>
          <cell r="AG115">
            <v>55326.839026934758</v>
          </cell>
          <cell r="AH115">
            <v>0</v>
          </cell>
        </row>
        <row r="116">
          <cell r="A116">
            <v>2</v>
          </cell>
          <cell r="B116" t="str">
            <v>CapeCod</v>
          </cell>
          <cell r="C116">
            <v>41821</v>
          </cell>
          <cell r="D116" t="str">
            <v>vol</v>
          </cell>
          <cell r="E116">
            <v>103271.42044665778</v>
          </cell>
          <cell r="F116">
            <v>977.31349685402461</v>
          </cell>
          <cell r="G116">
            <v>1925882.5223813225</v>
          </cell>
          <cell r="H116">
            <v>99488.541966495424</v>
          </cell>
          <cell r="I116">
            <v>103082.14486281328</v>
          </cell>
          <cell r="J116">
            <v>12959.176606885698</v>
          </cell>
          <cell r="K116">
            <v>12509.158305623016</v>
          </cell>
          <cell r="L116">
            <v>268278.08388292062</v>
          </cell>
          <cell r="M116">
            <v>42230.352942444602</v>
          </cell>
          <cell r="N116">
            <v>0</v>
          </cell>
          <cell r="O116">
            <v>0</v>
          </cell>
          <cell r="P116">
            <v>70.282959068238512</v>
          </cell>
          <cell r="Q116">
            <v>235.97011658211892</v>
          </cell>
          <cell r="R116">
            <v>49120.363416475884</v>
          </cell>
          <cell r="S116">
            <v>150124.86705278105</v>
          </cell>
          <cell r="T116">
            <v>43843.872076746411</v>
          </cell>
          <cell r="U116">
            <v>121543.36630569104</v>
          </cell>
          <cell r="V116">
            <v>105639.35888740767</v>
          </cell>
          <cell r="W116">
            <v>235335.26139458574</v>
          </cell>
          <cell r="X116">
            <v>0</v>
          </cell>
          <cell r="Y116">
            <v>8.3553730711736005</v>
          </cell>
          <cell r="Z116">
            <v>0.81257255577721377</v>
          </cell>
          <cell r="AA116">
            <v>1298.7176978966643</v>
          </cell>
          <cell r="AB116">
            <v>0</v>
          </cell>
          <cell r="AC116">
            <v>0</v>
          </cell>
          <cell r="AD116">
            <v>13535.120239952332</v>
          </cell>
          <cell r="AE116">
            <v>49346.963265245948</v>
          </cell>
          <cell r="AF116">
            <v>329625.87415502343</v>
          </cell>
          <cell r="AG116">
            <v>28616.650281105878</v>
          </cell>
          <cell r="AH116">
            <v>0</v>
          </cell>
        </row>
        <row r="117">
          <cell r="A117">
            <v>2</v>
          </cell>
          <cell r="B117" t="str">
            <v>CapeCod</v>
          </cell>
          <cell r="C117">
            <v>41852</v>
          </cell>
          <cell r="D117" t="str">
            <v>vol</v>
          </cell>
          <cell r="E117">
            <v>97857.594256225944</v>
          </cell>
          <cell r="F117">
            <v>934.89945780297614</v>
          </cell>
          <cell r="G117">
            <v>1696881.611833143</v>
          </cell>
          <cell r="H117">
            <v>81339.570562245644</v>
          </cell>
          <cell r="I117">
            <v>96895.946289760861</v>
          </cell>
          <cell r="J117">
            <v>11835.383766219556</v>
          </cell>
          <cell r="K117">
            <v>9890.5895184984965</v>
          </cell>
          <cell r="L117">
            <v>309435.75825876463</v>
          </cell>
          <cell r="M117">
            <v>43802.121248431125</v>
          </cell>
          <cell r="N117">
            <v>0</v>
          </cell>
          <cell r="O117">
            <v>0</v>
          </cell>
          <cell r="P117">
            <v>62.97854992668325</v>
          </cell>
          <cell r="Q117">
            <v>135.36191346151341</v>
          </cell>
          <cell r="R117">
            <v>44120.593947638881</v>
          </cell>
          <cell r="S117">
            <v>157690.90708674691</v>
          </cell>
          <cell r="T117">
            <v>41535.518797547564</v>
          </cell>
          <cell r="U117">
            <v>122789.64467165682</v>
          </cell>
          <cell r="V117">
            <v>99391.151478725369</v>
          </cell>
          <cell r="W117">
            <v>223672.20262236815</v>
          </cell>
          <cell r="X117">
            <v>0</v>
          </cell>
          <cell r="Y117">
            <v>7.3814933897575301</v>
          </cell>
          <cell r="Z117">
            <v>0.6322896657462308</v>
          </cell>
          <cell r="AA117">
            <v>814.03088482079716</v>
          </cell>
          <cell r="AB117">
            <v>0</v>
          </cell>
          <cell r="AC117">
            <v>0</v>
          </cell>
          <cell r="AD117">
            <v>10143.069395177305</v>
          </cell>
          <cell r="AE117">
            <v>64529.978160042097</v>
          </cell>
          <cell r="AF117">
            <v>325752.46178048971</v>
          </cell>
          <cell r="AG117">
            <v>30002.177696248167</v>
          </cell>
          <cell r="AH117">
            <v>0</v>
          </cell>
        </row>
        <row r="118">
          <cell r="A118">
            <v>2</v>
          </cell>
          <cell r="B118" t="str">
            <v>CapeCod</v>
          </cell>
          <cell r="C118">
            <v>41883</v>
          </cell>
          <cell r="D118" t="str">
            <v>vol</v>
          </cell>
          <cell r="E118">
            <v>87649.262420232015</v>
          </cell>
          <cell r="F118">
            <v>945.20626455945012</v>
          </cell>
          <cell r="G118">
            <v>1710957.7631676409</v>
          </cell>
          <cell r="H118">
            <v>83592.742823973531</v>
          </cell>
          <cell r="I118">
            <v>107599.20851128318</v>
          </cell>
          <cell r="J118">
            <v>14713.898335746226</v>
          </cell>
          <cell r="K118">
            <v>3273.6853748607473</v>
          </cell>
          <cell r="L118">
            <v>314539.62100993551</v>
          </cell>
          <cell r="M118">
            <v>40164.290627271439</v>
          </cell>
          <cell r="N118">
            <v>0</v>
          </cell>
          <cell r="O118">
            <v>0</v>
          </cell>
          <cell r="P118">
            <v>67.861698639037797</v>
          </cell>
          <cell r="Q118">
            <v>138.27560243762346</v>
          </cell>
          <cell r="R118">
            <v>46486.335941527614</v>
          </cell>
          <cell r="S118">
            <v>162218.77888098449</v>
          </cell>
          <cell r="T118">
            <v>49828.462553594451</v>
          </cell>
          <cell r="U118">
            <v>117296.79897137538</v>
          </cell>
          <cell r="V118">
            <v>100935.39864953789</v>
          </cell>
          <cell r="W118">
            <v>244933.90451045369</v>
          </cell>
          <cell r="X118">
            <v>0</v>
          </cell>
          <cell r="Y118">
            <v>8.060558466900682</v>
          </cell>
          <cell r="Z118">
            <v>0.77503381432451068</v>
          </cell>
          <cell r="AA118">
            <v>1147.6212921037641</v>
          </cell>
          <cell r="AB118">
            <v>0</v>
          </cell>
          <cell r="AC118">
            <v>0</v>
          </cell>
          <cell r="AD118">
            <v>11704.587444062494</v>
          </cell>
          <cell r="AE118">
            <v>66003.188944674635</v>
          </cell>
          <cell r="AF118">
            <v>326372.21623629209</v>
          </cell>
          <cell r="AG118">
            <v>46276.279634964732</v>
          </cell>
          <cell r="AH118">
            <v>0</v>
          </cell>
        </row>
        <row r="119">
          <cell r="A119">
            <v>2</v>
          </cell>
          <cell r="B119" t="str">
            <v>CapeCod</v>
          </cell>
          <cell r="C119">
            <v>41913</v>
          </cell>
          <cell r="D119" t="str">
            <v>vol</v>
          </cell>
          <cell r="E119">
            <v>76501.636244746085</v>
          </cell>
          <cell r="F119">
            <v>984.95276285839429</v>
          </cell>
          <cell r="G119">
            <v>2049111.699241786</v>
          </cell>
          <cell r="H119">
            <v>110432.47764877205</v>
          </cell>
          <cell r="I119">
            <v>148022.9568829585</v>
          </cell>
          <cell r="J119">
            <v>36210.517230983714</v>
          </cell>
          <cell r="K119">
            <v>27389.501218490936</v>
          </cell>
          <cell r="L119">
            <v>260079.10708992532</v>
          </cell>
          <cell r="M119">
            <v>43339.068300236118</v>
          </cell>
          <cell r="N119">
            <v>0</v>
          </cell>
          <cell r="O119">
            <v>0</v>
          </cell>
          <cell r="P119">
            <v>73.674418490533057</v>
          </cell>
          <cell r="Q119">
            <v>207.11253522296221</v>
          </cell>
          <cell r="R119">
            <v>65498.024099892122</v>
          </cell>
          <cell r="S119">
            <v>210118.20713005477</v>
          </cell>
          <cell r="T119">
            <v>53780.834810103443</v>
          </cell>
          <cell r="U119">
            <v>121294.15181913043</v>
          </cell>
          <cell r="V119">
            <v>123536.55213439936</v>
          </cell>
          <cell r="W119">
            <v>241264.32117983498</v>
          </cell>
          <cell r="X119">
            <v>0</v>
          </cell>
          <cell r="Y119">
            <v>9.0891734728239353</v>
          </cell>
          <cell r="Z119">
            <v>1.1840580929200675</v>
          </cell>
          <cell r="AA119">
            <v>1938.3138230204129</v>
          </cell>
          <cell r="AB119">
            <v>0</v>
          </cell>
          <cell r="AC119">
            <v>0</v>
          </cell>
          <cell r="AD119">
            <v>12979.567750496386</v>
          </cell>
          <cell r="AE119">
            <v>49961.82851976432</v>
          </cell>
          <cell r="AF119">
            <v>339344.40040156047</v>
          </cell>
          <cell r="AG119">
            <v>60600.062757007567</v>
          </cell>
          <cell r="AH119">
            <v>0</v>
          </cell>
        </row>
        <row r="120">
          <cell r="A120">
            <v>2</v>
          </cell>
          <cell r="B120" t="str">
            <v>CapeCod</v>
          </cell>
          <cell r="C120">
            <v>41944</v>
          </cell>
          <cell r="D120" t="str">
            <v>vol</v>
          </cell>
          <cell r="E120">
            <v>92048.981696238043</v>
          </cell>
          <cell r="F120">
            <v>1398.9456541840366</v>
          </cell>
          <cell r="G120">
            <v>4114916.2741704006</v>
          </cell>
          <cell r="H120">
            <v>250029.9261565973</v>
          </cell>
          <cell r="I120">
            <v>394761.42737721308</v>
          </cell>
          <cell r="J120">
            <v>85024.553267198455</v>
          </cell>
          <cell r="K120">
            <v>53549.781246879546</v>
          </cell>
          <cell r="L120">
            <v>259032.86596580909</v>
          </cell>
          <cell r="M120">
            <v>50421.759541529413</v>
          </cell>
          <cell r="N120">
            <v>0</v>
          </cell>
          <cell r="O120">
            <v>0</v>
          </cell>
          <cell r="P120">
            <v>111.01164944437647</v>
          </cell>
          <cell r="Q120">
            <v>676.42483387618643</v>
          </cell>
          <cell r="R120">
            <v>130399.98947592615</v>
          </cell>
          <cell r="S120">
            <v>361403.65532972774</v>
          </cell>
          <cell r="T120">
            <v>78388.910002811826</v>
          </cell>
          <cell r="U120">
            <v>155305.99699807051</v>
          </cell>
          <cell r="V120">
            <v>186815.67210632196</v>
          </cell>
          <cell r="W120">
            <v>245671.14197783824</v>
          </cell>
          <cell r="X120">
            <v>0</v>
          </cell>
          <cell r="Y120">
            <v>15.131314449402906</v>
          </cell>
          <cell r="Z120">
            <v>3.2768557354415715</v>
          </cell>
          <cell r="AA120">
            <v>4319.6926992146682</v>
          </cell>
          <cell r="AB120">
            <v>0</v>
          </cell>
          <cell r="AC120">
            <v>0</v>
          </cell>
          <cell r="AD120">
            <v>19755.618522088142</v>
          </cell>
          <cell r="AE120">
            <v>46539.49107165965</v>
          </cell>
          <cell r="AF120">
            <v>356287.14582160977</v>
          </cell>
          <cell r="AG120">
            <v>47090.48421117587</v>
          </cell>
          <cell r="AH120">
            <v>0</v>
          </cell>
        </row>
        <row r="121">
          <cell r="A121">
            <v>2</v>
          </cell>
          <cell r="B121" t="str">
            <v>CapeCod</v>
          </cell>
          <cell r="C121">
            <v>41974</v>
          </cell>
          <cell r="D121" t="str">
            <v>vol</v>
          </cell>
          <cell r="E121">
            <v>125840.71577877166</v>
          </cell>
          <cell r="F121">
            <v>1706.9200856710452</v>
          </cell>
          <cell r="G121">
            <v>7763782.3582068551</v>
          </cell>
          <cell r="H121">
            <v>419897.62704807107</v>
          </cell>
          <cell r="I121">
            <v>875568.72509610315</v>
          </cell>
          <cell r="J121">
            <v>166728.21212826631</v>
          </cell>
          <cell r="K121">
            <v>92730.759046780615</v>
          </cell>
          <cell r="L121">
            <v>286390.72476553649</v>
          </cell>
          <cell r="M121">
            <v>55675.561717318</v>
          </cell>
          <cell r="N121">
            <v>0</v>
          </cell>
          <cell r="O121">
            <v>0</v>
          </cell>
          <cell r="P121">
            <v>849.50860167989413</v>
          </cell>
          <cell r="Q121">
            <v>749.357177856519</v>
          </cell>
          <cell r="R121">
            <v>235610.56663124144</v>
          </cell>
          <cell r="S121">
            <v>634748.69403648772</v>
          </cell>
          <cell r="T121">
            <v>135916.22756597056</v>
          </cell>
          <cell r="U121">
            <v>186851.15348700251</v>
          </cell>
          <cell r="V121">
            <v>242314.82252475576</v>
          </cell>
          <cell r="W121">
            <v>345235.56987424853</v>
          </cell>
          <cell r="X121">
            <v>0</v>
          </cell>
          <cell r="Y121">
            <v>0</v>
          </cell>
          <cell r="Z121">
            <v>6.3091295775723806</v>
          </cell>
          <cell r="AA121">
            <v>23347.336226311614</v>
          </cell>
          <cell r="AB121">
            <v>0</v>
          </cell>
          <cell r="AC121">
            <v>0</v>
          </cell>
          <cell r="AD121">
            <v>20800.213719434352</v>
          </cell>
          <cell r="AE121">
            <v>47394.530974987931</v>
          </cell>
          <cell r="AF121">
            <v>406635.34663338983</v>
          </cell>
          <cell r="AG121">
            <v>12050.590547990609</v>
          </cell>
          <cell r="AH121">
            <v>0</v>
          </cell>
        </row>
        <row r="122">
          <cell r="A122">
            <v>2</v>
          </cell>
          <cell r="B122" t="str">
            <v>CapeCod</v>
          </cell>
          <cell r="C122">
            <v>42005</v>
          </cell>
          <cell r="D122" t="str">
            <v>vol</v>
          </cell>
          <cell r="E122">
            <v>138191.27767458314</v>
          </cell>
          <cell r="F122">
            <v>2145.0040719956437</v>
          </cell>
          <cell r="G122">
            <v>11539110.920791928</v>
          </cell>
          <cell r="H122">
            <v>598016.15245601535</v>
          </cell>
          <cell r="I122">
            <v>1534494.2037353262</v>
          </cell>
          <cell r="J122">
            <v>234127.11687979632</v>
          </cell>
          <cell r="K122">
            <v>109984.23862393903</v>
          </cell>
          <cell r="L122">
            <v>312096.24378418014</v>
          </cell>
          <cell r="M122">
            <v>71123.485291714678</v>
          </cell>
          <cell r="N122">
            <v>0</v>
          </cell>
          <cell r="O122">
            <v>0</v>
          </cell>
          <cell r="P122">
            <v>263.7529054502902</v>
          </cell>
          <cell r="Q122">
            <v>1684.228743319773</v>
          </cell>
          <cell r="R122">
            <v>374890.86113456264</v>
          </cell>
          <cell r="S122">
            <v>883630.48209755565</v>
          </cell>
          <cell r="T122">
            <v>176983.87044568922</v>
          </cell>
          <cell r="U122">
            <v>227337.97347893161</v>
          </cell>
          <cell r="V122">
            <v>342664.76095813717</v>
          </cell>
          <cell r="W122">
            <v>397038.87374796753</v>
          </cell>
          <cell r="X122">
            <v>0</v>
          </cell>
          <cell r="Y122">
            <v>38.722082920819979</v>
          </cell>
          <cell r="Z122">
            <v>10.500849318751765</v>
          </cell>
          <cell r="AA122">
            <v>14844.36369106458</v>
          </cell>
          <cell r="AB122">
            <v>0</v>
          </cell>
          <cell r="AC122">
            <v>0</v>
          </cell>
          <cell r="AD122">
            <v>26790.669394669603</v>
          </cell>
          <cell r="AE122">
            <v>51031.055792045401</v>
          </cell>
          <cell r="AF122">
            <v>472447.39434861933</v>
          </cell>
          <cell r="AG122">
            <v>0</v>
          </cell>
          <cell r="AH122">
            <v>0</v>
          </cell>
        </row>
        <row r="123">
          <cell r="A123">
            <v>2</v>
          </cell>
          <cell r="B123" t="str">
            <v>CapeCod</v>
          </cell>
          <cell r="C123">
            <v>42036</v>
          </cell>
          <cell r="D123" t="str">
            <v>vol</v>
          </cell>
          <cell r="E123">
            <v>135449.110352241</v>
          </cell>
          <cell r="F123">
            <v>2120.7410379610742</v>
          </cell>
          <cell r="G123">
            <v>12511434.156253166</v>
          </cell>
          <cell r="H123">
            <v>665640.82917987311</v>
          </cell>
          <cell r="I123">
            <v>1744661.0091605382</v>
          </cell>
          <cell r="J123">
            <v>248730.07591998635</v>
          </cell>
          <cell r="K123">
            <v>103644.9370702208</v>
          </cell>
          <cell r="L123">
            <v>339337.71809913241</v>
          </cell>
          <cell r="M123">
            <v>76564.476140808678</v>
          </cell>
          <cell r="N123">
            <v>0</v>
          </cell>
          <cell r="O123">
            <v>0</v>
          </cell>
          <cell r="P123">
            <v>295.25015226571594</v>
          </cell>
          <cell r="Q123">
            <v>1894.1047647001985</v>
          </cell>
          <cell r="R123">
            <v>424879.22950569954</v>
          </cell>
          <cell r="S123">
            <v>967086.08286094153</v>
          </cell>
          <cell r="T123">
            <v>206573.87050830456</v>
          </cell>
          <cell r="U123">
            <v>262274.22444683482</v>
          </cell>
          <cell r="V123">
            <v>368039.24729738844</v>
          </cell>
          <cell r="W123">
            <v>390328.75673144654</v>
          </cell>
          <cell r="X123">
            <v>0</v>
          </cell>
          <cell r="Y123">
            <v>43.010885004791426</v>
          </cell>
          <cell r="Z123">
            <v>11.377268957366374</v>
          </cell>
          <cell r="AA123">
            <v>15789.228160287803</v>
          </cell>
          <cell r="AB123">
            <v>0</v>
          </cell>
          <cell r="AC123">
            <v>0</v>
          </cell>
          <cell r="AD123">
            <v>29409.684255948981</v>
          </cell>
          <cell r="AE123">
            <v>48594.338247938591</v>
          </cell>
          <cell r="AF123">
            <v>467123.46474611678</v>
          </cell>
          <cell r="AG123">
            <v>0</v>
          </cell>
          <cell r="AH123">
            <v>0</v>
          </cell>
        </row>
        <row r="124">
          <cell r="A124">
            <v>2</v>
          </cell>
          <cell r="B124" t="str">
            <v>CapeCod</v>
          </cell>
          <cell r="C124">
            <v>42064</v>
          </cell>
          <cell r="D124" t="str">
            <v>vol</v>
          </cell>
          <cell r="E124">
            <v>112206.14556450864</v>
          </cell>
          <cell r="F124">
            <v>2043.043771701379</v>
          </cell>
          <cell r="G124">
            <v>10881433.799549745</v>
          </cell>
          <cell r="H124">
            <v>597330.5822300266</v>
          </cell>
          <cell r="I124">
            <v>1501753.0495655613</v>
          </cell>
          <cell r="J124">
            <v>219178.47864877494</v>
          </cell>
          <cell r="K124">
            <v>84919.341319824598</v>
          </cell>
          <cell r="L124">
            <v>330098.8508631619</v>
          </cell>
          <cell r="M124">
            <v>65405.600966096652</v>
          </cell>
          <cell r="N124">
            <v>0</v>
          </cell>
          <cell r="O124">
            <v>0</v>
          </cell>
          <cell r="P124">
            <v>268.29256568825707</v>
          </cell>
          <cell r="Q124">
            <v>1781.2342359566887</v>
          </cell>
          <cell r="R124">
            <v>400512.24297744787</v>
          </cell>
          <cell r="S124">
            <v>844594.16438524483</v>
          </cell>
          <cell r="T124">
            <v>182341.98536524599</v>
          </cell>
          <cell r="U124">
            <v>240690.43143680799</v>
          </cell>
          <cell r="V124">
            <v>337922.84754773235</v>
          </cell>
          <cell r="W124">
            <v>355683.24678732431</v>
          </cell>
          <cell r="X124">
            <v>0</v>
          </cell>
          <cell r="Y124">
            <v>38.310728869375453</v>
          </cell>
          <cell r="Z124">
            <v>9.5828293919272589</v>
          </cell>
          <cell r="AA124">
            <v>14500.907006720381</v>
          </cell>
          <cell r="AB124">
            <v>0</v>
          </cell>
          <cell r="AC124">
            <v>0</v>
          </cell>
          <cell r="AD124">
            <v>25989.561882505168</v>
          </cell>
          <cell r="AE124">
            <v>46031.955992172981</v>
          </cell>
          <cell r="AF124">
            <v>462526.04701482598</v>
          </cell>
          <cell r="AG124">
            <v>0</v>
          </cell>
          <cell r="AH124">
            <v>0</v>
          </cell>
        </row>
        <row r="125">
          <cell r="A125">
            <v>2</v>
          </cell>
          <cell r="B125" t="str">
            <v>CapeCod</v>
          </cell>
          <cell r="C125">
            <v>42095</v>
          </cell>
          <cell r="D125" t="str">
            <v>vol</v>
          </cell>
          <cell r="E125">
            <v>99990.760798446092</v>
          </cell>
          <cell r="F125">
            <v>1673.3322031203752</v>
          </cell>
          <cell r="G125">
            <v>7467858.0716456082</v>
          </cell>
          <cell r="H125">
            <v>434169.55936800927</v>
          </cell>
          <cell r="I125">
            <v>965277.80934888276</v>
          </cell>
          <cell r="J125">
            <v>151895.04441514952</v>
          </cell>
          <cell r="K125">
            <v>57449.620396964427</v>
          </cell>
          <cell r="L125">
            <v>249524.12370787354</v>
          </cell>
          <cell r="M125">
            <v>52848.669113118696</v>
          </cell>
          <cell r="N125">
            <v>0</v>
          </cell>
          <cell r="O125">
            <v>0</v>
          </cell>
          <cell r="P125">
            <v>207.90024703274938</v>
          </cell>
          <cell r="Q125">
            <v>1380.7323733422447</v>
          </cell>
          <cell r="R125">
            <v>289347.81271730916</v>
          </cell>
          <cell r="S125">
            <v>609319.31472456502</v>
          </cell>
          <cell r="T125">
            <v>135964.93039618066</v>
          </cell>
          <cell r="U125">
            <v>188324.94102041214</v>
          </cell>
          <cell r="V125">
            <v>275286.13660886377</v>
          </cell>
          <cell r="W125">
            <v>306847.61672105431</v>
          </cell>
          <cell r="X125">
            <v>0</v>
          </cell>
          <cell r="Y125">
            <v>29.2071145523532</v>
          </cell>
          <cell r="Z125">
            <v>6.9790832209148466</v>
          </cell>
          <cell r="AA125">
            <v>9522.9457745089185</v>
          </cell>
          <cell r="AB125">
            <v>0</v>
          </cell>
          <cell r="AC125">
            <v>0</v>
          </cell>
          <cell r="AD125">
            <v>20788.296657875417</v>
          </cell>
          <cell r="AE125">
            <v>39319.7533200826</v>
          </cell>
          <cell r="AF125">
            <v>411847.4501750241</v>
          </cell>
          <cell r="AG125">
            <v>28533.040378768052</v>
          </cell>
          <cell r="AH125">
            <v>0</v>
          </cell>
        </row>
        <row r="126">
          <cell r="A126">
            <v>2</v>
          </cell>
          <cell r="B126" t="str">
            <v>CapeCod</v>
          </cell>
          <cell r="C126">
            <v>42125</v>
          </cell>
          <cell r="D126" t="str">
            <v>vol</v>
          </cell>
          <cell r="E126">
            <v>88313.932569283948</v>
          </cell>
          <cell r="F126">
            <v>1407.6591569386123</v>
          </cell>
          <cell r="G126">
            <v>4496379.3495443994</v>
          </cell>
          <cell r="H126">
            <v>276746.26265777118</v>
          </cell>
          <cell r="I126">
            <v>474821.86843066034</v>
          </cell>
          <cell r="J126">
            <v>86977.495787832551</v>
          </cell>
          <cell r="K126">
            <v>31638.558665220808</v>
          </cell>
          <cell r="L126">
            <v>239070.8226121011</v>
          </cell>
          <cell r="M126">
            <v>46294.460768508819</v>
          </cell>
          <cell r="N126">
            <v>0</v>
          </cell>
          <cell r="O126">
            <v>0</v>
          </cell>
          <cell r="P126">
            <v>159.72916983668844</v>
          </cell>
          <cell r="Q126">
            <v>924.25216906589594</v>
          </cell>
          <cell r="R126">
            <v>189173.40791985177</v>
          </cell>
          <cell r="S126">
            <v>409254.48646019946</v>
          </cell>
          <cell r="T126">
            <v>103766.75295582139</v>
          </cell>
          <cell r="U126">
            <v>170017.23068960643</v>
          </cell>
          <cell r="V126">
            <v>195972.85140908594</v>
          </cell>
          <cell r="W126">
            <v>288146.84579926764</v>
          </cell>
          <cell r="X126">
            <v>0</v>
          </cell>
          <cell r="Y126">
            <v>21.124810837789962</v>
          </cell>
          <cell r="Z126">
            <v>4.0925525816469595</v>
          </cell>
          <cell r="AA126">
            <v>3800.4020234185173</v>
          </cell>
          <cell r="AB126">
            <v>0</v>
          </cell>
          <cell r="AC126">
            <v>0</v>
          </cell>
          <cell r="AD126">
            <v>16863.855619158639</v>
          </cell>
          <cell r="AE126">
            <v>39468.20909959844</v>
          </cell>
          <cell r="AF126">
            <v>424061.76934605598</v>
          </cell>
          <cell r="AG126">
            <v>43635.516010286228</v>
          </cell>
          <cell r="AH126">
            <v>0</v>
          </cell>
        </row>
        <row r="127">
          <cell r="A127">
            <v>2</v>
          </cell>
          <cell r="B127" t="str">
            <v>CapeCod</v>
          </cell>
          <cell r="C127">
            <v>42156</v>
          </cell>
          <cell r="D127" t="str">
            <v>vol</v>
          </cell>
          <cell r="E127">
            <v>89608.549589488699</v>
          </cell>
          <cell r="F127">
            <v>1233.6388530896352</v>
          </cell>
          <cell r="G127">
            <v>2768175.5624074331</v>
          </cell>
          <cell r="H127">
            <v>161793.39014918805</v>
          </cell>
          <cell r="I127">
            <v>196381.41378596696</v>
          </cell>
          <cell r="J127">
            <v>37004.594982727722</v>
          </cell>
          <cell r="K127">
            <v>17348.68844964042</v>
          </cell>
          <cell r="L127">
            <v>251382.38057319442</v>
          </cell>
          <cell r="M127">
            <v>40249.420770456993</v>
          </cell>
          <cell r="N127">
            <v>0</v>
          </cell>
          <cell r="O127">
            <v>0</v>
          </cell>
          <cell r="P127">
            <v>106.63369779435638</v>
          </cell>
          <cell r="Q127">
            <v>491.82546060382248</v>
          </cell>
          <cell r="R127">
            <v>92340.800277630042</v>
          </cell>
          <cell r="S127">
            <v>253020.3133204559</v>
          </cell>
          <cell r="T127">
            <v>76552.597983592306</v>
          </cell>
          <cell r="U127">
            <v>138785.39223346743</v>
          </cell>
          <cell r="V127">
            <v>143652.60034354572</v>
          </cell>
          <cell r="W127">
            <v>259917.20399633766</v>
          </cell>
          <cell r="X127">
            <v>0</v>
          </cell>
          <cell r="Y127">
            <v>13.240404460196027</v>
          </cell>
          <cell r="Z127">
            <v>1.8534167390930836</v>
          </cell>
          <cell r="AA127">
            <v>6071.8047132986885</v>
          </cell>
          <cell r="AB127">
            <v>0</v>
          </cell>
          <cell r="AC127">
            <v>0</v>
          </cell>
          <cell r="AD127">
            <v>13908.306625026044</v>
          </cell>
          <cell r="AE127">
            <v>38444.996454389628</v>
          </cell>
          <cell r="AF127">
            <v>410850.25256472849</v>
          </cell>
          <cell r="AG127">
            <v>44250.504042383072</v>
          </cell>
          <cell r="AH127">
            <v>0</v>
          </cell>
        </row>
        <row r="128">
          <cell r="A128">
            <v>2</v>
          </cell>
          <cell r="B128" t="str">
            <v>CapeCod</v>
          </cell>
          <cell r="C128">
            <v>42186</v>
          </cell>
          <cell r="D128" t="str">
            <v>vol</v>
          </cell>
          <cell r="E128">
            <v>98946.200345807927</v>
          </cell>
          <cell r="F128">
            <v>1076.1790874680644</v>
          </cell>
          <cell r="G128">
            <v>1948047.5225791042</v>
          </cell>
          <cell r="H128">
            <v>100544.17667140697</v>
          </cell>
          <cell r="I128">
            <v>89536.756120298713</v>
          </cell>
          <cell r="J128">
            <v>11872.494514305692</v>
          </cell>
          <cell r="K128">
            <v>12340.362405466762</v>
          </cell>
          <cell r="L128">
            <v>238228.55565989765</v>
          </cell>
          <cell r="M128">
            <v>38087.988643198005</v>
          </cell>
          <cell r="N128">
            <v>0</v>
          </cell>
          <cell r="O128">
            <v>0</v>
          </cell>
          <cell r="P128">
            <v>81.675485076302166</v>
          </cell>
          <cell r="Q128">
            <v>215.12266304172701</v>
          </cell>
          <cell r="R128">
            <v>52374.380224300301</v>
          </cell>
          <cell r="S128">
            <v>167827.78711983009</v>
          </cell>
          <cell r="T128">
            <v>48196.991349417316</v>
          </cell>
          <cell r="U128">
            <v>121269.17229759027</v>
          </cell>
          <cell r="V128">
            <v>114349.85427084086</v>
          </cell>
          <cell r="W128">
            <v>232568.76339612334</v>
          </cell>
          <cell r="X128">
            <v>0</v>
          </cell>
          <cell r="Y128">
            <v>9.869319464533115</v>
          </cell>
          <cell r="Z128">
            <v>1.1061571231025578</v>
          </cell>
          <cell r="AA128">
            <v>1230.5065052285042</v>
          </cell>
          <cell r="AB128">
            <v>0</v>
          </cell>
          <cell r="AC128">
            <v>0</v>
          </cell>
          <cell r="AD128">
            <v>15682.469223017726</v>
          </cell>
          <cell r="AE128">
            <v>45274.562194938262</v>
          </cell>
          <cell r="AF128">
            <v>377645.78302473488</v>
          </cell>
          <cell r="AG128">
            <v>20577.212532701931</v>
          </cell>
          <cell r="AH128">
            <v>0</v>
          </cell>
        </row>
        <row r="129">
          <cell r="A129">
            <v>2</v>
          </cell>
          <cell r="B129" t="str">
            <v>CapeCod</v>
          </cell>
          <cell r="C129">
            <v>42217</v>
          </cell>
          <cell r="D129" t="str">
            <v>vol</v>
          </cell>
          <cell r="E129">
            <v>93639.947921613202</v>
          </cell>
          <cell r="F129">
            <v>1026.1320614117496</v>
          </cell>
          <cell r="G129">
            <v>1717151.2194339561</v>
          </cell>
          <cell r="H129">
            <v>82373.800552892993</v>
          </cell>
          <cell r="I129">
            <v>85427.697565011942</v>
          </cell>
          <cell r="J129">
            <v>10792.576215438488</v>
          </cell>
          <cell r="K129">
            <v>9864.6255356760084</v>
          </cell>
          <cell r="L129">
            <v>278408.76666398469</v>
          </cell>
          <cell r="M129">
            <v>39523.414615788548</v>
          </cell>
          <cell r="N129">
            <v>0</v>
          </cell>
          <cell r="O129">
            <v>0</v>
          </cell>
          <cell r="P129">
            <v>73.18292318413512</v>
          </cell>
          <cell r="Q129">
            <v>117.28239702499766</v>
          </cell>
          <cell r="R129">
            <v>45217.752131781854</v>
          </cell>
          <cell r="S129">
            <v>170362.14255890215</v>
          </cell>
          <cell r="T129">
            <v>45485.854892714422</v>
          </cell>
          <cell r="U129">
            <v>121947.20051150073</v>
          </cell>
          <cell r="V129">
            <v>111123.38795989894</v>
          </cell>
          <cell r="W129">
            <v>220067.76918738396</v>
          </cell>
          <cell r="X129">
            <v>0</v>
          </cell>
          <cell r="Y129">
            <v>8.8522999321982834</v>
          </cell>
          <cell r="Z129">
            <v>1.0104393165877699</v>
          </cell>
          <cell r="AA129">
            <v>743.41037849302495</v>
          </cell>
          <cell r="AB129">
            <v>0</v>
          </cell>
          <cell r="AC129">
            <v>0</v>
          </cell>
          <cell r="AD129">
            <v>11724.484324102352</v>
          </cell>
          <cell r="AE129">
            <v>59412.734671971841</v>
          </cell>
          <cell r="AF129">
            <v>368789.41768824286</v>
          </cell>
          <cell r="AG129">
            <v>22005.888687893377</v>
          </cell>
          <cell r="AH129">
            <v>0</v>
          </cell>
        </row>
        <row r="130">
          <cell r="A130">
            <v>2</v>
          </cell>
          <cell r="B130" t="str">
            <v>CapeCod</v>
          </cell>
          <cell r="C130">
            <v>42248</v>
          </cell>
          <cell r="D130" t="str">
            <v>vol</v>
          </cell>
          <cell r="E130">
            <v>82748.225658431329</v>
          </cell>
          <cell r="F130">
            <v>1029.2719555138519</v>
          </cell>
          <cell r="G130">
            <v>1716989.6746079405</v>
          </cell>
          <cell r="H130">
            <v>83963.918551057679</v>
          </cell>
          <cell r="I130">
            <v>94591.230281607903</v>
          </cell>
          <cell r="J130">
            <v>13530.471408845724</v>
          </cell>
          <cell r="K130">
            <v>3372.2892236625048</v>
          </cell>
          <cell r="L130">
            <v>280562.91510299314</v>
          </cell>
          <cell r="M130">
            <v>35567.805657169432</v>
          </cell>
          <cell r="N130">
            <v>0</v>
          </cell>
          <cell r="O130">
            <v>0</v>
          </cell>
          <cell r="P130">
            <v>78.347332645501282</v>
          </cell>
          <cell r="Q130">
            <v>118.55932935631149</v>
          </cell>
          <cell r="R130">
            <v>47267.788632636926</v>
          </cell>
          <cell r="S130">
            <v>173909.03361735144</v>
          </cell>
          <cell r="T130">
            <v>54314.64332541405</v>
          </cell>
          <cell r="U130">
            <v>114536.07674424454</v>
          </cell>
          <cell r="V130">
            <v>111913.5395407733</v>
          </cell>
          <cell r="W130">
            <v>239141.55743313141</v>
          </cell>
          <cell r="X130">
            <v>0</v>
          </cell>
          <cell r="Y130">
            <v>9.5456682950712182</v>
          </cell>
          <cell r="Z130">
            <v>1.1370282507512475</v>
          </cell>
          <cell r="AA130">
            <v>1086.0472306957959</v>
          </cell>
          <cell r="AB130">
            <v>0</v>
          </cell>
          <cell r="AC130">
            <v>0</v>
          </cell>
          <cell r="AD130">
            <v>13421.33244623151</v>
          </cell>
          <cell r="AE130">
            <v>60214.022985886193</v>
          </cell>
          <cell r="AF130">
            <v>367918.05215067562</v>
          </cell>
          <cell r="AG130">
            <v>38984.399949045961</v>
          </cell>
          <cell r="AH130">
            <v>0</v>
          </cell>
        </row>
        <row r="131">
          <cell r="A131">
            <v>2</v>
          </cell>
          <cell r="B131" t="str">
            <v>CapeCod</v>
          </cell>
          <cell r="C131">
            <v>42278</v>
          </cell>
          <cell r="D131" t="str">
            <v>vol</v>
          </cell>
          <cell r="E131">
            <v>73101.281576836234</v>
          </cell>
          <cell r="F131">
            <v>1082.104153028276</v>
          </cell>
          <cell r="G131">
            <v>2110268.1672137929</v>
          </cell>
          <cell r="H131">
            <v>113762.79192357673</v>
          </cell>
          <cell r="I131">
            <v>138887.89670909039</v>
          </cell>
          <cell r="J131">
            <v>35503.307470422784</v>
          </cell>
          <cell r="K131">
            <v>27280.970722502181</v>
          </cell>
          <cell r="L131">
            <v>232521.14363177697</v>
          </cell>
          <cell r="M131">
            <v>39201.211199867546</v>
          </cell>
          <cell r="N131">
            <v>0</v>
          </cell>
          <cell r="O131">
            <v>0</v>
          </cell>
          <cell r="P131">
            <v>90.443813795965539</v>
          </cell>
          <cell r="Q131">
            <v>193.6590287567725</v>
          </cell>
          <cell r="R131">
            <v>67807.048215718052</v>
          </cell>
          <cell r="S131">
            <v>231966.41173010919</v>
          </cell>
          <cell r="T131">
            <v>59973.479568693991</v>
          </cell>
          <cell r="U131">
            <v>121139.43302231579</v>
          </cell>
          <cell r="V131">
            <v>136597.44440629802</v>
          </cell>
          <cell r="W131">
            <v>240875.69021190415</v>
          </cell>
          <cell r="X131">
            <v>0</v>
          </cell>
          <cell r="Y131">
            <v>11.293486459746546</v>
          </cell>
          <cell r="Z131">
            <v>1.5956989159683481</v>
          </cell>
          <cell r="AA131">
            <v>1965.9636018044509</v>
          </cell>
          <cell r="AB131">
            <v>0</v>
          </cell>
          <cell r="AC131">
            <v>0</v>
          </cell>
          <cell r="AD131">
            <v>15220.340900110717</v>
          </cell>
          <cell r="AE131">
            <v>46619.315592284809</v>
          </cell>
          <cell r="AF131">
            <v>391712.83537622396</v>
          </cell>
          <cell r="AG131">
            <v>51007.271801099479</v>
          </cell>
          <cell r="AH131">
            <v>0</v>
          </cell>
        </row>
        <row r="132">
          <cell r="A132">
            <v>2</v>
          </cell>
          <cell r="B132" t="str">
            <v>CapeCod</v>
          </cell>
          <cell r="C132">
            <v>42309</v>
          </cell>
          <cell r="D132" t="str">
            <v>vol</v>
          </cell>
          <cell r="E132">
            <v>84999.531324779047</v>
          </cell>
          <cell r="F132">
            <v>1506.1588302359912</v>
          </cell>
          <cell r="G132">
            <v>4172609.5922184736</v>
          </cell>
          <cell r="H132">
            <v>252969.80597324314</v>
          </cell>
          <cell r="I132">
            <v>383969.54870760493</v>
          </cell>
          <cell r="J132">
            <v>82631.82920701796</v>
          </cell>
          <cell r="K132">
            <v>51830.695610216804</v>
          </cell>
          <cell r="L132">
            <v>223642.97570616205</v>
          </cell>
          <cell r="M132">
            <v>44899.927431532909</v>
          </cell>
          <cell r="N132">
            <v>0</v>
          </cell>
          <cell r="O132">
            <v>0</v>
          </cell>
          <cell r="P132">
            <v>138.88384563456543</v>
          </cell>
          <cell r="Q132">
            <v>663.65306098467886</v>
          </cell>
          <cell r="R132">
            <v>130862.42552061277</v>
          </cell>
          <cell r="S132">
            <v>396165.64655585261</v>
          </cell>
          <cell r="T132">
            <v>86037.914500469284</v>
          </cell>
          <cell r="U132">
            <v>154209.3061612116</v>
          </cell>
          <cell r="V132">
            <v>199522.52314287261</v>
          </cell>
          <cell r="W132">
            <v>240050.68023084194</v>
          </cell>
          <cell r="X132">
            <v>0</v>
          </cell>
          <cell r="Y132">
            <v>18.79495781486413</v>
          </cell>
          <cell r="Z132">
            <v>3.9655248752590091</v>
          </cell>
          <cell r="AA132">
            <v>4434.759369141213</v>
          </cell>
          <cell r="AB132">
            <v>0</v>
          </cell>
          <cell r="AC132">
            <v>0</v>
          </cell>
          <cell r="AD132">
            <v>22730.957549035804</v>
          </cell>
          <cell r="AE132">
            <v>43282.946672272323</v>
          </cell>
          <cell r="AF132">
            <v>408803.09795426717</v>
          </cell>
          <cell r="AG132">
            <v>30017.931055923127</v>
          </cell>
          <cell r="AH132">
            <v>0</v>
          </cell>
        </row>
        <row r="133">
          <cell r="A133">
            <v>2</v>
          </cell>
          <cell r="B133" t="str">
            <v>CapeCod</v>
          </cell>
          <cell r="C133">
            <v>42339</v>
          </cell>
          <cell r="D133" t="str">
            <v>vol</v>
          </cell>
          <cell r="E133">
            <v>116045.98585678946</v>
          </cell>
          <cell r="F133">
            <v>1864.9446860650082</v>
          </cell>
          <cell r="G133">
            <v>7996389.0083072679</v>
          </cell>
          <cell r="H133">
            <v>430809.5650647158</v>
          </cell>
          <cell r="I133">
            <v>875326.05739187973</v>
          </cell>
          <cell r="J133">
            <v>164942.22860073662</v>
          </cell>
          <cell r="K133">
            <v>90724.223344134545</v>
          </cell>
          <cell r="L133">
            <v>245030.15122170621</v>
          </cell>
          <cell r="M133">
            <v>52766.769336534882</v>
          </cell>
          <cell r="N133">
            <v>0</v>
          </cell>
          <cell r="O133">
            <v>0</v>
          </cell>
          <cell r="P133">
            <v>1090.7943037700143</v>
          </cell>
          <cell r="Q133">
            <v>619.10126145218749</v>
          </cell>
          <cell r="R133">
            <v>243889.09869278964</v>
          </cell>
          <cell r="S133">
            <v>712466.11940392142</v>
          </cell>
          <cell r="T133">
            <v>152129.46106485266</v>
          </cell>
          <cell r="U133">
            <v>190934.8213241428</v>
          </cell>
          <cell r="V133">
            <v>257237.03381005154</v>
          </cell>
          <cell r="W133">
            <v>342454.26807314059</v>
          </cell>
          <cell r="X133">
            <v>0</v>
          </cell>
          <cell r="Y133">
            <v>0</v>
          </cell>
          <cell r="Z133">
            <v>7.5149097827998945</v>
          </cell>
          <cell r="AA133">
            <v>24818.068989432781</v>
          </cell>
          <cell r="AB133">
            <v>0</v>
          </cell>
          <cell r="AC133">
            <v>0</v>
          </cell>
          <cell r="AD133">
            <v>24281.076122832725</v>
          </cell>
          <cell r="AE133">
            <v>45525.625647643443</v>
          </cell>
          <cell r="AF133">
            <v>488988.49154820573</v>
          </cell>
          <cell r="AG133">
            <v>0</v>
          </cell>
          <cell r="AH133">
            <v>0</v>
          </cell>
        </row>
        <row r="134">
          <cell r="A134">
            <v>2</v>
          </cell>
          <cell r="B134" t="str">
            <v>CapeCod</v>
          </cell>
          <cell r="C134">
            <v>42370</v>
          </cell>
          <cell r="D134" t="str">
            <v>vol</v>
          </cell>
          <cell r="E134">
            <v>122872.6694192709</v>
          </cell>
          <cell r="F134">
            <v>2310.9181642813892</v>
          </cell>
          <cell r="G134">
            <v>11705216.370323256</v>
          </cell>
          <cell r="H134">
            <v>604065.00110049278</v>
          </cell>
          <cell r="I134">
            <v>1517231.3841204096</v>
          </cell>
          <cell r="J134">
            <v>227062.1354619324</v>
          </cell>
          <cell r="K134">
            <v>104629.32930222707</v>
          </cell>
          <cell r="L134">
            <v>265002.81315332267</v>
          </cell>
          <cell r="M134">
            <v>66206.407410017375</v>
          </cell>
          <cell r="N134">
            <v>0</v>
          </cell>
          <cell r="O134">
            <v>0</v>
          </cell>
          <cell r="P134">
            <v>328.11937800739611</v>
          </cell>
          <cell r="Q134">
            <v>1658.3011991699739</v>
          </cell>
          <cell r="R134">
            <v>395557.49249616783</v>
          </cell>
          <cell r="S134">
            <v>973667.61767786706</v>
          </cell>
          <cell r="T134">
            <v>189367.12264321186</v>
          </cell>
          <cell r="U134">
            <v>233630.30973023342</v>
          </cell>
          <cell r="V134">
            <v>357411.12961491192</v>
          </cell>
          <cell r="W134">
            <v>386741.60536736774</v>
          </cell>
          <cell r="X134">
            <v>0</v>
          </cell>
          <cell r="Y134">
            <v>47.118247068012977</v>
          </cell>
          <cell r="Z134">
            <v>12.016534294071775</v>
          </cell>
          <cell r="AA134">
            <v>15321.033357648235</v>
          </cell>
          <cell r="AB134">
            <v>0</v>
          </cell>
          <cell r="AC134">
            <v>0</v>
          </cell>
          <cell r="AD134">
            <v>29723.609260098565</v>
          </cell>
          <cell r="AE134">
            <v>49010.645091073595</v>
          </cell>
          <cell r="AF134">
            <v>549919.4843790835</v>
          </cell>
          <cell r="AG134">
            <v>0</v>
          </cell>
          <cell r="AH134">
            <v>0</v>
          </cell>
        </row>
        <row r="135">
          <cell r="A135">
            <v>2</v>
          </cell>
          <cell r="B135" t="str">
            <v>CapeCod</v>
          </cell>
          <cell r="C135">
            <v>42401</v>
          </cell>
          <cell r="D135" t="str">
            <v>vol</v>
          </cell>
          <cell r="E135">
            <v>120143.36473889563</v>
          </cell>
          <cell r="F135">
            <v>2271.5785115675312</v>
          </cell>
          <cell r="G135">
            <v>12743097.873087691</v>
          </cell>
          <cell r="H135">
            <v>674800.84239979694</v>
          </cell>
          <cell r="I135">
            <v>1727376.3358697568</v>
          </cell>
          <cell r="J135">
            <v>242100.36270325357</v>
          </cell>
          <cell r="K135">
            <v>98907.115897225565</v>
          </cell>
          <cell r="L135">
            <v>292086.09520113951</v>
          </cell>
          <cell r="M135">
            <v>71975.334330694386</v>
          </cell>
          <cell r="N135">
            <v>0</v>
          </cell>
          <cell r="O135">
            <v>0</v>
          </cell>
          <cell r="P135">
            <v>367.91727608456745</v>
          </cell>
          <cell r="Q135">
            <v>1875.3924303558979</v>
          </cell>
          <cell r="R135">
            <v>458963.53795710806</v>
          </cell>
          <cell r="S135">
            <v>1074279.1515632051</v>
          </cell>
          <cell r="T135">
            <v>221773.76306528819</v>
          </cell>
          <cell r="U135">
            <v>272098.81271828699</v>
          </cell>
          <cell r="V135">
            <v>386115.04173083231</v>
          </cell>
          <cell r="W135">
            <v>382880.17539669119</v>
          </cell>
          <cell r="X135">
            <v>0</v>
          </cell>
          <cell r="Y135">
            <v>52.59762457288015</v>
          </cell>
          <cell r="Z135">
            <v>13.197370275168494</v>
          </cell>
          <cell r="AA135">
            <v>16360.559559619647</v>
          </cell>
          <cell r="AB135">
            <v>0</v>
          </cell>
          <cell r="AC135">
            <v>0</v>
          </cell>
          <cell r="AD135">
            <v>32898.554148449271</v>
          </cell>
          <cell r="AE135">
            <v>47513.114036612635</v>
          </cell>
          <cell r="AF135">
            <v>550284.67797093443</v>
          </cell>
          <cell r="AG135">
            <v>0</v>
          </cell>
          <cell r="AH135">
            <v>0</v>
          </cell>
        </row>
        <row r="136">
          <cell r="A136">
            <v>2</v>
          </cell>
          <cell r="B136" t="str">
            <v>CapeCod</v>
          </cell>
          <cell r="C136">
            <v>42430</v>
          </cell>
          <cell r="D136" t="str">
            <v>vol</v>
          </cell>
          <cell r="E136">
            <v>97626.726929011231</v>
          </cell>
          <cell r="F136">
            <v>2164.7533005690366</v>
          </cell>
          <cell r="G136">
            <v>10995924.439356012</v>
          </cell>
          <cell r="H136">
            <v>600904.89747927035</v>
          </cell>
          <cell r="I136">
            <v>1472201.6716330254</v>
          </cell>
          <cell r="J136">
            <v>211695.80927001117</v>
          </cell>
          <cell r="K136">
            <v>80488.697724667873</v>
          </cell>
          <cell r="L136">
            <v>281668.183530443</v>
          </cell>
          <cell r="M136">
            <v>60397.742770626908</v>
          </cell>
          <cell r="N136">
            <v>0</v>
          </cell>
          <cell r="O136">
            <v>0</v>
          </cell>
          <cell r="P136">
            <v>330.66019359478571</v>
          </cell>
          <cell r="Q136">
            <v>1751.8627194698865</v>
          </cell>
          <cell r="R136">
            <v>427870.46664363396</v>
          </cell>
          <cell r="S136">
            <v>934601.80154183751</v>
          </cell>
          <cell r="T136">
            <v>194096.45346360994</v>
          </cell>
          <cell r="U136">
            <v>247193.93169860629</v>
          </cell>
          <cell r="V136">
            <v>351050.02024176606</v>
          </cell>
          <cell r="W136">
            <v>345151.75142033858</v>
          </cell>
          <cell r="X136">
            <v>0</v>
          </cell>
          <cell r="Y136">
            <v>46.464719851286468</v>
          </cell>
          <cell r="Z136">
            <v>11.074242665837035</v>
          </cell>
          <cell r="AA136">
            <v>14913.487610294269</v>
          </cell>
          <cell r="AB136">
            <v>0</v>
          </cell>
          <cell r="AC136">
            <v>0</v>
          </cell>
          <cell r="AD136">
            <v>28754.666975503289</v>
          </cell>
          <cell r="AE136">
            <v>44217.255987907454</v>
          </cell>
          <cell r="AF136">
            <v>536099.44330461475</v>
          </cell>
          <cell r="AG136">
            <v>0</v>
          </cell>
          <cell r="AH136">
            <v>0</v>
          </cell>
        </row>
        <row r="137">
          <cell r="A137">
            <v>2</v>
          </cell>
          <cell r="B137" t="str">
            <v>CapeCod</v>
          </cell>
          <cell r="C137">
            <v>42461</v>
          </cell>
          <cell r="D137" t="str">
            <v>vol</v>
          </cell>
          <cell r="E137">
            <v>89989.965522875835</v>
          </cell>
          <cell r="F137">
            <v>1793.877593186023</v>
          </cell>
          <cell r="G137">
            <v>7672866.0646070084</v>
          </cell>
          <cell r="H137">
            <v>444342.6865029512</v>
          </cell>
          <cell r="I137">
            <v>958477.07246939233</v>
          </cell>
          <cell r="J137">
            <v>149191.8362231084</v>
          </cell>
          <cell r="K137">
            <v>55553.008909337455</v>
          </cell>
          <cell r="L137">
            <v>210692.27453226998</v>
          </cell>
          <cell r="M137">
            <v>49110.37533170465</v>
          </cell>
          <cell r="N137">
            <v>0</v>
          </cell>
          <cell r="O137">
            <v>0</v>
          </cell>
          <cell r="P137">
            <v>257.14181401824499</v>
          </cell>
          <cell r="Q137">
            <v>1381.8716949058858</v>
          </cell>
          <cell r="R137">
            <v>310316.34638931626</v>
          </cell>
          <cell r="S137">
            <v>681031.86377432127</v>
          </cell>
          <cell r="T137">
            <v>147181.29078972462</v>
          </cell>
          <cell r="U137">
            <v>195573.99550783262</v>
          </cell>
          <cell r="V137">
            <v>289876.17468357203</v>
          </cell>
          <cell r="W137">
            <v>301510.142284884</v>
          </cell>
          <cell r="X137">
            <v>0</v>
          </cell>
          <cell r="Y137">
            <v>35.562817951087865</v>
          </cell>
          <cell r="Z137">
            <v>8.0776081700264815</v>
          </cell>
          <cell r="AA137">
            <v>9938.4764501619193</v>
          </cell>
          <cell r="AB137">
            <v>0</v>
          </cell>
          <cell r="AC137">
            <v>0</v>
          </cell>
          <cell r="AD137">
            <v>23244.566732169438</v>
          </cell>
          <cell r="AE137">
            <v>37623.670406544508</v>
          </cell>
          <cell r="AF137">
            <v>477905.9117675944</v>
          </cell>
          <cell r="AG137">
            <v>5342.5050347603947</v>
          </cell>
          <cell r="AH137">
            <v>0</v>
          </cell>
        </row>
        <row r="138">
          <cell r="A138">
            <v>2</v>
          </cell>
          <cell r="B138" t="str">
            <v>CapeCod</v>
          </cell>
          <cell r="C138">
            <v>42491</v>
          </cell>
          <cell r="D138" t="str">
            <v>vol</v>
          </cell>
          <cell r="E138">
            <v>80917.267018498111</v>
          </cell>
          <cell r="F138">
            <v>1500.1508544021547</v>
          </cell>
          <cell r="G138">
            <v>4591206.8871925836</v>
          </cell>
          <cell r="H138">
            <v>281738.17580195225</v>
          </cell>
          <cell r="I138">
            <v>462372.52784748282</v>
          </cell>
          <cell r="J138">
            <v>84776.017716291608</v>
          </cell>
          <cell r="K138">
            <v>30644.952783792374</v>
          </cell>
          <cell r="L138">
            <v>202330.27782245624</v>
          </cell>
          <cell r="M138">
            <v>42564.516280607277</v>
          </cell>
          <cell r="N138">
            <v>0</v>
          </cell>
          <cell r="O138">
            <v>0</v>
          </cell>
          <cell r="P138">
            <v>192.66131822295139</v>
          </cell>
          <cell r="Q138">
            <v>917.72024600525299</v>
          </cell>
          <cell r="R138">
            <v>197183.22337133461</v>
          </cell>
          <cell r="S138">
            <v>449582.48823060584</v>
          </cell>
          <cell r="T138">
            <v>111731.61549932401</v>
          </cell>
          <cell r="U138">
            <v>173886.9910630844</v>
          </cell>
          <cell r="V138">
            <v>209655.05048749945</v>
          </cell>
          <cell r="W138">
            <v>281727.66401293932</v>
          </cell>
          <cell r="X138">
            <v>0</v>
          </cell>
          <cell r="Y138">
            <v>25.292261577242428</v>
          </cell>
          <cell r="Z138">
            <v>4.7480755890035651</v>
          </cell>
          <cell r="AA138">
            <v>3887.8155116112316</v>
          </cell>
          <cell r="AB138">
            <v>0</v>
          </cell>
          <cell r="AC138">
            <v>0</v>
          </cell>
          <cell r="AD138">
            <v>18717.674108789761</v>
          </cell>
          <cell r="AE138">
            <v>36722.818390068103</v>
          </cell>
          <cell r="AF138">
            <v>478080.91039374442</v>
          </cell>
          <cell r="AG138">
            <v>27017.234695984505</v>
          </cell>
          <cell r="AH138">
            <v>0</v>
          </cell>
        </row>
        <row r="139">
          <cell r="A139">
            <v>2</v>
          </cell>
          <cell r="B139" t="str">
            <v>CapeCod</v>
          </cell>
          <cell r="C139">
            <v>42522</v>
          </cell>
          <cell r="D139" t="str">
            <v>vol</v>
          </cell>
          <cell r="E139">
            <v>84172.71071478237</v>
          </cell>
          <cell r="F139">
            <v>1321.7045947126842</v>
          </cell>
          <cell r="G139">
            <v>2843147.8055018443</v>
          </cell>
          <cell r="H139">
            <v>166099.40165964843</v>
          </cell>
          <cell r="I139">
            <v>185148.63039361651</v>
          </cell>
          <cell r="J139">
            <v>36068.355284135425</v>
          </cell>
          <cell r="K139">
            <v>17174.987778657167</v>
          </cell>
          <cell r="L139">
            <v>219680.85631685835</v>
          </cell>
          <cell r="M139">
            <v>37116.82116241326</v>
          </cell>
          <cell r="N139">
            <v>0</v>
          </cell>
          <cell r="O139">
            <v>0</v>
          </cell>
          <cell r="P139">
            <v>127.32720015558935</v>
          </cell>
          <cell r="Q139">
            <v>485.18536604206474</v>
          </cell>
          <cell r="R139">
            <v>95565.617840991836</v>
          </cell>
          <cell r="S139">
            <v>275686.41648993769</v>
          </cell>
          <cell r="T139">
            <v>83145.087266926552</v>
          </cell>
          <cell r="U139">
            <v>140653.03725275185</v>
          </cell>
          <cell r="V139">
            <v>155540.09916566152</v>
          </cell>
          <cell r="W139">
            <v>255652.62782120984</v>
          </cell>
          <cell r="X139">
            <v>0</v>
          </cell>
          <cell r="Y139">
            <v>15.904167355600663</v>
          </cell>
          <cell r="Z139">
            <v>2.3057157450310264</v>
          </cell>
          <cell r="AA139">
            <v>6392.331101740072</v>
          </cell>
          <cell r="AB139">
            <v>0</v>
          </cell>
          <cell r="AC139">
            <v>0</v>
          </cell>
          <cell r="AD139">
            <v>15510.905545325992</v>
          </cell>
          <cell r="AE139">
            <v>35360.183292013891</v>
          </cell>
          <cell r="AF139">
            <v>456894.04880411434</v>
          </cell>
          <cell r="AG139">
            <v>34308.15003266128</v>
          </cell>
          <cell r="AH139">
            <v>0</v>
          </cell>
        </row>
        <row r="140">
          <cell r="A140">
            <v>2</v>
          </cell>
          <cell r="B140" t="str">
            <v>CapeCod</v>
          </cell>
          <cell r="C140">
            <v>42552</v>
          </cell>
          <cell r="D140" t="str">
            <v>vol</v>
          </cell>
          <cell r="E140">
            <v>93661.029642630281</v>
          </cell>
          <cell r="F140">
            <v>1134.7635328445751</v>
          </cell>
          <cell r="G140">
            <v>1984702.5929638587</v>
          </cell>
          <cell r="H140">
            <v>102519.32397613932</v>
          </cell>
          <cell r="I140">
            <v>74845.846332902496</v>
          </cell>
          <cell r="J140">
            <v>10818.598576157996</v>
          </cell>
          <cell r="K140">
            <v>12322.304695760016</v>
          </cell>
          <cell r="L140">
            <v>206548.00664000938</v>
          </cell>
          <cell r="M140">
            <v>35022.884842336163</v>
          </cell>
          <cell r="N140">
            <v>0</v>
          </cell>
          <cell r="O140">
            <v>0</v>
          </cell>
          <cell r="P140">
            <v>93.685907277043995</v>
          </cell>
          <cell r="Q140">
            <v>200.41185211477796</v>
          </cell>
          <cell r="R140">
            <v>53624.784591092517</v>
          </cell>
          <cell r="S140">
            <v>178197.50777308358</v>
          </cell>
          <cell r="T140">
            <v>51780.141350608101</v>
          </cell>
          <cell r="U140">
            <v>122125.65106102666</v>
          </cell>
          <cell r="V140">
            <v>125245.93989318449</v>
          </cell>
          <cell r="W140">
            <v>228091.31429459629</v>
          </cell>
          <cell r="X140">
            <v>0</v>
          </cell>
          <cell r="Y140">
            <v>11.557935790713909</v>
          </cell>
          <cell r="Z140">
            <v>1.5029458059771847</v>
          </cell>
          <cell r="AA140">
            <v>1205.4524674412867</v>
          </cell>
          <cell r="AB140">
            <v>0</v>
          </cell>
          <cell r="AC140">
            <v>0</v>
          </cell>
          <cell r="AD140">
            <v>17452.341102002163</v>
          </cell>
          <cell r="AE140">
            <v>41332.675898211455</v>
          </cell>
          <cell r="AF140">
            <v>415965.15757519781</v>
          </cell>
          <cell r="AG140">
            <v>12988.401912984242</v>
          </cell>
          <cell r="AH140">
            <v>0</v>
          </cell>
        </row>
        <row r="141">
          <cell r="A141">
            <v>2</v>
          </cell>
          <cell r="B141" t="str">
            <v>CapeCod</v>
          </cell>
          <cell r="C141">
            <v>42583</v>
          </cell>
          <cell r="D141" t="str">
            <v>vol</v>
          </cell>
          <cell r="E141">
            <v>89497.292077297272</v>
          </cell>
          <cell r="F141">
            <v>1101.3962139075231</v>
          </cell>
          <cell r="G141">
            <v>1747324.9025206079</v>
          </cell>
          <cell r="H141">
            <v>83585.410383194161</v>
          </cell>
          <cell r="I141">
            <v>73545.348867384091</v>
          </cell>
          <cell r="J141">
            <v>9799.7238559711186</v>
          </cell>
          <cell r="K141">
            <v>9883.6041131949551</v>
          </cell>
          <cell r="L141">
            <v>250491.28209377656</v>
          </cell>
          <cell r="M141">
            <v>36716.67880467022</v>
          </cell>
          <cell r="N141">
            <v>0</v>
          </cell>
          <cell r="O141">
            <v>0</v>
          </cell>
          <cell r="P141">
            <v>85.40064455924356</v>
          </cell>
          <cell r="Q141">
            <v>99.139317600170813</v>
          </cell>
          <cell r="R141">
            <v>46378.790679620317</v>
          </cell>
          <cell r="S141">
            <v>181696.55253748302</v>
          </cell>
          <cell r="T141">
            <v>48888.039473529214</v>
          </cell>
          <cell r="U141">
            <v>123545.8126472218</v>
          </cell>
          <cell r="V141">
            <v>121761.17523476697</v>
          </cell>
          <cell r="W141">
            <v>216795.04098599896</v>
          </cell>
          <cell r="X141">
            <v>0</v>
          </cell>
          <cell r="Y141">
            <v>10.564407454536608</v>
          </cell>
          <cell r="Z141">
            <v>1.4137473927365911</v>
          </cell>
          <cell r="AA141">
            <v>676.77611387725472</v>
          </cell>
          <cell r="AB141">
            <v>0</v>
          </cell>
          <cell r="AC141">
            <v>0</v>
          </cell>
          <cell r="AD141">
            <v>13112.883854457525</v>
          </cell>
          <cell r="AE141">
            <v>54692.789187108174</v>
          </cell>
          <cell r="AF141">
            <v>408609.37246398983</v>
          </cell>
          <cell r="AG141">
            <v>13979.342815132653</v>
          </cell>
          <cell r="AH141">
            <v>0</v>
          </cell>
        </row>
        <row r="142">
          <cell r="A142">
            <v>2</v>
          </cell>
          <cell r="B142" t="str">
            <v>CapeCod</v>
          </cell>
          <cell r="C142">
            <v>42614</v>
          </cell>
          <cell r="D142" t="str">
            <v>vol</v>
          </cell>
          <cell r="E142">
            <v>78813.845602510322</v>
          </cell>
          <cell r="F142">
            <v>1106.5570016652141</v>
          </cell>
          <cell r="G142">
            <v>1749905.1964927774</v>
          </cell>
          <cell r="H142">
            <v>85245.196261602046</v>
          </cell>
          <cell r="I142">
            <v>81075.369983600162</v>
          </cell>
          <cell r="J142">
            <v>12398.474935623906</v>
          </cell>
          <cell r="K142">
            <v>3882.4393402981923</v>
          </cell>
          <cell r="L142">
            <v>250896.98225369002</v>
          </cell>
          <cell r="M142">
            <v>34710.775841945957</v>
          </cell>
          <cell r="N142">
            <v>0</v>
          </cell>
          <cell r="O142">
            <v>0</v>
          </cell>
          <cell r="P142">
            <v>91.671029322036361</v>
          </cell>
          <cell r="Q142">
            <v>100.20256008502184</v>
          </cell>
          <cell r="R142">
            <v>49138.228803120699</v>
          </cell>
          <cell r="S142">
            <v>187858.61074639941</v>
          </cell>
          <cell r="T142">
            <v>58064.731645918313</v>
          </cell>
          <cell r="U142">
            <v>115894.4187764848</v>
          </cell>
          <cell r="V142">
            <v>122935.17933507101</v>
          </cell>
          <cell r="W142">
            <v>236003.19824140583</v>
          </cell>
          <cell r="X142">
            <v>0</v>
          </cell>
          <cell r="Y142">
            <v>11.367350003476702</v>
          </cell>
          <cell r="Z142">
            <v>1.5324434941679144</v>
          </cell>
          <cell r="AA142">
            <v>1023.8017562228002</v>
          </cell>
          <cell r="AB142">
            <v>0</v>
          </cell>
          <cell r="AC142">
            <v>0</v>
          </cell>
          <cell r="AD142">
            <v>15031.994770633986</v>
          </cell>
          <cell r="AE142">
            <v>55445.873340828111</v>
          </cell>
          <cell r="AF142">
            <v>410497.27828181291</v>
          </cell>
          <cell r="AG142">
            <v>31333.166100481849</v>
          </cell>
          <cell r="AH142">
            <v>0</v>
          </cell>
        </row>
        <row r="143">
          <cell r="A143">
            <v>2</v>
          </cell>
          <cell r="B143" t="str">
            <v>CapeCod</v>
          </cell>
          <cell r="C143">
            <v>42644</v>
          </cell>
          <cell r="D143" t="str">
            <v>vol</v>
          </cell>
          <cell r="E143">
            <v>68013.980246610838</v>
          </cell>
          <cell r="F143">
            <v>1148.2986666589429</v>
          </cell>
          <cell r="G143">
            <v>2109378.9835731746</v>
          </cell>
          <cell r="H143">
            <v>112896.24627946879</v>
          </cell>
          <cell r="I143">
            <v>122347.35488172983</v>
          </cell>
          <cell r="J143">
            <v>32721.210578932652</v>
          </cell>
          <cell r="K143">
            <v>25592.379909759755</v>
          </cell>
          <cell r="L143">
            <v>201252.87262283661</v>
          </cell>
          <cell r="M143">
            <v>35600.953326772062</v>
          </cell>
          <cell r="N143">
            <v>0</v>
          </cell>
          <cell r="O143">
            <v>0</v>
          </cell>
          <cell r="P143">
            <v>105.40231764531697</v>
          </cell>
          <cell r="Q143">
            <v>170.9017646522332</v>
          </cell>
          <cell r="R143">
            <v>69400.973337077477</v>
          </cell>
          <cell r="S143">
            <v>248931.20475788234</v>
          </cell>
          <cell r="T143">
            <v>62901.438276603345</v>
          </cell>
          <cell r="U143">
            <v>121669.91716391867</v>
          </cell>
          <cell r="V143">
            <v>145361.31660954244</v>
          </cell>
          <cell r="W143">
            <v>234659.51412363819</v>
          </cell>
          <cell r="X143">
            <v>0</v>
          </cell>
          <cell r="Y143">
            <v>13.294384719265128</v>
          </cell>
          <cell r="Z143">
            <v>1.9971159187126486</v>
          </cell>
          <cell r="AA143">
            <v>1882.6469108274016</v>
          </cell>
          <cell r="AB143">
            <v>0</v>
          </cell>
          <cell r="AC143">
            <v>0</v>
          </cell>
          <cell r="AD143">
            <v>16825.497440137733</v>
          </cell>
          <cell r="AE143">
            <v>42390.229578892591</v>
          </cell>
          <cell r="AF143">
            <v>432997.80706299393</v>
          </cell>
          <cell r="AG143">
            <v>41170.004401543425</v>
          </cell>
          <cell r="AH143">
            <v>0</v>
          </cell>
        </row>
        <row r="144">
          <cell r="A144">
            <v>2</v>
          </cell>
          <cell r="B144" t="str">
            <v>CapeCod</v>
          </cell>
          <cell r="C144">
            <v>42675</v>
          </cell>
          <cell r="D144" t="str">
            <v>vol</v>
          </cell>
          <cell r="E144">
            <v>78296.218440820827</v>
          </cell>
          <cell r="F144">
            <v>1615.3852658228436</v>
          </cell>
          <cell r="G144">
            <v>4209032.4128517509</v>
          </cell>
          <cell r="H144">
            <v>253625.78877675772</v>
          </cell>
          <cell r="I144">
            <v>364698.82989656238</v>
          </cell>
          <cell r="J144">
            <v>78920.691394525784</v>
          </cell>
          <cell r="K144">
            <v>49157.611190667121</v>
          </cell>
          <cell r="L144">
            <v>191833.7231765863</v>
          </cell>
          <cell r="M144">
            <v>41395.164334646535</v>
          </cell>
          <cell r="N144">
            <v>0</v>
          </cell>
          <cell r="O144">
            <v>0</v>
          </cell>
          <cell r="P144">
            <v>167.58048074155957</v>
          </cell>
          <cell r="Q144">
            <v>638.09991424944064</v>
          </cell>
          <cell r="R144">
            <v>137922.9676024518</v>
          </cell>
          <cell r="S144">
            <v>434270.66309067298</v>
          </cell>
          <cell r="T144">
            <v>91200.621684128273</v>
          </cell>
          <cell r="U144">
            <v>157255.04043855995</v>
          </cell>
          <cell r="V144">
            <v>211546.1472365137</v>
          </cell>
          <cell r="W144">
            <v>236089.69123984728</v>
          </cell>
          <cell r="X144">
            <v>0</v>
          </cell>
          <cell r="Y144">
            <v>22.581940378978317</v>
          </cell>
          <cell r="Z144">
            <v>4.6838339240619264</v>
          </cell>
          <cell r="AA144">
            <v>4469.6158271459926</v>
          </cell>
          <cell r="AB144">
            <v>0</v>
          </cell>
          <cell r="AC144">
            <v>0</v>
          </cell>
          <cell r="AD144">
            <v>25420.377454023732</v>
          </cell>
          <cell r="AE144">
            <v>40498.551418154144</v>
          </cell>
          <cell r="AF144">
            <v>459879.75438228511</v>
          </cell>
          <cell r="AG144">
            <v>16283.737905747243</v>
          </cell>
          <cell r="AH144">
            <v>0</v>
          </cell>
        </row>
        <row r="145">
          <cell r="A145">
            <v>2</v>
          </cell>
          <cell r="B145" t="str">
            <v>CapeCod</v>
          </cell>
          <cell r="C145">
            <v>42705</v>
          </cell>
          <cell r="D145" t="str">
            <v>vol</v>
          </cell>
          <cell r="E145">
            <v>104804.03762079353</v>
          </cell>
          <cell r="F145">
            <v>1997.8940100445193</v>
          </cell>
          <cell r="G145">
            <v>8087728.3780670986</v>
          </cell>
          <cell r="H145">
            <v>433476.85552022752</v>
          </cell>
          <cell r="I145">
            <v>851401.5614618042</v>
          </cell>
          <cell r="J145">
            <v>159026.69310112635</v>
          </cell>
          <cell r="K145">
            <v>86090.727349144436</v>
          </cell>
          <cell r="L145">
            <v>204283.03199699702</v>
          </cell>
          <cell r="M145">
            <v>48670.236460554712</v>
          </cell>
          <cell r="N145">
            <v>0</v>
          </cell>
          <cell r="O145">
            <v>0</v>
          </cell>
          <cell r="P145">
            <v>1264.822986091265</v>
          </cell>
          <cell r="Q145">
            <v>497.10891699724283</v>
          </cell>
          <cell r="R145">
            <v>258838.82624281087</v>
          </cell>
          <cell r="S145">
            <v>776169.39662319096</v>
          </cell>
          <cell r="T145">
            <v>160871.42567764665</v>
          </cell>
          <cell r="U145">
            <v>184868.09884386454</v>
          </cell>
          <cell r="V145">
            <v>270117.28687551565</v>
          </cell>
          <cell r="W145">
            <v>373320.54958964611</v>
          </cell>
          <cell r="X145">
            <v>0</v>
          </cell>
          <cell r="Y145">
            <v>0</v>
          </cell>
          <cell r="Z145">
            <v>9.3216609783923019</v>
          </cell>
          <cell r="AA145">
            <v>25648.666904530688</v>
          </cell>
          <cell r="AB145">
            <v>0</v>
          </cell>
          <cell r="AC145">
            <v>0</v>
          </cell>
          <cell r="AD145">
            <v>27248.651905327293</v>
          </cell>
          <cell r="AE145">
            <v>44669.82335222885</v>
          </cell>
          <cell r="AF145">
            <v>534888.54254120565</v>
          </cell>
          <cell r="AG145">
            <v>0</v>
          </cell>
          <cell r="AH145">
            <v>0</v>
          </cell>
        </row>
        <row r="146">
          <cell r="A146">
            <v>2</v>
          </cell>
          <cell r="B146" t="str">
            <v>CapeCod</v>
          </cell>
          <cell r="C146">
            <v>42736</v>
          </cell>
          <cell r="D146" t="str">
            <v>vol</v>
          </cell>
          <cell r="E146">
            <v>110296.26931353378</v>
          </cell>
          <cell r="F146">
            <v>2354.1855553246401</v>
          </cell>
          <cell r="G146">
            <v>11764245.455683902</v>
          </cell>
          <cell r="H146">
            <v>604491.88358862745</v>
          </cell>
          <cell r="I146">
            <v>1476101.6747546683</v>
          </cell>
          <cell r="J146">
            <v>222232.20898476575</v>
          </cell>
          <cell r="K146">
            <v>101870.98255963123</v>
          </cell>
          <cell r="L146">
            <v>227664.02164343558</v>
          </cell>
          <cell r="M146">
            <v>59464.098109089115</v>
          </cell>
          <cell r="N146">
            <v>0</v>
          </cell>
          <cell r="O146">
            <v>0</v>
          </cell>
          <cell r="P146">
            <v>377.51509352031081</v>
          </cell>
          <cell r="Q146">
            <v>1606.0669227991639</v>
          </cell>
          <cell r="R146">
            <v>429965.66316285421</v>
          </cell>
          <cell r="S146">
            <v>1028857.6544236217</v>
          </cell>
          <cell r="T146">
            <v>191217.58108796555</v>
          </cell>
          <cell r="U146">
            <v>229742.85700022048</v>
          </cell>
          <cell r="V146">
            <v>359796.58382415824</v>
          </cell>
          <cell r="W146">
            <v>423725.63184047298</v>
          </cell>
          <cell r="X146">
            <v>0</v>
          </cell>
          <cell r="Y146">
            <v>54.30367519821052</v>
          </cell>
          <cell r="Z146">
            <v>13.914875985185491</v>
          </cell>
          <cell r="AA146">
            <v>14878.835948729256</v>
          </cell>
          <cell r="AB146">
            <v>0</v>
          </cell>
          <cell r="AC146">
            <v>0</v>
          </cell>
          <cell r="AD146">
            <v>30249.545579794598</v>
          </cell>
          <cell r="AE146">
            <v>48134.219606792773</v>
          </cell>
          <cell r="AF146">
            <v>560499.99695038551</v>
          </cell>
          <cell r="AG146">
            <v>0</v>
          </cell>
          <cell r="AH146">
            <v>0</v>
          </cell>
        </row>
        <row r="147">
          <cell r="A147">
            <v>2</v>
          </cell>
          <cell r="B147" t="str">
            <v>CapeCod</v>
          </cell>
          <cell r="C147">
            <v>42767</v>
          </cell>
          <cell r="D147" t="str">
            <v>vol</v>
          </cell>
          <cell r="E147">
            <v>106729.7940162798</v>
          </cell>
          <cell r="F147">
            <v>2306.3967773170593</v>
          </cell>
          <cell r="G147">
            <v>12791739.12608438</v>
          </cell>
          <cell r="H147">
            <v>674760.15022243746</v>
          </cell>
          <cell r="I147">
            <v>1686708.1590586444</v>
          </cell>
          <cell r="J147">
            <v>236878.2919620313</v>
          </cell>
          <cell r="K147">
            <v>96201.959913543164</v>
          </cell>
          <cell r="L147">
            <v>254861.67968716056</v>
          </cell>
          <cell r="M147">
            <v>64673.985544306975</v>
          </cell>
          <cell r="N147">
            <v>0</v>
          </cell>
          <cell r="O147">
            <v>0</v>
          </cell>
          <cell r="P147">
            <v>418.38010563923967</v>
          </cell>
          <cell r="Q147">
            <v>1819.820380794622</v>
          </cell>
          <cell r="R147">
            <v>488604.62918730784</v>
          </cell>
          <cell r="S147">
            <v>1128122.3754213681</v>
          </cell>
          <cell r="T147">
            <v>222979.86142659732</v>
          </cell>
          <cell r="U147">
            <v>267065.94992275006</v>
          </cell>
          <cell r="V147">
            <v>386899.26567025727</v>
          </cell>
          <cell r="W147">
            <v>418065.3915052028</v>
          </cell>
          <cell r="X147">
            <v>0</v>
          </cell>
          <cell r="Y147">
            <v>59.867261665690158</v>
          </cell>
          <cell r="Z147">
            <v>15.068724370168365</v>
          </cell>
          <cell r="AA147">
            <v>15895.042102836915</v>
          </cell>
          <cell r="AB147">
            <v>0</v>
          </cell>
          <cell r="AC147">
            <v>0</v>
          </cell>
          <cell r="AD147">
            <v>33354.702264336651</v>
          </cell>
          <cell r="AE147">
            <v>46828.900273765976</v>
          </cell>
          <cell r="AF147">
            <v>555079.27860772342</v>
          </cell>
          <cell r="AG147">
            <v>0</v>
          </cell>
          <cell r="AH147">
            <v>0</v>
          </cell>
        </row>
        <row r="148">
          <cell r="A148">
            <v>2</v>
          </cell>
          <cell r="B148" t="str">
            <v>CapeCod</v>
          </cell>
          <cell r="C148">
            <v>42795</v>
          </cell>
          <cell r="D148" t="str">
            <v>vol</v>
          </cell>
          <cell r="E148">
            <v>87932.535755583493</v>
          </cell>
          <cell r="F148">
            <v>2237.3767634447254</v>
          </cell>
          <cell r="G148">
            <v>11208288.218525862</v>
          </cell>
          <cell r="H148">
            <v>610316.83698856027</v>
          </cell>
          <cell r="I148">
            <v>1466276.7372972704</v>
          </cell>
          <cell r="J148">
            <v>210213.00629169276</v>
          </cell>
          <cell r="K148">
            <v>79550.984728709358</v>
          </cell>
          <cell r="L148">
            <v>251366.9998107081</v>
          </cell>
          <cell r="M148">
            <v>54831.368441297134</v>
          </cell>
          <cell r="N148">
            <v>0</v>
          </cell>
          <cell r="O148">
            <v>0</v>
          </cell>
          <cell r="P148">
            <v>378.28259526059566</v>
          </cell>
          <cell r="Q148">
            <v>1725.6416761305688</v>
          </cell>
          <cell r="R148">
            <v>449891.1545905383</v>
          </cell>
          <cell r="S148">
            <v>983954.86051978357</v>
          </cell>
          <cell r="T148">
            <v>198156.68270494786</v>
          </cell>
          <cell r="U148">
            <v>246113.15386278229</v>
          </cell>
          <cell r="V148">
            <v>358094.07255282527</v>
          </cell>
          <cell r="W148">
            <v>383563.91602996038</v>
          </cell>
          <cell r="X148">
            <v>0</v>
          </cell>
          <cell r="Y148">
            <v>53.307163487282878</v>
          </cell>
          <cell r="Z148">
            <v>12.819495069998126</v>
          </cell>
          <cell r="AA148">
            <v>14708.31286135994</v>
          </cell>
          <cell r="AB148">
            <v>0</v>
          </cell>
          <cell r="AC148">
            <v>0</v>
          </cell>
          <cell r="AD148">
            <v>29647.541478312109</v>
          </cell>
          <cell r="AE148">
            <v>43888.853721809581</v>
          </cell>
          <cell r="AF148">
            <v>549584.22776998766</v>
          </cell>
          <cell r="AG148">
            <v>0</v>
          </cell>
          <cell r="AH148">
            <v>0</v>
          </cell>
        </row>
        <row r="149">
          <cell r="A149">
            <v>2</v>
          </cell>
          <cell r="B149" t="str">
            <v>CapeCod</v>
          </cell>
          <cell r="C149">
            <v>42826</v>
          </cell>
          <cell r="D149" t="str">
            <v>vol</v>
          </cell>
          <cell r="E149">
            <v>82006.821303374483</v>
          </cell>
          <cell r="F149">
            <v>1860.3599474217456</v>
          </cell>
          <cell r="G149">
            <v>7722031.003072626</v>
          </cell>
          <cell r="H149">
            <v>445687.51005794707</v>
          </cell>
          <cell r="I149">
            <v>939717.53703437513</v>
          </cell>
          <cell r="J149">
            <v>145924.34938821057</v>
          </cell>
          <cell r="K149">
            <v>54272.640578691564</v>
          </cell>
          <cell r="L149">
            <v>183537.22271895487</v>
          </cell>
          <cell r="M149">
            <v>43925.166426455748</v>
          </cell>
          <cell r="N149">
            <v>0</v>
          </cell>
          <cell r="O149">
            <v>0</v>
          </cell>
          <cell r="P149">
            <v>288.97928734438614</v>
          </cell>
          <cell r="Q149">
            <v>1341.0428002144272</v>
          </cell>
          <cell r="R149">
            <v>315339.1286754774</v>
          </cell>
          <cell r="S149">
            <v>699610.08747500228</v>
          </cell>
          <cell r="T149">
            <v>148506.98390633534</v>
          </cell>
          <cell r="U149">
            <v>192650.3328731904</v>
          </cell>
          <cell r="V149">
            <v>293237.39062269853</v>
          </cell>
          <cell r="W149">
            <v>331762.53436095722</v>
          </cell>
          <cell r="X149">
            <v>0</v>
          </cell>
          <cell r="Y149">
            <v>40.248923225116599</v>
          </cell>
          <cell r="Z149">
            <v>9.3560395807863888</v>
          </cell>
          <cell r="AA149">
            <v>9684.6018794252777</v>
          </cell>
          <cell r="AB149">
            <v>0</v>
          </cell>
          <cell r="AC149">
            <v>0</v>
          </cell>
          <cell r="AD149">
            <v>23736.077624711186</v>
          </cell>
          <cell r="AE149">
            <v>36660.639343247785</v>
          </cell>
          <cell r="AF149">
            <v>484053.34251128364</v>
          </cell>
          <cell r="AG149">
            <v>0</v>
          </cell>
          <cell r="AH149">
            <v>0</v>
          </cell>
        </row>
        <row r="150">
          <cell r="A150">
            <v>2</v>
          </cell>
          <cell r="B150" t="str">
            <v>CapeCod</v>
          </cell>
          <cell r="C150">
            <v>42856</v>
          </cell>
          <cell r="D150" t="str">
            <v>vol</v>
          </cell>
          <cell r="E150">
            <v>75146.299369316301</v>
          </cell>
          <cell r="F150">
            <v>1556.2982431683351</v>
          </cell>
          <cell r="G150">
            <v>4615645.0393116614</v>
          </cell>
          <cell r="H150">
            <v>282243.07486472419</v>
          </cell>
          <cell r="I150">
            <v>443261.1719087669</v>
          </cell>
          <cell r="J150">
            <v>82314.743304115473</v>
          </cell>
          <cell r="K150">
            <v>29977.86202446801</v>
          </cell>
          <cell r="L150">
            <v>179112.29187605748</v>
          </cell>
          <cell r="M150">
            <v>37943.466828156939</v>
          </cell>
          <cell r="N150">
            <v>0</v>
          </cell>
          <cell r="O150">
            <v>0</v>
          </cell>
          <cell r="P150">
            <v>216.99806694238669</v>
          </cell>
          <cell r="Q150">
            <v>885.3833386495885</v>
          </cell>
          <cell r="R150">
            <v>198907.44445642404</v>
          </cell>
          <cell r="S150">
            <v>460341.24198733107</v>
          </cell>
          <cell r="T150">
            <v>112707.53597148914</v>
          </cell>
          <cell r="U150">
            <v>170287.19625079745</v>
          </cell>
          <cell r="V150">
            <v>209183.5247200031</v>
          </cell>
          <cell r="W150">
            <v>309916.93451665429</v>
          </cell>
          <cell r="X150">
            <v>0</v>
          </cell>
          <cell r="Y150">
            <v>28.902936071330345</v>
          </cell>
          <cell r="Z150">
            <v>5.7590835020203386</v>
          </cell>
          <cell r="AA150">
            <v>3810.8255294481237</v>
          </cell>
          <cell r="AB150">
            <v>0</v>
          </cell>
          <cell r="AC150">
            <v>0</v>
          </cell>
          <cell r="AD150">
            <v>19106.275902554986</v>
          </cell>
          <cell r="AE150">
            <v>35082.234361819261</v>
          </cell>
          <cell r="AF150">
            <v>486457.93041635724</v>
          </cell>
          <cell r="AG150">
            <v>19007.112151302415</v>
          </cell>
          <cell r="AH150">
            <v>0</v>
          </cell>
        </row>
        <row r="151">
          <cell r="A151">
            <v>2</v>
          </cell>
          <cell r="B151" t="str">
            <v>CapeCod</v>
          </cell>
          <cell r="C151">
            <v>42887</v>
          </cell>
          <cell r="D151" t="str">
            <v>vol</v>
          </cell>
          <cell r="E151">
            <v>79466.294240183488</v>
          </cell>
          <cell r="F151">
            <v>1373.5613067253116</v>
          </cell>
          <cell r="G151">
            <v>2860293.6049956321</v>
          </cell>
          <cell r="H151">
            <v>166481.8187611046</v>
          </cell>
          <cell r="I151">
            <v>167991.6844160498</v>
          </cell>
          <cell r="J151">
            <v>34349.681685011543</v>
          </cell>
          <cell r="K151">
            <v>16908.325674120577</v>
          </cell>
          <cell r="L151">
            <v>197623.14070457715</v>
          </cell>
          <cell r="M151">
            <v>33074.008719148565</v>
          </cell>
          <cell r="N151">
            <v>0</v>
          </cell>
          <cell r="O151">
            <v>0</v>
          </cell>
          <cell r="P151">
            <v>146.05571496321906</v>
          </cell>
          <cell r="Q151">
            <v>457.53485060388442</v>
          </cell>
          <cell r="R151">
            <v>95949.686231471118</v>
          </cell>
          <cell r="S151">
            <v>280521.82290379255</v>
          </cell>
          <cell r="T151">
            <v>83974.293420195769</v>
          </cell>
          <cell r="U151">
            <v>138246.2174786379</v>
          </cell>
          <cell r="V151">
            <v>156044.64812297741</v>
          </cell>
          <cell r="W151">
            <v>281473.82682237634</v>
          </cell>
          <cell r="X151">
            <v>0</v>
          </cell>
          <cell r="Y151">
            <v>18.785630626265633</v>
          </cell>
          <cell r="Z151">
            <v>3.1856998536630146</v>
          </cell>
          <cell r="AA151">
            <v>6180.2720893924261</v>
          </cell>
          <cell r="AB151">
            <v>0</v>
          </cell>
          <cell r="AC151">
            <v>0</v>
          </cell>
          <cell r="AD151">
            <v>15858.852199992916</v>
          </cell>
          <cell r="AE151">
            <v>33351.032522379304</v>
          </cell>
          <cell r="AF151">
            <v>467763.13424009026</v>
          </cell>
          <cell r="AG151">
            <v>26518.440525661725</v>
          </cell>
          <cell r="AH151">
            <v>0</v>
          </cell>
        </row>
        <row r="152">
          <cell r="A152">
            <v>2</v>
          </cell>
          <cell r="B152" t="str">
            <v>CapeCod</v>
          </cell>
          <cell r="C152">
            <v>42917</v>
          </cell>
          <cell r="D152" t="str">
            <v>vol</v>
          </cell>
          <cell r="E152">
            <v>89080.827458761138</v>
          </cell>
          <cell r="F152">
            <v>1175.7427279386263</v>
          </cell>
          <cell r="G152">
            <v>1993106.4657934064</v>
          </cell>
          <cell r="H152">
            <v>102537.08716351408</v>
          </cell>
          <cell r="I152">
            <v>59555.459329906203</v>
          </cell>
          <cell r="J152">
            <v>9689.4744784702616</v>
          </cell>
          <cell r="K152">
            <v>12132.734813270727</v>
          </cell>
          <cell r="L152">
            <v>185413.07010471934</v>
          </cell>
          <cell r="M152">
            <v>31148.929147801911</v>
          </cell>
          <cell r="N152">
            <v>0</v>
          </cell>
          <cell r="O152">
            <v>0</v>
          </cell>
          <cell r="P152">
            <v>109.3881855066593</v>
          </cell>
          <cell r="Q152">
            <v>176.12638777808968</v>
          </cell>
          <cell r="R152">
            <v>54298.164773969605</v>
          </cell>
          <cell r="S152">
            <v>181471.80599200961</v>
          </cell>
          <cell r="T152">
            <v>52440.701580845816</v>
          </cell>
          <cell r="U152">
            <v>119415.7725440208</v>
          </cell>
          <cell r="V152">
            <v>128664.05989518567</v>
          </cell>
          <cell r="W152">
            <v>250156.20059318675</v>
          </cell>
          <cell r="X152">
            <v>0</v>
          </cell>
          <cell r="Y152">
            <v>14.025390223334103</v>
          </cell>
          <cell r="Z152">
            <v>2.2932926785051198</v>
          </cell>
          <cell r="AA152">
            <v>1188.0890080133902</v>
          </cell>
          <cell r="AB152">
            <v>0</v>
          </cell>
          <cell r="AC152">
            <v>0</v>
          </cell>
          <cell r="AD152">
            <v>17771.960642112379</v>
          </cell>
          <cell r="AE152">
            <v>38469.242242520202</v>
          </cell>
          <cell r="AF152">
            <v>426422.03906104225</v>
          </cell>
          <cell r="AG152">
            <v>5202.9277925234373</v>
          </cell>
          <cell r="AH152">
            <v>0</v>
          </cell>
        </row>
        <row r="153">
          <cell r="A153">
            <v>2</v>
          </cell>
          <cell r="B153" t="str">
            <v>CapeCod</v>
          </cell>
          <cell r="C153">
            <v>42948</v>
          </cell>
          <cell r="D153" t="str">
            <v>vol</v>
          </cell>
          <cell r="E153">
            <v>85234.944874705718</v>
          </cell>
          <cell r="F153">
            <v>1128.4628210778967</v>
          </cell>
          <cell r="G153">
            <v>1764749.7522674862</v>
          </cell>
          <cell r="H153">
            <v>84361.346693487561</v>
          </cell>
          <cell r="I153">
            <v>57202.996421743548</v>
          </cell>
          <cell r="J153">
            <v>8750.2557167923042</v>
          </cell>
          <cell r="K153">
            <v>9850.4724700461666</v>
          </cell>
          <cell r="L153">
            <v>227123.68401765396</v>
          </cell>
          <cell r="M153">
            <v>32836.492137960995</v>
          </cell>
          <cell r="N153">
            <v>0</v>
          </cell>
          <cell r="O153">
            <v>0</v>
          </cell>
          <cell r="P153">
            <v>101.89921133343803</v>
          </cell>
          <cell r="Q153">
            <v>81.798400770078629</v>
          </cell>
          <cell r="R153">
            <v>48059.366948368719</v>
          </cell>
          <cell r="S153">
            <v>187450.34135567673</v>
          </cell>
          <cell r="T153">
            <v>49545.048543682431</v>
          </cell>
          <cell r="U153">
            <v>122156.61553497445</v>
          </cell>
          <cell r="V153">
            <v>126875.62348745097</v>
          </cell>
          <cell r="W153">
            <v>238163.33225806998</v>
          </cell>
          <cell r="X153">
            <v>0</v>
          </cell>
          <cell r="Y153">
            <v>13.09612144732143</v>
          </cell>
          <cell r="Z153">
            <v>2.1848543200233608</v>
          </cell>
          <cell r="AA153">
            <v>696.34483310921735</v>
          </cell>
          <cell r="AB153">
            <v>0</v>
          </cell>
          <cell r="AC153">
            <v>0</v>
          </cell>
          <cell r="AD153">
            <v>13393.620114777596</v>
          </cell>
          <cell r="AE153">
            <v>50782.896235989676</v>
          </cell>
          <cell r="AF153">
            <v>421804.76944792416</v>
          </cell>
          <cell r="AG153">
            <v>6464.3070172479838</v>
          </cell>
          <cell r="AH153">
            <v>0</v>
          </cell>
        </row>
        <row r="154">
          <cell r="A154">
            <v>2</v>
          </cell>
          <cell r="B154" t="str">
            <v>CapeCod</v>
          </cell>
          <cell r="C154">
            <v>42979</v>
          </cell>
          <cell r="D154" t="str">
            <v>vol</v>
          </cell>
          <cell r="E154">
            <v>74529.209211600726</v>
          </cell>
          <cell r="F154">
            <v>1135.3162356238061</v>
          </cell>
          <cell r="G154">
            <v>1768361.6201818543</v>
          </cell>
          <cell r="H154">
            <v>86243.253745274706</v>
          </cell>
          <cell r="I154">
            <v>62136.773190905697</v>
          </cell>
          <cell r="J154">
            <v>11379.420802994342</v>
          </cell>
          <cell r="K154">
            <v>3803.0016711552494</v>
          </cell>
          <cell r="L154">
            <v>228223.46610755334</v>
          </cell>
          <cell r="M154">
            <v>28998.210998349536</v>
          </cell>
          <cell r="N154">
            <v>0</v>
          </cell>
          <cell r="O154">
            <v>0</v>
          </cell>
          <cell r="P154">
            <v>110.61272335247627</v>
          </cell>
          <cell r="Q154">
            <v>82.666701411923981</v>
          </cell>
          <cell r="R154">
            <v>52705.831157754365</v>
          </cell>
          <cell r="S154">
            <v>197363.89292590355</v>
          </cell>
          <cell r="T154">
            <v>59080.493204716789</v>
          </cell>
          <cell r="U154">
            <v>114527.34680553043</v>
          </cell>
          <cell r="V154">
            <v>128342.20834432659</v>
          </cell>
          <cell r="W154">
            <v>259746.25264723747</v>
          </cell>
          <cell r="X154">
            <v>0</v>
          </cell>
          <cell r="Y154">
            <v>14.177080321451571</v>
          </cell>
          <cell r="Z154">
            <v>2.3210113865049338</v>
          </cell>
          <cell r="AA154">
            <v>1043.801634598527</v>
          </cell>
          <cell r="AB154">
            <v>0</v>
          </cell>
          <cell r="AC154">
            <v>0</v>
          </cell>
          <cell r="AD154">
            <v>15368.004029590775</v>
          </cell>
          <cell r="AE154">
            <v>51537.583590977483</v>
          </cell>
          <cell r="AF154">
            <v>424956.83054215927</v>
          </cell>
          <cell r="AG154">
            <v>24470.631402383107</v>
          </cell>
          <cell r="AH154">
            <v>0</v>
          </cell>
        </row>
        <row r="155">
          <cell r="A155">
            <v>2</v>
          </cell>
          <cell r="B155" t="str">
            <v>CapeCod</v>
          </cell>
          <cell r="C155">
            <v>43009</v>
          </cell>
          <cell r="D155" t="str">
            <v>vol</v>
          </cell>
          <cell r="E155">
            <v>63206.01012382812</v>
          </cell>
          <cell r="F155">
            <v>1174.0265006802867</v>
          </cell>
          <cell r="G155">
            <v>2135011.6088888035</v>
          </cell>
          <cell r="H155">
            <v>114668.02750323193</v>
          </cell>
          <cell r="I155">
            <v>101584.40156592395</v>
          </cell>
          <cell r="J155">
            <v>31959.561538126705</v>
          </cell>
          <cell r="K155">
            <v>25567.078747003685</v>
          </cell>
          <cell r="L155">
            <v>175164.00311553155</v>
          </cell>
          <cell r="M155">
            <v>31271.13798726373</v>
          </cell>
          <cell r="N155">
            <v>0</v>
          </cell>
          <cell r="O155">
            <v>0</v>
          </cell>
          <cell r="P155">
            <v>127.66319733494031</v>
          </cell>
          <cell r="Q155">
            <v>154.62794648295579</v>
          </cell>
          <cell r="R155">
            <v>76344.986745187038</v>
          </cell>
          <cell r="S155">
            <v>266898.95694690134</v>
          </cell>
          <cell r="T155">
            <v>63824.189893539071</v>
          </cell>
          <cell r="U155">
            <v>120459.69033430147</v>
          </cell>
          <cell r="V155">
            <v>149504.37437525316</v>
          </cell>
          <cell r="W155">
            <v>257557.07483974649</v>
          </cell>
          <cell r="X155">
            <v>0</v>
          </cell>
          <cell r="Y155">
            <v>16.437119098458531</v>
          </cell>
          <cell r="Z155">
            <v>2.7655135073676487</v>
          </cell>
          <cell r="AA155">
            <v>1894.7320143890111</v>
          </cell>
          <cell r="AB155">
            <v>0</v>
          </cell>
          <cell r="AC155">
            <v>0</v>
          </cell>
          <cell r="AD155">
            <v>17132.803507302553</v>
          </cell>
          <cell r="AE155">
            <v>39469.049102044264</v>
          </cell>
          <cell r="AF155">
            <v>448696.07013039826</v>
          </cell>
          <cell r="AG155">
            <v>33672.325060192183</v>
          </cell>
          <cell r="AH155">
            <v>0</v>
          </cell>
        </row>
        <row r="156">
          <cell r="A156">
            <v>2</v>
          </cell>
          <cell r="B156" t="str">
            <v>CapeCod</v>
          </cell>
          <cell r="C156">
            <v>43040</v>
          </cell>
          <cell r="D156" t="str">
            <v>vol</v>
          </cell>
          <cell r="E156">
            <v>72570.074409086985</v>
          </cell>
          <cell r="F156">
            <v>1665.2636990675453</v>
          </cell>
          <cell r="G156">
            <v>4312728.2610905236</v>
          </cell>
          <cell r="H156">
            <v>260381.1295247337</v>
          </cell>
          <cell r="I156">
            <v>347271.51683146629</v>
          </cell>
          <cell r="J156">
            <v>78594.247544784652</v>
          </cell>
          <cell r="K156">
            <v>49104.578848954116</v>
          </cell>
          <cell r="L156">
            <v>166213.17838333163</v>
          </cell>
          <cell r="M156">
            <v>36822.051418963056</v>
          </cell>
          <cell r="N156">
            <v>0</v>
          </cell>
          <cell r="O156">
            <v>0</v>
          </cell>
          <cell r="P156">
            <v>198.89722077460894</v>
          </cell>
          <cell r="Q156">
            <v>627.16807181278091</v>
          </cell>
          <cell r="R156">
            <v>152640.3789143356</v>
          </cell>
          <cell r="S156">
            <v>469353.77785870002</v>
          </cell>
          <cell r="T156">
            <v>93142.747628794401</v>
          </cell>
          <cell r="U156">
            <v>157349.90523511742</v>
          </cell>
          <cell r="V156">
            <v>217293.64788944321</v>
          </cell>
          <cell r="W156">
            <v>261382.80777021349</v>
          </cell>
          <cell r="X156">
            <v>0</v>
          </cell>
          <cell r="Y156">
            <v>26.942702413617351</v>
          </cell>
          <cell r="Z156">
            <v>5.7034264629251288</v>
          </cell>
          <cell r="AA156">
            <v>4473.9774053567153</v>
          </cell>
          <cell r="AB156">
            <v>0</v>
          </cell>
          <cell r="AC156">
            <v>0</v>
          </cell>
          <cell r="AD156">
            <v>26080.187348008738</v>
          </cell>
          <cell r="AE156">
            <v>38693.135898195316</v>
          </cell>
          <cell r="AF156">
            <v>480021.39275492739</v>
          </cell>
          <cell r="AG156">
            <v>7577.6110007175121</v>
          </cell>
          <cell r="AH156">
            <v>0</v>
          </cell>
        </row>
        <row r="157">
          <cell r="A157">
            <v>2</v>
          </cell>
          <cell r="B157" t="str">
            <v>CapeCod</v>
          </cell>
          <cell r="C157">
            <v>43070</v>
          </cell>
          <cell r="D157" t="str">
            <v>vol</v>
          </cell>
          <cell r="E157">
            <v>94705.490490512224</v>
          </cell>
          <cell r="F157">
            <v>2026.9786875233362</v>
          </cell>
          <cell r="G157">
            <v>8119183.3335471125</v>
          </cell>
          <cell r="H157">
            <v>435516.23366952088</v>
          </cell>
          <cell r="I157">
            <v>822483.32175555138</v>
          </cell>
          <cell r="J157">
            <v>155499.35082595126</v>
          </cell>
          <cell r="K157">
            <v>83941.171069482705</v>
          </cell>
          <cell r="L157">
            <v>171735.36017084925</v>
          </cell>
          <cell r="M157">
            <v>42714.816760905618</v>
          </cell>
          <cell r="N157">
            <v>0</v>
          </cell>
          <cell r="O157">
            <v>0</v>
          </cell>
          <cell r="P157">
            <v>1314.6432213838598</v>
          </cell>
          <cell r="Q157">
            <v>450.86388477055732</v>
          </cell>
          <cell r="R157">
            <v>277947.60000868718</v>
          </cell>
          <cell r="S157">
            <v>820329.50503275869</v>
          </cell>
          <cell r="T157">
            <v>161375.44701271539</v>
          </cell>
          <cell r="U157">
            <v>191294.56723730429</v>
          </cell>
          <cell r="V157">
            <v>271874.11020340992</v>
          </cell>
          <cell r="W157">
            <v>366651.40975511243</v>
          </cell>
          <cell r="X157">
            <v>0</v>
          </cell>
          <cell r="Y157">
            <v>0</v>
          </cell>
          <cell r="Z157">
            <v>10.133408094680071</v>
          </cell>
          <cell r="AA157">
            <v>24863.574438806445</v>
          </cell>
          <cell r="AB157">
            <v>0</v>
          </cell>
          <cell r="AC157">
            <v>0</v>
          </cell>
          <cell r="AD157">
            <v>27470.56165086649</v>
          </cell>
          <cell r="AE157">
            <v>42009.835335395437</v>
          </cell>
          <cell r="AF157">
            <v>564594.39161450672</v>
          </cell>
          <cell r="AG157">
            <v>0</v>
          </cell>
          <cell r="AH157">
            <v>0</v>
          </cell>
        </row>
        <row r="158">
          <cell r="A158">
            <v>2</v>
          </cell>
          <cell r="B158" t="str">
            <v>CapeCod</v>
          </cell>
          <cell r="C158">
            <v>43101</v>
          </cell>
          <cell r="D158" t="str">
            <v>vol</v>
          </cell>
          <cell r="E158">
            <v>101390.22024787668</v>
          </cell>
          <cell r="F158">
            <v>2391.8982410092353</v>
          </cell>
          <cell r="G158">
            <v>11994557.784787206</v>
          </cell>
          <cell r="H158">
            <v>617081.565509693</v>
          </cell>
          <cell r="I158">
            <v>1468922.4191201977</v>
          </cell>
          <cell r="J158">
            <v>221968.9293306263</v>
          </cell>
          <cell r="K158">
            <v>101392.74083535261</v>
          </cell>
          <cell r="L158">
            <v>204660.96279094327</v>
          </cell>
          <cell r="M158">
            <v>52849.928130015469</v>
          </cell>
          <cell r="N158">
            <v>0</v>
          </cell>
          <cell r="O158">
            <v>0</v>
          </cell>
          <cell r="P158">
            <v>427.00896673646605</v>
          </cell>
          <cell r="Q158">
            <v>1586.37054300561</v>
          </cell>
          <cell r="R158">
            <v>460015.15845925279</v>
          </cell>
          <cell r="S158">
            <v>1086048.2295370298</v>
          </cell>
          <cell r="T158">
            <v>191644.63049705091</v>
          </cell>
          <cell r="U158">
            <v>241626.62657135032</v>
          </cell>
          <cell r="V158">
            <v>358420.06307624455</v>
          </cell>
          <cell r="W158">
            <v>424402.61780292855</v>
          </cell>
          <cell r="X158">
            <v>0</v>
          </cell>
          <cell r="Y158">
            <v>60.546225570632274</v>
          </cell>
          <cell r="Z158">
            <v>14.875423286032868</v>
          </cell>
          <cell r="AA158">
            <v>14096.559344992063</v>
          </cell>
          <cell r="AB158">
            <v>0</v>
          </cell>
          <cell r="AC158">
            <v>0</v>
          </cell>
          <cell r="AD158">
            <v>29794.545465841769</v>
          </cell>
          <cell r="AE158">
            <v>46078.163222869298</v>
          </cell>
          <cell r="AF158">
            <v>583733.49006653368</v>
          </cell>
          <cell r="AG158">
            <v>0</v>
          </cell>
          <cell r="AH158">
            <v>0</v>
          </cell>
        </row>
        <row r="159">
          <cell r="A159">
            <v>2</v>
          </cell>
          <cell r="B159" t="str">
            <v>CapeCod</v>
          </cell>
          <cell r="C159">
            <v>43132</v>
          </cell>
          <cell r="D159" t="str">
            <v>vol</v>
          </cell>
          <cell r="E159">
            <v>96789.772982044975</v>
          </cell>
          <cell r="F159">
            <v>2311.9371535594782</v>
          </cell>
          <cell r="G159">
            <v>12822013.575367153</v>
          </cell>
          <cell r="H159">
            <v>677042.42224331293</v>
          </cell>
          <cell r="I159">
            <v>1660554.740998914</v>
          </cell>
          <cell r="J159">
            <v>232629.45297809821</v>
          </cell>
          <cell r="K159">
            <v>94133.494649366359</v>
          </cell>
          <cell r="L159">
            <v>233553.64050896032</v>
          </cell>
          <cell r="M159">
            <v>53302.122443432367</v>
          </cell>
          <cell r="N159">
            <v>0</v>
          </cell>
          <cell r="O159">
            <v>0</v>
          </cell>
          <cell r="P159">
            <v>458.93353487823009</v>
          </cell>
          <cell r="Q159">
            <v>1769.7035815299837</v>
          </cell>
          <cell r="R159">
            <v>502619.80889753008</v>
          </cell>
          <cell r="S159">
            <v>1157811.1100281116</v>
          </cell>
          <cell r="T159">
            <v>219424.9732031108</v>
          </cell>
          <cell r="U159">
            <v>273175.50167736254</v>
          </cell>
          <cell r="V159">
            <v>379192.60540973226</v>
          </cell>
          <cell r="W159">
            <v>413065.56340760156</v>
          </cell>
          <cell r="X159">
            <v>0</v>
          </cell>
          <cell r="Y159">
            <v>64.84529562499219</v>
          </cell>
          <cell r="Z159">
            <v>15.720829230321776</v>
          </cell>
          <cell r="AA159">
            <v>14805.970323446774</v>
          </cell>
          <cell r="AB159">
            <v>0</v>
          </cell>
          <cell r="AC159">
            <v>0</v>
          </cell>
          <cell r="AD159">
            <v>32390.963867361712</v>
          </cell>
          <cell r="AE159">
            <v>44333.622836874842</v>
          </cell>
          <cell r="AF159">
            <v>564271.84786322701</v>
          </cell>
          <cell r="AG159">
            <v>0</v>
          </cell>
          <cell r="AH159">
            <v>0</v>
          </cell>
        </row>
        <row r="160">
          <cell r="A160">
            <v>2</v>
          </cell>
          <cell r="B160" t="str">
            <v>CapeCod</v>
          </cell>
          <cell r="C160">
            <v>43160</v>
          </cell>
          <cell r="D160" t="str">
            <v>vol</v>
          </cell>
          <cell r="E160">
            <v>79573.490552799645</v>
          </cell>
          <cell r="F160">
            <v>2250.2973413377176</v>
          </cell>
          <cell r="G160">
            <v>11254001.48261431</v>
          </cell>
          <cell r="H160">
            <v>613376.87030412548</v>
          </cell>
          <cell r="I160">
            <v>1446021.1766016383</v>
          </cell>
          <cell r="J160">
            <v>206674.46297139447</v>
          </cell>
          <cell r="K160">
            <v>78005.870666253933</v>
          </cell>
          <cell r="L160">
            <v>227605.51683211149</v>
          </cell>
          <cell r="M160">
            <v>47987.207077220126</v>
          </cell>
          <cell r="N160">
            <v>0</v>
          </cell>
          <cell r="O160">
            <v>0</v>
          </cell>
          <cell r="P160">
            <v>415.12058048190687</v>
          </cell>
          <cell r="Q160">
            <v>1680.6401159598549</v>
          </cell>
          <cell r="R160">
            <v>461356.99881698651</v>
          </cell>
          <cell r="S160">
            <v>1005630.916304315</v>
          </cell>
          <cell r="T160">
            <v>195429.01932355372</v>
          </cell>
          <cell r="U160">
            <v>253957.8133213018</v>
          </cell>
          <cell r="V160">
            <v>352490.29355338606</v>
          </cell>
          <cell r="W160">
            <v>380259.16752466408</v>
          </cell>
          <cell r="X160">
            <v>0</v>
          </cell>
          <cell r="Y160">
            <v>57.823973604328003</v>
          </cell>
          <cell r="Z160">
            <v>13.406426629553721</v>
          </cell>
          <cell r="AA160">
            <v>13715.263193176974</v>
          </cell>
          <cell r="AB160">
            <v>0</v>
          </cell>
          <cell r="AC160">
            <v>0</v>
          </cell>
          <cell r="AD160">
            <v>28869.837026848149</v>
          </cell>
          <cell r="AE160">
            <v>41398.813284475225</v>
          </cell>
          <cell r="AF160">
            <v>560574.21977063746</v>
          </cell>
          <cell r="AG160">
            <v>0</v>
          </cell>
          <cell r="AH160">
            <v>0</v>
          </cell>
        </row>
        <row r="161">
          <cell r="A161">
            <v>2</v>
          </cell>
          <cell r="B161" t="str">
            <v>CapeCod</v>
          </cell>
          <cell r="C161">
            <v>43191</v>
          </cell>
          <cell r="D161" t="str">
            <v>vol</v>
          </cell>
          <cell r="E161">
            <v>75520.589500802627</v>
          </cell>
          <cell r="F161">
            <v>1850.7761769754741</v>
          </cell>
          <cell r="G161">
            <v>7742821.9849962853</v>
          </cell>
          <cell r="H161">
            <v>447191.75080027746</v>
          </cell>
          <cell r="I161">
            <v>917623.00675319647</v>
          </cell>
          <cell r="J161">
            <v>142879.99113886524</v>
          </cell>
          <cell r="K161">
            <v>53169.384221693181</v>
          </cell>
          <cell r="L161">
            <v>165204.62835886973</v>
          </cell>
          <cell r="M161">
            <v>38254.504354191668</v>
          </cell>
          <cell r="N161">
            <v>0</v>
          </cell>
          <cell r="O161">
            <v>0</v>
          </cell>
          <cell r="P161">
            <v>319.20072922468194</v>
          </cell>
          <cell r="Q161">
            <v>1301.424911978977</v>
          </cell>
          <cell r="R161">
            <v>321969.68018038647</v>
          </cell>
          <cell r="S161">
            <v>718408.53087109176</v>
          </cell>
          <cell r="T161">
            <v>146374.78512154694</v>
          </cell>
          <cell r="U161">
            <v>198913.57713091926</v>
          </cell>
          <cell r="V161">
            <v>289555.02570001973</v>
          </cell>
          <cell r="W161">
            <v>329353.1746352695</v>
          </cell>
          <cell r="X161">
            <v>0</v>
          </cell>
          <cell r="Y161">
            <v>44.057592406620422</v>
          </cell>
          <cell r="Z161">
            <v>9.9426794624563382</v>
          </cell>
          <cell r="AA161">
            <v>9035.5999597035225</v>
          </cell>
          <cell r="AB161">
            <v>0</v>
          </cell>
          <cell r="AC161">
            <v>0</v>
          </cell>
          <cell r="AD161">
            <v>23155.443717275451</v>
          </cell>
          <cell r="AE161">
            <v>34501.455197747215</v>
          </cell>
          <cell r="AF161">
            <v>495878.59650212491</v>
          </cell>
          <cell r="AG161">
            <v>0</v>
          </cell>
          <cell r="AH161">
            <v>0</v>
          </cell>
        </row>
        <row r="162">
          <cell r="A162">
            <v>2</v>
          </cell>
          <cell r="B162" t="str">
            <v>CapeCod</v>
          </cell>
          <cell r="C162">
            <v>43221</v>
          </cell>
          <cell r="D162" t="str">
            <v>vol</v>
          </cell>
          <cell r="E162">
            <v>70500.59721637491</v>
          </cell>
          <cell r="F162">
            <v>1556.3101798934517</v>
          </cell>
          <cell r="G162">
            <v>4643150.7308683796</v>
          </cell>
          <cell r="H162">
            <v>284004.56750669325</v>
          </cell>
          <cell r="I162">
            <v>422997.6071375162</v>
          </cell>
          <cell r="J162">
            <v>80281.800375454026</v>
          </cell>
          <cell r="K162">
            <v>29508.11604172628</v>
          </cell>
          <cell r="L162">
            <v>162608.51392380445</v>
          </cell>
          <cell r="M162">
            <v>33043.750834798375</v>
          </cell>
          <cell r="N162">
            <v>0</v>
          </cell>
          <cell r="O162">
            <v>0</v>
          </cell>
          <cell r="P162">
            <v>243.37408636001797</v>
          </cell>
          <cell r="Q162">
            <v>857.35581641988267</v>
          </cell>
          <cell r="R162">
            <v>205237.69626037151</v>
          </cell>
          <cell r="S162">
            <v>476966.14258002682</v>
          </cell>
          <cell r="T162">
            <v>111549.26690075519</v>
          </cell>
          <cell r="U162">
            <v>178319.29046121638</v>
          </cell>
          <cell r="V162">
            <v>208934.98414893856</v>
          </cell>
          <cell r="W162">
            <v>309240.95905843592</v>
          </cell>
          <cell r="X162">
            <v>0</v>
          </cell>
          <cell r="Y162">
            <v>32.286996980061495</v>
          </cell>
          <cell r="Z162">
            <v>6.3349677924764363</v>
          </cell>
          <cell r="AA162">
            <v>3612.5953623496071</v>
          </cell>
          <cell r="AB162">
            <v>0</v>
          </cell>
          <cell r="AC162">
            <v>0</v>
          </cell>
          <cell r="AD162">
            <v>18728.334496274601</v>
          </cell>
          <cell r="AE162">
            <v>32773.382850312591</v>
          </cell>
          <cell r="AF162">
            <v>502265.03683571226</v>
          </cell>
          <cell r="AG162">
            <v>16385.133430377165</v>
          </cell>
          <cell r="AH162">
            <v>0</v>
          </cell>
        </row>
        <row r="163">
          <cell r="A163">
            <v>2</v>
          </cell>
          <cell r="B163" t="str">
            <v>CapeCod</v>
          </cell>
          <cell r="C163">
            <v>43252</v>
          </cell>
          <cell r="D163" t="str">
            <v>vol</v>
          </cell>
          <cell r="E163">
            <v>74619.601179101999</v>
          </cell>
          <cell r="F163">
            <v>1360.4616402285628</v>
          </cell>
          <cell r="G163">
            <v>2845466.8681834387</v>
          </cell>
          <cell r="H163">
            <v>165443.92312751163</v>
          </cell>
          <cell r="I163">
            <v>144042.12012286752</v>
          </cell>
          <cell r="J163">
            <v>32341.679351708142</v>
          </cell>
          <cell r="K163">
            <v>16514.507375189114</v>
          </cell>
          <cell r="L163">
            <v>179278.99147275888</v>
          </cell>
          <cell r="M163">
            <v>28457.03207290484</v>
          </cell>
          <cell r="N163">
            <v>0</v>
          </cell>
          <cell r="O163">
            <v>0</v>
          </cell>
          <cell r="P163">
            <v>167.78487373142198</v>
          </cell>
          <cell r="Q163">
            <v>428.36442889688078</v>
          </cell>
          <cell r="R163">
            <v>100675.97500428595</v>
          </cell>
          <cell r="S163">
            <v>293392.04193718539</v>
          </cell>
          <cell r="T163">
            <v>82268.172155484615</v>
          </cell>
          <cell r="U163">
            <v>144683.89076730353</v>
          </cell>
          <cell r="V163">
            <v>155879.55346791222</v>
          </cell>
          <cell r="W163">
            <v>278214.69895568897</v>
          </cell>
          <cell r="X163">
            <v>0</v>
          </cell>
          <cell r="Y163">
            <v>21.593333876072517</v>
          </cell>
          <cell r="Z163">
            <v>3.6817375361896585</v>
          </cell>
          <cell r="AA163">
            <v>5668.8801036114892</v>
          </cell>
          <cell r="AB163">
            <v>0</v>
          </cell>
          <cell r="AC163">
            <v>0</v>
          </cell>
          <cell r="AD163">
            <v>15393.055777183619</v>
          </cell>
          <cell r="AE163">
            <v>30526.155790395271</v>
          </cell>
          <cell r="AF163">
            <v>482611.0414817275</v>
          </cell>
          <cell r="AG163">
            <v>20524.031031109069</v>
          </cell>
          <cell r="AH163">
            <v>0</v>
          </cell>
        </row>
        <row r="164">
          <cell r="A164">
            <v>2</v>
          </cell>
          <cell r="B164" t="str">
            <v>CapeCod</v>
          </cell>
          <cell r="C164">
            <v>43282</v>
          </cell>
          <cell r="D164" t="str">
            <v>vol</v>
          </cell>
          <cell r="E164">
            <v>84751.330170067216</v>
          </cell>
          <cell r="F164">
            <v>1169.9356068506427</v>
          </cell>
          <cell r="G164">
            <v>2003035.8930191256</v>
          </cell>
          <cell r="H164">
            <v>103061.1352104921</v>
          </cell>
          <cell r="I164">
            <v>38696.967967354423</v>
          </cell>
          <cell r="J164">
            <v>8570.5002732669091</v>
          </cell>
          <cell r="K164">
            <v>11996.50525842609</v>
          </cell>
          <cell r="L164">
            <v>169315.98596128507</v>
          </cell>
          <cell r="M164">
            <v>24899.878304299593</v>
          </cell>
          <cell r="N164">
            <v>0</v>
          </cell>
          <cell r="O164">
            <v>0</v>
          </cell>
          <cell r="P164">
            <v>130.32419772865902</v>
          </cell>
          <cell r="Q164">
            <v>158.00973112078918</v>
          </cell>
          <cell r="R164">
            <v>59024.374453428871</v>
          </cell>
          <cell r="S164">
            <v>196275.00931031967</v>
          </cell>
          <cell r="T164">
            <v>52163.690806832346</v>
          </cell>
          <cell r="U164">
            <v>127730.99200518279</v>
          </cell>
          <cell r="V164">
            <v>130777.63708791882</v>
          </cell>
          <cell r="W164">
            <v>248524.47939507465</v>
          </cell>
          <cell r="X164">
            <v>0</v>
          </cell>
          <cell r="Y164">
            <v>16.689930836211932</v>
          </cell>
          <cell r="Z164">
            <v>2.7315425479370288</v>
          </cell>
          <cell r="AA164">
            <v>1151.9898309410751</v>
          </cell>
          <cell r="AB164">
            <v>551.15577722785179</v>
          </cell>
          <cell r="AC164">
            <v>0</v>
          </cell>
          <cell r="AD164">
            <v>17315.252620231156</v>
          </cell>
          <cell r="AE164">
            <v>35069.026493166653</v>
          </cell>
          <cell r="AF164">
            <v>447091.00877614692</v>
          </cell>
          <cell r="AG164">
            <v>0</v>
          </cell>
          <cell r="AH164">
            <v>0</v>
          </cell>
        </row>
        <row r="165">
          <cell r="A165">
            <v>2</v>
          </cell>
          <cell r="B165" t="str">
            <v>CapeCod</v>
          </cell>
          <cell r="C165">
            <v>43313</v>
          </cell>
          <cell r="D165" t="str">
            <v>vol</v>
          </cell>
          <cell r="E165">
            <v>81439.81152568484</v>
          </cell>
          <cell r="F165">
            <v>1140.648070236753</v>
          </cell>
          <cell r="G165">
            <v>1783034.1180429794</v>
          </cell>
          <cell r="H165">
            <v>85367.773539966962</v>
          </cell>
          <cell r="I165">
            <v>35601.953096968944</v>
          </cell>
          <cell r="J165">
            <v>7699.525836524801</v>
          </cell>
          <cell r="K165">
            <v>9823.222101766667</v>
          </cell>
          <cell r="L165">
            <v>210144.07786647492</v>
          </cell>
          <cell r="M165">
            <v>26568.984963345887</v>
          </cell>
          <cell r="N165">
            <v>0</v>
          </cell>
          <cell r="O165">
            <v>0</v>
          </cell>
          <cell r="P165">
            <v>123.99808167058195</v>
          </cell>
          <cell r="Q165">
            <v>68.879926411134107</v>
          </cell>
          <cell r="R165">
            <v>53564.393953487306</v>
          </cell>
          <cell r="S165">
            <v>205400.92224470308</v>
          </cell>
          <cell r="T165">
            <v>49438.807607332172</v>
          </cell>
          <cell r="U165">
            <v>130564.80777403808</v>
          </cell>
          <cell r="V165">
            <v>130393.60083886048</v>
          </cell>
          <cell r="W165">
            <v>237365.54595359889</v>
          </cell>
          <cell r="X165">
            <v>0</v>
          </cell>
          <cell r="Y165">
            <v>15.875479142902156</v>
          </cell>
          <cell r="Z165">
            <v>2.6164154211810913</v>
          </cell>
          <cell r="AA165">
            <v>703.24479155407334</v>
          </cell>
          <cell r="AB165">
            <v>0</v>
          </cell>
          <cell r="AC165">
            <v>0</v>
          </cell>
          <cell r="AD165">
            <v>13100.128408672257</v>
          </cell>
          <cell r="AE165">
            <v>46432.587947994216</v>
          </cell>
          <cell r="AF165">
            <v>445217.73798003246</v>
          </cell>
          <cell r="AG165">
            <v>0</v>
          </cell>
          <cell r="AH165">
            <v>0</v>
          </cell>
        </row>
        <row r="166">
          <cell r="A166">
            <v>2</v>
          </cell>
          <cell r="B166" t="str">
            <v>CapeCod</v>
          </cell>
          <cell r="C166">
            <v>43344</v>
          </cell>
          <cell r="D166" t="str">
            <v>vol</v>
          </cell>
          <cell r="E166">
            <v>70128.949043257657</v>
          </cell>
          <cell r="F166">
            <v>1141.7065916852221</v>
          </cell>
          <cell r="G166">
            <v>1775953.0765414054</v>
          </cell>
          <cell r="H166">
            <v>86910.46933764097</v>
          </cell>
          <cell r="I166">
            <v>39135.410355554988</v>
          </cell>
          <cell r="J166">
            <v>10355.135208506756</v>
          </cell>
          <cell r="K166">
            <v>3566.2836686031642</v>
          </cell>
          <cell r="L166">
            <v>208235.27567702878</v>
          </cell>
          <cell r="M166">
            <v>24788.922877164183</v>
          </cell>
          <cell r="N166">
            <v>0</v>
          </cell>
          <cell r="O166">
            <v>0</v>
          </cell>
          <cell r="P166">
            <v>133.78777726649992</v>
          </cell>
          <cell r="Q166">
            <v>68.55221835213581</v>
          </cell>
          <cell r="R166">
            <v>58501.732229538633</v>
          </cell>
          <cell r="S166">
            <v>215410.24123574735</v>
          </cell>
          <cell r="T166">
            <v>59000.375316765014</v>
          </cell>
          <cell r="U166">
            <v>122357.11397032726</v>
          </cell>
          <cell r="V166">
            <v>131216.66239517205</v>
          </cell>
          <cell r="W166">
            <v>257637.91499669745</v>
          </cell>
          <cell r="X166">
            <v>0</v>
          </cell>
          <cell r="Y166">
            <v>17.069791356714475</v>
          </cell>
          <cell r="Z166">
            <v>2.749898670384392</v>
          </cell>
          <cell r="AA166">
            <v>1036.9537458469774</v>
          </cell>
          <cell r="AB166">
            <v>0</v>
          </cell>
          <cell r="AC166">
            <v>0</v>
          </cell>
          <cell r="AD166">
            <v>14953.318187981626</v>
          </cell>
          <cell r="AE166">
            <v>46862.134628588625</v>
          </cell>
          <cell r="AF166">
            <v>445761.26477743068</v>
          </cell>
          <cell r="AG166">
            <v>17983.284836763829</v>
          </cell>
          <cell r="AH166">
            <v>0</v>
          </cell>
        </row>
        <row r="167">
          <cell r="A167">
            <v>2</v>
          </cell>
          <cell r="B167" t="str">
            <v>CapeCod</v>
          </cell>
          <cell r="C167">
            <v>43374</v>
          </cell>
          <cell r="D167" t="str">
            <v>vol</v>
          </cell>
          <cell r="E167">
            <v>58797.882302703627</v>
          </cell>
          <cell r="F167">
            <v>1180.5585325950869</v>
          </cell>
          <cell r="G167">
            <v>2154696.6370959994</v>
          </cell>
          <cell r="H167">
            <v>116297.47989638022</v>
          </cell>
          <cell r="I167">
            <v>79669.261789726967</v>
          </cell>
          <cell r="J167">
            <v>31196.155347207336</v>
          </cell>
          <cell r="K167">
            <v>25564.270297317424</v>
          </cell>
          <cell r="L167">
            <v>156509.26585540915</v>
          </cell>
          <cell r="M167">
            <v>26590.369717228834</v>
          </cell>
          <cell r="N167">
            <v>0</v>
          </cell>
          <cell r="O167">
            <v>0</v>
          </cell>
          <cell r="P167">
            <v>152.14715570275337</v>
          </cell>
          <cell r="Q167">
            <v>141.64496203654679</v>
          </cell>
          <cell r="R167">
            <v>83777.047903194456</v>
          </cell>
          <cell r="S167">
            <v>286893.12579695461</v>
          </cell>
          <cell r="T167">
            <v>63600.21264672235</v>
          </cell>
          <cell r="U167">
            <v>127916.03860246458</v>
          </cell>
          <cell r="V167">
            <v>150810.01563414992</v>
          </cell>
          <cell r="W167">
            <v>255431.1618008934</v>
          </cell>
          <cell r="X167">
            <v>0</v>
          </cell>
          <cell r="Y167">
            <v>19.471745447330107</v>
          </cell>
          <cell r="Z167">
            <v>3.1972366972178228</v>
          </cell>
          <cell r="AA167">
            <v>1841.3333795662161</v>
          </cell>
          <cell r="AB167">
            <v>0</v>
          </cell>
          <cell r="AC167">
            <v>0</v>
          </cell>
          <cell r="AD167">
            <v>16668.354681154218</v>
          </cell>
          <cell r="AE167">
            <v>35988.498421202909</v>
          </cell>
          <cell r="AF167">
            <v>467654.84199351969</v>
          </cell>
          <cell r="AG167">
            <v>27466.598348381256</v>
          </cell>
          <cell r="AH167">
            <v>0</v>
          </cell>
        </row>
        <row r="168">
          <cell r="A168">
            <v>2</v>
          </cell>
          <cell r="B168" t="str">
            <v>CapeCod</v>
          </cell>
          <cell r="C168">
            <v>43405</v>
          </cell>
          <cell r="D168" t="str">
            <v>vol</v>
          </cell>
          <cell r="E168">
            <v>67342.416731515739</v>
          </cell>
          <cell r="F168">
            <v>1677.7808930312515</v>
          </cell>
          <cell r="G168">
            <v>4366458.3779590353</v>
          </cell>
          <cell r="H168">
            <v>264400.98545865499</v>
          </cell>
          <cell r="I168">
            <v>329452.38936589222</v>
          </cell>
          <cell r="J168">
            <v>77590.525849491358</v>
          </cell>
          <cell r="K168">
            <v>48726.312249249204</v>
          </cell>
          <cell r="L168">
            <v>148703.5779853822</v>
          </cell>
          <cell r="M168">
            <v>31548.243175350915</v>
          </cell>
          <cell r="N168">
            <v>0</v>
          </cell>
          <cell r="O168">
            <v>0</v>
          </cell>
          <cell r="P168">
            <v>227.26655291551222</v>
          </cell>
          <cell r="Q168">
            <v>611.53447391453699</v>
          </cell>
          <cell r="R168">
            <v>162529.30587062918</v>
          </cell>
          <cell r="S168">
            <v>492056.9132636541</v>
          </cell>
          <cell r="T168">
            <v>92592.128831441994</v>
          </cell>
          <cell r="U168">
            <v>164671.39949975957</v>
          </cell>
          <cell r="V168">
            <v>216424.88599058415</v>
          </cell>
          <cell r="W168">
            <v>259490.50242330463</v>
          </cell>
          <cell r="X168">
            <v>0</v>
          </cell>
          <cell r="Y168">
            <v>30.477644261965061</v>
          </cell>
          <cell r="Z168">
            <v>6.2199368415877041</v>
          </cell>
          <cell r="AA168">
            <v>4260.0493078785739</v>
          </cell>
          <cell r="AB168">
            <v>0</v>
          </cell>
          <cell r="AC168">
            <v>0</v>
          </cell>
          <cell r="AD168">
            <v>25420.282757723391</v>
          </cell>
          <cell r="AE168">
            <v>35841.830292721461</v>
          </cell>
          <cell r="AF168">
            <v>496740.74758202111</v>
          </cell>
          <cell r="AG168">
            <v>3250.9698831358669</v>
          </cell>
          <cell r="AH168">
            <v>0</v>
          </cell>
        </row>
        <row r="169">
          <cell r="A169">
            <v>2</v>
          </cell>
          <cell r="B169" t="str">
            <v>CapeCod</v>
          </cell>
          <cell r="C169">
            <v>43435</v>
          </cell>
          <cell r="D169" t="str">
            <v>vol</v>
          </cell>
          <cell r="E169">
            <v>87239.878513125412</v>
          </cell>
          <cell r="F169">
            <v>2041.6849074967938</v>
          </cell>
          <cell r="G169">
            <v>8210866.0644655582</v>
          </cell>
          <cell r="H169">
            <v>441375.35573198384</v>
          </cell>
          <cell r="I169">
            <v>808916.10491369024</v>
          </cell>
          <cell r="J169">
            <v>153949.14129014756</v>
          </cell>
          <cell r="K169">
            <v>83016.902254029876</v>
          </cell>
          <cell r="L169">
            <v>152485.77569713275</v>
          </cell>
          <cell r="M169">
            <v>36682.983914290948</v>
          </cell>
          <cell r="N169">
            <v>0</v>
          </cell>
          <cell r="O169">
            <v>0</v>
          </cell>
          <cell r="P169">
            <v>1327.7298286983046</v>
          </cell>
          <cell r="Q169">
            <v>442.89359444647982</v>
          </cell>
          <cell r="R169">
            <v>289307.36307760078</v>
          </cell>
          <cell r="S169">
            <v>848427.85017874592</v>
          </cell>
          <cell r="T169">
            <v>159922.6181719164</v>
          </cell>
          <cell r="U169">
            <v>197471.15691552745</v>
          </cell>
          <cell r="V169">
            <v>269045.71644420852</v>
          </cell>
          <cell r="W169">
            <v>363919.90252205322</v>
          </cell>
          <cell r="X169">
            <v>0</v>
          </cell>
          <cell r="Y169">
            <v>0</v>
          </cell>
          <cell r="Z169">
            <v>10.784388067197758</v>
          </cell>
          <cell r="AA169">
            <v>23314.188746618369</v>
          </cell>
          <cell r="AB169">
            <v>0</v>
          </cell>
          <cell r="AC169">
            <v>0</v>
          </cell>
          <cell r="AD169">
            <v>26801.537467250579</v>
          </cell>
          <cell r="AE169">
            <v>39549.697766445955</v>
          </cell>
          <cell r="AF169">
            <v>578092.36514529015</v>
          </cell>
          <cell r="AG169">
            <v>0</v>
          </cell>
          <cell r="AH169">
            <v>0</v>
          </cell>
        </row>
        <row r="170">
          <cell r="A170">
            <v>2</v>
          </cell>
          <cell r="B170" t="str">
            <v>CapeCod</v>
          </cell>
          <cell r="C170">
            <v>43466</v>
          </cell>
          <cell r="D170" t="str">
            <v>vol</v>
          </cell>
          <cell r="E170">
            <v>91305.915722900347</v>
          </cell>
          <cell r="F170">
            <v>2394.9178320980263</v>
          </cell>
          <cell r="G170">
            <v>11977482.759637162</v>
          </cell>
          <cell r="H170">
            <v>617384.16737167386</v>
          </cell>
          <cell r="I170">
            <v>1443975.0510756301</v>
          </cell>
          <cell r="J170">
            <v>216997.83388115029</v>
          </cell>
          <cell r="K170">
            <v>98715.627232951258</v>
          </cell>
          <cell r="L170">
            <v>177856.26110602223</v>
          </cell>
          <cell r="M170">
            <v>45498.061264112221</v>
          </cell>
          <cell r="N170">
            <v>0</v>
          </cell>
          <cell r="O170">
            <v>0</v>
          </cell>
          <cell r="P170">
            <v>464.90314975503168</v>
          </cell>
          <cell r="Q170">
            <v>1544.1740986817824</v>
          </cell>
          <cell r="R170">
            <v>465494.30048813968</v>
          </cell>
          <cell r="S170">
            <v>1102266.1914063492</v>
          </cell>
          <cell r="T170">
            <v>188216.32100526331</v>
          </cell>
          <cell r="U170">
            <v>246765.52625419883</v>
          </cell>
          <cell r="V170">
            <v>354378.39814292337</v>
          </cell>
          <cell r="W170">
            <v>417116.85760643036</v>
          </cell>
          <cell r="X170">
            <v>0</v>
          </cell>
          <cell r="Y170">
            <v>65.128781610709197</v>
          </cell>
          <cell r="Z170">
            <v>15.417972346954985</v>
          </cell>
          <cell r="AA170">
            <v>13341.487865180956</v>
          </cell>
          <cell r="AB170">
            <v>0</v>
          </cell>
          <cell r="AC170">
            <v>0</v>
          </cell>
          <cell r="AD170">
            <v>29125.995192766768</v>
          </cell>
          <cell r="AE170">
            <v>43158.925168993075</v>
          </cell>
          <cell r="AF170">
            <v>592562.08561518043</v>
          </cell>
          <cell r="AG170">
            <v>0</v>
          </cell>
          <cell r="AH170">
            <v>0</v>
          </cell>
        </row>
        <row r="171">
          <cell r="A171">
            <v>2</v>
          </cell>
          <cell r="B171" t="str">
            <v>CapeCod</v>
          </cell>
          <cell r="C171">
            <v>43497</v>
          </cell>
          <cell r="D171" t="str">
            <v>vol</v>
          </cell>
          <cell r="E171">
            <v>88345.340970519595</v>
          </cell>
          <cell r="F171">
            <v>2361.3166673423148</v>
          </cell>
          <cell r="G171">
            <v>13062313.250762833</v>
          </cell>
          <cell r="H171">
            <v>690983.4857550927</v>
          </cell>
          <cell r="I171">
            <v>1668699.9279793547</v>
          </cell>
          <cell r="J171">
            <v>232104.63506096596</v>
          </cell>
          <cell r="K171">
            <v>93485.918705680771</v>
          </cell>
          <cell r="L171">
            <v>210086.9547590646</v>
          </cell>
          <cell r="M171">
            <v>46520.743082224872</v>
          </cell>
          <cell r="N171">
            <v>0</v>
          </cell>
          <cell r="O171">
            <v>0</v>
          </cell>
          <cell r="P171">
            <v>508.08594446852504</v>
          </cell>
          <cell r="Q171">
            <v>1761.0618881995574</v>
          </cell>
          <cell r="R171">
            <v>521863.30838881538</v>
          </cell>
          <cell r="S171">
            <v>1195298.1324657253</v>
          </cell>
          <cell r="T171">
            <v>219933.7314170099</v>
          </cell>
          <cell r="U171">
            <v>284538.83518794854</v>
          </cell>
          <cell r="V171">
            <v>381970.19769889646</v>
          </cell>
          <cell r="W171">
            <v>414248.76461991429</v>
          </cell>
          <cell r="X171">
            <v>0</v>
          </cell>
          <cell r="Y171">
            <v>70.890621702930716</v>
          </cell>
          <cell r="Z171">
            <v>16.52391576989341</v>
          </cell>
          <cell r="AA171">
            <v>14289.793928759374</v>
          </cell>
          <cell r="AB171">
            <v>0</v>
          </cell>
          <cell r="AC171">
            <v>0</v>
          </cell>
          <cell r="AD171">
            <v>32286.823384647156</v>
          </cell>
          <cell r="AE171">
            <v>42468.608156187387</v>
          </cell>
          <cell r="AF171">
            <v>583392.45101395634</v>
          </cell>
          <cell r="AG171">
            <v>0</v>
          </cell>
          <cell r="AH171">
            <v>0</v>
          </cell>
        </row>
        <row r="172">
          <cell r="A172">
            <v>2</v>
          </cell>
          <cell r="B172" t="str">
            <v>CapeCod</v>
          </cell>
          <cell r="C172">
            <v>43525</v>
          </cell>
          <cell r="D172" t="str">
            <v>vol</v>
          </cell>
          <cell r="E172">
            <v>70933.697581369037</v>
          </cell>
          <cell r="F172">
            <v>2269.8364019984983</v>
          </cell>
          <cell r="G172">
            <v>11295597.320154635</v>
          </cell>
          <cell r="H172">
            <v>616702.26073640748</v>
          </cell>
          <cell r="I172">
            <v>1427262.9497569567</v>
          </cell>
          <cell r="J172">
            <v>202988.67195098082</v>
          </cell>
          <cell r="K172">
            <v>76333.732042268035</v>
          </cell>
          <cell r="L172">
            <v>202344.39561802652</v>
          </cell>
          <cell r="M172">
            <v>41289.426398178075</v>
          </cell>
          <cell r="N172">
            <v>0</v>
          </cell>
          <cell r="O172">
            <v>0</v>
          </cell>
          <cell r="P172">
            <v>454.36000765879226</v>
          </cell>
          <cell r="Q172">
            <v>1646.0529718107673</v>
          </cell>
          <cell r="R172">
            <v>474648.53144612536</v>
          </cell>
          <cell r="S172">
            <v>1029738.8777564493</v>
          </cell>
          <cell r="T172">
            <v>193063.10703269512</v>
          </cell>
          <cell r="U172">
            <v>260630.77380408908</v>
          </cell>
          <cell r="V172">
            <v>350843.01880132698</v>
          </cell>
          <cell r="W172">
            <v>376469.46950965666</v>
          </cell>
          <cell r="X172">
            <v>0</v>
          </cell>
          <cell r="Y172">
            <v>62.671252740889322</v>
          </cell>
          <cell r="Z172">
            <v>14.069575617314943</v>
          </cell>
          <cell r="AA172">
            <v>13036.670265357856</v>
          </cell>
          <cell r="AB172">
            <v>0</v>
          </cell>
          <cell r="AC172">
            <v>0</v>
          </cell>
          <cell r="AD172">
            <v>28429.538355238608</v>
          </cell>
          <cell r="AE172">
            <v>39084.317580011477</v>
          </cell>
          <cell r="AF172">
            <v>572856.86440013594</v>
          </cell>
          <cell r="AG172">
            <v>0</v>
          </cell>
          <cell r="AH172">
            <v>0</v>
          </cell>
        </row>
      </sheetData>
      <sheetData sheetId="13">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41000</v>
          </cell>
          <cell r="D2" t="str">
            <v>vol</v>
          </cell>
          <cell r="E2">
            <v>86178.44106564454</v>
          </cell>
          <cell r="F2">
            <v>864.79899196717247</v>
          </cell>
          <cell r="G2">
            <v>5666839.375792494</v>
          </cell>
          <cell r="H2">
            <v>318375.08771898405</v>
          </cell>
          <cell r="I2">
            <v>812223.87131587847</v>
          </cell>
          <cell r="J2">
            <v>124300.62777657072</v>
          </cell>
          <cell r="K2">
            <v>45750.480856249029</v>
          </cell>
          <cell r="L2">
            <v>257111.84984060493</v>
          </cell>
          <cell r="M2">
            <v>48389.729666561274</v>
          </cell>
          <cell r="N2">
            <v>0</v>
          </cell>
          <cell r="O2">
            <v>0</v>
          </cell>
          <cell r="P2">
            <v>61.803548899621326</v>
          </cell>
          <cell r="Q2">
            <v>1093.8947800640517</v>
          </cell>
          <cell r="R2">
            <v>212784.57702838024</v>
          </cell>
          <cell r="S2">
            <v>363839.20487265807</v>
          </cell>
          <cell r="T2">
            <v>82147.611247280525</v>
          </cell>
          <cell r="U2">
            <v>114536.58567839889</v>
          </cell>
          <cell r="V2">
            <v>170158.35535465585</v>
          </cell>
          <cell r="W2">
            <v>217840.56667664208</v>
          </cell>
          <cell r="X2">
            <v>0</v>
          </cell>
          <cell r="Y2">
            <v>9.2528881743221554</v>
          </cell>
          <cell r="AA2">
            <v>6526.2445786516273</v>
          </cell>
          <cell r="AB2">
            <v>2167.6246109020321</v>
          </cell>
          <cell r="AC2">
            <v>0</v>
          </cell>
          <cell r="AD2">
            <v>10353.26671375588</v>
          </cell>
          <cell r="AE2">
            <v>31024.04102752532</v>
          </cell>
          <cell r="AF2">
            <v>173779.70607766171</v>
          </cell>
          <cell r="AG2">
            <v>81170.919407732872</v>
          </cell>
          <cell r="AH2">
            <v>113.16299269240683</v>
          </cell>
        </row>
        <row r="3">
          <cell r="A3">
            <v>2</v>
          </cell>
          <cell r="B3" t="str">
            <v>CapeCod</v>
          </cell>
          <cell r="C3">
            <v>41030</v>
          </cell>
          <cell r="D3" t="str">
            <v>vol</v>
          </cell>
          <cell r="E3">
            <v>69551.059740704077</v>
          </cell>
          <cell r="F3">
            <v>708.21403729704218</v>
          </cell>
          <cell r="G3">
            <v>3350276.9626206793</v>
          </cell>
          <cell r="H3">
            <v>202983.11716958083</v>
          </cell>
          <cell r="I3">
            <v>422894.71700701251</v>
          </cell>
          <cell r="J3">
            <v>72615.2711856159</v>
          </cell>
          <cell r="K3">
            <v>24890.087134536378</v>
          </cell>
          <cell r="L3">
            <v>228829.28429849367</v>
          </cell>
          <cell r="M3">
            <v>41148.418064269601</v>
          </cell>
          <cell r="N3">
            <v>0</v>
          </cell>
          <cell r="O3">
            <v>0</v>
          </cell>
          <cell r="P3">
            <v>50.151911723895182</v>
          </cell>
          <cell r="Q3">
            <v>740.13154805698991</v>
          </cell>
          <cell r="R3">
            <v>130623.35935904167</v>
          </cell>
          <cell r="S3">
            <v>233463.23105695253</v>
          </cell>
          <cell r="T3">
            <v>61852.594849030655</v>
          </cell>
          <cell r="U3">
            <v>100700.4522263736</v>
          </cell>
          <cell r="V3">
            <v>113913.36154518726</v>
          </cell>
          <cell r="W3">
            <v>195633.95809642752</v>
          </cell>
          <cell r="X3">
            <v>0</v>
          </cell>
          <cell r="Y3">
            <v>6.658217309475063</v>
          </cell>
          <cell r="AA3">
            <v>2594.7930840290883</v>
          </cell>
          <cell r="AB3">
            <v>6634.1557922137217</v>
          </cell>
          <cell r="AC3">
            <v>0</v>
          </cell>
          <cell r="AD3">
            <v>8102.892188379783</v>
          </cell>
          <cell r="AE3">
            <v>31573.981653346094</v>
          </cell>
          <cell r="AF3">
            <v>183134.87710869889</v>
          </cell>
          <cell r="AG3">
            <v>84117.933422971269</v>
          </cell>
          <cell r="AH3">
            <v>234.62632700471292</v>
          </cell>
        </row>
        <row r="4">
          <cell r="A4">
            <v>2</v>
          </cell>
          <cell r="B4" t="str">
            <v>CapeCod</v>
          </cell>
          <cell r="C4">
            <v>41061</v>
          </cell>
          <cell r="D4" t="str">
            <v>vol</v>
          </cell>
          <cell r="E4">
            <v>66901.562487072675</v>
          </cell>
          <cell r="F4">
            <v>614.56873572045311</v>
          </cell>
          <cell r="G4">
            <v>2043025.9381535409</v>
          </cell>
          <cell r="H4">
            <v>119330.97071054218</v>
          </cell>
          <cell r="I4">
            <v>196819.45823754117</v>
          </cell>
          <cell r="J4">
            <v>33431.652673599005</v>
          </cell>
          <cell r="K4">
            <v>13523.019764983332</v>
          </cell>
          <cell r="L4">
            <v>227354.17718766001</v>
          </cell>
          <cell r="M4">
            <v>34543.820087677312</v>
          </cell>
          <cell r="N4">
            <v>0</v>
          </cell>
          <cell r="O4">
            <v>0</v>
          </cell>
          <cell r="P4">
            <v>37.562481130896344</v>
          </cell>
          <cell r="Q4">
            <v>429.44543974486453</v>
          </cell>
          <cell r="R4">
            <v>59100.343758243704</v>
          </cell>
          <cell r="S4">
            <v>138804.34844973177</v>
          </cell>
          <cell r="T4">
            <v>46126.117786947761</v>
          </cell>
          <cell r="U4">
            <v>82892.048109439085</v>
          </cell>
          <cell r="V4">
            <v>80457.891213155497</v>
          </cell>
          <cell r="W4">
            <v>174546.30363965008</v>
          </cell>
          <cell r="X4">
            <v>4.2440726484208886</v>
          </cell>
          <cell r="Y4">
            <v>4.3076427801060095</v>
          </cell>
          <cell r="AA4">
            <v>4623.1488559404797</v>
          </cell>
          <cell r="AB4">
            <v>0</v>
          </cell>
          <cell r="AC4">
            <v>0</v>
          </cell>
          <cell r="AD4">
            <v>6649.1299456218312</v>
          </cell>
          <cell r="AE4">
            <v>31787.44798442534</v>
          </cell>
          <cell r="AF4">
            <v>184226.80670217774</v>
          </cell>
          <cell r="AG4">
            <v>71316.486331281572</v>
          </cell>
          <cell r="AH4">
            <v>227.03299074919451</v>
          </cell>
        </row>
        <row r="5">
          <cell r="A5">
            <v>2</v>
          </cell>
          <cell r="B5" t="str">
            <v>CapeCod</v>
          </cell>
          <cell r="C5">
            <v>41091</v>
          </cell>
          <cell r="D5" t="str">
            <v>vol</v>
          </cell>
          <cell r="E5">
            <v>68423.181459743369</v>
          </cell>
          <cell r="F5">
            <v>509.51648406074213</v>
          </cell>
          <cell r="G5">
            <v>1280122.0127712868</v>
          </cell>
          <cell r="H5">
            <v>65419.191630626599</v>
          </cell>
          <cell r="I5">
            <v>88437.942247331695</v>
          </cell>
          <cell r="J5">
            <v>9902.6269258080738</v>
          </cell>
          <cell r="K5">
            <v>8753.6054377622477</v>
          </cell>
          <cell r="L5">
            <v>201628.9014504537</v>
          </cell>
          <cell r="M5">
            <v>32058.802726789807</v>
          </cell>
          <cell r="N5">
            <v>0</v>
          </cell>
          <cell r="O5">
            <v>0</v>
          </cell>
          <cell r="P5">
            <v>32.398573960812435</v>
          </cell>
          <cell r="Q5">
            <v>193.93414285872544</v>
          </cell>
          <cell r="R5">
            <v>26692.898568031585</v>
          </cell>
          <cell r="S5">
            <v>73532.253583924277</v>
          </cell>
          <cell r="T5">
            <v>24809.039390228518</v>
          </cell>
          <cell r="U5">
            <v>69705.517004782858</v>
          </cell>
          <cell r="V5">
            <v>57541.947778678288</v>
          </cell>
          <cell r="W5">
            <v>148360.27646270837</v>
          </cell>
          <cell r="X5">
            <v>8.880304739500664</v>
          </cell>
          <cell r="Y5">
            <v>3.4990686151922907</v>
          </cell>
          <cell r="AA5">
            <v>846.8126735452704</v>
          </cell>
          <cell r="AB5">
            <v>0</v>
          </cell>
          <cell r="AC5">
            <v>1324.1587653849126</v>
          </cell>
          <cell r="AD5">
            <v>7119.5349126505953</v>
          </cell>
          <cell r="AE5">
            <v>36122.829086388534</v>
          </cell>
          <cell r="AF5">
            <v>162795.80776980447</v>
          </cell>
          <cell r="AG5">
            <v>43760.483785743396</v>
          </cell>
          <cell r="AH5">
            <v>153.17002003555606</v>
          </cell>
        </row>
        <row r="6">
          <cell r="A6">
            <v>2</v>
          </cell>
          <cell r="B6" t="str">
            <v>CapeCod</v>
          </cell>
          <cell r="C6">
            <v>41122</v>
          </cell>
          <cell r="D6" t="str">
            <v>vol</v>
          </cell>
          <cell r="E6">
            <v>68412.764142199419</v>
          </cell>
          <cell r="F6">
            <v>517.75235111247628</v>
          </cell>
          <cell r="G6">
            <v>1140523.4439692188</v>
          </cell>
          <cell r="H6">
            <v>52463.218178972005</v>
          </cell>
          <cell r="I6">
            <v>87581.583963694968</v>
          </cell>
          <cell r="J6">
            <v>9431.8792586696109</v>
          </cell>
          <cell r="K6">
            <v>6736.5719282533773</v>
          </cell>
          <cell r="L6">
            <v>247711.05350886961</v>
          </cell>
          <cell r="M6">
            <v>33988.197925115855</v>
          </cell>
          <cell r="N6">
            <v>0</v>
          </cell>
          <cell r="O6">
            <v>0</v>
          </cell>
          <cell r="P6">
            <v>29.785198731977566</v>
          </cell>
          <cell r="Q6">
            <v>105.2863780707124</v>
          </cell>
          <cell r="R6">
            <v>23787.959717877518</v>
          </cell>
          <cell r="S6">
            <v>83568.935942394077</v>
          </cell>
          <cell r="T6">
            <v>24446.224603590013</v>
          </cell>
          <cell r="U6">
            <v>74109.853720024708</v>
          </cell>
          <cell r="V6">
            <v>56444.891245570863</v>
          </cell>
          <cell r="W6">
            <v>149922.84434088811</v>
          </cell>
          <cell r="X6">
            <v>9.9655930338999621</v>
          </cell>
          <cell r="Y6">
            <v>3.0956374838528058</v>
          </cell>
          <cell r="AA6">
            <v>538.47109975113779</v>
          </cell>
          <cell r="AB6">
            <v>0</v>
          </cell>
          <cell r="AC6">
            <v>0</v>
          </cell>
          <cell r="AD6">
            <v>5664.1331438127154</v>
          </cell>
          <cell r="AE6">
            <v>50109.314511091463</v>
          </cell>
          <cell r="AF6">
            <v>169259.7860347376</v>
          </cell>
          <cell r="AG6">
            <v>47536.964843382244</v>
          </cell>
          <cell r="AH6">
            <v>189.6881522636894</v>
          </cell>
        </row>
        <row r="7">
          <cell r="A7">
            <v>2</v>
          </cell>
          <cell r="B7" t="str">
            <v>CapeCod</v>
          </cell>
          <cell r="C7">
            <v>41153</v>
          </cell>
          <cell r="D7" t="str">
            <v>vol</v>
          </cell>
          <cell r="E7">
            <v>59152.799424190634</v>
          </cell>
          <cell r="F7">
            <v>504.70479245467385</v>
          </cell>
          <cell r="G7">
            <v>1117630.0731166906</v>
          </cell>
          <cell r="H7">
            <v>51728.712577696955</v>
          </cell>
          <cell r="I7">
            <v>91002.394176295507</v>
          </cell>
          <cell r="J7">
            <v>9906.2321645467127</v>
          </cell>
          <cell r="K7">
            <v>5063.7749028150747</v>
          </cell>
          <cell r="L7">
            <v>247164.18634063221</v>
          </cell>
          <cell r="M7">
            <v>31550.584547518734</v>
          </cell>
          <cell r="N7">
            <v>0</v>
          </cell>
          <cell r="O7">
            <v>0</v>
          </cell>
          <cell r="P7">
            <v>31.437940728037649</v>
          </cell>
          <cell r="Q7">
            <v>100.84437619890014</v>
          </cell>
          <cell r="R7">
            <v>24783.974867354871</v>
          </cell>
          <cell r="S7">
            <v>86186.818655611438</v>
          </cell>
          <cell r="T7">
            <v>25770.822045970323</v>
          </cell>
          <cell r="U7">
            <v>69419.507907950872</v>
          </cell>
          <cell r="V7">
            <v>55609.797181084708</v>
          </cell>
          <cell r="W7">
            <v>158340.16057915922</v>
          </cell>
          <cell r="X7">
            <v>11.814144067859161</v>
          </cell>
          <cell r="Y7">
            <v>3.3365951221499768</v>
          </cell>
          <cell r="AA7">
            <v>616.82620258838824</v>
          </cell>
          <cell r="AB7">
            <v>0</v>
          </cell>
          <cell r="AC7">
            <v>0</v>
          </cell>
          <cell r="AD7">
            <v>6303.5584616637598</v>
          </cell>
          <cell r="AE7">
            <v>49445.684129564557</v>
          </cell>
          <cell r="AF7">
            <v>164330.39185519546</v>
          </cell>
          <cell r="AG7">
            <v>61977.778961347452</v>
          </cell>
          <cell r="AH7">
            <v>232.61617566061588</v>
          </cell>
        </row>
        <row r="8">
          <cell r="A8">
            <v>2</v>
          </cell>
          <cell r="B8" t="str">
            <v>CapeCod</v>
          </cell>
          <cell r="C8">
            <v>41183</v>
          </cell>
          <cell r="D8" t="str">
            <v>vol</v>
          </cell>
          <cell r="E8">
            <v>52243.324563296861</v>
          </cell>
          <cell r="F8">
            <v>527.08917139126231</v>
          </cell>
          <cell r="G8">
            <v>1230313.3422019614</v>
          </cell>
          <cell r="H8">
            <v>61374.764157927901</v>
          </cell>
          <cell r="I8">
            <v>103054.85019421173</v>
          </cell>
          <cell r="J8">
            <v>18422.76151119162</v>
          </cell>
          <cell r="K8">
            <v>13078.37996936536</v>
          </cell>
          <cell r="L8">
            <v>211794.3078175328</v>
          </cell>
          <cell r="M8">
            <v>34132.561024091628</v>
          </cell>
          <cell r="N8">
            <v>0</v>
          </cell>
          <cell r="O8">
            <v>0</v>
          </cell>
          <cell r="P8">
            <v>31.693205288301112</v>
          </cell>
          <cell r="Q8">
            <v>129.06641941981292</v>
          </cell>
          <cell r="R8">
            <v>32709.946833511367</v>
          </cell>
          <cell r="S8">
            <v>97052.250548843993</v>
          </cell>
          <cell r="T8">
            <v>27597.738183778049</v>
          </cell>
          <cell r="U8">
            <v>71758.251484145119</v>
          </cell>
          <cell r="V8">
            <v>73344.322295086517</v>
          </cell>
          <cell r="W8">
            <v>155900.54750053718</v>
          </cell>
          <cell r="X8">
            <v>9.4562105688991434</v>
          </cell>
          <cell r="Y8">
            <v>3.6030045930339636</v>
          </cell>
          <cell r="AA8">
            <v>978.94374253521551</v>
          </cell>
          <cell r="AB8">
            <v>0</v>
          </cell>
          <cell r="AC8">
            <v>0</v>
          </cell>
          <cell r="AD8">
            <v>6991.6822793445735</v>
          </cell>
          <cell r="AE8">
            <v>37343.857666677999</v>
          </cell>
          <cell r="AF8">
            <v>171942.0064813362</v>
          </cell>
          <cell r="AG8">
            <v>78027.636057007679</v>
          </cell>
          <cell r="AH8">
            <v>196.67872807799014</v>
          </cell>
        </row>
        <row r="9">
          <cell r="A9">
            <v>2</v>
          </cell>
          <cell r="B9" t="str">
            <v>CapeCod</v>
          </cell>
          <cell r="C9">
            <v>41214</v>
          </cell>
          <cell r="D9" t="str">
            <v>vol</v>
          </cell>
          <cell r="E9">
            <v>70643.8619322827</v>
          </cell>
          <cell r="F9">
            <v>818.8719140783154</v>
          </cell>
          <cell r="G9">
            <v>2645430.3857167582</v>
          </cell>
          <cell r="H9">
            <v>155274.64842552907</v>
          </cell>
          <cell r="I9">
            <v>275107.69852373202</v>
          </cell>
          <cell r="J9">
            <v>54037.075274313007</v>
          </cell>
          <cell r="K9">
            <v>32915.714221971</v>
          </cell>
          <cell r="L9">
            <v>228022.33246012338</v>
          </cell>
          <cell r="M9">
            <v>43082.880782828011</v>
          </cell>
          <cell r="N9">
            <v>0</v>
          </cell>
          <cell r="O9">
            <v>0</v>
          </cell>
          <cell r="P9">
            <v>45.542070281522811</v>
          </cell>
          <cell r="Q9">
            <v>435.16984198619775</v>
          </cell>
          <cell r="R9">
            <v>80202.49908879424</v>
          </cell>
          <cell r="S9">
            <v>195197.75410675845</v>
          </cell>
          <cell r="T9">
            <v>44901.36171443983</v>
          </cell>
          <cell r="U9">
            <v>99587.629380790051</v>
          </cell>
          <cell r="V9">
            <v>124837.88468322228</v>
          </cell>
          <cell r="W9">
            <v>173519.58132728279</v>
          </cell>
          <cell r="X9">
            <v>1.9544684388458078</v>
          </cell>
          <cell r="Y9">
            <v>6.2260504886413139</v>
          </cell>
          <cell r="AA9">
            <v>2736.0939318397841</v>
          </cell>
          <cell r="AB9">
            <v>0</v>
          </cell>
          <cell r="AC9">
            <v>0</v>
          </cell>
          <cell r="AD9">
            <v>11597.602643450226</v>
          </cell>
          <cell r="AE9">
            <v>37120.070092369322</v>
          </cell>
          <cell r="AF9">
            <v>194903.94435072382</v>
          </cell>
          <cell r="AG9">
            <v>69472.198749212359</v>
          </cell>
          <cell r="AH9">
            <v>203.98580863796062</v>
          </cell>
        </row>
        <row r="10">
          <cell r="A10">
            <v>2</v>
          </cell>
          <cell r="B10" t="str">
            <v>CapeCod</v>
          </cell>
          <cell r="C10">
            <v>41244</v>
          </cell>
          <cell r="D10" t="str">
            <v>vol</v>
          </cell>
          <cell r="E10">
            <v>95376.087159813134</v>
          </cell>
          <cell r="F10">
            <v>978.78425336952932</v>
          </cell>
          <cell r="G10">
            <v>4773220.3413268272</v>
          </cell>
          <cell r="H10">
            <v>253484.10608350643</v>
          </cell>
          <cell r="I10">
            <v>564428.59611017723</v>
          </cell>
          <cell r="J10">
            <v>102456.75691689957</v>
          </cell>
          <cell r="K10">
            <v>55564.962676055533</v>
          </cell>
          <cell r="L10">
            <v>248741.01493489882</v>
          </cell>
          <cell r="M10">
            <v>47990.101508782092</v>
          </cell>
          <cell r="N10">
            <v>0</v>
          </cell>
          <cell r="O10">
            <v>0</v>
          </cell>
          <cell r="P10">
            <v>362.96864313314887</v>
          </cell>
          <cell r="Q10">
            <v>564.94384537333383</v>
          </cell>
          <cell r="R10">
            <v>144812.6995099241</v>
          </cell>
          <cell r="S10">
            <v>338602.43913748401</v>
          </cell>
          <cell r="T10">
            <v>74035.328543166121</v>
          </cell>
          <cell r="U10">
            <v>114891.25739581251</v>
          </cell>
          <cell r="V10">
            <v>155357.64826350272</v>
          </cell>
          <cell r="W10">
            <v>235189.16473505326</v>
          </cell>
          <cell r="X10">
            <v>0</v>
          </cell>
          <cell r="Y10">
            <v>0</v>
          </cell>
          <cell r="AA10">
            <v>14297.832766389871</v>
          </cell>
          <cell r="AB10">
            <v>0</v>
          </cell>
          <cell r="AC10">
            <v>0</v>
          </cell>
          <cell r="AD10">
            <v>11774.349496915806</v>
          </cell>
          <cell r="AE10">
            <v>35467.394235907705</v>
          </cell>
          <cell r="AF10">
            <v>206511.54556209352</v>
          </cell>
          <cell r="AG10">
            <v>45657.951713647308</v>
          </cell>
          <cell r="AH10">
            <v>200.62350968619103</v>
          </cell>
        </row>
        <row r="11">
          <cell r="A11">
            <v>2</v>
          </cell>
          <cell r="B11" t="str">
            <v>CapeCod</v>
          </cell>
          <cell r="C11">
            <v>41275</v>
          </cell>
          <cell r="D11" t="str">
            <v>vol</v>
          </cell>
          <cell r="E11">
            <v>104661.44958634659</v>
          </cell>
          <cell r="F11">
            <v>1159.306072212886</v>
          </cell>
          <cell r="G11">
            <v>7092162.9959649332</v>
          </cell>
          <cell r="H11">
            <v>363219.94743283454</v>
          </cell>
          <cell r="I11">
            <v>981841.39856751193</v>
          </cell>
          <cell r="J11">
            <v>151801.539079501</v>
          </cell>
          <cell r="K11">
            <v>72292.933343139492</v>
          </cell>
          <cell r="L11">
            <v>262069.84641251242</v>
          </cell>
          <cell r="M11">
            <v>57094.375256502186</v>
          </cell>
          <cell r="N11">
            <v>0</v>
          </cell>
          <cell r="O11">
            <v>0</v>
          </cell>
          <cell r="P11">
            <v>93.22651519883</v>
          </cell>
          <cell r="Q11">
            <v>1050.1277109936839</v>
          </cell>
          <cell r="R11">
            <v>233270.71327032629</v>
          </cell>
          <cell r="S11">
            <v>462509.92707586451</v>
          </cell>
          <cell r="T11">
            <v>93345.042593648715</v>
          </cell>
          <cell r="U11">
            <v>136830.43386971959</v>
          </cell>
          <cell r="V11">
            <v>205601.12121253731</v>
          </cell>
          <cell r="W11">
            <v>266457.60276536911</v>
          </cell>
          <cell r="X11">
            <v>0</v>
          </cell>
          <cell r="Y11">
            <v>15.08154148778147</v>
          </cell>
          <cell r="AA11">
            <v>8887.9346727607663</v>
          </cell>
          <cell r="AB11">
            <v>0</v>
          </cell>
          <cell r="AC11">
            <v>0</v>
          </cell>
          <cell r="AD11">
            <v>13715.885144366401</v>
          </cell>
          <cell r="AE11">
            <v>35916.441559790823</v>
          </cell>
          <cell r="AF11">
            <v>203135.9893541536</v>
          </cell>
          <cell r="AG11">
            <v>24083.258806610291</v>
          </cell>
          <cell r="AH11">
            <v>167.42578494341831</v>
          </cell>
        </row>
        <row r="12">
          <cell r="A12">
            <v>2</v>
          </cell>
          <cell r="B12" t="str">
            <v>CapeCod</v>
          </cell>
          <cell r="C12">
            <v>41306</v>
          </cell>
          <cell r="D12" t="str">
            <v>vol</v>
          </cell>
          <cell r="E12">
            <v>103211.94677368073</v>
          </cell>
          <cell r="F12">
            <v>1121.225025595925</v>
          </cell>
          <cell r="G12">
            <v>8034883.0128778899</v>
          </cell>
          <cell r="H12">
            <v>423561.40786085639</v>
          </cell>
          <cell r="I12">
            <v>1173293.4770395518</v>
          </cell>
          <cell r="J12">
            <v>169555.89027267534</v>
          </cell>
          <cell r="K12">
            <v>71553.689969675135</v>
          </cell>
          <cell r="L12">
            <v>284064.32837940194</v>
          </cell>
          <cell r="M12">
            <v>58621.438091892756</v>
          </cell>
          <cell r="N12">
            <v>107.33408653928868</v>
          </cell>
          <cell r="O12">
            <v>0</v>
          </cell>
          <cell r="P12">
            <v>103.71180208835091</v>
          </cell>
          <cell r="Q12">
            <v>1234.322662078233</v>
          </cell>
          <cell r="R12">
            <v>272091.26054742408</v>
          </cell>
          <cell r="S12">
            <v>525202.61534564337</v>
          </cell>
          <cell r="T12">
            <v>113081.17142602133</v>
          </cell>
          <cell r="U12">
            <v>155102.77057774743</v>
          </cell>
          <cell r="V12">
            <v>219462.11771117745</v>
          </cell>
          <cell r="W12">
            <v>259872.09629701969</v>
          </cell>
          <cell r="X12">
            <v>0</v>
          </cell>
          <cell r="Y12">
            <v>16.496460716959817</v>
          </cell>
          <cell r="AA12">
            <v>9928.1837425368103</v>
          </cell>
          <cell r="AB12">
            <v>0</v>
          </cell>
          <cell r="AC12">
            <v>0</v>
          </cell>
          <cell r="AD12">
            <v>14895.473153172954</v>
          </cell>
          <cell r="AE12">
            <v>33280.547087565741</v>
          </cell>
          <cell r="AF12">
            <v>195898.46937820534</v>
          </cell>
          <cell r="AG12">
            <v>43360.604869401199</v>
          </cell>
          <cell r="AH12">
            <v>171.90315687410933</v>
          </cell>
        </row>
        <row r="13">
          <cell r="A13">
            <v>2</v>
          </cell>
          <cell r="B13" t="str">
            <v>CapeCod</v>
          </cell>
          <cell r="C13">
            <v>41334</v>
          </cell>
          <cell r="D13" t="str">
            <v>vol</v>
          </cell>
          <cell r="E13">
            <v>74878.704573437324</v>
          </cell>
          <cell r="F13">
            <v>949.32653696992952</v>
          </cell>
          <cell r="G13">
            <v>6286097.1465339474</v>
          </cell>
          <cell r="H13">
            <v>342761.38709637942</v>
          </cell>
          <cell r="I13">
            <v>917585.81493612682</v>
          </cell>
          <cell r="J13">
            <v>135150.4195328455</v>
          </cell>
          <cell r="K13">
            <v>52825.919851931001</v>
          </cell>
          <cell r="L13">
            <v>237309.62847585251</v>
          </cell>
          <cell r="M13">
            <v>47182.059735739866</v>
          </cell>
          <cell r="N13">
            <v>39.560289586547725</v>
          </cell>
          <cell r="O13">
            <v>0</v>
          </cell>
          <cell r="P13">
            <v>82.746675001784311</v>
          </cell>
          <cell r="Q13">
            <v>1049.3794494195035</v>
          </cell>
          <cell r="R13">
            <v>221084.33796125808</v>
          </cell>
          <cell r="S13">
            <v>409287.2655978328</v>
          </cell>
          <cell r="T13">
            <v>89444.336876382862</v>
          </cell>
          <cell r="U13">
            <v>124123.86678256992</v>
          </cell>
          <cell r="V13">
            <v>174294.92491190491</v>
          </cell>
          <cell r="W13">
            <v>205036.50058879302</v>
          </cell>
          <cell r="X13">
            <v>0</v>
          </cell>
          <cell r="Y13">
            <v>12.679911223104085</v>
          </cell>
          <cell r="AA13">
            <v>8254.0121225593193</v>
          </cell>
          <cell r="AB13">
            <v>0</v>
          </cell>
          <cell r="AC13">
            <v>0</v>
          </cell>
          <cell r="AD13">
            <v>11399.317341442489</v>
          </cell>
          <cell r="AE13">
            <v>27634.054381680377</v>
          </cell>
          <cell r="AF13">
            <v>172579.5772370265</v>
          </cell>
          <cell r="AG13">
            <v>36439.915712703281</v>
          </cell>
          <cell r="AH13">
            <v>162.75664561557844</v>
          </cell>
        </row>
        <row r="14">
          <cell r="A14">
            <v>2</v>
          </cell>
          <cell r="B14" t="str">
            <v>CapeCod</v>
          </cell>
          <cell r="C14">
            <v>41365</v>
          </cell>
          <cell r="D14" t="str">
            <v>vol</v>
          </cell>
          <cell r="E14">
            <v>69831.807964321706</v>
          </cell>
          <cell r="F14">
            <v>832.89768364596</v>
          </cell>
          <cell r="G14">
            <v>4827798.9530733498</v>
          </cell>
          <cell r="H14">
            <v>279932.68885675567</v>
          </cell>
          <cell r="I14">
            <v>677886.76543752139</v>
          </cell>
          <cell r="J14">
            <v>106238.95144650833</v>
          </cell>
          <cell r="K14">
            <v>40095.93101130474</v>
          </cell>
          <cell r="L14">
            <v>198574.53571400052</v>
          </cell>
          <cell r="M14">
            <v>39899.247305184639</v>
          </cell>
          <cell r="N14">
            <v>0</v>
          </cell>
          <cell r="O14">
            <v>0</v>
          </cell>
          <cell r="P14">
            <v>71.494944133497071</v>
          </cell>
          <cell r="Q14">
            <v>921.88207377482456</v>
          </cell>
          <cell r="R14">
            <v>171424.16750061698</v>
          </cell>
          <cell r="S14">
            <v>324117.96920724033</v>
          </cell>
          <cell r="T14">
            <v>74261.844159904125</v>
          </cell>
          <cell r="U14">
            <v>104457.80172632891</v>
          </cell>
          <cell r="V14">
            <v>151515.45199878333</v>
          </cell>
          <cell r="W14">
            <v>189329.00162185356</v>
          </cell>
          <cell r="X14">
            <v>0</v>
          </cell>
          <cell r="Y14">
            <v>10.543604023754263</v>
          </cell>
          <cell r="AA14">
            <v>6152.0756946864867</v>
          </cell>
          <cell r="AB14">
            <v>0</v>
          </cell>
          <cell r="AC14">
            <v>0</v>
          </cell>
          <cell r="AD14">
            <v>9773.1587215269592</v>
          </cell>
          <cell r="AE14">
            <v>25798.084184144718</v>
          </cell>
          <cell r="AF14">
            <v>169663.04031885797</v>
          </cell>
          <cell r="AG14">
            <v>73928.022826129585</v>
          </cell>
          <cell r="AH14">
            <v>281.18549858604962</v>
          </cell>
        </row>
        <row r="15">
          <cell r="A15">
            <v>2</v>
          </cell>
          <cell r="B15" t="str">
            <v>CapeCod</v>
          </cell>
          <cell r="C15">
            <v>41395</v>
          </cell>
          <cell r="D15" t="str">
            <v>vol</v>
          </cell>
          <cell r="E15">
            <v>61476.821856491304</v>
          </cell>
          <cell r="F15">
            <v>718.33719764167813</v>
          </cell>
          <cell r="G15">
            <v>3056538.1646131566</v>
          </cell>
          <cell r="H15">
            <v>189477.52466604949</v>
          </cell>
          <cell r="I15">
            <v>373389.93539924198</v>
          </cell>
          <cell r="J15">
            <v>66075.032009963979</v>
          </cell>
          <cell r="K15">
            <v>23241.185875351061</v>
          </cell>
          <cell r="L15">
            <v>191396.78259527014</v>
          </cell>
          <cell r="M15">
            <v>36156.519378388177</v>
          </cell>
          <cell r="N15">
            <v>0</v>
          </cell>
          <cell r="O15">
            <v>0</v>
          </cell>
          <cell r="P15">
            <v>58.489065115040319</v>
          </cell>
          <cell r="Q15">
            <v>667.41870320166981</v>
          </cell>
          <cell r="R15">
            <v>115314.09733874816</v>
          </cell>
          <cell r="S15">
            <v>225103.54984177309</v>
          </cell>
          <cell r="T15">
            <v>59855.858034524361</v>
          </cell>
          <cell r="U15">
            <v>97937.126060633542</v>
          </cell>
          <cell r="V15">
            <v>109150.88890384244</v>
          </cell>
          <cell r="W15">
            <v>181779.89886666957</v>
          </cell>
          <cell r="X15">
            <v>0</v>
          </cell>
          <cell r="Y15">
            <v>7.9272435532402836</v>
          </cell>
          <cell r="AA15">
            <v>2653.3408694077393</v>
          </cell>
          <cell r="AB15">
            <v>2964.4120867514803</v>
          </cell>
          <cell r="AC15">
            <v>0</v>
          </cell>
          <cell r="AD15">
            <v>8162.9995732484531</v>
          </cell>
          <cell r="AE15">
            <v>27659.966332582633</v>
          </cell>
          <cell r="AF15">
            <v>188314.86320322461</v>
          </cell>
          <cell r="AG15">
            <v>76914.187034758987</v>
          </cell>
          <cell r="AH15">
            <v>361.6982526984429</v>
          </cell>
        </row>
        <row r="16">
          <cell r="A16">
            <v>2</v>
          </cell>
          <cell r="B16" t="str">
            <v>CapeCod</v>
          </cell>
          <cell r="C16">
            <v>41426</v>
          </cell>
          <cell r="D16" t="str">
            <v>vol</v>
          </cell>
          <cell r="E16">
            <v>62804.888863465167</v>
          </cell>
          <cell r="F16">
            <v>660.90684626710231</v>
          </cell>
          <cell r="G16">
            <v>1944970.2238400318</v>
          </cell>
          <cell r="H16">
            <v>116469.85231263713</v>
          </cell>
          <cell r="I16">
            <v>175676.66039955322</v>
          </cell>
          <cell r="J16">
            <v>31213.86414887472</v>
          </cell>
          <cell r="K16">
            <v>13051.714249918887</v>
          </cell>
          <cell r="L16">
            <v>200573.75687236548</v>
          </cell>
          <cell r="M16">
            <v>32732.942222238387</v>
          </cell>
          <cell r="N16">
            <v>0</v>
          </cell>
          <cell r="O16">
            <v>0</v>
          </cell>
          <cell r="P16">
            <v>43.359764261037029</v>
          </cell>
          <cell r="Q16">
            <v>400.00781560525201</v>
          </cell>
          <cell r="R16">
            <v>57359.394782908756</v>
          </cell>
          <cell r="S16">
            <v>142666.11558443325</v>
          </cell>
          <cell r="T16">
            <v>46646.234567696403</v>
          </cell>
          <cell r="U16">
            <v>84345.251718957312</v>
          </cell>
          <cell r="V16">
            <v>81528.240059205971</v>
          </cell>
          <cell r="W16">
            <v>169466.94722756252</v>
          </cell>
          <cell r="X16">
            <v>4.3762410562304535</v>
          </cell>
          <cell r="Y16">
            <v>5.2848767297362933</v>
          </cell>
          <cell r="AA16">
            <v>4840.4562786232991</v>
          </cell>
          <cell r="AB16">
            <v>0</v>
          </cell>
          <cell r="AC16">
            <v>0</v>
          </cell>
          <cell r="AD16">
            <v>6987.9342459193085</v>
          </cell>
          <cell r="AE16">
            <v>28748.997147382655</v>
          </cell>
          <cell r="AF16">
            <v>197445.46758168034</v>
          </cell>
          <cell r="AG16">
            <v>64721.20676878946</v>
          </cell>
          <cell r="AH16">
            <v>307.77681447060189</v>
          </cell>
        </row>
        <row r="17">
          <cell r="A17">
            <v>2</v>
          </cell>
          <cell r="B17" t="str">
            <v>CapeCod</v>
          </cell>
          <cell r="C17">
            <v>41456</v>
          </cell>
          <cell r="D17" t="str">
            <v>vol</v>
          </cell>
          <cell r="E17">
            <v>66194.905893173171</v>
          </cell>
          <cell r="F17">
            <v>551.93229152639481</v>
          </cell>
          <cell r="G17">
            <v>1252498.7114434007</v>
          </cell>
          <cell r="H17">
            <v>65974.31218201606</v>
          </cell>
          <cell r="I17">
            <v>77134.191541463399</v>
          </cell>
          <cell r="J17">
            <v>9027.4361610487522</v>
          </cell>
          <cell r="K17">
            <v>8622.0062727536988</v>
          </cell>
          <cell r="L17">
            <v>182581.13763848363</v>
          </cell>
          <cell r="M17">
            <v>28933.508902655452</v>
          </cell>
          <cell r="N17">
            <v>0</v>
          </cell>
          <cell r="O17">
            <v>0</v>
          </cell>
          <cell r="P17">
            <v>36.261441909237625</v>
          </cell>
          <cell r="Q17">
            <v>183.32151722456777</v>
          </cell>
          <cell r="R17">
            <v>28509.314291604784</v>
          </cell>
          <cell r="S17">
            <v>79792.017025313573</v>
          </cell>
          <cell r="T17">
            <v>25904.209758129004</v>
          </cell>
          <cell r="U17">
            <v>72750.239732090995</v>
          </cell>
          <cell r="V17">
            <v>62325.369199379144</v>
          </cell>
          <cell r="W17">
            <v>147112.89582306397</v>
          </cell>
          <cell r="X17">
            <v>9.4193816380043582</v>
          </cell>
          <cell r="Y17">
            <v>4.2091538499746362</v>
          </cell>
          <cell r="AA17">
            <v>958.86055528792542</v>
          </cell>
          <cell r="AB17">
            <v>0</v>
          </cell>
          <cell r="AC17">
            <v>0</v>
          </cell>
          <cell r="AD17">
            <v>7636.9974734006237</v>
          </cell>
          <cell r="AE17">
            <v>33170.081872639057</v>
          </cell>
          <cell r="AF17">
            <v>179359.41173872724</v>
          </cell>
          <cell r="AG17">
            <v>36825.334497618402</v>
          </cell>
          <cell r="AH17">
            <v>202.84622593816991</v>
          </cell>
        </row>
        <row r="18">
          <cell r="A18">
            <v>2</v>
          </cell>
          <cell r="B18" t="str">
            <v>CapeCod</v>
          </cell>
          <cell r="C18">
            <v>41487</v>
          </cell>
          <cell r="D18" t="str">
            <v>vol</v>
          </cell>
          <cell r="E18">
            <v>66307.465248780296</v>
          </cell>
          <cell r="F18">
            <v>558.73298233735011</v>
          </cell>
          <cell r="G18">
            <v>1111057.7962666347</v>
          </cell>
          <cell r="H18">
            <v>52762.267246080992</v>
          </cell>
          <cell r="I18">
            <v>74760.217513935393</v>
          </cell>
          <cell r="J18">
            <v>8496.0680807767512</v>
          </cell>
          <cell r="K18">
            <v>6542.0036294123638</v>
          </cell>
          <cell r="L18">
            <v>222467.05371249985</v>
          </cell>
          <cell r="M18">
            <v>31666.176755947577</v>
          </cell>
          <cell r="N18">
            <v>0</v>
          </cell>
          <cell r="O18">
            <v>0</v>
          </cell>
          <cell r="P18">
            <v>33.735272974163927</v>
          </cell>
          <cell r="Q18">
            <v>97.114124719776981</v>
          </cell>
          <cell r="R18">
            <v>26115.792791537129</v>
          </cell>
          <cell r="S18">
            <v>91881.081455126856</v>
          </cell>
          <cell r="T18">
            <v>25477.951327690436</v>
          </cell>
          <cell r="U18">
            <v>77810.46616389358</v>
          </cell>
          <cell r="V18">
            <v>61122.231080370679</v>
          </cell>
          <cell r="W18">
            <v>148062.60275329565</v>
          </cell>
          <cell r="X18">
            <v>10.201304890145744</v>
          </cell>
          <cell r="Y18">
            <v>3.8135006852264857</v>
          </cell>
          <cell r="AA18">
            <v>552.99121847362653</v>
          </cell>
          <cell r="AB18">
            <v>0</v>
          </cell>
          <cell r="AC18">
            <v>0</v>
          </cell>
          <cell r="AD18">
            <v>6052.9140579706345</v>
          </cell>
          <cell r="AE18">
            <v>45760.690357209038</v>
          </cell>
          <cell r="AF18">
            <v>188413.42143460744</v>
          </cell>
          <cell r="AG18">
            <v>38174.636495687577</v>
          </cell>
          <cell r="AH18">
            <v>236.36475915368698</v>
          </cell>
        </row>
        <row r="19">
          <cell r="A19">
            <v>2</v>
          </cell>
          <cell r="B19" t="str">
            <v>CapeCod</v>
          </cell>
          <cell r="C19">
            <v>41518</v>
          </cell>
          <cell r="D19" t="str">
            <v>vol</v>
          </cell>
          <cell r="E19">
            <v>61149.647818830112</v>
          </cell>
          <cell r="F19">
            <v>588.2348455819282</v>
          </cell>
          <cell r="G19">
            <v>1160007.1335737573</v>
          </cell>
          <cell r="H19">
            <v>55220.74237444235</v>
          </cell>
          <cell r="I19">
            <v>82646.92666366091</v>
          </cell>
          <cell r="J19">
            <v>9566.547528869809</v>
          </cell>
          <cell r="K19">
            <v>5091.7925558479756</v>
          </cell>
          <cell r="L19">
            <v>233892.64307227469</v>
          </cell>
          <cell r="M19">
            <v>31202.556919347517</v>
          </cell>
          <cell r="N19">
            <v>0</v>
          </cell>
          <cell r="O19">
            <v>0</v>
          </cell>
          <cell r="P19">
            <v>37.782954224117205</v>
          </cell>
          <cell r="Q19">
            <v>99.352781298657945</v>
          </cell>
          <cell r="R19">
            <v>28905.329419808571</v>
          </cell>
          <cell r="S19">
            <v>100795.44764968789</v>
          </cell>
          <cell r="T19">
            <v>28629.638550220865</v>
          </cell>
          <cell r="U19">
            <v>77474.65353011839</v>
          </cell>
          <cell r="V19">
            <v>64047.499205132415</v>
          </cell>
          <cell r="W19">
            <v>166498.24293089964</v>
          </cell>
          <cell r="X19">
            <v>12.463455313929931</v>
          </cell>
          <cell r="Y19">
            <v>4.3345301147791675</v>
          </cell>
          <cell r="AA19">
            <v>669.33094427950198</v>
          </cell>
          <cell r="AB19">
            <v>0</v>
          </cell>
          <cell r="AC19">
            <v>0</v>
          </cell>
          <cell r="AD19">
            <v>7170.1746420930667</v>
          </cell>
          <cell r="AE19">
            <v>48062.579008793618</v>
          </cell>
          <cell r="AF19">
            <v>195135.13247447027</v>
          </cell>
          <cell r="AG19">
            <v>53310.812236737198</v>
          </cell>
          <cell r="AH19">
            <v>292.77323145754036</v>
          </cell>
        </row>
        <row r="20">
          <cell r="A20">
            <v>2</v>
          </cell>
          <cell r="B20" t="str">
            <v>CapeCod</v>
          </cell>
          <cell r="C20">
            <v>41548</v>
          </cell>
          <cell r="D20" t="str">
            <v>vol</v>
          </cell>
          <cell r="E20">
            <v>54281.953144861312</v>
          </cell>
          <cell r="F20">
            <v>611.20955369017804</v>
          </cell>
          <cell r="G20">
            <v>1289462.5835675225</v>
          </cell>
          <cell r="H20">
            <v>65731.93175124671</v>
          </cell>
          <cell r="I20">
            <v>96079.181016781993</v>
          </cell>
          <cell r="J20">
            <v>18599.023209720825</v>
          </cell>
          <cell r="K20">
            <v>13852.999935231503</v>
          </cell>
          <cell r="L20">
            <v>199686.71154200524</v>
          </cell>
          <cell r="M20">
            <v>34087.46780903911</v>
          </cell>
          <cell r="N20">
            <v>0</v>
          </cell>
          <cell r="O20">
            <v>0</v>
          </cell>
          <cell r="P20">
            <v>39.957451916949566</v>
          </cell>
          <cell r="Q20">
            <v>128.95318796850492</v>
          </cell>
          <cell r="R20">
            <v>36566.398774712827</v>
          </cell>
          <cell r="S20">
            <v>112709.99169820196</v>
          </cell>
          <cell r="T20">
            <v>30884.237464690646</v>
          </cell>
          <cell r="U20">
            <v>80835.820672184622</v>
          </cell>
          <cell r="V20">
            <v>80887.962795438507</v>
          </cell>
          <cell r="W20">
            <v>165682.30858499481</v>
          </cell>
          <cell r="X20">
            <v>10.327687303776962</v>
          </cell>
          <cell r="Y20">
            <v>4.8361211968926225</v>
          </cell>
          <cell r="AA20">
            <v>1038.5389549859399</v>
          </cell>
          <cell r="AB20">
            <v>0</v>
          </cell>
          <cell r="AC20">
            <v>0</v>
          </cell>
          <cell r="AD20">
            <v>8032.5118557808128</v>
          </cell>
          <cell r="AE20">
            <v>36730.147787315407</v>
          </cell>
          <cell r="AF20">
            <v>205336.82147547879</v>
          </cell>
          <cell r="AG20">
            <v>69595.87286731154</v>
          </cell>
          <cell r="AH20">
            <v>274.13273305816602</v>
          </cell>
        </row>
        <row r="21">
          <cell r="A21">
            <v>2</v>
          </cell>
          <cell r="B21" t="str">
            <v>CapeCod</v>
          </cell>
          <cell r="C21">
            <v>41579</v>
          </cell>
          <cell r="D21" t="str">
            <v>vol</v>
          </cell>
          <cell r="E21">
            <v>70403.290641362342</v>
          </cell>
          <cell r="F21">
            <v>927.31036316643417</v>
          </cell>
          <cell r="G21">
            <v>2731133.6663108664</v>
          </cell>
          <cell r="H21">
            <v>162902.99974926785</v>
          </cell>
          <cell r="I21">
            <v>269129.43431731669</v>
          </cell>
          <cell r="J21">
            <v>55608.823538242985</v>
          </cell>
          <cell r="K21">
            <v>34917.401298699093</v>
          </cell>
          <cell r="L21">
            <v>211895.46748688002</v>
          </cell>
          <cell r="M21">
            <v>40643.109143461457</v>
          </cell>
          <cell r="N21">
            <v>0</v>
          </cell>
          <cell r="O21">
            <v>0</v>
          </cell>
          <cell r="P21">
            <v>61.246510740122353</v>
          </cell>
          <cell r="Q21">
            <v>442.56432519850517</v>
          </cell>
          <cell r="R21">
            <v>84764.141985232593</v>
          </cell>
          <cell r="S21">
            <v>218993.17097232034</v>
          </cell>
          <cell r="T21">
            <v>49263.885302437615</v>
          </cell>
          <cell r="U21">
            <v>108828.88994774244</v>
          </cell>
          <cell r="V21">
            <v>132120.88115446662</v>
          </cell>
          <cell r="W21">
            <v>180270.4450381326</v>
          </cell>
          <cell r="X21">
            <v>1.9597973432162319</v>
          </cell>
          <cell r="Y21">
            <v>8.4820317282182778</v>
          </cell>
          <cell r="AA21">
            <v>2820.0152075313063</v>
          </cell>
          <cell r="AB21">
            <v>0</v>
          </cell>
          <cell r="AC21">
            <v>0</v>
          </cell>
          <cell r="AD21">
            <v>13041.752981991811</v>
          </cell>
          <cell r="AE21">
            <v>36116.144273717269</v>
          </cell>
          <cell r="AF21">
            <v>226802.86499044052</v>
          </cell>
          <cell r="AG21">
            <v>60622.483604090492</v>
          </cell>
          <cell r="AH21">
            <v>319.52497431760241</v>
          </cell>
        </row>
        <row r="22">
          <cell r="A22">
            <v>2</v>
          </cell>
          <cell r="B22" t="str">
            <v>CapeCod</v>
          </cell>
          <cell r="C22">
            <v>41609</v>
          </cell>
          <cell r="D22" t="str">
            <v>vol</v>
          </cell>
          <cell r="E22">
            <v>92440.55369150448</v>
          </cell>
          <cell r="F22">
            <v>1091.1505739262134</v>
          </cell>
          <cell r="G22">
            <v>4888641.8967730142</v>
          </cell>
          <cell r="H22">
            <v>262805.52659916447</v>
          </cell>
          <cell r="I22">
            <v>561433.23054869694</v>
          </cell>
          <cell r="J22">
            <v>105311.00935020375</v>
          </cell>
          <cell r="K22">
            <v>58626.068731126194</v>
          </cell>
          <cell r="L22">
            <v>225238.31430200653</v>
          </cell>
          <cell r="M22">
            <v>44654.599701007566</v>
          </cell>
          <cell r="N22">
            <v>0</v>
          </cell>
          <cell r="O22">
            <v>0</v>
          </cell>
          <cell r="P22">
            <v>462.1898707276419</v>
          </cell>
          <cell r="Q22">
            <v>527.91717296875106</v>
          </cell>
          <cell r="R22">
            <v>147839.45656964896</v>
          </cell>
          <cell r="S22">
            <v>368879.85256051808</v>
          </cell>
          <cell r="T22">
            <v>80349.355751020601</v>
          </cell>
          <cell r="U22">
            <v>123892.06522023227</v>
          </cell>
          <cell r="V22">
            <v>161075.15837099109</v>
          </cell>
          <cell r="W22">
            <v>240946.54983150488</v>
          </cell>
          <cell r="X22">
            <v>0</v>
          </cell>
          <cell r="Y22">
            <v>0</v>
          </cell>
          <cell r="AA22">
            <v>14495.783640358113</v>
          </cell>
          <cell r="AB22">
            <v>0</v>
          </cell>
          <cell r="AC22">
            <v>0</v>
          </cell>
          <cell r="AD22">
            <v>13052.465810768983</v>
          </cell>
          <cell r="AE22">
            <v>34427.826029098309</v>
          </cell>
          <cell r="AF22">
            <v>240324.24719005669</v>
          </cell>
          <cell r="AG22">
            <v>33855.547361489887</v>
          </cell>
          <cell r="AH22">
            <v>374.35508543868684</v>
          </cell>
        </row>
        <row r="23">
          <cell r="A23">
            <v>2</v>
          </cell>
          <cell r="B23" t="str">
            <v>CapeCod</v>
          </cell>
          <cell r="C23">
            <v>41640</v>
          </cell>
          <cell r="D23" t="str">
            <v>vol</v>
          </cell>
          <cell r="E23">
            <v>98548.904542937336</v>
          </cell>
          <cell r="F23">
            <v>1272.7115829600027</v>
          </cell>
          <cell r="G23">
            <v>7122026.6679827506</v>
          </cell>
          <cell r="H23">
            <v>368519.44473500713</v>
          </cell>
          <cell r="I23">
            <v>962780.66331642051</v>
          </cell>
          <cell r="J23">
            <v>149515.87245441048</v>
          </cell>
          <cell r="K23">
            <v>71292.847064807327</v>
          </cell>
          <cell r="L23">
            <v>232722.32528718439</v>
          </cell>
          <cell r="M23">
            <v>52602.024262995117</v>
          </cell>
          <cell r="N23">
            <v>0</v>
          </cell>
          <cell r="O23">
            <v>0</v>
          </cell>
          <cell r="P23">
            <v>130.04807994804227</v>
          </cell>
          <cell r="Q23">
            <v>1056.3681668421243</v>
          </cell>
          <cell r="R23">
            <v>234241.69352922789</v>
          </cell>
          <cell r="S23">
            <v>500974.44206635031</v>
          </cell>
          <cell r="T23">
            <v>100898.89561325179</v>
          </cell>
          <cell r="U23">
            <v>144822.54951367027</v>
          </cell>
          <cell r="V23">
            <v>209630.53227406269</v>
          </cell>
          <cell r="W23">
            <v>263591.40880738816</v>
          </cell>
          <cell r="X23">
            <v>0</v>
          </cell>
          <cell r="Y23">
            <v>19.763022557843268</v>
          </cell>
          <cell r="AA23">
            <v>8866.6450040574036</v>
          </cell>
          <cell r="AB23">
            <v>0</v>
          </cell>
          <cell r="AC23">
            <v>0</v>
          </cell>
          <cell r="AD23">
            <v>15084.899201357874</v>
          </cell>
          <cell r="AE23">
            <v>34378.571711481236</v>
          </cell>
          <cell r="AF23">
            <v>250078.31000308058</v>
          </cell>
          <cell r="AG23">
            <v>0</v>
          </cell>
          <cell r="AH23">
            <v>412.31037616567937</v>
          </cell>
        </row>
        <row r="24">
          <cell r="A24">
            <v>2</v>
          </cell>
          <cell r="B24" t="str">
            <v>CapeCod</v>
          </cell>
          <cell r="C24">
            <v>41671</v>
          </cell>
          <cell r="D24" t="str">
            <v>vol</v>
          </cell>
          <cell r="E24">
            <v>95105.469448551084</v>
          </cell>
          <cell r="F24">
            <v>1209.9312600491658</v>
          </cell>
          <cell r="G24">
            <v>7954270.1257740306</v>
          </cell>
          <cell r="H24">
            <v>423283.07513851771</v>
          </cell>
          <cell r="I24">
            <v>1136363.7439303319</v>
          </cell>
          <cell r="J24">
            <v>164747.21853551987</v>
          </cell>
          <cell r="K24">
            <v>69542.534199245245</v>
          </cell>
          <cell r="L24">
            <v>248113.54481196686</v>
          </cell>
          <cell r="M24">
            <v>52934.561944164234</v>
          </cell>
          <cell r="N24">
            <v>0</v>
          </cell>
          <cell r="O24">
            <v>0</v>
          </cell>
          <cell r="P24">
            <v>141.6253263698018</v>
          </cell>
          <cell r="Q24">
            <v>1227.1413480859796</v>
          </cell>
          <cell r="R24">
            <v>269183.40368387726</v>
          </cell>
          <cell r="S24">
            <v>560613.9663125783</v>
          </cell>
          <cell r="T24">
            <v>120502.09570263108</v>
          </cell>
          <cell r="U24">
            <v>161709.99487319557</v>
          </cell>
          <cell r="V24">
            <v>219717.61918364334</v>
          </cell>
          <cell r="W24">
            <v>252622.55531783766</v>
          </cell>
          <cell r="X24">
            <v>0</v>
          </cell>
          <cell r="Y24">
            <v>21.247635966785694</v>
          </cell>
          <cell r="AA24">
            <v>9764.7910116731073</v>
          </cell>
          <cell r="AB24">
            <v>0</v>
          </cell>
          <cell r="AC24">
            <v>0</v>
          </cell>
          <cell r="AD24">
            <v>16111.926327466321</v>
          </cell>
          <cell r="AE24">
            <v>31517.05543986363</v>
          </cell>
          <cell r="AF24">
            <v>238853.27516840759</v>
          </cell>
          <cell r="AG24">
            <v>12877.823577001083</v>
          </cell>
          <cell r="AH24">
            <v>450.90645048077147</v>
          </cell>
        </row>
        <row r="25">
          <cell r="A25">
            <v>2</v>
          </cell>
          <cell r="B25" t="str">
            <v>CapeCod</v>
          </cell>
          <cell r="C25">
            <v>41699</v>
          </cell>
          <cell r="D25" t="str">
            <v>vol</v>
          </cell>
          <cell r="E25">
            <v>68451.415209448023</v>
          </cell>
          <cell r="F25">
            <v>1019.4574289571987</v>
          </cell>
          <cell r="G25">
            <v>6188479.0274882279</v>
          </cell>
          <cell r="H25">
            <v>340362.57969982084</v>
          </cell>
          <cell r="I25">
            <v>882509.94859328726</v>
          </cell>
          <cell r="J25">
            <v>130530.59636654743</v>
          </cell>
          <cell r="K25">
            <v>51050.30578014753</v>
          </cell>
          <cell r="L25">
            <v>206869.23987619387</v>
          </cell>
          <cell r="M25">
            <v>40937.945133977038</v>
          </cell>
          <cell r="N25">
            <v>0</v>
          </cell>
          <cell r="O25">
            <v>0</v>
          </cell>
          <cell r="P25">
            <v>111.23893772602028</v>
          </cell>
          <cell r="Q25">
            <v>1036.20589608245</v>
          </cell>
          <cell r="R25">
            <v>219690.81354768889</v>
          </cell>
          <cell r="S25">
            <v>437038.4182659348</v>
          </cell>
          <cell r="T25">
            <v>94724.785299188647</v>
          </cell>
          <cell r="U25">
            <v>128337.7376168973</v>
          </cell>
          <cell r="V25">
            <v>176608.64314364002</v>
          </cell>
          <cell r="W25">
            <v>198439.14314588357</v>
          </cell>
          <cell r="X25">
            <v>0</v>
          </cell>
          <cell r="Y25">
            <v>16.318093628628507</v>
          </cell>
          <cell r="AA25">
            <v>8071.3432320439006</v>
          </cell>
          <cell r="AB25">
            <v>0</v>
          </cell>
          <cell r="AC25">
            <v>0</v>
          </cell>
          <cell r="AD25">
            <v>12290.416200702291</v>
          </cell>
          <cell r="AE25">
            <v>26021.085199142937</v>
          </cell>
          <cell r="AF25">
            <v>205211.81048761206</v>
          </cell>
          <cell r="AG25">
            <v>9205.3886276264893</v>
          </cell>
          <cell r="AH25">
            <v>405.94974041072783</v>
          </cell>
        </row>
        <row r="26">
          <cell r="A26">
            <v>2</v>
          </cell>
          <cell r="B26" t="str">
            <v>CapeCod</v>
          </cell>
          <cell r="C26">
            <v>41730</v>
          </cell>
          <cell r="D26" t="str">
            <v>vol</v>
          </cell>
          <cell r="E26">
            <v>64554.575208075432</v>
          </cell>
          <cell r="F26">
            <v>897.74951462091906</v>
          </cell>
          <cell r="G26">
            <v>4759742.1587098548</v>
          </cell>
          <cell r="H26">
            <v>278263.29684600967</v>
          </cell>
          <cell r="I26">
            <v>647977.4545797949</v>
          </cell>
          <cell r="J26">
            <v>102617.53693466222</v>
          </cell>
          <cell r="K26">
            <v>38812.404369398981</v>
          </cell>
          <cell r="L26">
            <v>171534.90862555179</v>
          </cell>
          <cell r="M26">
            <v>35820.399490508942</v>
          </cell>
          <cell r="N26">
            <v>0</v>
          </cell>
          <cell r="O26">
            <v>0</v>
          </cell>
          <cell r="P26">
            <v>94.027047577281138</v>
          </cell>
          <cell r="Q26">
            <v>909.59051331103205</v>
          </cell>
          <cell r="R26">
            <v>175052.13426655027</v>
          </cell>
          <cell r="S26">
            <v>349750.74453900266</v>
          </cell>
          <cell r="T26">
            <v>78792.095798778479</v>
          </cell>
          <cell r="U26">
            <v>108028.65923509729</v>
          </cell>
          <cell r="V26">
            <v>154356.81440074695</v>
          </cell>
          <cell r="W26">
            <v>183970.57812915812</v>
          </cell>
          <cell r="X26">
            <v>0</v>
          </cell>
          <cell r="Y26">
            <v>13.470477279511735</v>
          </cell>
          <cell r="AA26">
            <v>6018.4352755386562</v>
          </cell>
          <cell r="AB26">
            <v>0</v>
          </cell>
          <cell r="AC26">
            <v>0</v>
          </cell>
          <cell r="AD26">
            <v>10573.650302773962</v>
          </cell>
          <cell r="AE26">
            <v>24176.921698412541</v>
          </cell>
          <cell r="AF26">
            <v>198923.11489631311</v>
          </cell>
          <cell r="AG26">
            <v>55254.581678929135</v>
          </cell>
          <cell r="AH26">
            <v>484.94228652848585</v>
          </cell>
        </row>
        <row r="27">
          <cell r="A27">
            <v>2</v>
          </cell>
          <cell r="B27" t="str">
            <v>CapeCod</v>
          </cell>
          <cell r="C27">
            <v>41760</v>
          </cell>
          <cell r="D27" t="str">
            <v>vol</v>
          </cell>
          <cell r="E27">
            <v>57203.840165411006</v>
          </cell>
          <cell r="F27">
            <v>770.87386176274788</v>
          </cell>
          <cell r="G27">
            <v>2996845.5793856238</v>
          </cell>
          <cell r="H27">
            <v>187264.99371165535</v>
          </cell>
          <cell r="I27">
            <v>347110.19293687289</v>
          </cell>
          <cell r="J27">
            <v>63245.470871059486</v>
          </cell>
          <cell r="K27">
            <v>22385.150847783341</v>
          </cell>
          <cell r="L27">
            <v>166818.02576019333</v>
          </cell>
          <cell r="M27">
            <v>30882.822747159858</v>
          </cell>
          <cell r="N27">
            <v>0</v>
          </cell>
          <cell r="O27">
            <v>0</v>
          </cell>
          <cell r="P27">
            <v>75.236616171764439</v>
          </cell>
          <cell r="Q27">
            <v>653.86035716422452</v>
          </cell>
          <cell r="R27">
            <v>121338.04358259091</v>
          </cell>
          <cell r="S27">
            <v>247072.61038330503</v>
          </cell>
          <cell r="T27">
            <v>63140.021108214773</v>
          </cell>
          <cell r="U27">
            <v>100361.22672544324</v>
          </cell>
          <cell r="V27">
            <v>111470.09269210862</v>
          </cell>
          <cell r="W27">
            <v>176038.71517198489</v>
          </cell>
          <cell r="X27">
            <v>0</v>
          </cell>
          <cell r="Y27">
            <v>10.072284780861782</v>
          </cell>
          <cell r="AA27">
            <v>2578.0110663850623</v>
          </cell>
          <cell r="AB27">
            <v>0</v>
          </cell>
          <cell r="AC27">
            <v>0</v>
          </cell>
          <cell r="AD27">
            <v>8777.2109650185466</v>
          </cell>
          <cell r="AE27">
            <v>25388.305982458016</v>
          </cell>
          <cell r="AF27">
            <v>214735.08339545596</v>
          </cell>
          <cell r="AG27">
            <v>62634.096194250167</v>
          </cell>
          <cell r="AH27">
            <v>530.03245077559029</v>
          </cell>
        </row>
        <row r="28">
          <cell r="A28">
            <v>2</v>
          </cell>
          <cell r="B28" t="str">
            <v>CapeCod</v>
          </cell>
          <cell r="C28">
            <v>41791</v>
          </cell>
          <cell r="D28" t="str">
            <v>vol</v>
          </cell>
          <cell r="E28">
            <v>59792.325156910818</v>
          </cell>
          <cell r="F28">
            <v>708.02195479039733</v>
          </cell>
          <cell r="G28">
            <v>1927991.6767075371</v>
          </cell>
          <cell r="H28">
            <v>116349.0821225751</v>
          </cell>
          <cell r="I28">
            <v>157811.95424660074</v>
          </cell>
          <cell r="J28">
            <v>29841.942117226296</v>
          </cell>
          <cell r="K28">
            <v>12734.553800334856</v>
          </cell>
          <cell r="L28">
            <v>179763.9410222141</v>
          </cell>
          <cell r="M28">
            <v>28236.024598186985</v>
          </cell>
          <cell r="N28">
            <v>0</v>
          </cell>
          <cell r="O28">
            <v>0</v>
          </cell>
          <cell r="P28">
            <v>54.84635115867313</v>
          </cell>
          <cell r="Q28">
            <v>391.67234272570244</v>
          </cell>
          <cell r="R28">
            <v>63950.504830297614</v>
          </cell>
          <cell r="S28">
            <v>162715.93314816162</v>
          </cell>
          <cell r="T28">
            <v>49684.935055567912</v>
          </cell>
          <cell r="U28">
            <v>86585.586996716942</v>
          </cell>
          <cell r="V28">
            <v>85043.293692171486</v>
          </cell>
          <cell r="W28">
            <v>166257.06899435713</v>
          </cell>
          <cell r="X28">
            <v>6.644689088040634</v>
          </cell>
          <cell r="Y28">
            <v>6.7812125511459724</v>
          </cell>
          <cell r="AA28">
            <v>4746.1486476728987</v>
          </cell>
          <cell r="AB28">
            <v>0</v>
          </cell>
          <cell r="AC28">
            <v>0</v>
          </cell>
          <cell r="AD28">
            <v>7597.6756565841897</v>
          </cell>
          <cell r="AE28">
            <v>26385.820832354784</v>
          </cell>
          <cell r="AF28">
            <v>223515.31537271978</v>
          </cell>
          <cell r="AG28">
            <v>55326.839026934758</v>
          </cell>
          <cell r="AH28">
            <v>423.31697485765744</v>
          </cell>
        </row>
        <row r="29">
          <cell r="A29">
            <v>2</v>
          </cell>
          <cell r="B29" t="str">
            <v>CapeCod</v>
          </cell>
          <cell r="C29">
            <v>41821</v>
          </cell>
          <cell r="D29" t="str">
            <v>vol</v>
          </cell>
          <cell r="E29">
            <v>63010.29615208121</v>
          </cell>
          <cell r="F29">
            <v>596.30062803296266</v>
          </cell>
          <cell r="G29">
            <v>1232742.1140770598</v>
          </cell>
          <cell r="H29">
            <v>65474.854446031313</v>
          </cell>
          <cell r="I29">
            <v>64506.364995070377</v>
          </cell>
          <cell r="J29">
            <v>8167.0682297320673</v>
          </cell>
          <cell r="K29">
            <v>8367.7942695735983</v>
          </cell>
          <cell r="L29">
            <v>162997.3791586626</v>
          </cell>
          <cell r="M29">
            <v>25766.538641586641</v>
          </cell>
          <cell r="N29">
            <v>0</v>
          </cell>
          <cell r="O29">
            <v>0</v>
          </cell>
          <cell r="P29">
            <v>42.882629542427615</v>
          </cell>
          <cell r="Q29">
            <v>171.86049859070272</v>
          </cell>
          <cell r="R29">
            <v>31960.725226802002</v>
          </cell>
          <cell r="S29">
            <v>90974.741091581935</v>
          </cell>
          <cell r="T29">
            <v>27307.984885841732</v>
          </cell>
          <cell r="U29">
            <v>74158.78926733922</v>
          </cell>
          <cell r="V29">
            <v>64455.0763417622</v>
          </cell>
          <cell r="W29">
            <v>143588.07549431935</v>
          </cell>
          <cell r="X29">
            <v>11.873012816724717</v>
          </cell>
          <cell r="Y29">
            <v>5.0979693065005325</v>
          </cell>
          <cell r="AA29">
            <v>916.29402224156945</v>
          </cell>
          <cell r="AB29">
            <v>0</v>
          </cell>
          <cell r="AC29">
            <v>0</v>
          </cell>
          <cell r="AD29">
            <v>8258.3538706523741</v>
          </cell>
          <cell r="AE29">
            <v>30108.685985926608</v>
          </cell>
          <cell r="AF29">
            <v>201118.79801851665</v>
          </cell>
          <cell r="AG29">
            <v>28616.650281105878</v>
          </cell>
          <cell r="AH29">
            <v>266.02085587644052</v>
          </cell>
        </row>
        <row r="30">
          <cell r="A30">
            <v>2</v>
          </cell>
          <cell r="B30" t="str">
            <v>CapeCod</v>
          </cell>
          <cell r="C30">
            <v>41852</v>
          </cell>
          <cell r="D30" t="str">
            <v>vol</v>
          </cell>
          <cell r="E30">
            <v>62897.050794376875</v>
          </cell>
          <cell r="F30">
            <v>600.89785705444149</v>
          </cell>
          <cell r="G30">
            <v>1090922.3679574656</v>
          </cell>
          <cell r="H30">
            <v>52295.668717801025</v>
          </cell>
          <cell r="I30">
            <v>62314.685591588233</v>
          </cell>
          <cell r="J30">
            <v>7613.3975422438798</v>
          </cell>
          <cell r="K30">
            <v>6359.8081384975203</v>
          </cell>
          <cell r="L30">
            <v>198887.27407497427</v>
          </cell>
          <cell r="M30">
            <v>28153.402564244476</v>
          </cell>
          <cell r="N30">
            <v>0</v>
          </cell>
          <cell r="O30">
            <v>0</v>
          </cell>
          <cell r="P30">
            <v>40.478872220413052</v>
          </cell>
          <cell r="Q30">
            <v>87.044946858148165</v>
          </cell>
          <cell r="R30">
            <v>28371.665788090191</v>
          </cell>
          <cell r="S30">
            <v>101393.24137889549</v>
          </cell>
          <cell r="T30">
            <v>26700.657131847762</v>
          </cell>
          <cell r="U30">
            <v>78921.892333821845</v>
          </cell>
          <cell r="V30">
            <v>63882.730314221524</v>
          </cell>
          <cell r="W30">
            <v>143763.21016837365</v>
          </cell>
          <cell r="X30">
            <v>12.151542326438424</v>
          </cell>
          <cell r="Y30">
            <v>4.744385637136161</v>
          </cell>
          <cell r="AA30">
            <v>523.5812305796062</v>
          </cell>
          <cell r="AB30">
            <v>0</v>
          </cell>
          <cell r="AC30">
            <v>0</v>
          </cell>
          <cell r="AD30">
            <v>6519.3627107664897</v>
          </cell>
          <cell r="AE30">
            <v>41476.038164855767</v>
          </cell>
          <cell r="AF30">
            <v>209374.33921943384</v>
          </cell>
          <cell r="AG30">
            <v>30002.177696248167</v>
          </cell>
          <cell r="AH30">
            <v>299.34128863346047</v>
          </cell>
        </row>
        <row r="31">
          <cell r="A31">
            <v>2</v>
          </cell>
          <cell r="B31" t="str">
            <v>CapeCod</v>
          </cell>
          <cell r="C31">
            <v>41883</v>
          </cell>
          <cell r="D31" t="str">
            <v>vol</v>
          </cell>
          <cell r="E31">
            <v>58479.143389726909</v>
          </cell>
          <cell r="F31">
            <v>630.63682627500555</v>
          </cell>
          <cell r="G31">
            <v>1152034.4544370309</v>
          </cell>
          <cell r="H31">
            <v>55316.115726118427</v>
          </cell>
          <cell r="I31">
            <v>71576.997165532986</v>
          </cell>
          <cell r="J31">
            <v>8727.4203554776414</v>
          </cell>
          <cell r="K31">
            <v>4988.8148294452531</v>
          </cell>
          <cell r="L31">
            <v>211793.63486525134</v>
          </cell>
          <cell r="M31">
            <v>26797.411020731026</v>
          </cell>
          <cell r="N31">
            <v>0</v>
          </cell>
          <cell r="O31">
            <v>0</v>
          </cell>
          <cell r="P31">
            <v>45.276981183890513</v>
          </cell>
          <cell r="Q31">
            <v>89.348083200621005</v>
          </cell>
          <cell r="R31">
            <v>30629.195738421833</v>
          </cell>
          <cell r="S31">
            <v>110022.83371525597</v>
          </cell>
          <cell r="T31">
            <v>30381.332646340572</v>
          </cell>
          <cell r="U31">
            <v>78259.829424641895</v>
          </cell>
          <cell r="V31">
            <v>67343.586103732887</v>
          </cell>
          <cell r="W31">
            <v>163418.65895229953</v>
          </cell>
          <cell r="X31">
            <v>14.613505858527835</v>
          </cell>
          <cell r="Y31">
            <v>5.3779637314820716</v>
          </cell>
          <cell r="AA31">
            <v>646.93223536672417</v>
          </cell>
          <cell r="AB31">
            <v>0</v>
          </cell>
          <cell r="AC31">
            <v>0</v>
          </cell>
          <cell r="AD31">
            <v>7809.2413850242629</v>
          </cell>
          <cell r="AE31">
            <v>44036.992940900192</v>
          </cell>
          <cell r="AF31">
            <v>217753.88753641676</v>
          </cell>
          <cell r="AG31">
            <v>46276.279634964732</v>
          </cell>
          <cell r="AH31">
            <v>363.15043136323061</v>
          </cell>
        </row>
        <row r="32">
          <cell r="A32">
            <v>2</v>
          </cell>
          <cell r="B32" t="str">
            <v>CapeCod</v>
          </cell>
          <cell r="C32">
            <v>41913</v>
          </cell>
          <cell r="D32" t="str">
            <v>vol</v>
          </cell>
          <cell r="E32">
            <v>51167.489168590364</v>
          </cell>
          <cell r="F32">
            <v>658.7775412266584</v>
          </cell>
          <cell r="G32">
            <v>1273816.5562704119</v>
          </cell>
          <cell r="H32">
            <v>65441.472981771461</v>
          </cell>
          <cell r="I32">
            <v>85188.728604108546</v>
          </cell>
          <cell r="J32">
            <v>17595.285625163429</v>
          </cell>
          <cell r="K32">
            <v>13576.925477405039</v>
          </cell>
          <cell r="L32">
            <v>176285.80802408521</v>
          </cell>
          <cell r="M32">
            <v>28986.978797874075</v>
          </cell>
          <cell r="N32">
            <v>0</v>
          </cell>
          <cell r="O32">
            <v>0</v>
          </cell>
          <cell r="P32">
            <v>49.276527864793721</v>
          </cell>
          <cell r="Q32">
            <v>118.86718795427059</v>
          </cell>
          <cell r="R32">
            <v>36767.604413956527</v>
          </cell>
          <cell r="S32">
            <v>119510.0943901642</v>
          </cell>
          <cell r="T32">
            <v>32638.273277500164</v>
          </cell>
          <cell r="U32">
            <v>81126.5942020285</v>
          </cell>
          <cell r="V32">
            <v>82626.40517961458</v>
          </cell>
          <cell r="W32">
            <v>161367.65364393528</v>
          </cell>
          <cell r="X32">
            <v>12.22556071635756</v>
          </cell>
          <cell r="Y32">
            <v>6.0792187991155187</v>
          </cell>
          <cell r="AA32">
            <v>1009.2930045266374</v>
          </cell>
          <cell r="AB32">
            <v>0</v>
          </cell>
          <cell r="AC32">
            <v>0</v>
          </cell>
          <cell r="AD32">
            <v>8681.2769619959508</v>
          </cell>
          <cell r="AE32">
            <v>33416.557411261616</v>
          </cell>
          <cell r="AF32">
            <v>226967.70663073374</v>
          </cell>
          <cell r="AG32">
            <v>60600.062757007567</v>
          </cell>
          <cell r="AH32">
            <v>355.46993874780679</v>
          </cell>
        </row>
        <row r="33">
          <cell r="A33">
            <v>2</v>
          </cell>
          <cell r="B33" t="str">
            <v>CapeCod</v>
          </cell>
          <cell r="C33">
            <v>41944</v>
          </cell>
          <cell r="D33" t="str">
            <v>vol</v>
          </cell>
          <cell r="E33">
            <v>65943.286887304959</v>
          </cell>
          <cell r="F33">
            <v>1002.195493243318</v>
          </cell>
          <cell r="G33">
            <v>2717999.3511678185</v>
          </cell>
          <cell r="H33">
            <v>162836.67184609274</v>
          </cell>
          <cell r="I33">
            <v>254732.67274784259</v>
          </cell>
          <cell r="J33">
            <v>53947.388481912894</v>
          </cell>
          <cell r="K33">
            <v>34212.29563663141</v>
          </cell>
          <cell r="L33">
            <v>186056.39150338902</v>
          </cell>
          <cell r="M33">
            <v>36121.817901062874</v>
          </cell>
          <cell r="N33">
            <v>0</v>
          </cell>
          <cell r="O33">
            <v>0</v>
          </cell>
          <cell r="P33">
            <v>79.528017716709044</v>
          </cell>
          <cell r="Q33">
            <v>434.43879944617481</v>
          </cell>
          <cell r="R33">
            <v>84278.844492464006</v>
          </cell>
          <cell r="S33">
            <v>234110.46427216724</v>
          </cell>
          <cell r="T33">
            <v>52548.863950661304</v>
          </cell>
          <cell r="U33">
            <v>111260.19784943739</v>
          </cell>
          <cell r="V33">
            <v>133833.52247616835</v>
          </cell>
          <cell r="W33">
            <v>175997.19515461527</v>
          </cell>
          <cell r="X33">
            <v>3.1877497974512208</v>
          </cell>
          <cell r="Y33">
            <v>10.839974449818147</v>
          </cell>
          <cell r="AA33">
            <v>2772.0738877128088</v>
          </cell>
          <cell r="AB33">
            <v>0</v>
          </cell>
          <cell r="AC33">
            <v>0</v>
          </cell>
          <cell r="AD33">
            <v>14152.795564184455</v>
          </cell>
          <cell r="AE33">
            <v>33340.586226746338</v>
          </cell>
          <cell r="AF33">
            <v>255241.7749574483</v>
          </cell>
          <cell r="AG33">
            <v>47090.48421117587</v>
          </cell>
          <cell r="AH33">
            <v>449.85720817797585</v>
          </cell>
        </row>
        <row r="34">
          <cell r="A34">
            <v>2</v>
          </cell>
          <cell r="B34" t="str">
            <v>CapeCod</v>
          </cell>
          <cell r="C34">
            <v>41974</v>
          </cell>
          <cell r="D34" t="str">
            <v>vol</v>
          </cell>
          <cell r="E34">
            <v>85357.814799864849</v>
          </cell>
          <cell r="F34">
            <v>1157.8046711607849</v>
          </cell>
          <cell r="G34">
            <v>4848689.6242384557</v>
          </cell>
          <cell r="H34">
            <v>261215.23501465979</v>
          </cell>
          <cell r="I34">
            <v>539704.08711538813</v>
          </cell>
          <cell r="J34">
            <v>102227.67378739959</v>
          </cell>
          <cell r="K34">
            <v>57112.936403240397</v>
          </cell>
          <cell r="L34">
            <v>194397.78340986086</v>
          </cell>
          <cell r="M34">
            <v>37764.758858332541</v>
          </cell>
          <cell r="N34">
            <v>0</v>
          </cell>
          <cell r="O34">
            <v>0</v>
          </cell>
          <cell r="P34">
            <v>576.22207124569456</v>
          </cell>
          <cell r="Q34">
            <v>462.28845964242055</v>
          </cell>
          <cell r="R34">
            <v>145537.23861358486</v>
          </cell>
          <cell r="S34">
            <v>392642.08575215843</v>
          </cell>
          <cell r="T34">
            <v>85648.535566228529</v>
          </cell>
          <cell r="U34">
            <v>126741.22247145695</v>
          </cell>
          <cell r="V34">
            <v>164362.25442877971</v>
          </cell>
          <cell r="W34">
            <v>234173.44420908816</v>
          </cell>
          <cell r="X34">
            <v>0</v>
          </cell>
          <cell r="Y34">
            <v>0</v>
          </cell>
          <cell r="AA34">
            <v>14263.352148587745</v>
          </cell>
          <cell r="AB34">
            <v>0</v>
          </cell>
          <cell r="AC34">
            <v>0</v>
          </cell>
          <cell r="AD34">
            <v>14108.794434881875</v>
          </cell>
          <cell r="AE34">
            <v>32147.731935993332</v>
          </cell>
          <cell r="AF34">
            <v>275820.94073615363</v>
          </cell>
          <cell r="AG34">
            <v>12050.590547990609</v>
          </cell>
          <cell r="AH34">
            <v>572.17941575412351</v>
          </cell>
        </row>
        <row r="35">
          <cell r="A35">
            <v>2</v>
          </cell>
          <cell r="B35" t="str">
            <v>CapeCod</v>
          </cell>
          <cell r="C35">
            <v>42005</v>
          </cell>
          <cell r="D35" t="str">
            <v>vol</v>
          </cell>
          <cell r="E35">
            <v>88014.682804645199</v>
          </cell>
          <cell r="F35">
            <v>1366.16330775913</v>
          </cell>
          <cell r="G35">
            <v>7082567.0312191127</v>
          </cell>
          <cell r="H35">
            <v>366770.66560493479</v>
          </cell>
          <cell r="I35">
            <v>938087.41217799648</v>
          </cell>
          <cell r="J35">
            <v>143002.57119359876</v>
          </cell>
          <cell r="K35">
            <v>67311.317622548639</v>
          </cell>
          <cell r="L35">
            <v>198667.6613164767</v>
          </cell>
          <cell r="M35">
            <v>45298.886465556367</v>
          </cell>
          <cell r="N35">
            <v>0</v>
          </cell>
          <cell r="O35">
            <v>0</v>
          </cell>
          <cell r="P35">
            <v>167.98548144750626</v>
          </cell>
          <cell r="Q35">
            <v>1030.5724812772673</v>
          </cell>
          <cell r="R35">
            <v>229360.64083943964</v>
          </cell>
          <cell r="S35">
            <v>541037.2700358798</v>
          </cell>
          <cell r="T35">
            <v>109048.06823530651</v>
          </cell>
          <cell r="U35">
            <v>144792.63787050999</v>
          </cell>
          <cell r="V35">
            <v>218244.81799119449</v>
          </cell>
          <cell r="W35">
            <v>252875.94935138407</v>
          </cell>
          <cell r="X35">
            <v>0</v>
          </cell>
          <cell r="Y35">
            <v>24.662279003141293</v>
          </cell>
          <cell r="AA35">
            <v>9073.1483783975364</v>
          </cell>
          <cell r="AB35">
            <v>0</v>
          </cell>
          <cell r="AC35">
            <v>0</v>
          </cell>
          <cell r="AD35">
            <v>17063.104912081235</v>
          </cell>
          <cell r="AE35">
            <v>32501.922438981295</v>
          </cell>
          <cell r="AF35">
            <v>300903.9952101325</v>
          </cell>
          <cell r="AG35">
            <v>0</v>
          </cell>
          <cell r="AH35">
            <v>575.70286717376962</v>
          </cell>
        </row>
        <row r="36">
          <cell r="A36">
            <v>2</v>
          </cell>
          <cell r="B36" t="str">
            <v>CapeCod</v>
          </cell>
          <cell r="C36">
            <v>42036</v>
          </cell>
          <cell r="D36" t="str">
            <v>vol</v>
          </cell>
          <cell r="E36">
            <v>83678.389546782273</v>
          </cell>
          <cell r="F36">
            <v>1310.1613900664361</v>
          </cell>
          <cell r="G36">
            <v>7868053.376771912</v>
          </cell>
          <cell r="H36">
            <v>418752.23825396533</v>
          </cell>
          <cell r="I36">
            <v>1098996.253678085</v>
          </cell>
          <cell r="J36">
            <v>156724.30073007944</v>
          </cell>
          <cell r="K36">
            <v>65237.903613000555</v>
          </cell>
          <cell r="L36">
            <v>209714.07089141241</v>
          </cell>
          <cell r="M36">
            <v>47300.362795257781</v>
          </cell>
          <cell r="N36">
            <v>0</v>
          </cell>
          <cell r="O36">
            <v>0</v>
          </cell>
          <cell r="P36">
            <v>182.40103010487289</v>
          </cell>
          <cell r="Q36">
            <v>1192.7298194037228</v>
          </cell>
          <cell r="R36">
            <v>267563.75241944508</v>
          </cell>
          <cell r="S36">
            <v>608809.44624078751</v>
          </cell>
          <cell r="T36">
            <v>129746.80124106639</v>
          </cell>
          <cell r="U36">
            <v>162029.00605451886</v>
          </cell>
          <cell r="V36">
            <v>227369.02017124154</v>
          </cell>
          <cell r="W36">
            <v>241139.1383239514</v>
          </cell>
          <cell r="X36">
            <v>0</v>
          </cell>
          <cell r="Y36">
            <v>26.571467179247122</v>
          </cell>
          <cell r="AA36">
            <v>9945.8415982810511</v>
          </cell>
          <cell r="AB36">
            <v>0</v>
          </cell>
          <cell r="AC36">
            <v>0</v>
          </cell>
          <cell r="AD36">
            <v>18168.853300087048</v>
          </cell>
          <cell r="AE36">
            <v>30020.839229615733</v>
          </cell>
          <cell r="AF36">
            <v>288581.73485095514</v>
          </cell>
          <cell r="AG36">
            <v>0</v>
          </cell>
          <cell r="AH36">
            <v>642.60130737207771</v>
          </cell>
        </row>
        <row r="37">
          <cell r="A37">
            <v>2</v>
          </cell>
          <cell r="B37" t="str">
            <v>CapeCod</v>
          </cell>
          <cell r="C37">
            <v>42064</v>
          </cell>
          <cell r="D37" t="str">
            <v>vol</v>
          </cell>
          <cell r="E37">
            <v>59855.189114825473</v>
          </cell>
          <cell r="F37">
            <v>1089.8402285349714</v>
          </cell>
          <cell r="G37">
            <v>6116311.5187325999</v>
          </cell>
          <cell r="H37">
            <v>336220.81692374789</v>
          </cell>
          <cell r="I37">
            <v>848827.02317500894</v>
          </cell>
          <cell r="J37">
            <v>124007.97353001015</v>
          </cell>
          <cell r="K37">
            <v>47856.002294837141</v>
          </cell>
          <cell r="L37">
            <v>176253.64644931356</v>
          </cell>
          <cell r="M37">
            <v>34889.930451659842</v>
          </cell>
          <cell r="N37">
            <v>0</v>
          </cell>
          <cell r="O37">
            <v>0</v>
          </cell>
          <cell r="P37">
            <v>143.11784953115625</v>
          </cell>
          <cell r="Q37">
            <v>1006.0673246479842</v>
          </cell>
          <cell r="R37">
            <v>226209.28465521283</v>
          </cell>
          <cell r="S37">
            <v>476333.10759628756</v>
          </cell>
          <cell r="T37">
            <v>102074.03648765823</v>
          </cell>
          <cell r="U37">
            <v>128393.78110084504</v>
          </cell>
          <cell r="V37">
            <v>180261.39160587636</v>
          </cell>
          <cell r="W37">
            <v>189735.48992635933</v>
          </cell>
          <cell r="X37">
            <v>0</v>
          </cell>
          <cell r="Y37">
            <v>20.436455686689136</v>
          </cell>
          <cell r="AA37">
            <v>8197.9963702266123</v>
          </cell>
          <cell r="AB37">
            <v>0</v>
          </cell>
          <cell r="AC37">
            <v>0</v>
          </cell>
          <cell r="AD37">
            <v>13863.8586475147</v>
          </cell>
          <cell r="AE37">
            <v>24555.263148691003</v>
          </cell>
          <cell r="AF37">
            <v>246729.65883752663</v>
          </cell>
          <cell r="AG37">
            <v>0</v>
          </cell>
          <cell r="AH37">
            <v>580.88469421032266</v>
          </cell>
        </row>
        <row r="38">
          <cell r="A38">
            <v>2</v>
          </cell>
          <cell r="B38" t="str">
            <v>CapeCod</v>
          </cell>
          <cell r="C38">
            <v>42095</v>
          </cell>
          <cell r="D38" t="str">
            <v>vol</v>
          </cell>
          <cell r="E38">
            <v>57255.435638714182</v>
          </cell>
          <cell r="F38">
            <v>958.16216911348215</v>
          </cell>
          <cell r="G38">
            <v>4690844.9524922455</v>
          </cell>
          <cell r="H38">
            <v>274008.06122724729</v>
          </cell>
          <cell r="I38">
            <v>614899.02120971854</v>
          </cell>
          <cell r="J38">
            <v>97085.542535760906</v>
          </cell>
          <cell r="K38">
            <v>36323.753958065499</v>
          </cell>
          <cell r="L38">
            <v>142967.99616069614</v>
          </cell>
          <cell r="M38">
            <v>30261.531653881499</v>
          </cell>
          <cell r="N38">
            <v>0</v>
          </cell>
          <cell r="O38">
            <v>0</v>
          </cell>
          <cell r="P38">
            <v>119.04519095769642</v>
          </cell>
          <cell r="Q38">
            <v>879.70706744607219</v>
          </cell>
          <cell r="R38">
            <v>184096.83193302568</v>
          </cell>
          <cell r="S38">
            <v>386140.16408680833</v>
          </cell>
          <cell r="T38">
            <v>84692.033038038688</v>
          </cell>
          <cell r="U38">
            <v>107836.22860409737</v>
          </cell>
          <cell r="V38">
            <v>157630.84059946489</v>
          </cell>
          <cell r="W38">
            <v>175703.17327096674</v>
          </cell>
          <cell r="X38">
            <v>0</v>
          </cell>
          <cell r="Y38">
            <v>16.72420585753558</v>
          </cell>
          <cell r="AA38">
            <v>6071.0319752852847</v>
          </cell>
          <cell r="AB38">
            <v>0</v>
          </cell>
          <cell r="AC38">
            <v>0</v>
          </cell>
          <cell r="AD38">
            <v>11903.529604427013</v>
          </cell>
          <cell r="AE38">
            <v>22514.776241037394</v>
          </cell>
          <cell r="AF38">
            <v>235826.84028173823</v>
          </cell>
          <cell r="AG38">
            <v>28533.040378768052</v>
          </cell>
          <cell r="AH38">
            <v>642.61222502827218</v>
          </cell>
        </row>
        <row r="39">
          <cell r="A39">
            <v>2</v>
          </cell>
          <cell r="B39" t="str">
            <v>CapeCod</v>
          </cell>
          <cell r="C39">
            <v>42125</v>
          </cell>
          <cell r="D39" t="str">
            <v>vol</v>
          </cell>
          <cell r="E39">
            <v>52264.474848379512</v>
          </cell>
          <cell r="F39">
            <v>833.05730435219516</v>
          </cell>
          <cell r="G39">
            <v>2984376.9245747845</v>
          </cell>
          <cell r="H39">
            <v>186375.19838428948</v>
          </cell>
          <cell r="I39">
            <v>325200.3663120062</v>
          </cell>
          <cell r="J39">
            <v>60263.723740143927</v>
          </cell>
          <cell r="K39">
            <v>21259.027913666152</v>
          </cell>
          <cell r="L39">
            <v>141391.2668683122</v>
          </cell>
          <cell r="M39">
            <v>27397.213667920791</v>
          </cell>
          <cell r="N39">
            <v>0</v>
          </cell>
          <cell r="O39">
            <v>0</v>
          </cell>
          <cell r="P39">
            <v>94.528246411548395</v>
          </cell>
          <cell r="Q39">
            <v>637.53902745941275</v>
          </cell>
          <cell r="R39">
            <v>129838.83779575858</v>
          </cell>
          <cell r="S39">
            <v>278188.89576879243</v>
          </cell>
          <cell r="T39">
            <v>68606.389397677762</v>
          </cell>
          <cell r="U39">
            <v>100616.75455565233</v>
          </cell>
          <cell r="V39">
            <v>115977.3759978361</v>
          </cell>
          <cell r="W39">
            <v>170526.24808776329</v>
          </cell>
          <cell r="X39">
            <v>2.7702544980647934</v>
          </cell>
          <cell r="Y39">
            <v>12.501732315478977</v>
          </cell>
          <cell r="AA39">
            <v>2583.0426883273944</v>
          </cell>
          <cell r="AB39">
            <v>0</v>
          </cell>
          <cell r="AC39">
            <v>0</v>
          </cell>
          <cell r="AD39">
            <v>9980.0850467479813</v>
          </cell>
          <cell r="AE39">
            <v>23357.415549106616</v>
          </cell>
          <cell r="AF39">
            <v>250961.14546545278</v>
          </cell>
          <cell r="AG39">
            <v>43635.516010286228</v>
          </cell>
          <cell r="AH39">
            <v>668.97810404661107</v>
          </cell>
        </row>
        <row r="40">
          <cell r="A40">
            <v>2</v>
          </cell>
          <cell r="B40" t="str">
            <v>CapeCod</v>
          </cell>
          <cell r="C40">
            <v>42156</v>
          </cell>
          <cell r="D40" t="str">
            <v>vol</v>
          </cell>
          <cell r="E40">
            <v>55263.316860394458</v>
          </cell>
          <cell r="F40">
            <v>760.80881949218826</v>
          </cell>
          <cell r="G40">
            <v>1907545.5096713679</v>
          </cell>
          <cell r="H40">
            <v>115084.42710716769</v>
          </cell>
          <cell r="I40">
            <v>141874.6704022784</v>
          </cell>
          <cell r="J40">
            <v>27970.829443405113</v>
          </cell>
          <cell r="K40">
            <v>12147.524151437159</v>
          </cell>
          <cell r="L40">
            <v>154776.74266722638</v>
          </cell>
          <cell r="M40">
            <v>24822.592304808652</v>
          </cell>
          <cell r="N40">
            <v>0</v>
          </cell>
          <cell r="O40">
            <v>0</v>
          </cell>
          <cell r="P40">
            <v>65.763053371598346</v>
          </cell>
          <cell r="Q40">
            <v>373.24755845407333</v>
          </cell>
          <cell r="R40">
            <v>67903.591498580339</v>
          </cell>
          <cell r="S40">
            <v>181334.59719357869</v>
          </cell>
          <cell r="T40">
            <v>53597.397298638127</v>
          </cell>
          <cell r="U40">
            <v>85591.622024110053</v>
          </cell>
          <cell r="V40">
            <v>88593.322924805019</v>
          </cell>
          <cell r="W40">
            <v>160295.94126588019</v>
          </cell>
          <cell r="X40">
            <v>10.388971517528734</v>
          </cell>
          <cell r="Y40">
            <v>8.1656122144111158</v>
          </cell>
          <cell r="AA40">
            <v>4779.0045003237892</v>
          </cell>
          <cell r="AB40">
            <v>0</v>
          </cell>
          <cell r="AC40">
            <v>0</v>
          </cell>
          <cell r="AD40">
            <v>8577.5203318378281</v>
          </cell>
          <cell r="AE40">
            <v>23709.769106729251</v>
          </cell>
          <cell r="AF40">
            <v>253379.25670790041</v>
          </cell>
          <cell r="AG40">
            <v>44250.504042383072</v>
          </cell>
          <cell r="AH40">
            <v>501.12580868394889</v>
          </cell>
        </row>
        <row r="41">
          <cell r="A41">
            <v>2</v>
          </cell>
          <cell r="B41" t="str">
            <v>CapeCod</v>
          </cell>
          <cell r="C41">
            <v>42186</v>
          </cell>
          <cell r="D41" t="str">
            <v>vol</v>
          </cell>
          <cell r="E41">
            <v>59023.287231597445</v>
          </cell>
          <cell r="F41">
            <v>641.96125945484221</v>
          </cell>
          <cell r="G41">
            <v>1220375.4951510988</v>
          </cell>
          <cell r="H41">
            <v>64787.598422838018</v>
          </cell>
          <cell r="I41">
            <v>54964.721615201408</v>
          </cell>
          <cell r="J41">
            <v>7334.6391151979205</v>
          </cell>
          <cell r="K41">
            <v>8062.2360176469601</v>
          </cell>
          <cell r="L41">
            <v>141931.11658268832</v>
          </cell>
          <cell r="M41">
            <v>22720.208415325389</v>
          </cell>
          <cell r="N41">
            <v>0</v>
          </cell>
          <cell r="O41">
            <v>0</v>
          </cell>
          <cell r="P41">
            <v>48.720977648363792</v>
          </cell>
          <cell r="Q41">
            <v>155.66806530480568</v>
          </cell>
          <cell r="R41">
            <v>33554.012244168931</v>
          </cell>
          <cell r="S41">
            <v>99379.019451780172</v>
          </cell>
          <cell r="T41">
            <v>29373.052970008961</v>
          </cell>
          <cell r="U41">
            <v>72339.363854733427</v>
          </cell>
          <cell r="V41">
            <v>68211.859272321206</v>
          </cell>
          <cell r="W41">
            <v>138731.68322838368</v>
          </cell>
          <cell r="X41">
            <v>15.506451035359746</v>
          </cell>
          <cell r="Y41">
            <v>5.8872364527357339</v>
          </cell>
          <cell r="AA41">
            <v>858.54198395762432</v>
          </cell>
          <cell r="AB41">
            <v>0</v>
          </cell>
          <cell r="AC41">
            <v>0</v>
          </cell>
          <cell r="AD41">
            <v>9354.8906599330421</v>
          </cell>
          <cell r="AE41">
            <v>27007.13599286665</v>
          </cell>
          <cell r="AF41">
            <v>225272.88006380544</v>
          </cell>
          <cell r="AG41">
            <v>20577.212532701931</v>
          </cell>
          <cell r="AH41">
            <v>299.97484166664918</v>
          </cell>
        </row>
        <row r="42">
          <cell r="A42">
            <v>2</v>
          </cell>
          <cell r="B42" t="str">
            <v>CapeCod</v>
          </cell>
          <cell r="C42">
            <v>42217</v>
          </cell>
          <cell r="D42" t="str">
            <v>vol</v>
          </cell>
          <cell r="E42">
            <v>58907.483578139021</v>
          </cell>
          <cell r="F42">
            <v>645.52425431948302</v>
          </cell>
          <cell r="G42">
            <v>1080467.4570621583</v>
          </cell>
          <cell r="H42">
            <v>51833.523174886992</v>
          </cell>
          <cell r="I42">
            <v>53771.667678138016</v>
          </cell>
          <cell r="J42">
            <v>6794.7368742239123</v>
          </cell>
          <cell r="K42">
            <v>6207.9284285838867</v>
          </cell>
          <cell r="L42">
            <v>175142.84722620997</v>
          </cell>
          <cell r="M42">
            <v>24863.58599195848</v>
          </cell>
          <cell r="N42">
            <v>0</v>
          </cell>
          <cell r="O42">
            <v>0</v>
          </cell>
          <cell r="P42">
            <v>46.038276839692841</v>
          </cell>
          <cell r="Q42">
            <v>73.815804023182025</v>
          </cell>
          <cell r="R42">
            <v>28459.03308420262</v>
          </cell>
          <cell r="S42">
            <v>107210.50728535003</v>
          </cell>
          <cell r="T42">
            <v>28618.40201008409</v>
          </cell>
          <cell r="U42">
            <v>76715.15064857481</v>
          </cell>
          <cell r="V42">
            <v>69906.05288326976</v>
          </cell>
          <cell r="W42">
            <v>138441.32538748826</v>
          </cell>
          <cell r="X42">
            <v>14.929961811969894</v>
          </cell>
          <cell r="Y42">
            <v>5.5688488135561096</v>
          </cell>
          <cell r="AA42">
            <v>467.98427281435158</v>
          </cell>
          <cell r="AB42">
            <v>0</v>
          </cell>
          <cell r="AC42">
            <v>0</v>
          </cell>
          <cell r="AD42">
            <v>7375.6968378748452</v>
          </cell>
          <cell r="AE42">
            <v>37375.658249524771</v>
          </cell>
          <cell r="AF42">
            <v>231999.87877446649</v>
          </cell>
          <cell r="AG42">
            <v>22005.888687893377</v>
          </cell>
          <cell r="AH42">
            <v>329.32164341324221</v>
          </cell>
        </row>
        <row r="43">
          <cell r="A43">
            <v>2</v>
          </cell>
          <cell r="B43" t="str">
            <v>CapeCod</v>
          </cell>
          <cell r="C43">
            <v>42248</v>
          </cell>
          <cell r="D43" t="str">
            <v>vol</v>
          </cell>
          <cell r="E43">
            <v>54680.027515091424</v>
          </cell>
          <cell r="F43">
            <v>680.14290820355336</v>
          </cell>
          <cell r="G43">
            <v>1145366.341829577</v>
          </cell>
          <cell r="H43">
            <v>55016.122179678234</v>
          </cell>
          <cell r="I43">
            <v>62291.330340353961</v>
          </cell>
          <cell r="J43">
            <v>7864.3297154110196</v>
          </cell>
          <cell r="K43">
            <v>4941.3877413118653</v>
          </cell>
          <cell r="L43">
            <v>185903.87516796423</v>
          </cell>
          <cell r="M43">
            <v>23503.205978257563</v>
          </cell>
          <cell r="N43">
            <v>0</v>
          </cell>
          <cell r="O43">
            <v>0</v>
          </cell>
          <cell r="P43">
            <v>51.771917412147253</v>
          </cell>
          <cell r="Q43">
            <v>75.516482161180164</v>
          </cell>
          <cell r="R43">
            <v>30791.409245466206</v>
          </cell>
          <cell r="S43">
            <v>117000.28936644339</v>
          </cell>
          <cell r="T43">
            <v>32658.833190496323</v>
          </cell>
          <cell r="U43">
            <v>75685.4395125968</v>
          </cell>
          <cell r="V43">
            <v>73952.466928542999</v>
          </cell>
          <cell r="W43">
            <v>158024.74115181324</v>
          </cell>
          <cell r="X43">
            <v>17.649873680725896</v>
          </cell>
          <cell r="Y43">
            <v>6.3077776093830611</v>
          </cell>
          <cell r="AA43">
            <v>596.04729998784046</v>
          </cell>
          <cell r="AB43">
            <v>0</v>
          </cell>
          <cell r="AC43">
            <v>0</v>
          </cell>
          <cell r="AD43">
            <v>8868.8164804697826</v>
          </cell>
          <cell r="AE43">
            <v>39789.426389073597</v>
          </cell>
          <cell r="AF43">
            <v>243120.24886116647</v>
          </cell>
          <cell r="AG43">
            <v>38984.399949045961</v>
          </cell>
          <cell r="AH43">
            <v>399.60101054948831</v>
          </cell>
        </row>
        <row r="44">
          <cell r="A44">
            <v>2</v>
          </cell>
          <cell r="B44" t="str">
            <v>CapeCod</v>
          </cell>
          <cell r="C44">
            <v>42278</v>
          </cell>
          <cell r="D44" t="str">
            <v>vol</v>
          </cell>
          <cell r="E44">
            <v>48027.895142269219</v>
          </cell>
          <cell r="F44">
            <v>710.94765609587216</v>
          </cell>
          <cell r="G44">
            <v>1284965.6144332597</v>
          </cell>
          <cell r="H44">
            <v>65945.078614180893</v>
          </cell>
          <cell r="I44">
            <v>77062.614084721601</v>
          </cell>
          <cell r="J44">
            <v>16628.086883137632</v>
          </cell>
          <cell r="K44">
            <v>13223.78525586431</v>
          </cell>
          <cell r="L44">
            <v>153373.18488689922</v>
          </cell>
          <cell r="M44">
            <v>25755.385136144861</v>
          </cell>
          <cell r="N44">
            <v>0</v>
          </cell>
          <cell r="O44">
            <v>0</v>
          </cell>
          <cell r="P44">
            <v>59.42202259058606</v>
          </cell>
          <cell r="Q44">
            <v>107.2031121766898</v>
          </cell>
          <cell r="R44">
            <v>36699.338765412904</v>
          </cell>
          <cell r="S44">
            <v>128012.40692411725</v>
          </cell>
          <cell r="T44">
            <v>35571.163706811814</v>
          </cell>
          <cell r="U44">
            <v>79589.192710313757</v>
          </cell>
          <cell r="V44">
            <v>89745.180865973583</v>
          </cell>
          <cell r="W44">
            <v>158256.49211989838</v>
          </cell>
          <cell r="X44">
            <v>15.419199357275197</v>
          </cell>
          <cell r="Y44">
            <v>7.4198751619590837</v>
          </cell>
          <cell r="AA44">
            <v>985.28732189724667</v>
          </cell>
          <cell r="AB44">
            <v>0</v>
          </cell>
          <cell r="AC44">
            <v>0</v>
          </cell>
          <cell r="AD44">
            <v>9999.8374995896502</v>
          </cell>
          <cell r="AE44">
            <v>30629.115558216108</v>
          </cell>
          <cell r="AF44">
            <v>257357.2251747172</v>
          </cell>
          <cell r="AG44">
            <v>51007.271801099479</v>
          </cell>
          <cell r="AH44">
            <v>414.61913278644198</v>
          </cell>
        </row>
        <row r="45">
          <cell r="A45">
            <v>2</v>
          </cell>
          <cell r="B45" t="str">
            <v>CapeCod</v>
          </cell>
          <cell r="C45">
            <v>42309</v>
          </cell>
          <cell r="D45" t="str">
            <v>vol</v>
          </cell>
          <cell r="E45">
            <v>59892.409035776662</v>
          </cell>
          <cell r="F45">
            <v>1061.2703308758553</v>
          </cell>
          <cell r="G45">
            <v>2706418.4533120636</v>
          </cell>
          <cell r="H45">
            <v>161770.33280420076</v>
          </cell>
          <cell r="I45">
            <v>242453.61705507597</v>
          </cell>
          <cell r="J45">
            <v>51400.627729804612</v>
          </cell>
          <cell r="K45">
            <v>32536.102400647593</v>
          </cell>
          <cell r="L45">
            <v>157704.98990827121</v>
          </cell>
          <cell r="M45">
            <v>31637.407612647778</v>
          </cell>
          <cell r="N45">
            <v>0</v>
          </cell>
          <cell r="O45">
            <v>0</v>
          </cell>
          <cell r="P45">
            <v>97.860399481781258</v>
          </cell>
          <cell r="Q45">
            <v>417.25011461237852</v>
          </cell>
          <cell r="R45">
            <v>82793.181025713449</v>
          </cell>
          <cell r="S45">
            <v>251532.5884002751</v>
          </cell>
          <cell r="T45">
            <v>56617.18087835703</v>
          </cell>
          <cell r="U45">
            <v>108659.03255913756</v>
          </cell>
          <cell r="V45">
            <v>140587.65244555546</v>
          </cell>
          <cell r="W45">
            <v>169144.62121876157</v>
          </cell>
          <cell r="X45">
            <v>5.012746592614155</v>
          </cell>
          <cell r="Y45">
            <v>13.243311859648488</v>
          </cell>
          <cell r="AA45">
            <v>2787.4333849425025</v>
          </cell>
          <cell r="AB45">
            <v>0</v>
          </cell>
          <cell r="AC45">
            <v>0</v>
          </cell>
          <cell r="AD45">
            <v>16016.697810954272</v>
          </cell>
          <cell r="AE45">
            <v>30498.049882937761</v>
          </cell>
          <cell r="AF45">
            <v>288051.02776645561</v>
          </cell>
          <cell r="AG45">
            <v>30017.931055923127</v>
          </cell>
          <cell r="AH45">
            <v>536.23400788602089</v>
          </cell>
        </row>
        <row r="46">
          <cell r="A46">
            <v>2</v>
          </cell>
          <cell r="B46" t="str">
            <v>CapeCod</v>
          </cell>
          <cell r="C46">
            <v>42339</v>
          </cell>
          <cell r="D46" t="str">
            <v>vol</v>
          </cell>
          <cell r="E46">
            <v>76956.811673449847</v>
          </cell>
          <cell r="F46">
            <v>1236.7527918115318</v>
          </cell>
          <cell r="G46">
            <v>4869360.3137071673</v>
          </cell>
          <cell r="H46">
            <v>261306.79998890398</v>
          </cell>
          <cell r="I46">
            <v>525163.31656483037</v>
          </cell>
          <cell r="J46">
            <v>98508.848623842496</v>
          </cell>
          <cell r="K46">
            <v>54491.12188735899</v>
          </cell>
          <cell r="L46">
            <v>162528.59704549506</v>
          </cell>
          <cell r="M46">
            <v>34992.699665281027</v>
          </cell>
          <cell r="N46">
            <v>0</v>
          </cell>
          <cell r="O46">
            <v>0</v>
          </cell>
          <cell r="P46">
            <v>723.36885407906209</v>
          </cell>
          <cell r="Q46">
            <v>371.75141701806581</v>
          </cell>
          <cell r="R46">
            <v>146644.97053764132</v>
          </cell>
          <cell r="S46">
            <v>429259.53050809557</v>
          </cell>
          <cell r="T46">
            <v>93455.66593666187</v>
          </cell>
          <cell r="U46">
            <v>126619.93414127364</v>
          </cell>
          <cell r="V46">
            <v>170588.76978982365</v>
          </cell>
          <cell r="W46">
            <v>227101.25145903006</v>
          </cell>
          <cell r="X46">
            <v>0</v>
          </cell>
          <cell r="Y46">
            <v>0</v>
          </cell>
          <cell r="AA46">
            <v>14768.828489356434</v>
          </cell>
          <cell r="AB46">
            <v>0</v>
          </cell>
          <cell r="AC46">
            <v>0</v>
          </cell>
          <cell r="AD46">
            <v>16102.187323562754</v>
          </cell>
          <cell r="AE46">
            <v>30190.678061068807</v>
          </cell>
          <cell r="AF46">
            <v>324276.5786056522</v>
          </cell>
          <cell r="AG46">
            <v>0</v>
          </cell>
          <cell r="AH46">
            <v>716.95931513875803</v>
          </cell>
        </row>
        <row r="47">
          <cell r="A47">
            <v>2</v>
          </cell>
          <cell r="B47" t="str">
            <v>CapeCod</v>
          </cell>
          <cell r="C47">
            <v>42370</v>
          </cell>
          <cell r="D47" t="str">
            <v>vol</v>
          </cell>
          <cell r="E47">
            <v>76405.127770428531</v>
          </cell>
          <cell r="F47">
            <v>1436.9834922885766</v>
          </cell>
          <cell r="G47">
            <v>7007136.9829959208</v>
          </cell>
          <cell r="H47">
            <v>361333.85220867326</v>
          </cell>
          <cell r="I47">
            <v>904223.81864449207</v>
          </cell>
          <cell r="J47">
            <v>135228.10838809461</v>
          </cell>
          <cell r="K47">
            <v>62463.159518268112</v>
          </cell>
          <cell r="L47">
            <v>164896.91035036405</v>
          </cell>
          <cell r="M47">
            <v>41168.707746737258</v>
          </cell>
          <cell r="N47">
            <v>0</v>
          </cell>
          <cell r="O47">
            <v>0</v>
          </cell>
          <cell r="P47">
            <v>204.03237855168425</v>
          </cell>
          <cell r="Q47">
            <v>989.18045806858061</v>
          </cell>
          <cell r="R47">
            <v>235926.84934216185</v>
          </cell>
          <cell r="S47">
            <v>581322.14314547216</v>
          </cell>
          <cell r="T47">
            <v>113827.81978627839</v>
          </cell>
          <cell r="U47">
            <v>145276.84431655769</v>
          </cell>
          <cell r="V47">
            <v>222246.68149447435</v>
          </cell>
          <cell r="W47">
            <v>240485.06402514942</v>
          </cell>
          <cell r="X47">
            <v>0</v>
          </cell>
          <cell r="Y47">
            <v>29.299238834519276</v>
          </cell>
          <cell r="AA47">
            <v>9130.2211963206355</v>
          </cell>
          <cell r="AB47">
            <v>0</v>
          </cell>
          <cell r="AC47">
            <v>0</v>
          </cell>
          <cell r="AD47">
            <v>18482.842230494771</v>
          </cell>
          <cell r="AE47">
            <v>30475.976618664594</v>
          </cell>
          <cell r="AF47">
            <v>341952.92302197119</v>
          </cell>
          <cell r="AG47">
            <v>0</v>
          </cell>
          <cell r="AH47">
            <v>742.77425286083189</v>
          </cell>
        </row>
        <row r="48">
          <cell r="A48">
            <v>2</v>
          </cell>
          <cell r="B48" t="str">
            <v>CapeCod</v>
          </cell>
          <cell r="C48">
            <v>42401</v>
          </cell>
          <cell r="D48" t="str">
            <v>vol</v>
          </cell>
          <cell r="E48">
            <v>72310.23663134154</v>
          </cell>
          <cell r="F48">
            <v>1367.1864447537084</v>
          </cell>
          <cell r="G48">
            <v>7815929.9628686272</v>
          </cell>
          <cell r="H48">
            <v>414041.94669682317</v>
          </cell>
          <cell r="I48">
            <v>1061511.4289433341</v>
          </cell>
          <cell r="J48">
            <v>148808.39663888013</v>
          </cell>
          <cell r="K48">
            <v>60715.738239320497</v>
          </cell>
          <cell r="L48">
            <v>175713.08067814188</v>
          </cell>
          <cell r="M48">
            <v>43319.524706032236</v>
          </cell>
          <cell r="N48">
            <v>0</v>
          </cell>
          <cell r="O48">
            <v>0</v>
          </cell>
          <cell r="P48">
            <v>221.43699198246907</v>
          </cell>
          <cell r="Q48">
            <v>1152.0783854421761</v>
          </cell>
          <cell r="R48">
            <v>281958.18498439708</v>
          </cell>
          <cell r="S48">
            <v>659681.89155904471</v>
          </cell>
          <cell r="T48">
            <v>135836.16816377253</v>
          </cell>
          <cell r="U48">
            <v>163767.09256917119</v>
          </cell>
          <cell r="V48">
            <v>232389.61298574199</v>
          </cell>
          <cell r="W48">
            <v>230442.65610967262</v>
          </cell>
          <cell r="X48">
            <v>0</v>
          </cell>
          <cell r="Y48">
            <v>31.656735162837663</v>
          </cell>
          <cell r="AA48">
            <v>10053.394295654862</v>
          </cell>
          <cell r="AB48">
            <v>0</v>
          </cell>
          <cell r="AC48">
            <v>0</v>
          </cell>
          <cell r="AD48">
            <v>19800.529479704306</v>
          </cell>
          <cell r="AE48">
            <v>28596.539863404494</v>
          </cell>
          <cell r="AF48">
            <v>331197.77663258417</v>
          </cell>
          <cell r="AG48">
            <v>0</v>
          </cell>
          <cell r="AH48">
            <v>845.02123857657386</v>
          </cell>
        </row>
        <row r="49">
          <cell r="A49">
            <v>2</v>
          </cell>
          <cell r="B49" t="str">
            <v>CapeCod</v>
          </cell>
          <cell r="C49">
            <v>42430</v>
          </cell>
          <cell r="D49" t="str">
            <v>vol</v>
          </cell>
          <cell r="E49">
            <v>53906.250503338466</v>
          </cell>
          <cell r="F49">
            <v>1195.3051932516028</v>
          </cell>
          <cell r="G49">
            <v>6377749.7436564043</v>
          </cell>
          <cell r="H49">
            <v>348980.08058750664</v>
          </cell>
          <cell r="I49">
            <v>858725.16846343817</v>
          </cell>
          <cell r="J49">
            <v>123565.34516730171</v>
          </cell>
          <cell r="K49">
            <v>46782.42504874037</v>
          </cell>
          <cell r="L49">
            <v>155359.02835917252</v>
          </cell>
          <cell r="M49">
            <v>33349.636457617424</v>
          </cell>
          <cell r="N49">
            <v>0</v>
          </cell>
          <cell r="O49">
            <v>0</v>
          </cell>
          <cell r="P49">
            <v>182.57962535570832</v>
          </cell>
          <cell r="Q49">
            <v>1021.1774034332409</v>
          </cell>
          <cell r="R49">
            <v>249393.75379723407</v>
          </cell>
          <cell r="S49">
            <v>543893.70589101268</v>
          </cell>
          <cell r="T49">
            <v>112128.3407117446</v>
          </cell>
          <cell r="U49">
            <v>136492.31541624488</v>
          </cell>
          <cell r="V49">
            <v>193838.21342402493</v>
          </cell>
          <cell r="W49">
            <v>190581.38441187234</v>
          </cell>
          <cell r="X49">
            <v>0</v>
          </cell>
          <cell r="Y49">
            <v>25.656281908254485</v>
          </cell>
          <cell r="AA49">
            <v>8699.4503296726634</v>
          </cell>
          <cell r="AB49">
            <v>0</v>
          </cell>
          <cell r="AC49">
            <v>0</v>
          </cell>
          <cell r="AD49">
            <v>15877.376307501014</v>
          </cell>
          <cell r="AE49">
            <v>24415.306677111017</v>
          </cell>
          <cell r="AF49">
            <v>296016.38603015646</v>
          </cell>
          <cell r="AG49">
            <v>0</v>
          </cell>
          <cell r="AH49">
            <v>752.04397978547831</v>
          </cell>
        </row>
        <row r="50">
          <cell r="A50">
            <v>2</v>
          </cell>
          <cell r="B50" t="str">
            <v>CapeCod</v>
          </cell>
          <cell r="C50">
            <v>42461</v>
          </cell>
          <cell r="D50" t="str">
            <v>vol</v>
          </cell>
          <cell r="E50">
            <v>53431.542029207529</v>
          </cell>
          <cell r="F50">
            <v>1065.1148209542012</v>
          </cell>
          <cell r="G50">
            <v>4972902.9862348195</v>
          </cell>
          <cell r="H50">
            <v>289249.8462325072</v>
          </cell>
          <cell r="I50">
            <v>630168.68890728604</v>
          </cell>
          <cell r="J50">
            <v>98330.475234089681</v>
          </cell>
          <cell r="K50">
            <v>36197.054109292003</v>
          </cell>
          <cell r="L50">
            <v>125009.89571935938</v>
          </cell>
          <cell r="M50">
            <v>29159.285353199637</v>
          </cell>
          <cell r="N50">
            <v>0</v>
          </cell>
          <cell r="O50">
            <v>0</v>
          </cell>
          <cell r="P50">
            <v>152.67795207333296</v>
          </cell>
          <cell r="Q50">
            <v>908.5753494494146</v>
          </cell>
          <cell r="R50">
            <v>203767.13121351175</v>
          </cell>
          <cell r="S50">
            <v>445288.12871510105</v>
          </cell>
          <cell r="T50">
            <v>94610.011180125264</v>
          </cell>
          <cell r="U50">
            <v>116122.05983277562</v>
          </cell>
          <cell r="V50">
            <v>172113.9787183709</v>
          </cell>
          <cell r="W50">
            <v>179021.64698164989</v>
          </cell>
          <cell r="X50">
            <v>0</v>
          </cell>
          <cell r="Y50">
            <v>21.11542315845842</v>
          </cell>
          <cell r="AA50">
            <v>6536.5121738643284</v>
          </cell>
          <cell r="AB50">
            <v>0</v>
          </cell>
          <cell r="AC50">
            <v>0</v>
          </cell>
          <cell r="AD50">
            <v>13801.461497225604</v>
          </cell>
          <cell r="AE50">
            <v>22339.054303885801</v>
          </cell>
          <cell r="AF50">
            <v>283756.63511200919</v>
          </cell>
          <cell r="AG50">
            <v>5342.5050347603947</v>
          </cell>
          <cell r="AH50">
            <v>801.09115191555054</v>
          </cell>
        </row>
        <row r="51">
          <cell r="A51">
            <v>2</v>
          </cell>
          <cell r="B51" t="str">
            <v>CapeCod</v>
          </cell>
          <cell r="C51">
            <v>42491</v>
          </cell>
          <cell r="D51" t="str">
            <v>vol</v>
          </cell>
          <cell r="E51">
            <v>49641.678614966768</v>
          </cell>
          <cell r="F51">
            <v>920.32281034869027</v>
          </cell>
          <cell r="G51">
            <v>3139896.2506650016</v>
          </cell>
          <cell r="H51">
            <v>195309.98577640828</v>
          </cell>
          <cell r="I51">
            <v>326647.64826633316</v>
          </cell>
          <cell r="J51">
            <v>60430.790089778435</v>
          </cell>
          <cell r="K51">
            <v>21160.977028978152</v>
          </cell>
          <cell r="L51">
            <v>124217.28958913077</v>
          </cell>
          <cell r="M51">
            <v>26112.770678727818</v>
          </cell>
          <cell r="N51">
            <v>0</v>
          </cell>
          <cell r="O51">
            <v>0</v>
          </cell>
          <cell r="P51">
            <v>118.19518371243564</v>
          </cell>
          <cell r="Q51">
            <v>652.15874518376199</v>
          </cell>
          <cell r="R51">
            <v>139483.72191075486</v>
          </cell>
          <cell r="S51">
            <v>314762.89534138388</v>
          </cell>
          <cell r="T51">
            <v>76095.484947184174</v>
          </cell>
          <cell r="U51">
            <v>106677.38103047776</v>
          </cell>
          <cell r="V51">
            <v>128620.61485499555</v>
          </cell>
          <cell r="W51">
            <v>172836.21492899072</v>
          </cell>
          <cell r="X51">
            <v>4.9789346164793296</v>
          </cell>
          <cell r="Y51">
            <v>15.51646968472274</v>
          </cell>
          <cell r="AA51">
            <v>2725.6336009856591</v>
          </cell>
          <cell r="AB51">
            <v>0</v>
          </cell>
          <cell r="AC51">
            <v>0</v>
          </cell>
          <cell r="AD51">
            <v>11483.046780556877</v>
          </cell>
          <cell r="AE51">
            <v>22528.965887327966</v>
          </cell>
          <cell r="AF51">
            <v>293296.34798826755</v>
          </cell>
          <cell r="AG51">
            <v>27017.234695984505</v>
          </cell>
          <cell r="AH51">
            <v>788.92801113862981</v>
          </cell>
        </row>
        <row r="52">
          <cell r="A52">
            <v>2</v>
          </cell>
          <cell r="B52" t="str">
            <v>CapeCod</v>
          </cell>
          <cell r="C52">
            <v>42522</v>
          </cell>
          <cell r="D52" t="str">
            <v>vol</v>
          </cell>
          <cell r="E52">
            <v>53684.957227538362</v>
          </cell>
          <cell r="F52">
            <v>842.97694623407415</v>
          </cell>
          <cell r="G52">
            <v>2016403.3719861403</v>
          </cell>
          <cell r="H52">
            <v>121363.7368706422</v>
          </cell>
          <cell r="I52">
            <v>138431.99689887071</v>
          </cell>
          <cell r="J52">
            <v>28006.251838771226</v>
          </cell>
          <cell r="K52">
            <v>12322.306318011166</v>
          </cell>
          <cell r="L52">
            <v>140373.38465341667</v>
          </cell>
          <cell r="M52">
            <v>23672.933182326567</v>
          </cell>
          <cell r="N52">
            <v>0</v>
          </cell>
          <cell r="O52">
            <v>0</v>
          </cell>
          <cell r="P52">
            <v>81.208686713407374</v>
          </cell>
          <cell r="Q52">
            <v>378.94194277095062</v>
          </cell>
          <cell r="R52">
            <v>72510.427493989031</v>
          </cell>
          <cell r="S52">
            <v>203404.75819005651</v>
          </cell>
          <cell r="T52">
            <v>59818.680049899172</v>
          </cell>
          <cell r="U52">
            <v>89707.842657266927</v>
          </cell>
          <cell r="V52">
            <v>99202.740412744752</v>
          </cell>
          <cell r="W52">
            <v>163054.03821667715</v>
          </cell>
          <cell r="X52">
            <v>13.19954137052941</v>
          </cell>
          <cell r="Y52">
            <v>10.143602801603572</v>
          </cell>
          <cell r="AA52">
            <v>5149.2549277668486</v>
          </cell>
          <cell r="AB52">
            <v>0</v>
          </cell>
          <cell r="AC52">
            <v>0</v>
          </cell>
          <cell r="AD52">
            <v>9892.7822769401992</v>
          </cell>
          <cell r="AE52">
            <v>22552.557847662403</v>
          </cell>
          <cell r="AF52">
            <v>291404.86577270285</v>
          </cell>
          <cell r="AG52">
            <v>34308.15003266128</v>
          </cell>
          <cell r="AH52">
            <v>573.7186963948127</v>
          </cell>
        </row>
        <row r="53">
          <cell r="A53">
            <v>2</v>
          </cell>
          <cell r="B53" t="str">
            <v>CapeCod</v>
          </cell>
          <cell r="C53">
            <v>42552</v>
          </cell>
          <cell r="D53" t="str">
            <v>vol</v>
          </cell>
          <cell r="E53">
            <v>57888.750492275445</v>
          </cell>
          <cell r="F53">
            <v>701.35939430964231</v>
          </cell>
          <cell r="G53">
            <v>1287452.2768010958</v>
          </cell>
          <cell r="H53">
            <v>68349.734240702746</v>
          </cell>
          <cell r="I53">
            <v>47761.66129743545</v>
          </cell>
          <cell r="J53">
            <v>6937.9400349830275</v>
          </cell>
          <cell r="K53">
            <v>8296.9874545916646</v>
          </cell>
          <cell r="L53">
            <v>127847.20432347927</v>
          </cell>
          <cell r="M53">
            <v>21646.473991301275</v>
          </cell>
          <cell r="N53">
            <v>0</v>
          </cell>
          <cell r="O53">
            <v>0</v>
          </cell>
          <cell r="P53">
            <v>57.904126526223706</v>
          </cell>
          <cell r="Q53">
            <v>151.10263718434072</v>
          </cell>
          <cell r="R53">
            <v>35775.164788100243</v>
          </cell>
          <cell r="S53">
            <v>109304.7673293266</v>
          </cell>
          <cell r="T53">
            <v>32684.209018278023</v>
          </cell>
          <cell r="U53">
            <v>75481.781162916624</v>
          </cell>
          <cell r="V53">
            <v>77410.32735077964</v>
          </cell>
          <cell r="W53">
            <v>140975.61422328456</v>
          </cell>
          <cell r="X53">
            <v>18.17142315688951</v>
          </cell>
          <cell r="Y53">
            <v>7.1435736265902126</v>
          </cell>
          <cell r="AA53">
            <v>875.39669738460577</v>
          </cell>
          <cell r="AB53">
            <v>0</v>
          </cell>
          <cell r="AC53">
            <v>0</v>
          </cell>
          <cell r="AD53">
            <v>10786.70844656235</v>
          </cell>
          <cell r="AE53">
            <v>25546.34484992467</v>
          </cell>
          <cell r="AF53">
            <v>257094.15444425854</v>
          </cell>
          <cell r="AG53">
            <v>12988.401912984242</v>
          </cell>
          <cell r="AH53">
            <v>323.55829381344523</v>
          </cell>
        </row>
        <row r="54">
          <cell r="A54">
            <v>2</v>
          </cell>
          <cell r="B54" t="str">
            <v>CapeCod</v>
          </cell>
          <cell r="C54">
            <v>42583</v>
          </cell>
          <cell r="D54" t="str">
            <v>vol</v>
          </cell>
          <cell r="E54">
            <v>58158.663744041711</v>
          </cell>
          <cell r="F54">
            <v>715.72815854902558</v>
          </cell>
          <cell r="G54">
            <v>1135703.0949389273</v>
          </cell>
          <cell r="H54">
            <v>54329.836074215142</v>
          </cell>
          <cell r="I54">
            <v>47820.834572823806</v>
          </cell>
          <cell r="J54">
            <v>6373.1305383520003</v>
          </cell>
          <cell r="K54">
            <v>6424.7611569256715</v>
          </cell>
          <cell r="L54">
            <v>162778.45758812563</v>
          </cell>
          <cell r="M54">
            <v>23859.861307920874</v>
          </cell>
          <cell r="N54">
            <v>0</v>
          </cell>
          <cell r="O54">
            <v>0</v>
          </cell>
          <cell r="P54">
            <v>55.49651006374296</v>
          </cell>
          <cell r="Q54">
            <v>64.456251364656197</v>
          </cell>
          <cell r="R54">
            <v>30152.985108302091</v>
          </cell>
          <cell r="S54">
            <v>118113.52610623234</v>
          </cell>
          <cell r="T54">
            <v>31773.266336558911</v>
          </cell>
          <cell r="U54">
            <v>80284.656752836308</v>
          </cell>
          <cell r="V54">
            <v>79124.933092299703</v>
          </cell>
          <cell r="W54">
            <v>140881.46800230225</v>
          </cell>
          <cell r="X54">
            <v>17.379884888261468</v>
          </cell>
          <cell r="Y54">
            <v>6.8651442579154827</v>
          </cell>
          <cell r="AA54">
            <v>440.09442818263818</v>
          </cell>
          <cell r="AB54">
            <v>0</v>
          </cell>
          <cell r="AC54">
            <v>0</v>
          </cell>
          <cell r="AD54">
            <v>8521.23885656116</v>
          </cell>
          <cell r="AE54">
            <v>35541.405351231529</v>
          </cell>
          <cell r="AF54">
            <v>265529.5433438631</v>
          </cell>
          <cell r="AG54">
            <v>13979.342815132653</v>
          </cell>
          <cell r="AH54">
            <v>363.9832379371004</v>
          </cell>
        </row>
        <row r="55">
          <cell r="A55">
            <v>2</v>
          </cell>
          <cell r="B55" t="str">
            <v>CapeCod</v>
          </cell>
          <cell r="C55">
            <v>42614</v>
          </cell>
          <cell r="D55" t="str">
            <v>vol</v>
          </cell>
          <cell r="E55">
            <v>53337.395511253009</v>
          </cell>
          <cell r="F55">
            <v>748.86421291037584</v>
          </cell>
          <cell r="G55">
            <v>1195171.8392115692</v>
          </cell>
          <cell r="H55">
            <v>57219.166695562919</v>
          </cell>
          <cell r="I55">
            <v>54659.685098569513</v>
          </cell>
          <cell r="J55">
            <v>7347.0589576756747</v>
          </cell>
          <cell r="K55">
            <v>5181.3760069741575</v>
          </cell>
          <cell r="L55">
            <v>169260.49758666917</v>
          </cell>
          <cell r="M55">
            <v>23490.572822972979</v>
          </cell>
          <cell r="N55">
            <v>0</v>
          </cell>
          <cell r="O55">
            <v>0</v>
          </cell>
          <cell r="P55">
            <v>62.038515066664736</v>
          </cell>
          <cell r="Q55">
            <v>65.154798889934128</v>
          </cell>
          <cell r="R55">
            <v>32747.08945888322</v>
          </cell>
          <cell r="S55">
            <v>129455.58737676377</v>
          </cell>
          <cell r="T55">
            <v>35862.708901511192</v>
          </cell>
          <cell r="U55">
            <v>78431.732452238924</v>
          </cell>
          <cell r="V55">
            <v>83196.578371664291</v>
          </cell>
          <cell r="W55">
            <v>159715.54021114248</v>
          </cell>
          <cell r="X55">
            <v>20.440520977862697</v>
          </cell>
          <cell r="Y55">
            <v>7.6928722157286593</v>
          </cell>
          <cell r="AA55">
            <v>570.14172462334761</v>
          </cell>
          <cell r="AB55">
            <v>0</v>
          </cell>
          <cell r="AC55">
            <v>0</v>
          </cell>
          <cell r="AD55">
            <v>10172.926397323956</v>
          </cell>
          <cell r="AE55">
            <v>37523.083073012654</v>
          </cell>
          <cell r="AF55">
            <v>277804.68673530332</v>
          </cell>
          <cell r="AG55">
            <v>31333.166100481849</v>
          </cell>
          <cell r="AH55">
            <v>444.67449049525703</v>
          </cell>
        </row>
        <row r="56">
          <cell r="A56">
            <v>2</v>
          </cell>
          <cell r="B56" t="str">
            <v>CapeCod</v>
          </cell>
          <cell r="C56">
            <v>42644</v>
          </cell>
          <cell r="D56" t="str">
            <v>vol</v>
          </cell>
          <cell r="E56">
            <v>46041.931433176491</v>
          </cell>
          <cell r="F56">
            <v>777.33854544931694</v>
          </cell>
          <cell r="G56">
            <v>1329136.5019756132</v>
          </cell>
          <cell r="H56">
            <v>67906.892043647269</v>
          </cell>
          <cell r="I56">
            <v>69534.507258810496</v>
          </cell>
          <cell r="J56">
            <v>15897.606584013036</v>
          </cell>
          <cell r="K56">
            <v>13052.655347990893</v>
          </cell>
          <cell r="L56">
            <v>135642.64662459446</v>
          </cell>
          <cell r="M56">
            <v>24099.996002051867</v>
          </cell>
          <cell r="N56">
            <v>0</v>
          </cell>
          <cell r="O56">
            <v>0</v>
          </cell>
          <cell r="P56">
            <v>71.351893600807102</v>
          </cell>
          <cell r="Q56">
            <v>97.049591624116474</v>
          </cell>
          <cell r="R56">
            <v>38606.553958885874</v>
          </cell>
          <cell r="S56">
            <v>142237.62345042051</v>
          </cell>
          <cell r="T56">
            <v>38670.572850214063</v>
          </cell>
          <cell r="U56">
            <v>82364.213404795591</v>
          </cell>
          <cell r="V56">
            <v>98402.060107433761</v>
          </cell>
          <cell r="W56">
            <v>158852.30095707325</v>
          </cell>
          <cell r="X56">
            <v>17.980476229350444</v>
          </cell>
          <cell r="Y56">
            <v>8.9996078375544784</v>
          </cell>
          <cell r="AA56">
            <v>973.15752651061814</v>
          </cell>
          <cell r="AB56">
            <v>0</v>
          </cell>
          <cell r="AC56">
            <v>0</v>
          </cell>
          <cell r="AD56">
            <v>11389.987715158173</v>
          </cell>
          <cell r="AE56">
            <v>28695.983335062032</v>
          </cell>
          <cell r="AF56">
            <v>293117.02198907221</v>
          </cell>
          <cell r="AG56">
            <v>41170.004401543425</v>
          </cell>
          <cell r="AH56">
            <v>469.03680580574087</v>
          </cell>
        </row>
        <row r="57">
          <cell r="A57">
            <v>2</v>
          </cell>
          <cell r="B57" t="str">
            <v>CapeCod</v>
          </cell>
          <cell r="C57">
            <v>42675</v>
          </cell>
          <cell r="D57" t="str">
            <v>vol</v>
          </cell>
          <cell r="E57">
            <v>56790.513704608522</v>
          </cell>
          <cell r="F57">
            <v>1171.6856944537401</v>
          </cell>
          <cell r="G57">
            <v>2824249.3474114644</v>
          </cell>
          <cell r="H57">
            <v>167926.23342576771</v>
          </cell>
          <cell r="I57">
            <v>237806.53318370733</v>
          </cell>
          <cell r="J57">
            <v>50838.091050669398</v>
          </cell>
          <cell r="K57">
            <v>32015.889996811278</v>
          </cell>
          <cell r="L57">
            <v>139023.77368983167</v>
          </cell>
          <cell r="M57">
            <v>30025.110972991977</v>
          </cell>
          <cell r="N57">
            <v>0</v>
          </cell>
          <cell r="O57">
            <v>0</v>
          </cell>
          <cell r="P57">
            <v>121.55097369576936</v>
          </cell>
          <cell r="Q57">
            <v>414.61607738762882</v>
          </cell>
          <cell r="R57">
            <v>90150.717049786486</v>
          </cell>
          <cell r="S57">
            <v>285269.26147115801</v>
          </cell>
          <cell r="T57">
            <v>62039.917845631702</v>
          </cell>
          <cell r="U57">
            <v>114061.63294967917</v>
          </cell>
          <cell r="V57">
            <v>153440.5442949055</v>
          </cell>
          <cell r="W57">
            <v>171242.68723153396</v>
          </cell>
          <cell r="X57">
            <v>7.0274196093992911</v>
          </cell>
          <cell r="Y57">
            <v>16.379335044620785</v>
          </cell>
          <cell r="AA57">
            <v>2905.0024394732154</v>
          </cell>
          <cell r="AB57">
            <v>0</v>
          </cell>
          <cell r="AC57">
            <v>0</v>
          </cell>
          <cell r="AD57">
            <v>18438.135620434976</v>
          </cell>
          <cell r="AE57">
            <v>29374.771670075621</v>
          </cell>
          <cell r="AF57">
            <v>333564.09816215088</v>
          </cell>
          <cell r="AG57">
            <v>16283.737905747243</v>
          </cell>
          <cell r="AH57">
            <v>633.61497372818599</v>
          </cell>
        </row>
        <row r="58">
          <cell r="A58">
            <v>2</v>
          </cell>
          <cell r="B58" t="str">
            <v>CapeCod</v>
          </cell>
          <cell r="C58">
            <v>42705</v>
          </cell>
          <cell r="D58" t="str">
            <v>vol</v>
          </cell>
          <cell r="E58">
            <v>71178.754186236096</v>
          </cell>
          <cell r="F58">
            <v>1356.8905345579719</v>
          </cell>
          <cell r="G58">
            <v>5061908.2314226571</v>
          </cell>
          <cell r="H58">
            <v>270287.15746890119</v>
          </cell>
          <cell r="I58">
            <v>524576.7346507702</v>
          </cell>
          <cell r="J58">
            <v>97636.980902067517</v>
          </cell>
          <cell r="K58">
            <v>53208.267327389403</v>
          </cell>
          <cell r="L58">
            <v>138706.90331731286</v>
          </cell>
          <cell r="M58">
            <v>33054.898225834011</v>
          </cell>
          <cell r="N58">
            <v>0</v>
          </cell>
          <cell r="O58">
            <v>0</v>
          </cell>
          <cell r="P58">
            <v>859.01771019391765</v>
          </cell>
          <cell r="Q58">
            <v>306.55195815899731</v>
          </cell>
          <cell r="R58">
            <v>159834.59857654676</v>
          </cell>
          <cell r="S58">
            <v>480583.31563099037</v>
          </cell>
          <cell r="T58">
            <v>101534.69520639627</v>
          </cell>
          <cell r="U58">
            <v>125555.09561659767</v>
          </cell>
          <cell r="V58">
            <v>183452.96994693944</v>
          </cell>
          <cell r="W58">
            <v>253544.54117557677</v>
          </cell>
          <cell r="X58">
            <v>0</v>
          </cell>
          <cell r="Y58">
            <v>0</v>
          </cell>
          <cell r="AA58">
            <v>15695.093663201926</v>
          </cell>
          <cell r="AB58">
            <v>0</v>
          </cell>
          <cell r="AC58">
            <v>0</v>
          </cell>
          <cell r="AD58">
            <v>18506.205866736527</v>
          </cell>
          <cell r="AE58">
            <v>30337.97597984958</v>
          </cell>
          <cell r="AF58">
            <v>363275.12709320267</v>
          </cell>
          <cell r="AG58">
            <v>0</v>
          </cell>
          <cell r="AH58">
            <v>862.51596844127812</v>
          </cell>
        </row>
        <row r="59">
          <cell r="A59">
            <v>2</v>
          </cell>
          <cell r="B59" t="str">
            <v>CapeCod</v>
          </cell>
          <cell r="C59">
            <v>42736</v>
          </cell>
          <cell r="D59" t="str">
            <v>vol</v>
          </cell>
          <cell r="E59">
            <v>70549.865957305388</v>
          </cell>
          <cell r="F59">
            <v>1505.8304002526977</v>
          </cell>
          <cell r="G59">
            <v>7255104.0043940768</v>
          </cell>
          <cell r="H59">
            <v>372518.60448698909</v>
          </cell>
          <cell r="I59">
            <v>906101.5728642802</v>
          </cell>
          <cell r="J59">
            <v>136346.01654652695</v>
          </cell>
          <cell r="K59">
            <v>62663.322872137236</v>
          </cell>
          <cell r="L59">
            <v>145887.91074041443</v>
          </cell>
          <cell r="M59">
            <v>38035.594285993939</v>
          </cell>
          <cell r="N59">
            <v>0</v>
          </cell>
          <cell r="O59">
            <v>0</v>
          </cell>
          <cell r="P59">
            <v>241.47361837785647</v>
          </cell>
          <cell r="Q59">
            <v>986.69408996963273</v>
          </cell>
          <cell r="R59">
            <v>264143.1824471209</v>
          </cell>
          <cell r="S59">
            <v>632875.86396746221</v>
          </cell>
          <cell r="T59">
            <v>118437.20395832177</v>
          </cell>
          <cell r="U59">
            <v>146952.63826140229</v>
          </cell>
          <cell r="V59">
            <v>230140.15722085797</v>
          </cell>
          <cell r="W59">
            <v>271031.71045651875</v>
          </cell>
          <cell r="X59">
            <v>0</v>
          </cell>
          <cell r="Y59">
            <v>34.734783234891417</v>
          </cell>
          <cell r="AA59">
            <v>9135.2407460409468</v>
          </cell>
          <cell r="AB59">
            <v>0</v>
          </cell>
          <cell r="AC59">
            <v>0</v>
          </cell>
          <cell r="AD59">
            <v>19348.80843392267</v>
          </cell>
          <cell r="AE59">
            <v>30788.554883624205</v>
          </cell>
          <cell r="AF59">
            <v>358518.01606736373</v>
          </cell>
          <cell r="AG59">
            <v>0</v>
          </cell>
          <cell r="AH59">
            <v>952.36218231932719</v>
          </cell>
        </row>
        <row r="60">
          <cell r="A60">
            <v>2</v>
          </cell>
          <cell r="B60" t="str">
            <v>CapeCod</v>
          </cell>
          <cell r="C60">
            <v>42767</v>
          </cell>
          <cell r="D60" t="str">
            <v>vol</v>
          </cell>
          <cell r="E60">
            <v>66915.231358169156</v>
          </cell>
          <cell r="F60">
            <v>1446.0167882865576</v>
          </cell>
          <cell r="G60">
            <v>8148908.7027410325</v>
          </cell>
          <cell r="H60">
            <v>429988.49290260603</v>
          </cell>
          <cell r="I60">
            <v>1076387.1050941837</v>
          </cell>
          <cell r="J60">
            <v>151186.16618464835</v>
          </cell>
          <cell r="K60">
            <v>61327.091599938249</v>
          </cell>
          <cell r="L60">
            <v>159606.23633699375</v>
          </cell>
          <cell r="M60">
            <v>40547.953319314722</v>
          </cell>
          <cell r="N60">
            <v>0</v>
          </cell>
          <cell r="O60">
            <v>0</v>
          </cell>
          <cell r="P60">
            <v>262.30727626284619</v>
          </cell>
          <cell r="Q60">
            <v>1161.0132942495052</v>
          </cell>
          <cell r="R60">
            <v>311723.68716509256</v>
          </cell>
          <cell r="S60">
            <v>719384.65536270593</v>
          </cell>
          <cell r="T60">
            <v>141864.03002156623</v>
          </cell>
          <cell r="U60">
            <v>167439.46703620694</v>
          </cell>
          <cell r="V60">
            <v>242570.07252053751</v>
          </cell>
          <cell r="W60">
            <v>262109.96332614598</v>
          </cell>
          <cell r="X60">
            <v>0</v>
          </cell>
          <cell r="Y60">
            <v>37.534333332721104</v>
          </cell>
          <cell r="AA60">
            <v>10142.090231782948</v>
          </cell>
          <cell r="AB60">
            <v>0</v>
          </cell>
          <cell r="AC60">
            <v>0</v>
          </cell>
          <cell r="AD60">
            <v>20912.039037201663</v>
          </cell>
          <cell r="AE60">
            <v>29359.812083865818</v>
          </cell>
          <cell r="AF60">
            <v>348012.08690139401</v>
          </cell>
          <cell r="AG60">
            <v>0</v>
          </cell>
          <cell r="AH60">
            <v>1068.9393298375121</v>
          </cell>
        </row>
        <row r="61">
          <cell r="A61">
            <v>2</v>
          </cell>
          <cell r="B61" t="str">
            <v>CapeCod</v>
          </cell>
          <cell r="C61">
            <v>42795</v>
          </cell>
          <cell r="D61" t="str">
            <v>vol</v>
          </cell>
          <cell r="E61">
            <v>47810.695116708353</v>
          </cell>
          <cell r="F61">
            <v>1216.5069206646997</v>
          </cell>
          <cell r="G61">
            <v>6413008.0785293886</v>
          </cell>
          <cell r="H61">
            <v>349668.98801505531</v>
          </cell>
          <cell r="I61">
            <v>844264.30561001378</v>
          </cell>
          <cell r="J61">
            <v>121102.10604713007</v>
          </cell>
          <cell r="K61">
            <v>45610.570480427006</v>
          </cell>
          <cell r="L61">
            <v>136239.80357958633</v>
          </cell>
          <cell r="M61">
            <v>29812.922109576506</v>
          </cell>
          <cell r="N61">
            <v>0</v>
          </cell>
          <cell r="O61">
            <v>0</v>
          </cell>
          <cell r="P61">
            <v>205.67988486347173</v>
          </cell>
          <cell r="Q61">
            <v>992.93466603848356</v>
          </cell>
          <cell r="R61">
            <v>258832.50774117952</v>
          </cell>
          <cell r="S61">
            <v>564953.96575378836</v>
          </cell>
          <cell r="T61">
            <v>112863.03920064843</v>
          </cell>
          <cell r="U61">
            <v>133816.69097149689</v>
          </cell>
          <cell r="V61">
            <v>194702.97744525637</v>
          </cell>
          <cell r="W61">
            <v>208551.44559975588</v>
          </cell>
          <cell r="X61">
            <v>0</v>
          </cell>
          <cell r="Y61">
            <v>28.984181101193553</v>
          </cell>
          <cell r="AA61">
            <v>8466.2447777756261</v>
          </cell>
          <cell r="AB61">
            <v>0</v>
          </cell>
          <cell r="AC61">
            <v>0</v>
          </cell>
          <cell r="AD61">
            <v>16119.9669087166</v>
          </cell>
          <cell r="AE61">
            <v>23863.255918694558</v>
          </cell>
          <cell r="AF61">
            <v>298820.04117223498</v>
          </cell>
          <cell r="AG61">
            <v>0</v>
          </cell>
          <cell r="AH61">
            <v>953.98014118158403</v>
          </cell>
        </row>
        <row r="62">
          <cell r="A62">
            <v>2</v>
          </cell>
          <cell r="B62" t="str">
            <v>CapeCod</v>
          </cell>
          <cell r="C62">
            <v>42826</v>
          </cell>
          <cell r="D62" t="str">
            <v>vol</v>
          </cell>
          <cell r="E62">
            <v>47612.513026465771</v>
          </cell>
          <cell r="F62">
            <v>1080.1102984208489</v>
          </cell>
          <cell r="G62">
            <v>4908308.5330866426</v>
          </cell>
          <cell r="H62">
            <v>284579.59951999143</v>
          </cell>
          <cell r="I62">
            <v>606997.6755397066</v>
          </cell>
          <cell r="J62">
            <v>94447.875581621192</v>
          </cell>
          <cell r="K62">
            <v>34678.136030548849</v>
          </cell>
          <cell r="L62">
            <v>106344.87601572601</v>
          </cell>
          <cell r="M62">
            <v>25502.604849570522</v>
          </cell>
          <cell r="N62">
            <v>0</v>
          </cell>
          <cell r="O62">
            <v>0</v>
          </cell>
          <cell r="P62">
            <v>167.77909281672419</v>
          </cell>
          <cell r="Q62">
            <v>866.12987009256972</v>
          </cell>
          <cell r="R62">
            <v>203376.94953751122</v>
          </cell>
          <cell r="S62">
            <v>448793.60997361055</v>
          </cell>
          <cell r="T62">
            <v>93517.159859612919</v>
          </cell>
          <cell r="U62">
            <v>111851.26234249376</v>
          </cell>
          <cell r="V62">
            <v>170251.31396350753</v>
          </cell>
          <cell r="W62">
            <v>192618.70827206891</v>
          </cell>
          <cell r="X62">
            <v>0</v>
          </cell>
          <cell r="Y62">
            <v>23.368207069845656</v>
          </cell>
          <cell r="AA62">
            <v>6251.3902920126193</v>
          </cell>
          <cell r="AB62">
            <v>0</v>
          </cell>
          <cell r="AC62">
            <v>0</v>
          </cell>
          <cell r="AD62">
            <v>13780.979278820803</v>
          </cell>
          <cell r="AE62">
            <v>21284.877776589583</v>
          </cell>
          <cell r="AF62">
            <v>281037.54918829462</v>
          </cell>
          <cell r="AG62">
            <v>0</v>
          </cell>
          <cell r="AH62">
            <v>954.7680557279366</v>
          </cell>
        </row>
        <row r="63">
          <cell r="A63">
            <v>2</v>
          </cell>
          <cell r="B63" t="str">
            <v>CapeCod</v>
          </cell>
          <cell r="C63">
            <v>42856</v>
          </cell>
          <cell r="D63" t="str">
            <v>vol</v>
          </cell>
          <cell r="E63">
            <v>45112.498799013898</v>
          </cell>
          <cell r="F63">
            <v>934.29088611256952</v>
          </cell>
          <cell r="G63">
            <v>3100539.2545547015</v>
          </cell>
          <cell r="H63">
            <v>192287.03632261895</v>
          </cell>
          <cell r="I63">
            <v>308980.47172425943</v>
          </cell>
          <cell r="J63">
            <v>57827.658919284317</v>
          </cell>
          <cell r="K63">
            <v>20326.605157465674</v>
          </cell>
          <cell r="L63">
            <v>107746.38162672981</v>
          </cell>
          <cell r="M63">
            <v>22778.561500456057</v>
          </cell>
          <cell r="N63">
            <v>0</v>
          </cell>
          <cell r="O63">
            <v>0</v>
          </cell>
          <cell r="P63">
            <v>130.27022110850515</v>
          </cell>
          <cell r="Q63">
            <v>620.39747029541718</v>
          </cell>
          <cell r="R63">
            <v>138703.88065658972</v>
          </cell>
          <cell r="S63">
            <v>316910.06455390668</v>
          </cell>
          <cell r="T63">
            <v>75289.924102082325</v>
          </cell>
          <cell r="U63">
            <v>102228.33327556096</v>
          </cell>
          <cell r="V63">
            <v>125578.92520197554</v>
          </cell>
          <cell r="W63">
            <v>186052.10707003094</v>
          </cell>
          <cell r="X63">
            <v>2.5015267185932872</v>
          </cell>
          <cell r="Y63">
            <v>17.351269187558511</v>
          </cell>
          <cell r="AA63">
            <v>2627.9771613097023</v>
          </cell>
          <cell r="AB63">
            <v>0</v>
          </cell>
          <cell r="AC63">
            <v>0</v>
          </cell>
          <cell r="AD63">
            <v>11470.050500711463</v>
          </cell>
          <cell r="AE63">
            <v>21060.880825763208</v>
          </cell>
          <cell r="AF63">
            <v>292034.77730587235</v>
          </cell>
          <cell r="AG63">
            <v>19007.112151302415</v>
          </cell>
          <cell r="AH63">
            <v>914.81948442660905</v>
          </cell>
        </row>
        <row r="64">
          <cell r="A64">
            <v>2</v>
          </cell>
          <cell r="B64" t="str">
            <v>CapeCod</v>
          </cell>
          <cell r="C64">
            <v>42887</v>
          </cell>
          <cell r="D64" t="str">
            <v>vol</v>
          </cell>
          <cell r="E64">
            <v>49603.960398353534</v>
          </cell>
          <cell r="F64">
            <v>857.39597290872439</v>
          </cell>
          <cell r="G64">
            <v>1991075.2071409165</v>
          </cell>
          <cell r="H64">
            <v>119514.19362055867</v>
          </cell>
          <cell r="I64">
            <v>124652.41064599741</v>
          </cell>
          <cell r="J64">
            <v>26403.124793565461</v>
          </cell>
          <cell r="K64">
            <v>11896.171087758225</v>
          </cell>
          <cell r="L64">
            <v>124001.98780142784</v>
          </cell>
          <cell r="M64">
            <v>20645.253870286135</v>
          </cell>
          <cell r="N64">
            <v>0</v>
          </cell>
          <cell r="O64">
            <v>0</v>
          </cell>
          <cell r="P64">
            <v>91.169998176726367</v>
          </cell>
          <cell r="Q64">
            <v>354.12448133645728</v>
          </cell>
          <cell r="R64">
            <v>72072.582986565278</v>
          </cell>
          <cell r="S64">
            <v>203486.252474901</v>
          </cell>
          <cell r="T64">
            <v>59219.641212631839</v>
          </cell>
          <cell r="U64">
            <v>86295.201790910767</v>
          </cell>
          <cell r="V64">
            <v>97405.228466701315</v>
          </cell>
          <cell r="W64">
            <v>175699.85730893619</v>
          </cell>
          <cell r="X64">
            <v>11.357731941995908</v>
          </cell>
          <cell r="Y64">
            <v>11.726250563879649</v>
          </cell>
          <cell r="AA64">
            <v>4912.936483188686</v>
          </cell>
          <cell r="AB64">
            <v>0</v>
          </cell>
          <cell r="AC64">
            <v>0</v>
          </cell>
          <cell r="AD64">
            <v>9899.3149738949505</v>
          </cell>
          <cell r="AE64">
            <v>20818.175961296518</v>
          </cell>
          <cell r="AF64">
            <v>291984.22058697458</v>
          </cell>
          <cell r="AG64">
            <v>26518.440525661725</v>
          </cell>
          <cell r="AH64">
            <v>662.44117331250288</v>
          </cell>
        </row>
        <row r="65">
          <cell r="A65">
            <v>2</v>
          </cell>
          <cell r="B65" t="str">
            <v>CapeCod</v>
          </cell>
          <cell r="C65">
            <v>42917</v>
          </cell>
          <cell r="D65" t="str">
            <v>vol</v>
          </cell>
          <cell r="E65">
            <v>53872.690891726968</v>
          </cell>
          <cell r="F65">
            <v>711.04441165812159</v>
          </cell>
          <cell r="G65">
            <v>1265030.4821395911</v>
          </cell>
          <cell r="H65">
            <v>66899.039508492759</v>
          </cell>
          <cell r="I65">
            <v>37347.72711218449</v>
          </cell>
          <cell r="J65">
            <v>6100.6079184078562</v>
          </cell>
          <cell r="K65">
            <v>7985.2308572968604</v>
          </cell>
          <cell r="L65">
            <v>112579.48566110218</v>
          </cell>
          <cell r="M65">
            <v>18837.685722718299</v>
          </cell>
          <cell r="N65">
            <v>0</v>
          </cell>
          <cell r="O65">
            <v>0</v>
          </cell>
          <cell r="P65">
            <v>66.153807425455852</v>
          </cell>
          <cell r="Q65">
            <v>131.95583036006084</v>
          </cell>
          <cell r="R65">
            <v>35677.632681646945</v>
          </cell>
          <cell r="S65">
            <v>108918.18629696133</v>
          </cell>
          <cell r="T65">
            <v>32371.517770399161</v>
          </cell>
          <cell r="U65">
            <v>72218.110062336389</v>
          </cell>
          <cell r="V65">
            <v>77811.121936612282</v>
          </cell>
          <cell r="W65">
            <v>151284.94035873673</v>
          </cell>
          <cell r="X65">
            <v>16.466256128281689</v>
          </cell>
          <cell r="Y65">
            <v>8.4820217064925281</v>
          </cell>
          <cell r="AA65">
            <v>846.35043648245937</v>
          </cell>
          <cell r="AB65">
            <v>0</v>
          </cell>
          <cell r="AC65">
            <v>0</v>
          </cell>
          <cell r="AD65">
            <v>10747.804769277485</v>
          </cell>
          <cell r="AE65">
            <v>23264.732213333646</v>
          </cell>
          <cell r="AF65">
            <v>257883.80457501125</v>
          </cell>
          <cell r="AG65">
            <v>5202.9277925234373</v>
          </cell>
          <cell r="AH65">
            <v>392.16582129163925</v>
          </cell>
        </row>
        <row r="66">
          <cell r="A66">
            <v>2</v>
          </cell>
          <cell r="B66" t="str">
            <v>CapeCod</v>
          </cell>
          <cell r="C66">
            <v>42948</v>
          </cell>
          <cell r="D66" t="str">
            <v>vol</v>
          </cell>
          <cell r="E66">
            <v>54278.279228029205</v>
          </cell>
          <cell r="F66">
            <v>718.61394632159215</v>
          </cell>
          <cell r="G66">
            <v>1123946.0390933966</v>
          </cell>
          <cell r="H66">
            <v>53729.92911864788</v>
          </cell>
          <cell r="I66">
            <v>36442.798850144427</v>
          </cell>
          <cell r="J66">
            <v>5575.1791691264052</v>
          </cell>
          <cell r="K66">
            <v>6274.0679083689356</v>
          </cell>
          <cell r="L66">
            <v>144634.01624175618</v>
          </cell>
          <cell r="M66">
            <v>20910.534895672226</v>
          </cell>
          <cell r="N66">
            <v>0</v>
          </cell>
          <cell r="O66">
            <v>0</v>
          </cell>
          <cell r="P66">
            <v>64.890214383345707</v>
          </cell>
          <cell r="Q66">
            <v>52.107978530231847</v>
          </cell>
          <cell r="R66">
            <v>30614.583108132007</v>
          </cell>
          <cell r="S66">
            <v>119395.38753489761</v>
          </cell>
          <cell r="T66">
            <v>31553.101671883818</v>
          </cell>
          <cell r="U66">
            <v>77790.287742956032</v>
          </cell>
          <cell r="V66">
            <v>80795.38889836047</v>
          </cell>
          <cell r="W66">
            <v>151664.27184512271</v>
          </cell>
          <cell r="X66">
            <v>15.763603873448215</v>
          </cell>
          <cell r="Y66">
            <v>8.339712517756805</v>
          </cell>
          <cell r="AA66">
            <v>443.62728370334258</v>
          </cell>
          <cell r="AB66">
            <v>0</v>
          </cell>
          <cell r="AC66">
            <v>0</v>
          </cell>
          <cell r="AD66">
            <v>8529.1619949153737</v>
          </cell>
          <cell r="AE66">
            <v>32338.945322918506</v>
          </cell>
          <cell r="AF66">
            <v>268608.57468100707</v>
          </cell>
          <cell r="AG66">
            <v>6464.3070172479838</v>
          </cell>
          <cell r="AH66">
            <v>438.45123930427383</v>
          </cell>
        </row>
        <row r="67">
          <cell r="A67">
            <v>2</v>
          </cell>
          <cell r="B67" t="str">
            <v>CapeCod</v>
          </cell>
          <cell r="C67">
            <v>42979</v>
          </cell>
          <cell r="D67" t="str">
            <v>vol</v>
          </cell>
          <cell r="E67">
            <v>49409.666520250401</v>
          </cell>
          <cell r="F67">
            <v>752.66593045330217</v>
          </cell>
          <cell r="G67">
            <v>1183576.1389713394</v>
          </cell>
          <cell r="H67">
            <v>56691.542108436057</v>
          </cell>
          <cell r="I67">
            <v>41006.84543772036</v>
          </cell>
          <cell r="J67">
            <v>6496.2873510457457</v>
          </cell>
          <cell r="K67">
            <v>5042.7852038647861</v>
          </cell>
          <cell r="L67">
            <v>149942.9448972489</v>
          </cell>
          <cell r="M67">
            <v>19224.569135630773</v>
          </cell>
          <cell r="N67">
            <v>0</v>
          </cell>
          <cell r="O67">
            <v>0</v>
          </cell>
          <cell r="P67">
            <v>73.331487500767253</v>
          </cell>
          <cell r="Q67">
            <v>52.305082181765563</v>
          </cell>
          <cell r="R67">
            <v>34331.889461636565</v>
          </cell>
          <cell r="S67">
            <v>133341.75041286109</v>
          </cell>
          <cell r="T67">
            <v>35678.159423809993</v>
          </cell>
          <cell r="U67">
            <v>75926.714813841318</v>
          </cell>
          <cell r="V67">
            <v>85085.37500728805</v>
          </cell>
          <cell r="W67">
            <v>172200.61582495712</v>
          </cell>
          <cell r="X67">
            <v>19.002199238926718</v>
          </cell>
          <cell r="Y67">
            <v>9.3987956980052534</v>
          </cell>
          <cell r="AA67">
            <v>565.55735940212026</v>
          </cell>
          <cell r="AB67">
            <v>0</v>
          </cell>
          <cell r="AC67">
            <v>0</v>
          </cell>
          <cell r="AD67">
            <v>10188.326995770036</v>
          </cell>
          <cell r="AE67">
            <v>34167.20565570367</v>
          </cell>
          <cell r="AF67">
            <v>281728.13725926931</v>
          </cell>
          <cell r="AG67">
            <v>24470.631402383107</v>
          </cell>
          <cell r="AH67">
            <v>536.90953571393425</v>
          </cell>
        </row>
        <row r="68">
          <cell r="A68">
            <v>2</v>
          </cell>
          <cell r="B68" t="str">
            <v>CapeCod</v>
          </cell>
          <cell r="C68">
            <v>43009</v>
          </cell>
          <cell r="D68" t="str">
            <v>vol</v>
          </cell>
          <cell r="E68">
            <v>41931.79208214939</v>
          </cell>
          <cell r="F68">
            <v>778.86636142692203</v>
          </cell>
          <cell r="G68">
            <v>1314527.2442679279</v>
          </cell>
          <cell r="H68">
            <v>67282.911080640086</v>
          </cell>
          <cell r="I68">
            <v>55241.954517483246</v>
          </cell>
          <cell r="J68">
            <v>14886.858513418896</v>
          </cell>
          <cell r="K68">
            <v>12694.685390425122</v>
          </cell>
          <cell r="L68">
            <v>114761.26730643024</v>
          </cell>
          <cell r="M68">
            <v>20745.730567160328</v>
          </cell>
          <cell r="N68">
            <v>0</v>
          </cell>
          <cell r="O68">
            <v>0</v>
          </cell>
          <cell r="P68">
            <v>84.693633353911622</v>
          </cell>
          <cell r="Q68">
            <v>84.212987310057201</v>
          </cell>
          <cell r="R68">
            <v>40808.693454636923</v>
          </cell>
          <cell r="S68">
            <v>148411.51766532077</v>
          </cell>
          <cell r="T68">
            <v>38345.558346387028</v>
          </cell>
          <cell r="U68">
            <v>79914.721392512205</v>
          </cell>
          <cell r="V68">
            <v>99183.389829436244</v>
          </cell>
          <cell r="W68">
            <v>170867.13257661232</v>
          </cell>
          <cell r="X68">
            <v>16.752228914424045</v>
          </cell>
          <cell r="Y68">
            <v>10.904625353123709</v>
          </cell>
          <cell r="AA68">
            <v>951.46094102993766</v>
          </cell>
          <cell r="AB68">
            <v>0</v>
          </cell>
          <cell r="AC68">
            <v>0</v>
          </cell>
          <cell r="AD68">
            <v>11366.152570698279</v>
          </cell>
          <cell r="AE68">
            <v>26184.344770136682</v>
          </cell>
          <cell r="AF68">
            <v>297671.53920845938</v>
          </cell>
          <cell r="AG68">
            <v>33672.325060192183</v>
          </cell>
          <cell r="AH68">
            <v>580.59789755314216</v>
          </cell>
        </row>
        <row r="69">
          <cell r="A69">
            <v>2</v>
          </cell>
          <cell r="B69" t="str">
            <v>CapeCod</v>
          </cell>
          <cell r="C69">
            <v>43040</v>
          </cell>
          <cell r="D69" t="str">
            <v>vol</v>
          </cell>
          <cell r="E69">
            <v>51344.513429958606</v>
          </cell>
          <cell r="F69">
            <v>1178.2012772814496</v>
          </cell>
          <cell r="G69">
            <v>2804904.9073887216</v>
          </cell>
          <cell r="H69">
            <v>166931.96501323997</v>
          </cell>
          <cell r="I69">
            <v>218249.57862705347</v>
          </cell>
          <cell r="J69">
            <v>48845.630532366515</v>
          </cell>
          <cell r="K69">
            <v>30944.689415039102</v>
          </cell>
          <cell r="L69">
            <v>117298.12778613693</v>
          </cell>
          <cell r="M69">
            <v>26052.203046423208</v>
          </cell>
          <cell r="N69">
            <v>0</v>
          </cell>
          <cell r="O69">
            <v>0</v>
          </cell>
          <cell r="P69">
            <v>140.72303365262366</v>
          </cell>
          <cell r="Q69">
            <v>392.95429192051279</v>
          </cell>
          <cell r="R69">
            <v>96264.096253337353</v>
          </cell>
          <cell r="S69">
            <v>298302.82345218165</v>
          </cell>
          <cell r="T69">
            <v>61500.727123614408</v>
          </cell>
          <cell r="U69">
            <v>111327.62903072851</v>
          </cell>
          <cell r="V69">
            <v>153738.80643158319</v>
          </cell>
          <cell r="W69">
            <v>184932.60745833733</v>
          </cell>
          <cell r="X69">
            <v>5.297085430921098</v>
          </cell>
          <cell r="Y69">
            <v>19.062402197869794</v>
          </cell>
          <cell r="AA69">
            <v>2812.0528821658727</v>
          </cell>
          <cell r="AB69">
            <v>0</v>
          </cell>
          <cell r="AC69">
            <v>0</v>
          </cell>
          <cell r="AD69">
            <v>18452.158695568276</v>
          </cell>
          <cell r="AE69">
            <v>27376.025888755838</v>
          </cell>
          <cell r="AF69">
            <v>339622.97886092088</v>
          </cell>
          <cell r="AG69">
            <v>7577.6110007175121</v>
          </cell>
          <cell r="AH69">
            <v>785.92132728285355</v>
          </cell>
        </row>
        <row r="70">
          <cell r="A70">
            <v>2</v>
          </cell>
          <cell r="B70" t="str">
            <v>CapeCod</v>
          </cell>
          <cell r="C70">
            <v>43070</v>
          </cell>
          <cell r="D70" t="str">
            <v>vol</v>
          </cell>
          <cell r="E70">
            <v>63184.752354486969</v>
          </cell>
          <cell r="F70">
            <v>1352.3413028710911</v>
          </cell>
          <cell r="G70">
            <v>4978147.8910217565</v>
          </cell>
          <cell r="H70">
            <v>265998.11447981343</v>
          </cell>
          <cell r="I70">
            <v>495489.48051471618</v>
          </cell>
          <cell r="J70">
            <v>93404.791771951554</v>
          </cell>
          <cell r="K70">
            <v>50816.279859896866</v>
          </cell>
          <cell r="L70">
            <v>114495.97579680714</v>
          </cell>
          <cell r="M70">
            <v>28498.085009923416</v>
          </cell>
          <cell r="N70">
            <v>0</v>
          </cell>
          <cell r="O70">
            <v>0</v>
          </cell>
          <cell r="P70">
            <v>877.09177099891394</v>
          </cell>
          <cell r="Q70">
            <v>271.88325277247691</v>
          </cell>
          <cell r="R70">
            <v>167870.63745163838</v>
          </cell>
          <cell r="S70">
            <v>497364.73676701961</v>
          </cell>
          <cell r="T70">
            <v>99825.329628565421</v>
          </cell>
          <cell r="U70">
            <v>127626.17874682479</v>
          </cell>
          <cell r="V70">
            <v>181386.50922799361</v>
          </cell>
          <cell r="W70">
            <v>244619.17050227622</v>
          </cell>
          <cell r="X70">
            <v>0</v>
          </cell>
          <cell r="Y70">
            <v>0</v>
          </cell>
          <cell r="AA70">
            <v>14894.499811150283</v>
          </cell>
          <cell r="AB70">
            <v>0</v>
          </cell>
          <cell r="AC70">
            <v>0</v>
          </cell>
          <cell r="AD70">
            <v>18327.560798838309</v>
          </cell>
          <cell r="AE70">
            <v>28027.741880347032</v>
          </cell>
          <cell r="AF70">
            <v>376680.97836913384</v>
          </cell>
          <cell r="AG70">
            <v>0</v>
          </cell>
          <cell r="AH70">
            <v>1042.5406467099072</v>
          </cell>
        </row>
        <row r="71">
          <cell r="A71">
            <v>2</v>
          </cell>
          <cell r="B71" t="str">
            <v>CapeCod</v>
          </cell>
          <cell r="C71">
            <v>43101</v>
          </cell>
          <cell r="D71" t="str">
            <v>vol</v>
          </cell>
          <cell r="E71">
            <v>63368.887654922932</v>
          </cell>
          <cell r="F71">
            <v>1494.9364006307721</v>
          </cell>
          <cell r="G71">
            <v>7214899.739647462</v>
          </cell>
          <cell r="H71">
            <v>370892.60340242495</v>
          </cell>
          <cell r="I71">
            <v>878961.11268678191</v>
          </cell>
          <cell r="J71">
            <v>132766.66175720838</v>
          </cell>
          <cell r="K71">
            <v>60828.437579629688</v>
          </cell>
          <cell r="L71">
            <v>128324.99790550234</v>
          </cell>
          <cell r="M71">
            <v>33031.205081259672</v>
          </cell>
          <cell r="N71">
            <v>0</v>
          </cell>
          <cell r="O71">
            <v>0</v>
          </cell>
          <cell r="P71">
            <v>266.88060421029127</v>
          </cell>
          <cell r="Q71">
            <v>950.01719582390183</v>
          </cell>
          <cell r="R71">
            <v>275503.34699224198</v>
          </cell>
          <cell r="S71">
            <v>651549.81463450217</v>
          </cell>
          <cell r="T71">
            <v>115828.34076468027</v>
          </cell>
          <cell r="U71">
            <v>151016.64160709394</v>
          </cell>
          <cell r="V71">
            <v>224012.53942265286</v>
          </cell>
          <cell r="W71">
            <v>265251.63612683036</v>
          </cell>
          <cell r="X71">
            <v>0</v>
          </cell>
          <cell r="Y71">
            <v>37.841390981645169</v>
          </cell>
          <cell r="AA71">
            <v>8441.0184230135474</v>
          </cell>
          <cell r="AB71">
            <v>0</v>
          </cell>
          <cell r="AC71">
            <v>0</v>
          </cell>
          <cell r="AD71">
            <v>18621.590916151104</v>
          </cell>
          <cell r="AE71">
            <v>28798.852014293312</v>
          </cell>
          <cell r="AF71">
            <v>364833.43129158358</v>
          </cell>
          <cell r="AG71">
            <v>0</v>
          </cell>
          <cell r="AH71">
            <v>1232.2844584302954</v>
          </cell>
        </row>
        <row r="72">
          <cell r="A72">
            <v>2</v>
          </cell>
          <cell r="B72" t="str">
            <v>CapeCod</v>
          </cell>
          <cell r="C72">
            <v>43132</v>
          </cell>
          <cell r="D72" t="str">
            <v>vol</v>
          </cell>
          <cell r="E72">
            <v>59140.837664619612</v>
          </cell>
          <cell r="F72">
            <v>1412.6482135135082</v>
          </cell>
          <cell r="G72">
            <v>7971315.8813046636</v>
          </cell>
          <cell r="H72">
            <v>421056.23643213953</v>
          </cell>
          <cell r="I72">
            <v>1034448.1958360872</v>
          </cell>
          <cell r="J72">
            <v>144931.4695469029</v>
          </cell>
          <cell r="K72">
            <v>58564.042971558934</v>
          </cell>
          <cell r="L72">
            <v>142406.78932062202</v>
          </cell>
          <cell r="M72">
            <v>32568.855918191748</v>
          </cell>
          <cell r="N72">
            <v>0</v>
          </cell>
          <cell r="O72">
            <v>0</v>
          </cell>
          <cell r="P72">
            <v>280.41923076024142</v>
          </cell>
          <cell r="Q72">
            <v>1102.1301070408667</v>
          </cell>
          <cell r="R72">
            <v>313011.62430339062</v>
          </cell>
          <cell r="S72">
            <v>720568.98090702819</v>
          </cell>
          <cell r="T72">
            <v>136211.4134059764</v>
          </cell>
          <cell r="U72">
            <v>166916.68448947507</v>
          </cell>
          <cell r="V72">
            <v>231695.63921098603</v>
          </cell>
          <cell r="W72">
            <v>252392.81669629828</v>
          </cell>
          <cell r="X72">
            <v>0</v>
          </cell>
          <cell r="Y72">
            <v>39.622007405507041</v>
          </cell>
          <cell r="AA72">
            <v>9220.2695021995605</v>
          </cell>
          <cell r="AB72">
            <v>0</v>
          </cell>
          <cell r="AC72">
            <v>0</v>
          </cell>
          <cell r="AD72">
            <v>19791.644063836764</v>
          </cell>
          <cell r="AE72">
            <v>27088.890804263683</v>
          </cell>
          <cell r="AF72">
            <v>344783.42830068048</v>
          </cell>
          <cell r="AG72">
            <v>0</v>
          </cell>
          <cell r="AH72">
            <v>1340.5713636822509</v>
          </cell>
        </row>
        <row r="73">
          <cell r="A73">
            <v>2</v>
          </cell>
          <cell r="B73" t="str">
            <v>CapeCod</v>
          </cell>
          <cell r="C73">
            <v>43160</v>
          </cell>
          <cell r="D73" t="str">
            <v>vol</v>
          </cell>
          <cell r="E73">
            <v>42194.223493761601</v>
          </cell>
          <cell r="F73">
            <v>1193.2309150723886</v>
          </cell>
          <cell r="G73">
            <v>6291615.6788990218</v>
          </cell>
          <cell r="H73">
            <v>343390.69610360503</v>
          </cell>
          <cell r="I73">
            <v>814100.24250273465</v>
          </cell>
          <cell r="J73">
            <v>116400.51775548294</v>
          </cell>
          <cell r="K73">
            <v>43699.318080458484</v>
          </cell>
          <cell r="L73">
            <v>120016.24881188411</v>
          </cell>
          <cell r="M73">
            <v>25445.445790946342</v>
          </cell>
          <cell r="N73">
            <v>0</v>
          </cell>
          <cell r="O73">
            <v>0</v>
          </cell>
          <cell r="P73">
            <v>220.11967086062899</v>
          </cell>
          <cell r="Q73">
            <v>945.54537213852973</v>
          </cell>
          <cell r="R73">
            <v>259501.56273141969</v>
          </cell>
          <cell r="S73">
            <v>564209.31059610657</v>
          </cell>
          <cell r="T73">
            <v>108712.7117520101</v>
          </cell>
          <cell r="U73">
            <v>134662.34368788774</v>
          </cell>
          <cell r="V73">
            <v>186909.66202751204</v>
          </cell>
          <cell r="W73">
            <v>201634.24010463877</v>
          </cell>
          <cell r="X73">
            <v>0</v>
          </cell>
          <cell r="Y73">
            <v>30.661438232868196</v>
          </cell>
          <cell r="AA73">
            <v>7714.2610693453043</v>
          </cell>
          <cell r="AB73">
            <v>0</v>
          </cell>
          <cell r="AC73">
            <v>0</v>
          </cell>
          <cell r="AD73">
            <v>15308.368996720437</v>
          </cell>
          <cell r="AE73">
            <v>21951.918509124604</v>
          </cell>
          <cell r="AF73">
            <v>297247.15793570428</v>
          </cell>
          <cell r="AG73">
            <v>0</v>
          </cell>
          <cell r="AH73">
            <v>1195.8038602533895</v>
          </cell>
        </row>
        <row r="74">
          <cell r="A74">
            <v>2</v>
          </cell>
          <cell r="B74" t="str">
            <v>CapeCod</v>
          </cell>
          <cell r="C74">
            <v>43191</v>
          </cell>
          <cell r="D74" t="str">
            <v>vol</v>
          </cell>
          <cell r="E74">
            <v>42852.966081869912</v>
          </cell>
          <cell r="F74">
            <v>1050.1937188429911</v>
          </cell>
          <cell r="G74">
            <v>4822904.0144268349</v>
          </cell>
          <cell r="H74">
            <v>279868.38636813534</v>
          </cell>
          <cell r="I74">
            <v>581903.57995334768</v>
          </cell>
          <cell r="J74">
            <v>90748.685893443981</v>
          </cell>
          <cell r="K74">
            <v>33290.527045924129</v>
          </cell>
          <cell r="L74">
            <v>93420.012279327086</v>
          </cell>
          <cell r="M74">
            <v>21706.914477296261</v>
          </cell>
          <cell r="N74">
            <v>0</v>
          </cell>
          <cell r="O74">
            <v>0</v>
          </cell>
          <cell r="P74">
            <v>181.1254137870317</v>
          </cell>
          <cell r="Q74">
            <v>825.0737019185359</v>
          </cell>
          <cell r="R74">
            <v>203791.47477915353</v>
          </cell>
          <cell r="S74">
            <v>451687.47058008239</v>
          </cell>
          <cell r="T74">
            <v>90254.110730112807</v>
          </cell>
          <cell r="U74">
            <v>112870.36860224861</v>
          </cell>
          <cell r="V74">
            <v>164303.42741201777</v>
          </cell>
          <cell r="W74">
            <v>186886.25863349997</v>
          </cell>
          <cell r="X74">
            <v>0</v>
          </cell>
          <cell r="Y74">
            <v>24.999785164940867</v>
          </cell>
          <cell r="AA74">
            <v>5716.0723259192027</v>
          </cell>
          <cell r="AB74">
            <v>0</v>
          </cell>
          <cell r="AC74">
            <v>0</v>
          </cell>
          <cell r="AD74">
            <v>13139.190925098736</v>
          </cell>
          <cell r="AE74">
            <v>19577.305992142745</v>
          </cell>
          <cell r="AF74">
            <v>281378.47992308077</v>
          </cell>
          <cell r="AG74">
            <v>0</v>
          </cell>
          <cell r="AH74">
            <v>1152.0046347269219</v>
          </cell>
        </row>
        <row r="75">
          <cell r="A75">
            <v>2</v>
          </cell>
          <cell r="B75" t="str">
            <v>CapeCod</v>
          </cell>
          <cell r="C75">
            <v>43221</v>
          </cell>
          <cell r="D75" t="str">
            <v>vol</v>
          </cell>
          <cell r="E75">
            <v>41192.656638700231</v>
          </cell>
          <cell r="F75">
            <v>909.33344389846525</v>
          </cell>
          <cell r="G75">
            <v>3050674.2340035308</v>
          </cell>
          <cell r="H75">
            <v>189389.17983850389</v>
          </cell>
          <cell r="I75">
            <v>289928.84750601748</v>
          </cell>
          <cell r="J75">
            <v>55392.607246721724</v>
          </cell>
          <cell r="K75">
            <v>19567.765359236499</v>
          </cell>
          <cell r="L75">
            <v>95340.618810612621</v>
          </cell>
          <cell r="M75">
            <v>19307.06881836828</v>
          </cell>
          <cell r="N75">
            <v>0</v>
          </cell>
          <cell r="O75">
            <v>0</v>
          </cell>
          <cell r="P75">
            <v>142.20057091739184</v>
          </cell>
          <cell r="Q75">
            <v>590.31999071049756</v>
          </cell>
          <cell r="R75">
            <v>140562.06358731134</v>
          </cell>
          <cell r="S75">
            <v>321438.38180072501</v>
          </cell>
          <cell r="T75">
            <v>72807.370550538282</v>
          </cell>
          <cell r="U75">
            <v>104189.8309241477</v>
          </cell>
          <cell r="V75">
            <v>122078.21496100011</v>
          </cell>
          <cell r="W75">
            <v>180685.79768226124</v>
          </cell>
          <cell r="X75">
            <v>3.1523301281279958</v>
          </cell>
          <cell r="Y75">
            <v>18.86490658245819</v>
          </cell>
          <cell r="AA75">
            <v>2436.0690718662804</v>
          </cell>
          <cell r="AB75">
            <v>0</v>
          </cell>
          <cell r="AC75">
            <v>0</v>
          </cell>
          <cell r="AD75">
            <v>10942.74208702133</v>
          </cell>
          <cell r="AE75">
            <v>19149.096035289025</v>
          </cell>
          <cell r="AF75">
            <v>293467.46014787117</v>
          </cell>
          <cell r="AG75">
            <v>16385.133430377165</v>
          </cell>
          <cell r="AH75">
            <v>1081.1798374740067</v>
          </cell>
        </row>
        <row r="76">
          <cell r="A76">
            <v>2</v>
          </cell>
          <cell r="B76" t="str">
            <v>CapeCod</v>
          </cell>
          <cell r="C76">
            <v>43252</v>
          </cell>
          <cell r="D76" t="str">
            <v>vol</v>
          </cell>
          <cell r="E76">
            <v>45502.631998630924</v>
          </cell>
          <cell r="F76">
            <v>829.60220083447916</v>
          </cell>
          <cell r="G76">
            <v>1942032.1860907432</v>
          </cell>
          <cell r="H76">
            <v>116607.9450258672</v>
          </cell>
          <cell r="I76">
            <v>106191.64216159374</v>
          </cell>
          <cell r="J76">
            <v>24632.419195928163</v>
          </cell>
          <cell r="K76">
            <v>11385.094950477614</v>
          </cell>
          <cell r="L76">
            <v>110278.05148184662</v>
          </cell>
          <cell r="M76">
            <v>17352.945308280046</v>
          </cell>
          <cell r="N76">
            <v>0</v>
          </cell>
          <cell r="O76">
            <v>0</v>
          </cell>
          <cell r="P76">
            <v>102.31431478724943</v>
          </cell>
          <cell r="Q76">
            <v>328.85773943659331</v>
          </cell>
          <cell r="R76">
            <v>74873.916612298912</v>
          </cell>
          <cell r="S76">
            <v>208850.4410717448</v>
          </cell>
          <cell r="T76">
            <v>56849.586710043863</v>
          </cell>
          <cell r="U76">
            <v>88227.459456839119</v>
          </cell>
          <cell r="V76">
            <v>95054.514436989135</v>
          </cell>
          <cell r="W76">
            <v>169653.82906302679</v>
          </cell>
          <cell r="X76">
            <v>11.859530671533632</v>
          </cell>
          <cell r="Y76">
            <v>13.16749901447708</v>
          </cell>
          <cell r="AA76">
            <v>4439.9842848609987</v>
          </cell>
          <cell r="AB76">
            <v>0</v>
          </cell>
          <cell r="AC76">
            <v>0</v>
          </cell>
          <cell r="AD76">
            <v>9386.6027330061261</v>
          </cell>
          <cell r="AE76">
            <v>18614.685837429028</v>
          </cell>
          <cell r="AF76">
            <v>294293.6208719539</v>
          </cell>
          <cell r="AG76">
            <v>20524.031031109069</v>
          </cell>
          <cell r="AH76">
            <v>784.0298739492556</v>
          </cell>
        </row>
        <row r="77">
          <cell r="A77">
            <v>2</v>
          </cell>
          <cell r="B77" t="str">
            <v>CapeCod</v>
          </cell>
          <cell r="C77">
            <v>43282</v>
          </cell>
          <cell r="D77" t="str">
            <v>vol</v>
          </cell>
          <cell r="E77">
            <v>50178.168497515988</v>
          </cell>
          <cell r="F77">
            <v>692.67616088141222</v>
          </cell>
          <cell r="G77">
            <v>1245775.1191465682</v>
          </cell>
          <cell r="H77">
            <v>65933.533788734872</v>
          </cell>
          <cell r="I77">
            <v>23910.086732231415</v>
          </cell>
          <cell r="J77">
            <v>5310.0729701025057</v>
          </cell>
          <cell r="K77">
            <v>7735.2456682044049</v>
          </cell>
          <cell r="L77">
            <v>100915.90222786031</v>
          </cell>
          <cell r="M77">
            <v>14742.3089007996</v>
          </cell>
          <cell r="N77">
            <v>0</v>
          </cell>
          <cell r="O77">
            <v>0</v>
          </cell>
          <cell r="P77">
            <v>77.160199607602877</v>
          </cell>
          <cell r="Q77">
            <v>118.26282181193766</v>
          </cell>
          <cell r="R77">
            <v>38302.98189351015</v>
          </cell>
          <cell r="S77">
            <v>115325.91097521035</v>
          </cell>
          <cell r="T77">
            <v>31527.210632290808</v>
          </cell>
          <cell r="U77">
            <v>75624.85717132251</v>
          </cell>
          <cell r="V77">
            <v>77428.664498085272</v>
          </cell>
          <cell r="W77">
            <v>147142.27113390929</v>
          </cell>
          <cell r="X77">
            <v>17.126192880412017</v>
          </cell>
          <cell r="Y77">
            <v>9.8814987331857953</v>
          </cell>
          <cell r="AA77">
            <v>802.25126467040855</v>
          </cell>
          <cell r="AB77">
            <v>331.34384541238285</v>
          </cell>
          <cell r="AC77">
            <v>0</v>
          </cell>
          <cell r="AD77">
            <v>10251.728932295589</v>
          </cell>
          <cell r="AE77">
            <v>20763.090288811367</v>
          </cell>
          <cell r="AF77">
            <v>264706.26392619492</v>
          </cell>
          <cell r="AG77">
            <v>0</v>
          </cell>
          <cell r="AH77">
            <v>492.75711243411024</v>
          </cell>
        </row>
        <row r="78">
          <cell r="A78">
            <v>2</v>
          </cell>
          <cell r="B78" t="str">
            <v>CapeCod</v>
          </cell>
          <cell r="C78">
            <v>43313</v>
          </cell>
          <cell r="D78" t="str">
            <v>vol</v>
          </cell>
          <cell r="E78">
            <v>50635.467231067036</v>
          </cell>
          <cell r="F78">
            <v>709.20164107252663</v>
          </cell>
          <cell r="G78">
            <v>1108722.7161279037</v>
          </cell>
          <cell r="H78">
            <v>53084.294162964208</v>
          </cell>
          <cell r="I78">
            <v>22144.875716365073</v>
          </cell>
          <cell r="J78">
            <v>4789.5820624517146</v>
          </cell>
          <cell r="K78">
            <v>6108.5932618928127</v>
          </cell>
          <cell r="L78">
            <v>130657.61092816301</v>
          </cell>
          <cell r="M78">
            <v>16519.352663898499</v>
          </cell>
          <cell r="N78">
            <v>0</v>
          </cell>
          <cell r="O78">
            <v>0</v>
          </cell>
          <cell r="P78">
            <v>77.096209869858583</v>
          </cell>
          <cell r="Q78">
            <v>42.840653813296768</v>
          </cell>
          <cell r="R78">
            <v>33313.93176992191</v>
          </cell>
          <cell r="S78">
            <v>127731.33294899123</v>
          </cell>
          <cell r="T78">
            <v>30740.698331618696</v>
          </cell>
          <cell r="U78">
            <v>81179.093145221734</v>
          </cell>
          <cell r="V78">
            <v>81072.644677408374</v>
          </cell>
          <cell r="W78">
            <v>147582.79886400708</v>
          </cell>
          <cell r="X78">
            <v>16.42518043592997</v>
          </cell>
          <cell r="Y78">
            <v>9.8706307008628666</v>
          </cell>
          <cell r="AA78">
            <v>437.39329024009783</v>
          </cell>
          <cell r="AB78">
            <v>0</v>
          </cell>
          <cell r="AC78">
            <v>0</v>
          </cell>
          <cell r="AD78">
            <v>8145.0473709764192</v>
          </cell>
          <cell r="AE78">
            <v>28869.612311821078</v>
          </cell>
          <cell r="AF78">
            <v>276815.57410122146</v>
          </cell>
          <cell r="AG78">
            <v>0</v>
          </cell>
          <cell r="AH78">
            <v>548.33397831627872</v>
          </cell>
        </row>
        <row r="79">
          <cell r="A79">
            <v>2</v>
          </cell>
          <cell r="B79" t="str">
            <v>CapeCod</v>
          </cell>
          <cell r="C79">
            <v>43344</v>
          </cell>
          <cell r="D79" t="str">
            <v>vol</v>
          </cell>
          <cell r="E79">
            <v>45449.812516888327</v>
          </cell>
          <cell r="F79">
            <v>739.92767964312964</v>
          </cell>
          <cell r="G79">
            <v>1162688.6306828982</v>
          </cell>
          <cell r="H79">
            <v>55819.229309919356</v>
          </cell>
          <cell r="I79">
            <v>25219.470447857369</v>
          </cell>
          <cell r="J79">
            <v>5641.1622930108242</v>
          </cell>
          <cell r="K79">
            <v>4838.746212516925</v>
          </cell>
          <cell r="L79">
            <v>132848.6409971957</v>
          </cell>
          <cell r="M79">
            <v>16065.432501601628</v>
          </cell>
          <cell r="N79">
            <v>0</v>
          </cell>
          <cell r="O79">
            <v>0</v>
          </cell>
          <cell r="P79">
            <v>86.706409788957757</v>
          </cell>
          <cell r="Q79">
            <v>41.986698649445366</v>
          </cell>
          <cell r="R79">
            <v>37139.182363255568</v>
          </cell>
          <cell r="S79">
            <v>142404.19227423065</v>
          </cell>
          <cell r="T79">
            <v>34673.545778110863</v>
          </cell>
          <cell r="U79">
            <v>79298.320678221658</v>
          </cell>
          <cell r="V79">
            <v>85040.0980809475</v>
          </cell>
          <cell r="W79">
            <v>166972.34299945203</v>
          </cell>
          <cell r="X79">
            <v>19.785238592623838</v>
          </cell>
          <cell r="Y79">
            <v>11.062746946150941</v>
          </cell>
          <cell r="AA79">
            <v>548.09034970185883</v>
          </cell>
          <cell r="AB79">
            <v>0</v>
          </cell>
          <cell r="AC79">
            <v>0</v>
          </cell>
          <cell r="AD79">
            <v>9691.0836027205769</v>
          </cell>
          <cell r="AE79">
            <v>30370.842028400592</v>
          </cell>
          <cell r="AF79">
            <v>288893.04898792086</v>
          </cell>
          <cell r="AG79">
            <v>17983.284836763829</v>
          </cell>
          <cell r="AH79">
            <v>657.60380729947155</v>
          </cell>
        </row>
        <row r="80">
          <cell r="A80">
            <v>2</v>
          </cell>
          <cell r="B80" t="str">
            <v>CapeCod</v>
          </cell>
          <cell r="C80">
            <v>43374</v>
          </cell>
          <cell r="D80" t="str">
            <v>vol</v>
          </cell>
          <cell r="E80">
            <v>38209.047294427924</v>
          </cell>
          <cell r="F80">
            <v>767.17077281016236</v>
          </cell>
          <cell r="G80">
            <v>1295833.5076056593</v>
          </cell>
          <cell r="H80">
            <v>66539.990766157047</v>
          </cell>
          <cell r="I80">
            <v>41272.578813379238</v>
          </cell>
          <cell r="J80">
            <v>13903.658096816358</v>
          </cell>
          <cell r="K80">
            <v>12349.200626809958</v>
          </cell>
          <cell r="L80">
            <v>99572.890945649837</v>
          </cell>
          <cell r="M80">
            <v>17279.4096370917</v>
          </cell>
          <cell r="N80">
            <v>0</v>
          </cell>
          <cell r="O80">
            <v>0</v>
          </cell>
          <cell r="P80">
            <v>98.870871539737109</v>
          </cell>
          <cell r="Q80">
            <v>73.705217771471112</v>
          </cell>
          <cell r="R80">
            <v>42968.377695386916</v>
          </cell>
          <cell r="S80">
            <v>155539.49302541406</v>
          </cell>
          <cell r="T80">
            <v>37317.861922201235</v>
          </cell>
          <cell r="U80">
            <v>83124.591860559231</v>
          </cell>
          <cell r="V80">
            <v>98001.948270400346</v>
          </cell>
          <cell r="W80">
            <v>165988.6540041636</v>
          </cell>
          <cell r="X80">
            <v>17.531215578985222</v>
          </cell>
          <cell r="Y80">
            <v>12.653463246717772</v>
          </cell>
          <cell r="AA80">
            <v>904.51819971981547</v>
          </cell>
          <cell r="AB80">
            <v>0</v>
          </cell>
          <cell r="AC80">
            <v>0</v>
          </cell>
          <cell r="AD80">
            <v>10831.715827004125</v>
          </cell>
          <cell r="AE80">
            <v>23386.662654820782</v>
          </cell>
          <cell r="AF80">
            <v>303899.48201207549</v>
          </cell>
          <cell r="AG80">
            <v>27466.598348381256</v>
          </cell>
          <cell r="AH80">
            <v>712.98808768110962</v>
          </cell>
        </row>
        <row r="81">
          <cell r="A81">
            <v>2</v>
          </cell>
          <cell r="B81" t="str">
            <v>CapeCod</v>
          </cell>
          <cell r="C81">
            <v>43405</v>
          </cell>
          <cell r="D81" t="str">
            <v>vol</v>
          </cell>
          <cell r="E81">
            <v>46765.567174663709</v>
          </cell>
          <cell r="F81">
            <v>1165.1256201605913</v>
          </cell>
          <cell r="G81">
            <v>2778649.6868564696</v>
          </cell>
          <cell r="H81">
            <v>165770.63849833532</v>
          </cell>
          <cell r="I81">
            <v>201607.9273801505</v>
          </cell>
          <cell r="J81">
            <v>47030.604351274422</v>
          </cell>
          <cell r="K81">
            <v>30025.430266238687</v>
          </cell>
          <cell r="L81">
            <v>102817.41811581724</v>
          </cell>
          <cell r="M81">
            <v>21908.5022051048</v>
          </cell>
          <cell r="N81">
            <v>0</v>
          </cell>
          <cell r="O81">
            <v>0</v>
          </cell>
          <cell r="P81">
            <v>157.8239950802168</v>
          </cell>
          <cell r="Q81">
            <v>373.33404638950003</v>
          </cell>
          <cell r="R81">
            <v>99930.598157126748</v>
          </cell>
          <cell r="S81">
            <v>305864.65722064354</v>
          </cell>
          <cell r="T81">
            <v>59865.749702482281</v>
          </cell>
          <cell r="U81">
            <v>114355.13854149971</v>
          </cell>
          <cell r="V81">
            <v>150295.05971568343</v>
          </cell>
          <cell r="W81">
            <v>180201.73779396154</v>
          </cell>
          <cell r="X81">
            <v>5.9251983623305069</v>
          </cell>
          <cell r="Y81">
            <v>21.165030737475735</v>
          </cell>
          <cell r="AA81">
            <v>2620.4304871837671</v>
          </cell>
          <cell r="AB81">
            <v>0</v>
          </cell>
          <cell r="AC81">
            <v>0</v>
          </cell>
          <cell r="AD81">
            <v>17652.974137307909</v>
          </cell>
          <cell r="AE81">
            <v>24890.159925501015</v>
          </cell>
          <cell r="AF81">
            <v>344958.85248751467</v>
          </cell>
          <cell r="AG81">
            <v>3250.9698831358669</v>
          </cell>
          <cell r="AH81">
            <v>950.87694304611387</v>
          </cell>
        </row>
        <row r="82">
          <cell r="A82">
            <v>2</v>
          </cell>
          <cell r="B82" t="str">
            <v>CapeCod</v>
          </cell>
          <cell r="C82">
            <v>43435</v>
          </cell>
          <cell r="D82" t="str">
            <v>vol</v>
          </cell>
          <cell r="E82">
            <v>57148.05960088245</v>
          </cell>
          <cell r="F82">
            <v>1337.4426096007742</v>
          </cell>
          <cell r="G82">
            <v>4931260.2457533292</v>
          </cell>
          <cell r="H82">
            <v>264024.30031481839</v>
          </cell>
          <cell r="I82">
            <v>476424.31154340267</v>
          </cell>
          <cell r="J82">
            <v>90463.44137145103</v>
          </cell>
          <cell r="K82">
            <v>49221.636215247338</v>
          </cell>
          <cell r="L82">
            <v>99768.817635575353</v>
          </cell>
          <cell r="M82">
            <v>24029.851792568803</v>
          </cell>
          <cell r="N82">
            <v>0</v>
          </cell>
          <cell r="O82">
            <v>0</v>
          </cell>
          <cell r="P82">
            <v>869.75342787649902</v>
          </cell>
          <cell r="Q82">
            <v>261.13142733090251</v>
          </cell>
          <cell r="R82">
            <v>170891.29818050959</v>
          </cell>
          <cell r="S82">
            <v>503804.89757744787</v>
          </cell>
          <cell r="T82">
            <v>96940.271549471625</v>
          </cell>
          <cell r="U82">
            <v>129357.05135313673</v>
          </cell>
          <cell r="V82">
            <v>176243.26054514718</v>
          </cell>
          <cell r="W82">
            <v>238392.3113344161</v>
          </cell>
          <cell r="X82">
            <v>0</v>
          </cell>
          <cell r="Y82">
            <v>0</v>
          </cell>
          <cell r="AA82">
            <v>13675.43386800979</v>
          </cell>
          <cell r="AB82">
            <v>0</v>
          </cell>
          <cell r="AC82">
            <v>0</v>
          </cell>
          <cell r="AD82">
            <v>17556.831654038579</v>
          </cell>
          <cell r="AE82">
            <v>25907.744527792885</v>
          </cell>
          <cell r="AF82">
            <v>378689.85492876038</v>
          </cell>
          <cell r="AG82">
            <v>0</v>
          </cell>
          <cell r="AH82">
            <v>1260.0526439129487</v>
          </cell>
        </row>
        <row r="83">
          <cell r="A83">
            <v>2</v>
          </cell>
          <cell r="B83" t="str">
            <v>CapeCod</v>
          </cell>
          <cell r="C83">
            <v>43466</v>
          </cell>
          <cell r="D83" t="str">
            <v>vol</v>
          </cell>
          <cell r="E83">
            <v>56483.539456208629</v>
          </cell>
          <cell r="F83">
            <v>1481.540760997578</v>
          </cell>
          <cell r="G83">
            <v>7135154.1530163204</v>
          </cell>
          <cell r="H83">
            <v>367498.51753976691</v>
          </cell>
          <cell r="I83">
            <v>855467.79502868094</v>
          </cell>
          <cell r="J83">
            <v>128525.53791207937</v>
          </cell>
          <cell r="K83">
            <v>58658.31531000862</v>
          </cell>
          <cell r="L83">
            <v>110528.72983632589</v>
          </cell>
          <cell r="M83">
            <v>28145.947809030386</v>
          </cell>
          <cell r="N83">
            <v>0</v>
          </cell>
          <cell r="O83">
            <v>0</v>
          </cell>
          <cell r="P83">
            <v>287.59774429290252</v>
          </cell>
          <cell r="Q83">
            <v>915.50449058217941</v>
          </cell>
          <cell r="R83">
            <v>276030.23030413443</v>
          </cell>
          <cell r="S83">
            <v>654950.46515317261</v>
          </cell>
          <cell r="T83">
            <v>112654.81403866393</v>
          </cell>
          <cell r="U83">
            <v>152653.74897406896</v>
          </cell>
          <cell r="V83">
            <v>219225.07512745413</v>
          </cell>
          <cell r="W83">
            <v>258036.25425502902</v>
          </cell>
          <cell r="X83">
            <v>0</v>
          </cell>
          <cell r="Y83">
            <v>40.28987691233062</v>
          </cell>
          <cell r="AA83">
            <v>7913.1541104438584</v>
          </cell>
          <cell r="AB83">
            <v>0</v>
          </cell>
          <cell r="AC83">
            <v>0</v>
          </cell>
          <cell r="AD83">
            <v>18017.882912041907</v>
          </cell>
          <cell r="AE83">
            <v>26698.914669106831</v>
          </cell>
          <cell r="AF83">
            <v>366569.93884903059</v>
          </cell>
          <cell r="AG83">
            <v>0</v>
          </cell>
          <cell r="AH83">
            <v>1480.2924493363482</v>
          </cell>
        </row>
        <row r="84">
          <cell r="A84">
            <v>2</v>
          </cell>
          <cell r="B84" t="str">
            <v>CapeCod</v>
          </cell>
          <cell r="C84">
            <v>43497</v>
          </cell>
          <cell r="D84" t="str">
            <v>vol</v>
          </cell>
          <cell r="E84">
            <v>53117.292234611465</v>
          </cell>
          <cell r="F84">
            <v>1419.7324510812048</v>
          </cell>
          <cell r="G84">
            <v>8003225.2076546233</v>
          </cell>
          <cell r="H84">
            <v>423523.44151366205</v>
          </cell>
          <cell r="I84">
            <v>1024814.764638869</v>
          </cell>
          <cell r="J84">
            <v>142552.40914494946</v>
          </cell>
          <cell r="K84">
            <v>57321.208836237653</v>
          </cell>
          <cell r="L84">
            <v>125890.74627688507</v>
          </cell>
          <cell r="M84">
            <v>27970.415622646105</v>
          </cell>
          <cell r="N84">
            <v>0</v>
          </cell>
          <cell r="O84">
            <v>0</v>
          </cell>
          <cell r="P84">
            <v>305.4846955838795</v>
          </cell>
          <cell r="Q84">
            <v>1081.2335152157239</v>
          </cell>
          <cell r="R84">
            <v>320382.50979028788</v>
          </cell>
          <cell r="S84">
            <v>733197.00767977571</v>
          </cell>
          <cell r="T84">
            <v>134532.20451518951</v>
          </cell>
          <cell r="U84">
            <v>171077.86663948308</v>
          </cell>
          <cell r="V84">
            <v>229658.09394357324</v>
          </cell>
          <cell r="W84">
            <v>249065.45660948116</v>
          </cell>
          <cell r="X84">
            <v>0</v>
          </cell>
          <cell r="Y84">
            <v>42.622710245064262</v>
          </cell>
          <cell r="AA84">
            <v>8771.0428631778705</v>
          </cell>
          <cell r="AB84">
            <v>0</v>
          </cell>
          <cell r="AC84">
            <v>0</v>
          </cell>
          <cell r="AD84">
            <v>19412.326832513711</v>
          </cell>
          <cell r="AE84">
            <v>25534.08527770768</v>
          </cell>
          <cell r="AF84">
            <v>350762.43939468398</v>
          </cell>
          <cell r="AG84">
            <v>0</v>
          </cell>
          <cell r="AH84">
            <v>1636.3879018287673</v>
          </cell>
        </row>
        <row r="85">
          <cell r="A85">
            <v>2</v>
          </cell>
          <cell r="B85" t="str">
            <v>CapeCod</v>
          </cell>
          <cell r="C85">
            <v>43525</v>
          </cell>
          <cell r="D85" t="str">
            <v>vol</v>
          </cell>
          <cell r="E85">
            <v>36654.733678410797</v>
          </cell>
          <cell r="F85">
            <v>1172.929815386784</v>
          </cell>
          <cell r="G85">
            <v>6163769.7046647379</v>
          </cell>
          <cell r="H85">
            <v>337008.44445052987</v>
          </cell>
          <cell r="I85">
            <v>784852.6978898755</v>
          </cell>
          <cell r="J85">
            <v>111647.6903593966</v>
          </cell>
          <cell r="K85">
            <v>41736.587679201264</v>
          </cell>
          <cell r="L85">
            <v>103691.77375266916</v>
          </cell>
          <cell r="M85">
            <v>21336.162923460441</v>
          </cell>
          <cell r="N85">
            <v>0</v>
          </cell>
          <cell r="O85">
            <v>0</v>
          </cell>
          <cell r="P85">
            <v>234.78890347918454</v>
          </cell>
          <cell r="Q85">
            <v>904.57507165028858</v>
          </cell>
          <cell r="R85">
            <v>260740.69537202563</v>
          </cell>
          <cell r="S85">
            <v>563948.78855043207</v>
          </cell>
          <cell r="T85">
            <v>104805.0657445473</v>
          </cell>
          <cell r="U85">
            <v>134680.01708536662</v>
          </cell>
          <cell r="V85">
            <v>181296.87095953739</v>
          </cell>
          <cell r="W85">
            <v>194539.24740211925</v>
          </cell>
          <cell r="X85">
            <v>0</v>
          </cell>
          <cell r="Y85">
            <v>32.385144957014582</v>
          </cell>
          <cell r="AA85">
            <v>7157.6072627731592</v>
          </cell>
          <cell r="AB85">
            <v>0</v>
          </cell>
          <cell r="AC85">
            <v>0</v>
          </cell>
          <cell r="AD85">
            <v>14690.861925195071</v>
          </cell>
          <cell r="AE85">
            <v>20196.680854742775</v>
          </cell>
          <cell r="AF85">
            <v>296021.72897231905</v>
          </cell>
          <cell r="AG85">
            <v>0</v>
          </cell>
          <cell r="AH85">
            <v>1446.3507732403284</v>
          </cell>
        </row>
      </sheetData>
      <sheetData sheetId="14">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40969</v>
          </cell>
          <cell r="D2" t="str">
            <v>vol</v>
          </cell>
          <cell r="E2">
            <v>42379.51572404636</v>
          </cell>
          <cell r="F2">
            <v>425.27762193209173</v>
          </cell>
          <cell r="G2">
            <v>2168222.2459328584</v>
          </cell>
          <cell r="H2">
            <v>120023.28722309013</v>
          </cell>
          <cell r="I2">
            <v>301006.24141155125</v>
          </cell>
          <cell r="J2">
            <v>45394.255968424884</v>
          </cell>
          <cell r="K2">
            <v>17146.7892888036</v>
          </cell>
          <cell r="L2">
            <v>124705.36338083149</v>
          </cell>
          <cell r="M2">
            <v>23796.361177203064</v>
          </cell>
          <cell r="N2">
            <v>0</v>
          </cell>
          <cell r="O2">
            <v>0</v>
          </cell>
          <cell r="P2">
            <v>30.392804047107894</v>
          </cell>
          <cell r="Q2">
            <v>405.29954746903786</v>
          </cell>
          <cell r="R2">
            <v>79109.245729754039</v>
          </cell>
          <cell r="S2">
            <v>136435.23385160795</v>
          </cell>
          <cell r="T2">
            <v>32279.998653611852</v>
          </cell>
          <cell r="U2">
            <v>56325.050368906741</v>
          </cell>
          <cell r="V2">
            <v>83677.873574407218</v>
          </cell>
          <cell r="W2">
            <v>107126.30220098395</v>
          </cell>
          <cell r="X2">
            <v>0</v>
          </cell>
          <cell r="Y2">
            <v>4.5502438316078351</v>
          </cell>
          <cell r="AA2">
            <v>2379.5679851241839</v>
          </cell>
          <cell r="AB2">
            <v>836.30402046739073</v>
          </cell>
          <cell r="AC2">
            <v>0</v>
          </cell>
          <cell r="AD2">
            <v>5091.3711604117143</v>
          </cell>
          <cell r="AE2">
            <v>15256.528411183037</v>
          </cell>
          <cell r="AF2">
            <v>85458.726047603035</v>
          </cell>
          <cell r="AG2">
            <v>0</v>
          </cell>
          <cell r="AH2">
            <v>0</v>
          </cell>
        </row>
        <row r="3">
          <cell r="A3">
            <v>2</v>
          </cell>
          <cell r="B3" t="str">
            <v>CapeCod</v>
          </cell>
          <cell r="C3">
            <v>41000</v>
          </cell>
          <cell r="D3" t="str">
            <v>vol</v>
          </cell>
          <cell r="E3">
            <v>36552.381761537923</v>
          </cell>
          <cell r="F3">
            <v>372.20007799552593</v>
          </cell>
          <cell r="G3">
            <v>1262419.8099035732</v>
          </cell>
          <cell r="H3">
            <v>72748.426318555255</v>
          </cell>
          <cell r="I3">
            <v>147563.35127832001</v>
          </cell>
          <cell r="J3">
            <v>24005.323249412948</v>
          </cell>
          <cell r="K3">
            <v>8978.757655036592</v>
          </cell>
          <cell r="L3">
            <v>122195.10898008142</v>
          </cell>
          <cell r="M3">
            <v>21625.445989981105</v>
          </cell>
          <cell r="N3">
            <v>0</v>
          </cell>
          <cell r="O3">
            <v>0</v>
          </cell>
          <cell r="P3">
            <v>26.357209081171192</v>
          </cell>
          <cell r="Q3">
            <v>251.02143086203137</v>
          </cell>
          <cell r="R3">
            <v>45037.085773053346</v>
          </cell>
          <cell r="S3">
            <v>82471.029466526437</v>
          </cell>
          <cell r="T3">
            <v>23696.281901180853</v>
          </cell>
          <cell r="U3">
            <v>52922.865403641597</v>
          </cell>
          <cell r="V3">
            <v>59866.876140536377</v>
          </cell>
          <cell r="W3">
            <v>102814.92688279404</v>
          </cell>
          <cell r="X3">
            <v>0</v>
          </cell>
          <cell r="Y3">
            <v>3.4992090969503984</v>
          </cell>
          <cell r="AA3">
            <v>892.54985597988389</v>
          </cell>
          <cell r="AB3">
            <v>2506.40819811867</v>
          </cell>
          <cell r="AC3">
            <v>0</v>
          </cell>
          <cell r="AD3">
            <v>4258.454288783536</v>
          </cell>
          <cell r="AE3">
            <v>16593.625394459264</v>
          </cell>
          <cell r="AF3">
            <v>96246.066801651963</v>
          </cell>
          <cell r="AG3">
            <v>0</v>
          </cell>
          <cell r="AH3">
            <v>0</v>
          </cell>
        </row>
        <row r="4">
          <cell r="A4">
            <v>2</v>
          </cell>
          <cell r="B4" t="str">
            <v>CapeCod</v>
          </cell>
          <cell r="C4">
            <v>41030</v>
          </cell>
          <cell r="D4" t="str">
            <v>vol</v>
          </cell>
          <cell r="E4">
            <v>34397.501467410024</v>
          </cell>
          <cell r="F4">
            <v>315.98109525249708</v>
          </cell>
          <cell r="G4">
            <v>758374.0026546733</v>
          </cell>
          <cell r="H4">
            <v>39600.223443924086</v>
          </cell>
          <cell r="I4">
            <v>66688.657736441382</v>
          </cell>
          <cell r="J4">
            <v>9321.6046529970117</v>
          </cell>
          <cell r="K4">
            <v>4731.0916002954109</v>
          </cell>
          <cell r="L4">
            <v>121874.62172894389</v>
          </cell>
          <cell r="M4">
            <v>17760.737686588807</v>
          </cell>
          <cell r="N4">
            <v>0</v>
          </cell>
          <cell r="O4">
            <v>0</v>
          </cell>
          <cell r="P4">
            <v>19.312785109753314</v>
          </cell>
          <cell r="Q4">
            <v>120.01448094802504</v>
          </cell>
          <cell r="R4">
            <v>18608.27937217147</v>
          </cell>
          <cell r="S4">
            <v>46590.537088207173</v>
          </cell>
          <cell r="T4">
            <v>16350.221730497724</v>
          </cell>
          <cell r="U4">
            <v>42619.024735513507</v>
          </cell>
          <cell r="V4">
            <v>41367.500670914858</v>
          </cell>
          <cell r="W4">
            <v>89743.146682650287</v>
          </cell>
          <cell r="X4">
            <v>0</v>
          </cell>
          <cell r="Y4">
            <v>2.2147785992054487</v>
          </cell>
          <cell r="AA4">
            <v>1009.0399443663418</v>
          </cell>
          <cell r="AB4">
            <v>0</v>
          </cell>
          <cell r="AC4">
            <v>0</v>
          </cell>
          <cell r="AD4">
            <v>3418.6564343055652</v>
          </cell>
          <cell r="AE4">
            <v>16343.546369350766</v>
          </cell>
          <cell r="AF4">
            <v>94720.386464798939</v>
          </cell>
          <cell r="AG4">
            <v>0</v>
          </cell>
          <cell r="AH4">
            <v>0</v>
          </cell>
        </row>
        <row r="5">
          <cell r="A5">
            <v>2</v>
          </cell>
          <cell r="B5" t="str">
            <v>CapeCod</v>
          </cell>
          <cell r="C5">
            <v>41061</v>
          </cell>
          <cell r="D5" t="str">
            <v>vol</v>
          </cell>
          <cell r="E5">
            <v>38296.556787169786</v>
          </cell>
          <cell r="F5">
            <v>285.17713660116164</v>
          </cell>
          <cell r="G5">
            <v>629079.14583784062</v>
          </cell>
          <cell r="H5">
            <v>29577.922993950364</v>
          </cell>
          <cell r="I5">
            <v>46764.257573785639</v>
          </cell>
          <cell r="J5">
            <v>5143.0703155910232</v>
          </cell>
          <cell r="K5">
            <v>3794.2961115334056</v>
          </cell>
          <cell r="L5">
            <v>116240.79968479546</v>
          </cell>
          <cell r="M5">
            <v>17943.359735143546</v>
          </cell>
          <cell r="N5">
            <v>0</v>
          </cell>
          <cell r="O5">
            <v>0</v>
          </cell>
          <cell r="P5">
            <v>18.133530201947252</v>
          </cell>
          <cell r="Q5">
            <v>67.30484512650267</v>
          </cell>
          <cell r="R5">
            <v>12810.731366331285</v>
          </cell>
          <cell r="S5">
            <v>41835.420824223009</v>
          </cell>
          <cell r="T5">
            <v>13151.675458885915</v>
          </cell>
          <cell r="U5">
            <v>39014.281905662036</v>
          </cell>
          <cell r="V5">
            <v>32206.314055230388</v>
          </cell>
          <cell r="W5">
            <v>83037.468169426313</v>
          </cell>
          <cell r="X5">
            <v>0</v>
          </cell>
          <cell r="Y5">
            <v>1.9584339264135955</v>
          </cell>
          <cell r="AA5">
            <v>293.0987370585442</v>
          </cell>
          <cell r="AB5">
            <v>0</v>
          </cell>
          <cell r="AC5">
            <v>-256.79852337206967</v>
          </cell>
          <cell r="AD5">
            <v>3984.814316782049</v>
          </cell>
          <cell r="AE5">
            <v>20218.001354321939</v>
          </cell>
          <cell r="AF5">
            <v>91117.056587577128</v>
          </cell>
          <cell r="AG5">
            <v>0</v>
          </cell>
          <cell r="AH5">
            <v>0</v>
          </cell>
        </row>
        <row r="6">
          <cell r="A6">
            <v>2</v>
          </cell>
          <cell r="B6" t="str">
            <v>CapeCod</v>
          </cell>
          <cell r="C6">
            <v>41091</v>
          </cell>
          <cell r="D6" t="str">
            <v>vol</v>
          </cell>
          <cell r="E6">
            <v>37585.807769690291</v>
          </cell>
          <cell r="F6">
            <v>284.45189410516775</v>
          </cell>
          <cell r="G6">
            <v>626484.08663411462</v>
          </cell>
          <cell r="H6">
            <v>28816.602873500116</v>
          </cell>
          <cell r="I6">
            <v>48099.569696036211</v>
          </cell>
          <cell r="J6">
            <v>5179.0564883289589</v>
          </cell>
          <cell r="K6">
            <v>3699.8754777138383</v>
          </cell>
          <cell r="L6">
            <v>136091.38356502616</v>
          </cell>
          <cell r="M6">
            <v>18673.034040786551</v>
          </cell>
          <cell r="N6">
            <v>0</v>
          </cell>
          <cell r="O6">
            <v>0</v>
          </cell>
          <cell r="P6">
            <v>16.363916411785269</v>
          </cell>
          <cell r="Q6">
            <v>57.826476727878259</v>
          </cell>
          <cell r="R6">
            <v>13064.991928199732</v>
          </cell>
          <cell r="S6">
            <v>45900.188837642956</v>
          </cell>
          <cell r="T6">
            <v>13429.144010053442</v>
          </cell>
          <cell r="U6">
            <v>40715.775055820806</v>
          </cell>
          <cell r="V6">
            <v>31010.687238530503</v>
          </cell>
          <cell r="W6">
            <v>82367.249421018059</v>
          </cell>
          <cell r="X6">
            <v>0</v>
          </cell>
          <cell r="Y6">
            <v>1.7007357742613012</v>
          </cell>
          <cell r="AA6">
            <v>295.65557698789644</v>
          </cell>
          <cell r="AB6">
            <v>0</v>
          </cell>
          <cell r="AC6">
            <v>0</v>
          </cell>
          <cell r="AD6">
            <v>3111.8611006971068</v>
          </cell>
          <cell r="AE6">
            <v>27529.93664705749</v>
          </cell>
          <cell r="AF6">
            <v>92990.918592578731</v>
          </cell>
          <cell r="AG6">
            <v>0</v>
          </cell>
          <cell r="AH6">
            <v>0</v>
          </cell>
        </row>
        <row r="7">
          <cell r="A7">
            <v>2</v>
          </cell>
          <cell r="B7" t="str">
            <v>CapeCod</v>
          </cell>
          <cell r="C7">
            <v>41122</v>
          </cell>
          <cell r="D7" t="str">
            <v>vol</v>
          </cell>
          <cell r="E7">
            <v>31586.446294470727</v>
          </cell>
          <cell r="F7">
            <v>269.50255907773845</v>
          </cell>
          <cell r="G7">
            <v>580173.8781071289</v>
          </cell>
          <cell r="H7">
            <v>28331.811037052998</v>
          </cell>
          <cell r="I7">
            <v>48962.263711820808</v>
          </cell>
          <cell r="J7">
            <v>7039.4872843990452</v>
          </cell>
          <cell r="K7">
            <v>-1762.5140617156162</v>
          </cell>
          <cell r="L7">
            <v>122145.74928007717</v>
          </cell>
          <cell r="M7">
            <v>16847.399515665344</v>
          </cell>
          <cell r="N7">
            <v>0</v>
          </cell>
          <cell r="O7">
            <v>0</v>
          </cell>
          <cell r="P7">
            <v>16.787249903321072</v>
          </cell>
          <cell r="Q7">
            <v>58.27325803176484</v>
          </cell>
          <cell r="R7">
            <v>13670.107168839411</v>
          </cell>
          <cell r="S7">
            <v>43901.665912063443</v>
          </cell>
          <cell r="T7">
            <v>17715.105172193165</v>
          </cell>
          <cell r="U7">
            <v>37068.669271235893</v>
          </cell>
          <cell r="V7">
            <v>29694.551892812218</v>
          </cell>
          <cell r="W7">
            <v>84550.571183046151</v>
          </cell>
          <cell r="X7">
            <v>0</v>
          </cell>
          <cell r="Y7">
            <v>1.7816770069732883</v>
          </cell>
          <cell r="AA7">
            <v>532.15667702271799</v>
          </cell>
          <cell r="AB7">
            <v>0</v>
          </cell>
          <cell r="AC7">
            <v>0</v>
          </cell>
          <cell r="AD7">
            <v>3365.9778193350166</v>
          </cell>
          <cell r="AE7">
            <v>26403.035214816016</v>
          </cell>
          <cell r="AF7">
            <v>87749.238369279134</v>
          </cell>
          <cell r="AG7">
            <v>0</v>
          </cell>
          <cell r="AH7">
            <v>0</v>
          </cell>
        </row>
        <row r="8">
          <cell r="A8">
            <v>2</v>
          </cell>
          <cell r="B8" t="str">
            <v>CapeCod</v>
          </cell>
          <cell r="C8">
            <v>41153</v>
          </cell>
          <cell r="D8" t="str">
            <v>vol</v>
          </cell>
          <cell r="E8">
            <v>26905.312150097889</v>
          </cell>
          <cell r="F8">
            <v>271.45092326650001</v>
          </cell>
          <cell r="G8">
            <v>778949.72831308027</v>
          </cell>
          <cell r="H8">
            <v>44091.705325766583</v>
          </cell>
          <cell r="I8">
            <v>75671.360039178107</v>
          </cell>
          <cell r="J8">
            <v>19548.125723657311</v>
          </cell>
          <cell r="K8">
            <v>13802.305995347207</v>
          </cell>
          <cell r="L8">
            <v>97207.002866476309</v>
          </cell>
          <cell r="M8">
            <v>17578.268927407189</v>
          </cell>
          <cell r="N8">
            <v>0</v>
          </cell>
          <cell r="O8">
            <v>0</v>
          </cell>
          <cell r="P8">
            <v>16.322000723475075</v>
          </cell>
          <cell r="Q8">
            <v>94.993602553851275</v>
          </cell>
          <cell r="R8">
            <v>25523.767158130951</v>
          </cell>
          <cell r="S8">
            <v>75122.23664939942</v>
          </cell>
          <cell r="T8">
            <v>18578.495805236504</v>
          </cell>
          <cell r="U8">
            <v>36955.499514334748</v>
          </cell>
          <cell r="V8">
            <v>37772.325981969567</v>
          </cell>
          <cell r="W8">
            <v>80288.781962776644</v>
          </cell>
          <cell r="X8">
            <v>0</v>
          </cell>
          <cell r="Y8">
            <v>1.855547365412491</v>
          </cell>
          <cell r="AA8">
            <v>958.78611373883473</v>
          </cell>
          <cell r="AB8">
            <v>0</v>
          </cell>
          <cell r="AC8">
            <v>0</v>
          </cell>
          <cell r="AD8">
            <v>3600.7163738624549</v>
          </cell>
          <cell r="AE8">
            <v>19232.086698339168</v>
          </cell>
          <cell r="AF8">
            <v>88550.133337888139</v>
          </cell>
          <cell r="AG8">
            <v>0</v>
          </cell>
          <cell r="AH8">
            <v>0</v>
          </cell>
        </row>
        <row r="9">
          <cell r="A9">
            <v>2</v>
          </cell>
          <cell r="B9" t="str">
            <v>CapeCod</v>
          </cell>
          <cell r="C9">
            <v>41183</v>
          </cell>
          <cell r="D9" t="str">
            <v>vol</v>
          </cell>
          <cell r="E9">
            <v>27346.011070561042</v>
          </cell>
          <cell r="F9">
            <v>316.98267641741256</v>
          </cell>
          <cell r="G9">
            <v>1341028.0706069479</v>
          </cell>
          <cell r="H9">
            <v>82305.24981679357</v>
          </cell>
          <cell r="I9">
            <v>147290.05856812029</v>
          </cell>
          <cell r="J9">
            <v>30600.992860725855</v>
          </cell>
          <cell r="K9">
            <v>18406.437099395065</v>
          </cell>
          <cell r="L9">
            <v>86009.507480932429</v>
          </cell>
          <cell r="M9">
            <v>16677.24417399794</v>
          </cell>
          <cell r="N9">
            <v>0</v>
          </cell>
          <cell r="O9">
            <v>0</v>
          </cell>
          <cell r="P9">
            <v>17.629188496073347</v>
          </cell>
          <cell r="Q9">
            <v>236.24263332679993</v>
          </cell>
          <cell r="R9">
            <v>42807.731622680411</v>
          </cell>
          <cell r="S9">
            <v>104253.85956983111</v>
          </cell>
          <cell r="T9">
            <v>21727.068278492705</v>
          </cell>
          <cell r="U9">
            <v>38550.050082886475</v>
          </cell>
          <cell r="V9">
            <v>48324.342458021536</v>
          </cell>
          <cell r="W9">
            <v>67168.870191206253</v>
          </cell>
          <cell r="X9">
            <v>0</v>
          </cell>
          <cell r="Y9">
            <v>2.4100840601192184</v>
          </cell>
          <cell r="AA9">
            <v>1518.5431134671535</v>
          </cell>
          <cell r="AB9">
            <v>0</v>
          </cell>
          <cell r="AC9">
            <v>0</v>
          </cell>
          <cell r="AD9">
            <v>4489.3945716581529</v>
          </cell>
          <cell r="AE9">
            <v>14369.059390594579</v>
          </cell>
          <cell r="AF9">
            <v>75446.688135764096</v>
          </cell>
          <cell r="AG9">
            <v>0</v>
          </cell>
          <cell r="AH9">
            <v>0</v>
          </cell>
        </row>
        <row r="10">
          <cell r="A10">
            <v>2</v>
          </cell>
          <cell r="B10" t="str">
            <v>CapeCod</v>
          </cell>
          <cell r="C10">
            <v>41214</v>
          </cell>
          <cell r="D10" t="str">
            <v>vol</v>
          </cell>
          <cell r="E10">
            <v>42201.808477793427</v>
          </cell>
          <cell r="F10">
            <v>433.09037759713692</v>
          </cell>
          <cell r="G10">
            <v>2679939.219191961</v>
          </cell>
          <cell r="H10">
            <v>143970.16925258661</v>
          </cell>
          <cell r="I10">
            <v>326180.71477602806</v>
          </cell>
          <cell r="J10">
            <v>60224.688911576013</v>
          </cell>
          <cell r="K10">
            <v>32370.096645087753</v>
          </cell>
          <cell r="L10">
            <v>109421.98207929736</v>
          </cell>
          <cell r="M10">
            <v>21234.558189726587</v>
          </cell>
          <cell r="N10">
            <v>0</v>
          </cell>
          <cell r="O10">
            <v>0</v>
          </cell>
          <cell r="P10">
            <v>160.60559430670304</v>
          </cell>
          <cell r="Q10">
            <v>325.44892666425073</v>
          </cell>
          <cell r="R10">
            <v>83228.461307960824</v>
          </cell>
          <cell r="S10">
            <v>194506.55792070046</v>
          </cell>
          <cell r="T10">
            <v>40546.358229579375</v>
          </cell>
          <cell r="U10">
            <v>50836.839555669256</v>
          </cell>
          <cell r="V10">
            <v>68742.322240487934</v>
          </cell>
          <cell r="W10">
            <v>104066.00209515629</v>
          </cell>
          <cell r="X10">
            <v>0</v>
          </cell>
          <cell r="Y10">
            <v>0</v>
          </cell>
          <cell r="AA10">
            <v>8522.1971044293714</v>
          </cell>
          <cell r="AB10">
            <v>0</v>
          </cell>
          <cell r="AC10">
            <v>0</v>
          </cell>
          <cell r="AD10">
            <v>5209.8891579273477</v>
          </cell>
          <cell r="AE10">
            <v>15693.537272525537</v>
          </cell>
          <cell r="AF10">
            <v>91376.790071722789</v>
          </cell>
          <cell r="AG10">
            <v>0</v>
          </cell>
          <cell r="AH10">
            <v>0</v>
          </cell>
        </row>
        <row r="11">
          <cell r="A11">
            <v>2</v>
          </cell>
          <cell r="B11" t="str">
            <v>CapeCod</v>
          </cell>
          <cell r="C11">
            <v>41244</v>
          </cell>
          <cell r="D11" t="str">
            <v>vol</v>
          </cell>
          <cell r="E11">
            <v>53282.192516685536</v>
          </cell>
          <cell r="F11">
            <v>590.19218221746905</v>
          </cell>
          <cell r="G11">
            <v>3985297.0474987384</v>
          </cell>
          <cell r="H11">
            <v>204577.83408349671</v>
          </cell>
          <cell r="I11">
            <v>556651.85881198244</v>
          </cell>
          <cell r="J11">
            <v>86342.600126321282</v>
          </cell>
          <cell r="K11">
            <v>40963.591952687086</v>
          </cell>
          <cell r="L11">
            <v>134545.69926129316</v>
          </cell>
          <cell r="M11">
            <v>29066.2274033102</v>
          </cell>
          <cell r="N11">
            <v>0</v>
          </cell>
          <cell r="O11">
            <v>0</v>
          </cell>
          <cell r="P11">
            <v>47.460771373949811</v>
          </cell>
          <cell r="Q11">
            <v>593.65594959212717</v>
          </cell>
          <cell r="R11">
            <v>131969.03530594349</v>
          </cell>
          <cell r="S11">
            <v>261298.16089189681</v>
          </cell>
          <cell r="T11">
            <v>51884.877521758433</v>
          </cell>
          <cell r="U11">
            <v>69659.129970039037</v>
          </cell>
          <cell r="V11">
            <v>104669.66170820079</v>
          </cell>
          <cell r="W11">
            <v>135651.14322600607</v>
          </cell>
          <cell r="X11">
            <v>0</v>
          </cell>
          <cell r="Y11">
            <v>7.6778756665069299</v>
          </cell>
          <cell r="AA11">
            <v>5049.4491846057099</v>
          </cell>
          <cell r="AB11">
            <v>0</v>
          </cell>
          <cell r="AC11">
            <v>0</v>
          </cell>
          <cell r="AD11">
            <v>6982.6324371319843</v>
          </cell>
          <cell r="AE11">
            <v>18284.733884984416</v>
          </cell>
          <cell r="AF11">
            <v>103414.68548938728</v>
          </cell>
          <cell r="AG11">
            <v>0</v>
          </cell>
          <cell r="AH11">
            <v>0</v>
          </cell>
        </row>
        <row r="12">
          <cell r="A12">
            <v>2</v>
          </cell>
          <cell r="B12" t="str">
            <v>CapeCod</v>
          </cell>
          <cell r="C12">
            <v>41275</v>
          </cell>
          <cell r="D12" t="str">
            <v>vol</v>
          </cell>
          <cell r="E12">
            <v>56319.980571215201</v>
          </cell>
          <cell r="F12">
            <v>611.82230964008409</v>
          </cell>
          <cell r="G12">
            <v>4196402.5480484189</v>
          </cell>
          <cell r="H12">
            <v>220988.76447132917</v>
          </cell>
          <cell r="I12">
            <v>610564.37420926243</v>
          </cell>
          <cell r="J12">
            <v>88141.398243991833</v>
          </cell>
          <cell r="K12">
            <v>37273.496274851263</v>
          </cell>
          <cell r="L12">
            <v>154250.66752490425</v>
          </cell>
          <cell r="M12">
            <v>31988.140497258784</v>
          </cell>
          <cell r="N12">
            <v>58.56932126062145</v>
          </cell>
          <cell r="O12">
            <v>0</v>
          </cell>
          <cell r="P12">
            <v>56.592738158787625</v>
          </cell>
          <cell r="Q12">
            <v>642.99038781637023</v>
          </cell>
          <cell r="R12">
            <v>141700.38874283078</v>
          </cell>
          <cell r="S12">
            <v>273678.75701772259</v>
          </cell>
          <cell r="T12">
            <v>59262.834803938153</v>
          </cell>
          <cell r="U12">
            <v>84635.406060453533</v>
          </cell>
          <cell r="V12">
            <v>119754.56903951266</v>
          </cell>
          <cell r="W12">
            <v>141805.20639284485</v>
          </cell>
          <cell r="X12">
            <v>0</v>
          </cell>
          <cell r="Y12">
            <v>9.00167447776413</v>
          </cell>
          <cell r="AA12">
            <v>5163.6345387872425</v>
          </cell>
          <cell r="AB12">
            <v>0</v>
          </cell>
          <cell r="AC12">
            <v>0</v>
          </cell>
          <cell r="AD12">
            <v>8128.0586677169722</v>
          </cell>
          <cell r="AE12">
            <v>18160.298530955341</v>
          </cell>
          <cell r="AF12">
            <v>106896.52055012647</v>
          </cell>
          <cell r="AG12">
            <v>0</v>
          </cell>
          <cell r="AH12">
            <v>0</v>
          </cell>
        </row>
        <row r="13">
          <cell r="A13">
            <v>2</v>
          </cell>
          <cell r="B13" t="str">
            <v>CapeCod</v>
          </cell>
          <cell r="C13">
            <v>41306</v>
          </cell>
          <cell r="D13" t="str">
            <v>vol</v>
          </cell>
          <cell r="E13">
            <v>58333.268435397345</v>
          </cell>
          <cell r="F13">
            <v>739.56033333351434</v>
          </cell>
          <cell r="G13">
            <v>4368977.65504927</v>
          </cell>
          <cell r="H13">
            <v>237402.12668574753</v>
          </cell>
          <cell r="I13">
            <v>630855.65214561438</v>
          </cell>
          <cell r="J13">
            <v>92613.35347070478</v>
          </cell>
          <cell r="K13">
            <v>36464.32337475456</v>
          </cell>
          <cell r="L13">
            <v>182819.19604914545</v>
          </cell>
          <cell r="M13">
            <v>36756.562117077789</v>
          </cell>
          <cell r="N13">
            <v>30.818922482438026</v>
          </cell>
          <cell r="O13">
            <v>0</v>
          </cell>
          <cell r="P13">
            <v>64.462707154364537</v>
          </cell>
          <cell r="Q13">
            <v>722.92276212934325</v>
          </cell>
          <cell r="R13">
            <v>152267.79243392294</v>
          </cell>
          <cell r="S13">
            <v>282635.26211566775</v>
          </cell>
          <cell r="T13">
            <v>62798.436709035552</v>
          </cell>
          <cell r="U13">
            <v>96697.063357526131</v>
          </cell>
          <cell r="V13">
            <v>135782.1652996426</v>
          </cell>
          <cell r="W13">
            <v>159730.98487795488</v>
          </cell>
          <cell r="X13">
            <v>0</v>
          </cell>
          <cell r="Y13">
            <v>9.8781178083672039</v>
          </cell>
          <cell r="AA13">
            <v>5662.5743697706548</v>
          </cell>
          <cell r="AB13">
            <v>0</v>
          </cell>
          <cell r="AC13">
            <v>0</v>
          </cell>
          <cell r="AD13">
            <v>8880.4880138716253</v>
          </cell>
          <cell r="AE13">
            <v>21527.946048051279</v>
          </cell>
          <cell r="AF13">
            <v>134445.8462894682</v>
          </cell>
          <cell r="AG13">
            <v>0</v>
          </cell>
          <cell r="AH13">
            <v>0</v>
          </cell>
        </row>
        <row r="14">
          <cell r="A14">
            <v>2</v>
          </cell>
          <cell r="B14" t="str">
            <v>CapeCod</v>
          </cell>
          <cell r="C14">
            <v>41334</v>
          </cell>
          <cell r="D14" t="str">
            <v>vol</v>
          </cell>
          <cell r="E14">
            <v>46490.765302274449</v>
          </cell>
          <cell r="F14">
            <v>554.50448527662559</v>
          </cell>
          <cell r="G14">
            <v>2552085.3987454735</v>
          </cell>
          <cell r="H14">
            <v>145989.48938716005</v>
          </cell>
          <cell r="I14">
            <v>346978.78952388919</v>
          </cell>
          <cell r="J14">
            <v>53692.190283062009</v>
          </cell>
          <cell r="K14">
            <v>20764.410469179231</v>
          </cell>
          <cell r="L14">
            <v>131078.33932964469</v>
          </cell>
          <cell r="M14">
            <v>26563.060534684577</v>
          </cell>
          <cell r="N14">
            <v>0</v>
          </cell>
          <cell r="O14">
            <v>0</v>
          </cell>
          <cell r="P14">
            <v>47.59800390257476</v>
          </cell>
          <cell r="Q14">
            <v>471.66742062017727</v>
          </cell>
          <cell r="R14">
            <v>88013.613958363654</v>
          </cell>
          <cell r="S14">
            <v>167880.0137696357</v>
          </cell>
          <cell r="T14">
            <v>40234.918334118076</v>
          </cell>
          <cell r="U14">
            <v>69543.139231501176</v>
          </cell>
          <cell r="V14">
            <v>100871.93105672425</v>
          </cell>
          <cell r="W14">
            <v>126046.43121674086</v>
          </cell>
          <cell r="X14">
            <v>0</v>
          </cell>
          <cell r="Y14">
            <v>7.0194404870473583</v>
          </cell>
          <cell r="AA14">
            <v>3125.9636102415998</v>
          </cell>
          <cell r="AB14">
            <v>0</v>
          </cell>
          <cell r="AC14">
            <v>0</v>
          </cell>
          <cell r="AD14">
            <v>6506.5138885782235</v>
          </cell>
          <cell r="AE14">
            <v>17175.162895197718</v>
          </cell>
          <cell r="AF14">
            <v>112953.75013008903</v>
          </cell>
          <cell r="AG14">
            <v>0</v>
          </cell>
          <cell r="AH14">
            <v>0</v>
          </cell>
        </row>
        <row r="15">
          <cell r="A15">
            <v>2</v>
          </cell>
          <cell r="B15" t="str">
            <v>CapeCod</v>
          </cell>
          <cell r="C15">
            <v>41365</v>
          </cell>
          <cell r="D15" t="str">
            <v>vol</v>
          </cell>
          <cell r="E15">
            <v>38158.027359201493</v>
          </cell>
          <cell r="F15">
            <v>445.86446750173127</v>
          </cell>
          <cell r="G15">
            <v>1392244.3252074979</v>
          </cell>
          <cell r="H15">
            <v>82430.182027718547</v>
          </cell>
          <cell r="I15">
            <v>157122.99340947962</v>
          </cell>
          <cell r="J15">
            <v>26509.998669319466</v>
          </cell>
          <cell r="K15">
            <v>10126.833306664601</v>
          </cell>
          <cell r="L15">
            <v>119969.43776623026</v>
          </cell>
          <cell r="M15">
            <v>22441.977545206457</v>
          </cell>
          <cell r="N15">
            <v>0</v>
          </cell>
          <cell r="O15">
            <v>0</v>
          </cell>
          <cell r="P15">
            <v>36.303557657611236</v>
          </cell>
          <cell r="Q15">
            <v>273.74510131330476</v>
          </cell>
          <cell r="R15">
            <v>48051.679876006267</v>
          </cell>
          <cell r="S15">
            <v>96164.673338299588</v>
          </cell>
          <cell r="T15">
            <v>27697.2994563139</v>
          </cell>
          <cell r="U15">
            <v>60788.561003151844</v>
          </cell>
          <cell r="V15">
            <v>67748.827595488416</v>
          </cell>
          <cell r="W15">
            <v>112828.90274482936</v>
          </cell>
          <cell r="X15">
            <v>0</v>
          </cell>
          <cell r="Y15">
            <v>4.9203580675284515</v>
          </cell>
          <cell r="AA15">
            <v>1128.5334894684602</v>
          </cell>
          <cell r="AB15">
            <v>1410.3021654328786</v>
          </cell>
          <cell r="AC15">
            <v>0</v>
          </cell>
          <cell r="AD15">
            <v>5066.6893902921438</v>
          </cell>
          <cell r="AE15">
            <v>17168.254965051288</v>
          </cell>
          <cell r="AF15">
            <v>116885.08750544977</v>
          </cell>
          <cell r="AG15">
            <v>0</v>
          </cell>
          <cell r="AH15">
            <v>0</v>
          </cell>
        </row>
        <row r="16">
          <cell r="A16">
            <v>2</v>
          </cell>
          <cell r="B16" t="str">
            <v>CapeCod</v>
          </cell>
          <cell r="C16">
            <v>41395</v>
          </cell>
          <cell r="D16" t="str">
            <v>vol</v>
          </cell>
          <cell r="E16">
            <v>35115.048699523628</v>
          </cell>
          <cell r="F16">
            <v>369.52180813456221</v>
          </cell>
          <cell r="G16">
            <v>790074.90919300541</v>
          </cell>
          <cell r="H16">
            <v>42418.386239532221</v>
          </cell>
          <cell r="I16">
            <v>63910.395640171366</v>
          </cell>
          <cell r="J16">
            <v>9358.592809339043</v>
          </cell>
          <cell r="K16">
            <v>4959.6072646384</v>
          </cell>
          <cell r="L16">
            <v>115186.45547730173</v>
          </cell>
          <cell r="M16">
            <v>18301.423360709639</v>
          </cell>
          <cell r="N16">
            <v>0</v>
          </cell>
          <cell r="O16">
            <v>0</v>
          </cell>
          <cell r="P16">
            <v>24.24302090456996</v>
          </cell>
          <cell r="Q16">
            <v>120.093480630648</v>
          </cell>
          <cell r="R16">
            <v>19440.019925970832</v>
          </cell>
          <cell r="S16">
            <v>51951.837795083091</v>
          </cell>
          <cell r="T16">
            <v>18125.615019009572</v>
          </cell>
          <cell r="U16">
            <v>47158.552069466285</v>
          </cell>
          <cell r="V16">
            <v>45583.52338285654</v>
          </cell>
          <cell r="W16">
            <v>94751.224188809603</v>
          </cell>
          <cell r="X16">
            <v>0</v>
          </cell>
          <cell r="Y16">
            <v>2.9548448710594553</v>
          </cell>
          <cell r="AA16">
            <v>1188.3153514872947</v>
          </cell>
          <cell r="AB16">
            <v>0</v>
          </cell>
          <cell r="AC16">
            <v>0</v>
          </cell>
          <cell r="AD16">
            <v>3907.0469798612885</v>
          </cell>
          <cell r="AE16">
            <v>16073.946680925768</v>
          </cell>
          <cell r="AF16">
            <v>110394.38704690011</v>
          </cell>
          <cell r="AG16">
            <v>0</v>
          </cell>
          <cell r="AH16">
            <v>0</v>
          </cell>
        </row>
        <row r="17">
          <cell r="A17">
            <v>2</v>
          </cell>
          <cell r="B17" t="str">
            <v>CapeCod</v>
          </cell>
          <cell r="C17">
            <v>41426</v>
          </cell>
          <cell r="D17" t="str">
            <v>vol</v>
          </cell>
          <cell r="E17">
            <v>39750.63051091315</v>
          </cell>
          <cell r="F17">
            <v>331.44025648913282</v>
          </cell>
          <cell r="G17">
            <v>661124.00275788712</v>
          </cell>
          <cell r="H17">
            <v>32106.565564887875</v>
          </cell>
          <cell r="I17">
            <v>43575.523931552423</v>
          </cell>
          <cell r="J17">
            <v>5001.6389327474517</v>
          </cell>
          <cell r="K17">
            <v>3988.9765376999276</v>
          </cell>
          <cell r="L17">
            <v>111801.0590910555</v>
          </cell>
          <cell r="M17">
            <v>17374.829773604801</v>
          </cell>
          <cell r="N17">
            <v>0</v>
          </cell>
          <cell r="O17">
            <v>0</v>
          </cell>
          <cell r="P17">
            <v>21.775318805547279</v>
          </cell>
          <cell r="Q17">
            <v>66.47467938435932</v>
          </cell>
          <cell r="R17">
            <v>14545.724617211901</v>
          </cell>
          <cell r="S17">
            <v>48732.830558761125</v>
          </cell>
          <cell r="T17">
            <v>14744.682276121461</v>
          </cell>
          <cell r="U17">
            <v>43687.166862019018</v>
          </cell>
          <cell r="V17">
            <v>37426.939264767119</v>
          </cell>
          <cell r="W17">
            <v>88342.60410748882</v>
          </cell>
          <cell r="X17">
            <v>0</v>
          </cell>
          <cell r="Y17">
            <v>2.5276343730127584</v>
          </cell>
          <cell r="AA17">
            <v>373.23618556543954</v>
          </cell>
          <cell r="AB17">
            <v>0</v>
          </cell>
          <cell r="AC17">
            <v>0</v>
          </cell>
          <cell r="AD17">
            <v>4586.0849967494842</v>
          </cell>
          <cell r="AE17">
            <v>19918.929572373578</v>
          </cell>
          <cell r="AF17">
            <v>107706.92409755633</v>
          </cell>
          <cell r="AG17">
            <v>0</v>
          </cell>
          <cell r="AH17">
            <v>0</v>
          </cell>
        </row>
        <row r="18">
          <cell r="A18">
            <v>2</v>
          </cell>
          <cell r="B18" t="str">
            <v>CapeCod</v>
          </cell>
          <cell r="C18">
            <v>41456</v>
          </cell>
          <cell r="D18" t="str">
            <v>vol</v>
          </cell>
          <cell r="E18">
            <v>34959.133905916344</v>
          </cell>
          <cell r="F18">
            <v>294.57951791548419</v>
          </cell>
          <cell r="G18">
            <v>585392.89646875835</v>
          </cell>
          <cell r="H18">
            <v>27795.43629850736</v>
          </cell>
          <cell r="I18">
            <v>39360.216195395667</v>
          </cell>
          <cell r="J18">
            <v>4470.0161917845435</v>
          </cell>
          <cell r="K18">
            <v>3445.0826698570709</v>
          </cell>
          <cell r="L18">
            <v>117289.82840375067</v>
          </cell>
          <cell r="M18">
            <v>16695.286259942659</v>
          </cell>
          <cell r="N18">
            <v>0</v>
          </cell>
          <cell r="O18">
            <v>0</v>
          </cell>
          <cell r="P18">
            <v>17.786171147269599</v>
          </cell>
          <cell r="Q18">
            <v>51.140721508673607</v>
          </cell>
          <cell r="R18">
            <v>13752.637554713994</v>
          </cell>
          <cell r="S18">
            <v>48394.034811395235</v>
          </cell>
          <cell r="T18">
            <v>13427.206407485075</v>
          </cell>
          <cell r="U18">
            <v>41023.834883438947</v>
          </cell>
          <cell r="V18">
            <v>32225.334703264743</v>
          </cell>
          <cell r="W18">
            <v>78062.708877356374</v>
          </cell>
          <cell r="X18">
            <v>0</v>
          </cell>
          <cell r="Y18">
            <v>2.0105832820624787</v>
          </cell>
          <cell r="AA18">
            <v>290.99078260729095</v>
          </cell>
          <cell r="AB18">
            <v>0</v>
          </cell>
          <cell r="AC18">
            <v>0</v>
          </cell>
          <cell r="AD18">
            <v>3191.2640949201614</v>
          </cell>
          <cell r="AE18">
            <v>24126.30456951863</v>
          </cell>
          <cell r="AF18">
            <v>99336.779122701468</v>
          </cell>
          <cell r="AG18">
            <v>0</v>
          </cell>
          <cell r="AH18">
            <v>0</v>
          </cell>
        </row>
        <row r="19">
          <cell r="A19">
            <v>2</v>
          </cell>
          <cell r="B19" t="str">
            <v>CapeCod</v>
          </cell>
          <cell r="C19">
            <v>41487</v>
          </cell>
          <cell r="D19" t="str">
            <v>vol</v>
          </cell>
          <cell r="E19">
            <v>28784.728832751411</v>
          </cell>
          <cell r="F19">
            <v>276.89743316620036</v>
          </cell>
          <cell r="G19">
            <v>531071.97983677755</v>
          </cell>
          <cell r="H19">
            <v>26644.32220888009</v>
          </cell>
          <cell r="I19">
            <v>39220.005409736739</v>
          </cell>
          <cell r="J19">
            <v>6089.3109898745479</v>
          </cell>
          <cell r="K19">
            <v>-1716.6639131145625</v>
          </cell>
          <cell r="L19">
            <v>104691.50700459711</v>
          </cell>
          <cell r="M19">
            <v>14687.854662268968</v>
          </cell>
          <cell r="N19">
            <v>0</v>
          </cell>
          <cell r="O19">
            <v>0</v>
          </cell>
          <cell r="P19">
            <v>17.785418733132452</v>
          </cell>
          <cell r="Q19">
            <v>50.900056398308109</v>
          </cell>
          <cell r="R19">
            <v>14081.211760990656</v>
          </cell>
          <cell r="S19">
            <v>45211.398449385437</v>
          </cell>
          <cell r="T19">
            <v>17253.48289190104</v>
          </cell>
          <cell r="U19">
            <v>36469.333394739573</v>
          </cell>
          <cell r="V19">
            <v>30148.822810846868</v>
          </cell>
          <cell r="W19">
            <v>78375.051122039382</v>
          </cell>
          <cell r="X19">
            <v>0</v>
          </cell>
          <cell r="Y19">
            <v>2.0403760025072897</v>
          </cell>
          <cell r="AA19">
            <v>490.1201635631918</v>
          </cell>
          <cell r="AB19">
            <v>0</v>
          </cell>
          <cell r="AC19">
            <v>0</v>
          </cell>
          <cell r="AD19">
            <v>3375.187594989944</v>
          </cell>
          <cell r="AE19">
            <v>22624.305341375919</v>
          </cell>
          <cell r="AF19">
            <v>91855.179455195583</v>
          </cell>
          <cell r="AG19">
            <v>0</v>
          </cell>
          <cell r="AH19">
            <v>0</v>
          </cell>
        </row>
        <row r="20">
          <cell r="A20">
            <v>2</v>
          </cell>
          <cell r="B20" t="str">
            <v>CapeCod</v>
          </cell>
          <cell r="C20">
            <v>41518</v>
          </cell>
          <cell r="D20" t="str">
            <v>vol</v>
          </cell>
          <cell r="E20">
            <v>25262.484160496315</v>
          </cell>
          <cell r="F20">
            <v>284.45313357896111</v>
          </cell>
          <cell r="G20">
            <v>737964.92130926857</v>
          </cell>
          <cell r="H20">
            <v>42576.879661389758</v>
          </cell>
          <cell r="I20">
            <v>65095.193753526008</v>
          </cell>
          <cell r="J20">
            <v>18265.54829908074</v>
          </cell>
          <cell r="K20">
            <v>13353.939246518734</v>
          </cell>
          <cell r="L20">
            <v>86227.646584934148</v>
          </cell>
          <cell r="M20">
            <v>15864.095997046847</v>
          </cell>
          <cell r="N20">
            <v>0</v>
          </cell>
          <cell r="O20">
            <v>0</v>
          </cell>
          <cell r="P20">
            <v>18.595950176145983</v>
          </cell>
          <cell r="Q20">
            <v>87.722208928673155</v>
          </cell>
          <cell r="R20">
            <v>26301.586053158579</v>
          </cell>
          <cell r="S20">
            <v>79635.462867588867</v>
          </cell>
          <cell r="T20">
            <v>18759.501449563038</v>
          </cell>
          <cell r="U20">
            <v>37620.489334310274</v>
          </cell>
          <cell r="V20">
            <v>37644.75595491768</v>
          </cell>
          <cell r="W20">
            <v>77107.518315212394</v>
          </cell>
          <cell r="X20">
            <v>0</v>
          </cell>
          <cell r="Y20">
            <v>2.2507007956898839</v>
          </cell>
          <cell r="AA20">
            <v>901.2887973716779</v>
          </cell>
          <cell r="AB20">
            <v>0</v>
          </cell>
          <cell r="AC20">
            <v>0</v>
          </cell>
          <cell r="AD20">
            <v>3738.2811739314056</v>
          </cell>
          <cell r="AE20">
            <v>17093.982860445118</v>
          </cell>
          <cell r="AF20">
            <v>95562.482548253873</v>
          </cell>
          <cell r="AG20">
            <v>0</v>
          </cell>
          <cell r="AH20">
            <v>0</v>
          </cell>
        </row>
        <row r="21">
          <cell r="A21">
            <v>2</v>
          </cell>
          <cell r="B21" t="str">
            <v>CapeCod</v>
          </cell>
          <cell r="C21">
            <v>41548</v>
          </cell>
          <cell r="D21" t="str">
            <v>vol</v>
          </cell>
          <cell r="E21">
            <v>25788.171628184413</v>
          </cell>
          <cell r="F21">
            <v>339.66649257557015</v>
          </cell>
          <cell r="G21">
            <v>1300771.3153511826</v>
          </cell>
          <cell r="H21">
            <v>80914.167438129196</v>
          </cell>
          <cell r="I21">
            <v>136110.66130913276</v>
          </cell>
          <cell r="J21">
            <v>29620.668332133093</v>
          </cell>
          <cell r="K21">
            <v>18326.377796424844</v>
          </cell>
          <cell r="L21">
            <v>76323.69253694237</v>
          </cell>
          <cell r="M21">
            <v>14887.251214346557</v>
          </cell>
          <cell r="N21">
            <v>0</v>
          </cell>
          <cell r="O21">
            <v>0</v>
          </cell>
          <cell r="P21">
            <v>22.434115169977396</v>
          </cell>
          <cell r="Q21">
            <v>226.84500110717255</v>
          </cell>
          <cell r="R21">
            <v>42708.541772221739</v>
          </cell>
          <cell r="S21">
            <v>110047.64404944525</v>
          </cell>
          <cell r="T21">
            <v>22400.196810403548</v>
          </cell>
          <cell r="U21">
            <v>39863.166430296653</v>
          </cell>
          <cell r="V21">
            <v>48394.839613883261</v>
          </cell>
          <cell r="W21">
            <v>66031.646160035074</v>
          </cell>
          <cell r="X21">
            <v>0</v>
          </cell>
          <cell r="Y21">
            <v>3.1069015094372556</v>
          </cell>
          <cell r="AA21">
            <v>1459.8393174511502</v>
          </cell>
          <cell r="AB21">
            <v>0</v>
          </cell>
          <cell r="AC21">
            <v>0</v>
          </cell>
          <cell r="AD21">
            <v>4777.0915417183478</v>
          </cell>
          <cell r="AE21">
            <v>13229.059587900934</v>
          </cell>
          <cell r="AF21">
            <v>83076.105603239994</v>
          </cell>
          <cell r="AG21">
            <v>0</v>
          </cell>
          <cell r="AH21">
            <v>0</v>
          </cell>
        </row>
        <row r="22">
          <cell r="A22">
            <v>2</v>
          </cell>
          <cell r="B22" t="str">
            <v>CapeCod</v>
          </cell>
          <cell r="C22">
            <v>41579</v>
          </cell>
          <cell r="D22" t="str">
            <v>vol</v>
          </cell>
          <cell r="E22">
            <v>40859.938393181408</v>
          </cell>
          <cell r="F22">
            <v>482.3028795034902</v>
          </cell>
          <cell r="G22">
            <v>2751551.390326676</v>
          </cell>
          <cell r="H22">
            <v>149534.49382408388</v>
          </cell>
          <cell r="I22">
            <v>326241.20484361646</v>
          </cell>
          <cell r="J22">
            <v>62175.261766751195</v>
          </cell>
          <cell r="K22">
            <v>34270.505894424881</v>
          </cell>
          <cell r="L22">
            <v>99157.183688325895</v>
          </cell>
          <cell r="M22">
            <v>19737.919342677305</v>
          </cell>
          <cell r="N22">
            <v>0</v>
          </cell>
          <cell r="O22">
            <v>0</v>
          </cell>
          <cell r="P22">
            <v>204.29399099996425</v>
          </cell>
          <cell r="Q22">
            <v>305.93223982883546</v>
          </cell>
          <cell r="R22">
            <v>85430.320757602691</v>
          </cell>
          <cell r="S22">
            <v>212725.65750512457</v>
          </cell>
          <cell r="T22">
            <v>44080.575155191749</v>
          </cell>
          <cell r="U22">
            <v>54761.919419008569</v>
          </cell>
          <cell r="V22">
            <v>71197.334772298025</v>
          </cell>
          <cell r="W22">
            <v>106501.53843755793</v>
          </cell>
          <cell r="X22">
            <v>0</v>
          </cell>
          <cell r="Y22">
            <v>0</v>
          </cell>
          <cell r="AA22">
            <v>8653.7325395361695</v>
          </cell>
          <cell r="AB22">
            <v>0</v>
          </cell>
          <cell r="AC22">
            <v>0</v>
          </cell>
          <cell r="AD22">
            <v>5769.3612555258951</v>
          </cell>
          <cell r="AE22">
            <v>15217.551111330104</v>
          </cell>
          <cell r="AF22">
            <v>106226.47249976246</v>
          </cell>
          <cell r="AG22">
            <v>0</v>
          </cell>
          <cell r="AH22">
            <v>0</v>
          </cell>
        </row>
        <row r="23">
          <cell r="A23">
            <v>2</v>
          </cell>
          <cell r="B23" t="str">
            <v>CapeCod</v>
          </cell>
          <cell r="C23">
            <v>41609</v>
          </cell>
          <cell r="D23" t="str">
            <v>vol</v>
          </cell>
          <cell r="E23">
            <v>52424.417256859349</v>
          </cell>
          <cell r="F23">
            <v>677.03607038739869</v>
          </cell>
          <cell r="G23">
            <v>4188232.5782232964</v>
          </cell>
          <cell r="H23">
            <v>217180.53484329628</v>
          </cell>
          <cell r="I23">
            <v>571717.47158172959</v>
          </cell>
          <cell r="J23">
            <v>89041.10737561257</v>
          </cell>
          <cell r="K23">
            <v>42270.035507424938</v>
          </cell>
          <cell r="L23">
            <v>124421.99512845237</v>
          </cell>
          <cell r="M23">
            <v>27982.355372780505</v>
          </cell>
          <cell r="N23">
            <v>0</v>
          </cell>
          <cell r="O23">
            <v>0</v>
          </cell>
          <cell r="P23">
            <v>69.180827917565864</v>
          </cell>
          <cell r="Q23">
            <v>625.66819252522919</v>
          </cell>
          <cell r="R23">
            <v>138805.03769851432</v>
          </cell>
          <cell r="S23">
            <v>296334.93152626598</v>
          </cell>
          <cell r="T23">
            <v>58699.440710510491</v>
          </cell>
          <cell r="U23">
            <v>77040.30601982915</v>
          </cell>
          <cell r="V23">
            <v>111515.78543346259</v>
          </cell>
          <cell r="W23">
            <v>140221.00057561969</v>
          </cell>
          <cell r="X23">
            <v>0</v>
          </cell>
          <cell r="Y23">
            <v>10.513206063875529</v>
          </cell>
          <cell r="AA23">
            <v>5270.0565789303255</v>
          </cell>
          <cell r="AB23">
            <v>0</v>
          </cell>
          <cell r="AC23">
            <v>0</v>
          </cell>
          <cell r="AD23">
            <v>8024.6153285762211</v>
          </cell>
          <cell r="AE23">
            <v>18288.144312271979</v>
          </cell>
          <cell r="AF23">
            <v>133032.52564090816</v>
          </cell>
          <cell r="AG23">
            <v>0</v>
          </cell>
          <cell r="AH23">
            <v>0</v>
          </cell>
        </row>
        <row r="24">
          <cell r="A24">
            <v>2</v>
          </cell>
          <cell r="B24" t="str">
            <v>CapeCod</v>
          </cell>
          <cell r="C24">
            <v>41640</v>
          </cell>
          <cell r="D24" t="str">
            <v>vol</v>
          </cell>
          <cell r="E24">
            <v>55147.151817833059</v>
          </cell>
          <cell r="F24">
            <v>701.58176258379149</v>
          </cell>
          <cell r="G24">
            <v>4405788.0905178254</v>
          </cell>
          <cell r="H24">
            <v>234220.60354237183</v>
          </cell>
          <cell r="I24">
            <v>626869.89769223565</v>
          </cell>
          <cell r="J24">
            <v>90795.877495134104</v>
          </cell>
          <cell r="K24">
            <v>38418.601238672331</v>
          </cell>
          <cell r="L24">
            <v>143434.34813876546</v>
          </cell>
          <cell r="M24">
            <v>30694.242306689834</v>
          </cell>
          <cell r="N24">
            <v>0</v>
          </cell>
          <cell r="O24">
            <v>0</v>
          </cell>
          <cell r="P24">
            <v>82.12181086799319</v>
          </cell>
          <cell r="Q24">
            <v>677.59493567902632</v>
          </cell>
          <cell r="R24">
            <v>148608.38559802796</v>
          </cell>
          <cell r="S24">
            <v>309736.83031152666</v>
          </cell>
          <cell r="T24">
            <v>66977.480562498647</v>
          </cell>
          <cell r="U24">
            <v>93767.957715169905</v>
          </cell>
          <cell r="V24">
            <v>127403.82832270229</v>
          </cell>
          <cell r="W24">
            <v>146483.84042999925</v>
          </cell>
          <cell r="X24">
            <v>0</v>
          </cell>
          <cell r="Y24">
            <v>12.32049653110915</v>
          </cell>
          <cell r="AA24">
            <v>5386.0480914268974</v>
          </cell>
          <cell r="AB24">
            <v>0</v>
          </cell>
          <cell r="AC24">
            <v>0</v>
          </cell>
          <cell r="AD24">
            <v>9342.5420473760496</v>
          </cell>
          <cell r="AE24">
            <v>18275.245906161712</v>
          </cell>
          <cell r="AF24">
            <v>138499.68781263928</v>
          </cell>
          <cell r="AG24">
            <v>0</v>
          </cell>
          <cell r="AH24">
            <v>0</v>
          </cell>
        </row>
        <row r="25">
          <cell r="A25">
            <v>2</v>
          </cell>
          <cell r="B25" t="str">
            <v>CapeCod</v>
          </cell>
          <cell r="C25">
            <v>41671</v>
          </cell>
          <cell r="D25" t="str">
            <v>vol</v>
          </cell>
          <cell r="E25">
            <v>56313.228210098212</v>
          </cell>
          <cell r="F25">
            <v>838.6815476595558</v>
          </cell>
          <cell r="G25">
            <v>4541878.8193828985</v>
          </cell>
          <cell r="H25">
            <v>248987.77191238513</v>
          </cell>
          <cell r="I25">
            <v>640184.38425755873</v>
          </cell>
          <cell r="J25">
            <v>94419.587553143851</v>
          </cell>
          <cell r="K25">
            <v>37222.206708256395</v>
          </cell>
          <cell r="L25">
            <v>169070.54653189611</v>
          </cell>
          <cell r="M25">
            <v>33678.600211963661</v>
          </cell>
          <cell r="N25">
            <v>0</v>
          </cell>
          <cell r="O25">
            <v>0</v>
          </cell>
          <cell r="P25">
            <v>91.513428419952703</v>
          </cell>
          <cell r="Q25">
            <v>752.99355587055857</v>
          </cell>
          <cell r="R25">
            <v>159642.91138445906</v>
          </cell>
          <cell r="S25">
            <v>318545.2243284455</v>
          </cell>
          <cell r="T25">
            <v>70205.409884059962</v>
          </cell>
          <cell r="U25">
            <v>105580.17367901723</v>
          </cell>
          <cell r="V25">
            <v>145291.41281875031</v>
          </cell>
          <cell r="W25">
            <v>163250.8067159449</v>
          </cell>
          <cell r="X25">
            <v>0</v>
          </cell>
          <cell r="Y25">
            <v>13.424478188668218</v>
          </cell>
          <cell r="AA25">
            <v>5849.6874922386687</v>
          </cell>
          <cell r="AB25">
            <v>0</v>
          </cell>
          <cell r="AC25">
            <v>0</v>
          </cell>
          <cell r="AD25">
            <v>10111.01100232194</v>
          </cell>
          <cell r="AE25">
            <v>21406.881137667006</v>
          </cell>
          <cell r="AF25">
            <v>168822.50688370407</v>
          </cell>
          <cell r="AG25">
            <v>0</v>
          </cell>
          <cell r="AH25">
            <v>0</v>
          </cell>
        </row>
        <row r="26">
          <cell r="A26">
            <v>2</v>
          </cell>
          <cell r="B26" t="str">
            <v>CapeCod</v>
          </cell>
          <cell r="C26">
            <v>41699</v>
          </cell>
          <cell r="D26" t="str">
            <v>vol</v>
          </cell>
          <cell r="E26">
            <v>45748.76058163328</v>
          </cell>
          <cell r="F26">
            <v>636.22024425516099</v>
          </cell>
          <cell r="G26">
            <v>2675105.6746146148</v>
          </cell>
          <cell r="H26">
            <v>154363.13616772927</v>
          </cell>
          <cell r="I26">
            <v>351597.77109241555</v>
          </cell>
          <cell r="J26">
            <v>55055.871360353209</v>
          </cell>
          <cell r="K26">
            <v>21385.034811461388</v>
          </cell>
          <cell r="L26">
            <v>120968.19188887393</v>
          </cell>
          <cell r="M26">
            <v>25385.325129128185</v>
          </cell>
          <cell r="N26">
            <v>0</v>
          </cell>
          <cell r="O26">
            <v>0</v>
          </cell>
          <cell r="P26">
            <v>66.635414669613795</v>
          </cell>
          <cell r="Q26">
            <v>493.2072306482828</v>
          </cell>
          <cell r="R26">
            <v>95288.875758735434</v>
          </cell>
          <cell r="S26">
            <v>192305.07714721898</v>
          </cell>
          <cell r="T26">
            <v>45355.433716065279</v>
          </cell>
          <cell r="U26">
            <v>76558.125452323846</v>
          </cell>
          <cell r="V26">
            <v>109390.12337083748</v>
          </cell>
          <cell r="W26">
            <v>130376.90831001959</v>
          </cell>
          <cell r="X26">
            <v>0</v>
          </cell>
          <cell r="Y26">
            <v>9.5463046266567755</v>
          </cell>
          <cell r="AA26">
            <v>3254.1084262455033</v>
          </cell>
          <cell r="AB26">
            <v>0</v>
          </cell>
          <cell r="AC26">
            <v>0</v>
          </cell>
          <cell r="AD26">
            <v>7493.3712229742614</v>
          </cell>
          <cell r="AE26">
            <v>17133.78484509348</v>
          </cell>
          <cell r="AF26">
            <v>140973.52400214906</v>
          </cell>
          <cell r="AG26">
            <v>0</v>
          </cell>
          <cell r="AH26">
            <v>0</v>
          </cell>
        </row>
        <row r="27">
          <cell r="A27">
            <v>2</v>
          </cell>
          <cell r="B27" t="str">
            <v>CapeCod</v>
          </cell>
          <cell r="C27">
            <v>41730</v>
          </cell>
          <cell r="D27" t="str">
            <v>vol</v>
          </cell>
          <cell r="E27">
            <v>37408.505830241527</v>
          </cell>
          <cell r="F27">
            <v>504.11369706555718</v>
          </cell>
          <cell r="G27">
            <v>1440235.7536538583</v>
          </cell>
          <cell r="H27">
            <v>86083.119089472078</v>
          </cell>
          <cell r="I27">
            <v>152935.55512352753</v>
          </cell>
          <cell r="J27">
            <v>26691.639679979009</v>
          </cell>
          <cell r="K27">
            <v>10313.918791224762</v>
          </cell>
          <cell r="L27">
            <v>109689.73965333219</v>
          </cell>
          <cell r="M27">
            <v>20195.851387788462</v>
          </cell>
          <cell r="N27">
            <v>0</v>
          </cell>
          <cell r="O27">
            <v>0</v>
          </cell>
          <cell r="P27">
            <v>49.201056897066664</v>
          </cell>
          <cell r="Q27">
            <v>281.03843216362907</v>
          </cell>
          <cell r="R27">
            <v>53016.497515856492</v>
          </cell>
          <cell r="S27">
            <v>111009.86039290475</v>
          </cell>
          <cell r="T27">
            <v>30776.54888557455</v>
          </cell>
          <cell r="U27">
            <v>65631.319929445162</v>
          </cell>
          <cell r="V27">
            <v>72895.973422632349</v>
          </cell>
          <cell r="W27">
            <v>115120.68567105281</v>
          </cell>
          <cell r="X27">
            <v>0</v>
          </cell>
          <cell r="Y27">
            <v>6.5867802381657441</v>
          </cell>
          <cell r="AA27">
            <v>1160.5682715224566</v>
          </cell>
          <cell r="AB27">
            <v>0</v>
          </cell>
          <cell r="AC27">
            <v>0</v>
          </cell>
          <cell r="AD27">
            <v>5739.8654812110381</v>
          </cell>
          <cell r="AE27">
            <v>16602.706909509328</v>
          </cell>
          <cell r="AF27">
            <v>140426.21257468511</v>
          </cell>
          <cell r="AG27">
            <v>0</v>
          </cell>
          <cell r="AH27">
            <v>0</v>
          </cell>
        </row>
        <row r="28">
          <cell r="A28">
            <v>2</v>
          </cell>
          <cell r="B28" t="str">
            <v>CapeCod</v>
          </cell>
          <cell r="C28">
            <v>41760</v>
          </cell>
          <cell r="D28" t="str">
            <v>vol</v>
          </cell>
          <cell r="E28">
            <v>35127.991029685109</v>
          </cell>
          <cell r="F28">
            <v>415.96289843935847</v>
          </cell>
          <cell r="G28">
            <v>822357.06941729574</v>
          </cell>
          <cell r="H28">
            <v>44587.226850646271</v>
          </cell>
          <cell r="I28">
            <v>58915.227831633354</v>
          </cell>
          <cell r="J28">
            <v>9241.6477359632554</v>
          </cell>
          <cell r="K28">
            <v>5099.7240139372298</v>
          </cell>
          <cell r="L28">
            <v>107199.92072517486</v>
          </cell>
          <cell r="M28">
            <v>16588.664451434855</v>
          </cell>
          <cell r="N28">
            <v>0</v>
          </cell>
          <cell r="O28">
            <v>0</v>
          </cell>
          <cell r="P28">
            <v>32.22223130572047</v>
          </cell>
          <cell r="Q28">
            <v>120.49305933624686</v>
          </cell>
          <cell r="R28">
            <v>22289.259978406139</v>
          </cell>
          <cell r="S28">
            <v>61631.879017551633</v>
          </cell>
          <cell r="T28">
            <v>20212.616475645729</v>
          </cell>
          <cell r="U28">
            <v>50869.032360571204</v>
          </cell>
          <cell r="V28">
            <v>49962.935044150741</v>
          </cell>
          <cell r="W28">
            <v>97676.028034184827</v>
          </cell>
          <cell r="X28">
            <v>0</v>
          </cell>
          <cell r="Y28">
            <v>3.983962373798259</v>
          </cell>
          <cell r="AA28">
            <v>1227.3191393689676</v>
          </cell>
          <cell r="AB28">
            <v>0</v>
          </cell>
          <cell r="AC28">
            <v>0</v>
          </cell>
          <cell r="AD28">
            <v>4463.6344482432123</v>
          </cell>
          <cell r="AE28">
            <v>15501.669739008434</v>
          </cell>
          <cell r="AF28">
            <v>131315.24778147286</v>
          </cell>
          <cell r="AG28">
            <v>0</v>
          </cell>
          <cell r="AH28">
            <v>0</v>
          </cell>
        </row>
        <row r="29">
          <cell r="A29">
            <v>2</v>
          </cell>
          <cell r="B29" t="str">
            <v>CapeCod</v>
          </cell>
          <cell r="C29">
            <v>41791</v>
          </cell>
          <cell r="D29" t="str">
            <v>vol</v>
          </cell>
          <cell r="E29">
            <v>40261.12429457657</v>
          </cell>
          <cell r="F29">
            <v>381.01286882106194</v>
          </cell>
          <cell r="G29">
            <v>693140.40830426267</v>
          </cell>
          <cell r="H29">
            <v>34013.687520464111</v>
          </cell>
          <cell r="I29">
            <v>38575.779867742902</v>
          </cell>
          <cell r="J29">
            <v>4792.1083771536305</v>
          </cell>
          <cell r="K29">
            <v>4141.3640360494173</v>
          </cell>
          <cell r="L29">
            <v>105280.70472425802</v>
          </cell>
          <cell r="M29">
            <v>16463.814300857961</v>
          </cell>
          <cell r="N29">
            <v>0</v>
          </cell>
          <cell r="O29">
            <v>0</v>
          </cell>
          <cell r="P29">
            <v>27.400329525810896</v>
          </cell>
          <cell r="Q29">
            <v>64.109617991416201</v>
          </cell>
          <cell r="R29">
            <v>17159.638189673882</v>
          </cell>
          <cell r="S29">
            <v>59150.125961199112</v>
          </cell>
          <cell r="T29">
            <v>16535.887190904679</v>
          </cell>
          <cell r="U29">
            <v>47384.577038351825</v>
          </cell>
          <cell r="V29">
            <v>41184.282545645467</v>
          </cell>
          <cell r="W29">
            <v>91747.185900266399</v>
          </cell>
          <cell r="X29">
            <v>0</v>
          </cell>
          <cell r="Y29">
            <v>3.257403764673068</v>
          </cell>
          <cell r="AA29">
            <v>382.42367565509483</v>
          </cell>
          <cell r="AB29">
            <v>0</v>
          </cell>
          <cell r="AC29">
            <v>0</v>
          </cell>
          <cell r="AD29">
            <v>5276.7663692999577</v>
          </cell>
          <cell r="AE29">
            <v>19238.27727931934</v>
          </cell>
          <cell r="AF29">
            <v>128507.07613650677</v>
          </cell>
          <cell r="AG29">
            <v>0</v>
          </cell>
          <cell r="AH29">
            <v>0</v>
          </cell>
        </row>
        <row r="30">
          <cell r="A30">
            <v>2</v>
          </cell>
          <cell r="B30" t="str">
            <v>CapeCod</v>
          </cell>
          <cell r="C30">
            <v>41821</v>
          </cell>
          <cell r="D30" t="str">
            <v>vol</v>
          </cell>
          <cell r="E30">
            <v>34960.543461849069</v>
          </cell>
          <cell r="F30">
            <v>334.00160074853466</v>
          </cell>
          <cell r="G30">
            <v>605959.24387567746</v>
          </cell>
          <cell r="H30">
            <v>29043.901844444619</v>
          </cell>
          <cell r="I30">
            <v>34581.260698172628</v>
          </cell>
          <cell r="J30">
            <v>4221.9862239756767</v>
          </cell>
          <cell r="K30">
            <v>3530.7813800009762</v>
          </cell>
          <cell r="L30">
            <v>110548.48418379037</v>
          </cell>
          <cell r="M30">
            <v>15648.71868418665</v>
          </cell>
          <cell r="N30">
            <v>0</v>
          </cell>
          <cell r="O30">
            <v>0</v>
          </cell>
          <cell r="P30">
            <v>22.499677706270198</v>
          </cell>
          <cell r="Q30">
            <v>48.316966603365245</v>
          </cell>
          <cell r="R30">
            <v>15748.92815954869</v>
          </cell>
          <cell r="S30">
            <v>56297.665707851425</v>
          </cell>
          <cell r="T30">
            <v>14834.861665699802</v>
          </cell>
          <cell r="U30">
            <v>43867.752337834972</v>
          </cell>
          <cell r="V30">
            <v>35508.421164503845</v>
          </cell>
          <cell r="W30">
            <v>79908.992453994491</v>
          </cell>
          <cell r="X30">
            <v>0</v>
          </cell>
          <cell r="Y30">
            <v>2.6371077526213691</v>
          </cell>
          <cell r="AA30">
            <v>290.44965424119096</v>
          </cell>
          <cell r="AB30">
            <v>0</v>
          </cell>
          <cell r="AC30">
            <v>0</v>
          </cell>
          <cell r="AD30">
            <v>3623.7066844108149</v>
          </cell>
          <cell r="AE30">
            <v>23053.939995186331</v>
          </cell>
          <cell r="AF30">
            <v>116378.12256105588</v>
          </cell>
          <cell r="AG30">
            <v>0</v>
          </cell>
          <cell r="AH30">
            <v>0</v>
          </cell>
        </row>
        <row r="31">
          <cell r="A31">
            <v>2</v>
          </cell>
          <cell r="B31" t="str">
            <v>CapeCod</v>
          </cell>
          <cell r="C31">
            <v>41852</v>
          </cell>
          <cell r="D31" t="str">
            <v>vol</v>
          </cell>
          <cell r="E31">
            <v>29170.119030505106</v>
          </cell>
          <cell r="F31">
            <v>314.56943828444457</v>
          </cell>
          <cell r="G31">
            <v>558923.30873060995</v>
          </cell>
          <cell r="H31">
            <v>28276.627097855104</v>
          </cell>
          <cell r="I31">
            <v>36022.211345750198</v>
          </cell>
          <cell r="J31">
            <v>5986.4779802685844</v>
          </cell>
          <cell r="K31">
            <v>-1715.1294545845058</v>
          </cell>
          <cell r="L31">
            <v>102745.98614468417</v>
          </cell>
          <cell r="M31">
            <v>13366.879606540413</v>
          </cell>
          <cell r="N31">
            <v>0</v>
          </cell>
          <cell r="O31">
            <v>0</v>
          </cell>
          <cell r="P31">
            <v>22.584717455147285</v>
          </cell>
          <cell r="Q31">
            <v>48.927519237002457</v>
          </cell>
          <cell r="R31">
            <v>15857.140203105781</v>
          </cell>
          <cell r="S31">
            <v>52195.945165728524</v>
          </cell>
          <cell r="T31">
            <v>19447.129907253879</v>
          </cell>
          <cell r="U31">
            <v>39036.969546733482</v>
          </cell>
          <cell r="V31">
            <v>33591.812545805005</v>
          </cell>
          <cell r="W31">
            <v>81515.245558154158</v>
          </cell>
          <cell r="X31">
            <v>0</v>
          </cell>
          <cell r="Y31">
            <v>2.6825947354186104</v>
          </cell>
          <cell r="AA31">
            <v>500.68905673703989</v>
          </cell>
          <cell r="AB31">
            <v>0</v>
          </cell>
          <cell r="AC31">
            <v>0</v>
          </cell>
          <cell r="AD31">
            <v>3895.346059038231</v>
          </cell>
          <cell r="AE31">
            <v>21966.196003774443</v>
          </cell>
          <cell r="AF31">
            <v>108618.32869987533</v>
          </cell>
          <cell r="AG31">
            <v>0</v>
          </cell>
          <cell r="AH31">
            <v>0</v>
          </cell>
        </row>
        <row r="32">
          <cell r="A32">
            <v>2</v>
          </cell>
          <cell r="B32" t="str">
            <v>CapeCod</v>
          </cell>
          <cell r="C32">
            <v>41883</v>
          </cell>
          <cell r="D32" t="str">
            <v>vol</v>
          </cell>
          <cell r="E32">
            <v>25334.147076155721</v>
          </cell>
          <cell r="F32">
            <v>326.17522163173589</v>
          </cell>
          <cell r="G32">
            <v>775295.14297137409</v>
          </cell>
          <cell r="H32">
            <v>44991.00466700059</v>
          </cell>
          <cell r="I32">
            <v>62834.228278849958</v>
          </cell>
          <cell r="J32">
            <v>18615.231605820285</v>
          </cell>
          <cell r="K32">
            <v>13812.575741085897</v>
          </cell>
          <cell r="L32">
            <v>83793.29906584011</v>
          </cell>
          <cell r="M32">
            <v>14352.089502362043</v>
          </cell>
          <cell r="N32">
            <v>0</v>
          </cell>
          <cell r="O32">
            <v>0</v>
          </cell>
          <cell r="P32">
            <v>24.397890625739336</v>
          </cell>
          <cell r="Q32">
            <v>88.245347268691617</v>
          </cell>
          <cell r="R32">
            <v>28730.419685935594</v>
          </cell>
          <cell r="S32">
            <v>90608.112739890566</v>
          </cell>
          <cell r="T32">
            <v>21142.561532603278</v>
          </cell>
          <cell r="U32">
            <v>40167.557617101935</v>
          </cell>
          <cell r="V32">
            <v>40910.146954784781</v>
          </cell>
          <cell r="W32">
            <v>79896.667535899702</v>
          </cell>
          <cell r="X32">
            <v>0</v>
          </cell>
          <cell r="Y32">
            <v>3.0099546737084166</v>
          </cell>
          <cell r="AA32">
            <v>929.02081849377544</v>
          </cell>
          <cell r="AB32">
            <v>0</v>
          </cell>
          <cell r="AC32">
            <v>0</v>
          </cell>
          <cell r="AD32">
            <v>4298.2907885004352</v>
          </cell>
          <cell r="AE32">
            <v>16545.271108502704</v>
          </cell>
          <cell r="AF32">
            <v>112376.69377082674</v>
          </cell>
          <cell r="AG32">
            <v>0</v>
          </cell>
          <cell r="AH32">
            <v>0</v>
          </cell>
        </row>
        <row r="33">
          <cell r="A33">
            <v>2</v>
          </cell>
          <cell r="B33" t="str">
            <v>CapeCod</v>
          </cell>
          <cell r="C33">
            <v>41913</v>
          </cell>
          <cell r="D33" t="str">
            <v>vol</v>
          </cell>
          <cell r="E33">
            <v>26105.694808933084</v>
          </cell>
          <cell r="F33">
            <v>396.75016094071862</v>
          </cell>
          <cell r="G33">
            <v>1396916.923002582</v>
          </cell>
          <cell r="H33">
            <v>87193.254310504562</v>
          </cell>
          <cell r="I33">
            <v>140028.75462937049</v>
          </cell>
          <cell r="J33">
            <v>31077.16478528556</v>
          </cell>
          <cell r="K33">
            <v>19337.485610248135</v>
          </cell>
          <cell r="L33">
            <v>72976.474462420068</v>
          </cell>
          <cell r="M33">
            <v>14299.941640466539</v>
          </cell>
          <cell r="N33">
            <v>0</v>
          </cell>
          <cell r="O33">
            <v>0</v>
          </cell>
          <cell r="P33">
            <v>31.483631727667429</v>
          </cell>
          <cell r="Q33">
            <v>241.98603443001161</v>
          </cell>
          <cell r="R33">
            <v>46121.144983462145</v>
          </cell>
          <cell r="S33">
            <v>127293.1910575605</v>
          </cell>
          <cell r="T33">
            <v>25840.046052150523</v>
          </cell>
          <cell r="U33">
            <v>44045.799148633116</v>
          </cell>
          <cell r="V33">
            <v>52982.14963015361</v>
          </cell>
          <cell r="W33">
            <v>69673.94682322297</v>
          </cell>
          <cell r="X33">
            <v>0</v>
          </cell>
          <cell r="Y33">
            <v>4.2913399995847588</v>
          </cell>
          <cell r="AA33">
            <v>1547.6188115018595</v>
          </cell>
          <cell r="AB33">
            <v>0</v>
          </cell>
          <cell r="AC33">
            <v>0</v>
          </cell>
          <cell r="AD33">
            <v>5602.822957903687</v>
          </cell>
          <cell r="AE33">
            <v>13198.904844913312</v>
          </cell>
          <cell r="AF33">
            <v>101045.37086416146</v>
          </cell>
          <cell r="AG33">
            <v>0</v>
          </cell>
          <cell r="AH33">
            <v>0</v>
          </cell>
        </row>
        <row r="34">
          <cell r="A34">
            <v>2</v>
          </cell>
          <cell r="B34" t="str">
            <v>CapeCod</v>
          </cell>
          <cell r="C34">
            <v>41944</v>
          </cell>
          <cell r="D34" t="str">
            <v>vol</v>
          </cell>
          <cell r="E34">
            <v>40482.900978906808</v>
          </cell>
          <cell r="F34">
            <v>549.11541451026028</v>
          </cell>
          <cell r="G34">
            <v>2915092.7339683995</v>
          </cell>
          <cell r="H34">
            <v>158682.39203341128</v>
          </cell>
          <cell r="I34">
            <v>335864.63798071502</v>
          </cell>
          <cell r="J34">
            <v>64500.538340866726</v>
          </cell>
          <cell r="K34">
            <v>35617.822643540218</v>
          </cell>
          <cell r="L34">
            <v>91992.941355675634</v>
          </cell>
          <cell r="M34">
            <v>17910.802858985458</v>
          </cell>
          <cell r="N34">
            <v>0</v>
          </cell>
          <cell r="O34">
            <v>0</v>
          </cell>
          <cell r="P34">
            <v>273.28653043419956</v>
          </cell>
          <cell r="Q34">
            <v>287.06871821409845</v>
          </cell>
          <cell r="R34">
            <v>90073.328017656575</v>
          </cell>
          <cell r="S34">
            <v>242106.6082843293</v>
          </cell>
          <cell r="T34">
            <v>50267.691999742034</v>
          </cell>
          <cell r="U34">
            <v>60109.931015545561</v>
          </cell>
          <cell r="V34">
            <v>77952.56809597605</v>
          </cell>
          <cell r="W34">
            <v>111062.12566516036</v>
          </cell>
          <cell r="X34">
            <v>0</v>
          </cell>
          <cell r="Y34">
            <v>0</v>
          </cell>
          <cell r="AA34">
            <v>9083.9840777238696</v>
          </cell>
          <cell r="AB34">
            <v>0</v>
          </cell>
          <cell r="AC34">
            <v>0</v>
          </cell>
          <cell r="AD34">
            <v>6691.4192845524776</v>
          </cell>
          <cell r="AE34">
            <v>15246.799038994599</v>
          </cell>
          <cell r="AF34">
            <v>130814.4058972362</v>
          </cell>
          <cell r="AG34">
            <v>0</v>
          </cell>
          <cell r="AH34">
            <v>0</v>
          </cell>
        </row>
        <row r="35">
          <cell r="A35">
            <v>2</v>
          </cell>
          <cell r="B35" t="str">
            <v>CapeCod</v>
          </cell>
          <cell r="C35">
            <v>41974</v>
          </cell>
          <cell r="D35" t="str">
            <v>vol</v>
          </cell>
          <cell r="E35">
            <v>50176.594869937937</v>
          </cell>
          <cell r="F35">
            <v>778.84076423651368</v>
          </cell>
          <cell r="G35">
            <v>4456543.889572815</v>
          </cell>
          <cell r="H35">
            <v>231245.48685108055</v>
          </cell>
          <cell r="I35">
            <v>596406.79155732971</v>
          </cell>
          <cell r="J35">
            <v>91124.545686197554</v>
          </cell>
          <cell r="K35">
            <v>42672.921001390394</v>
          </cell>
          <cell r="L35">
            <v>113428.58246770344</v>
          </cell>
          <cell r="M35">
            <v>25824.598826158312</v>
          </cell>
          <cell r="N35">
            <v>0</v>
          </cell>
          <cell r="O35">
            <v>0</v>
          </cell>
          <cell r="P35">
            <v>95.76742400278394</v>
          </cell>
          <cell r="Q35">
            <v>653.65626204250566</v>
          </cell>
          <cell r="R35">
            <v>145530.220295123</v>
          </cell>
          <cell r="S35">
            <v>342593.21206167585</v>
          </cell>
          <cell r="T35">
            <v>67935.80221038271</v>
          </cell>
          <cell r="U35">
            <v>82545.335608421621</v>
          </cell>
          <cell r="V35">
            <v>124419.94296694268</v>
          </cell>
          <cell r="W35">
            <v>144162.92439658346</v>
          </cell>
          <cell r="X35">
            <v>0</v>
          </cell>
          <cell r="Y35">
            <v>14.059803917678686</v>
          </cell>
          <cell r="AA35">
            <v>5771.2153126670437</v>
          </cell>
          <cell r="AB35">
            <v>0</v>
          </cell>
          <cell r="AC35">
            <v>0</v>
          </cell>
          <cell r="AD35">
            <v>9727.5644825883683</v>
          </cell>
          <cell r="AE35">
            <v>18529.133353064106</v>
          </cell>
          <cell r="AF35">
            <v>171543.39913848683</v>
          </cell>
          <cell r="AG35">
            <v>0</v>
          </cell>
          <cell r="AH35">
            <v>0</v>
          </cell>
        </row>
        <row r="36">
          <cell r="A36">
            <v>2</v>
          </cell>
          <cell r="B36" t="str">
            <v>CapeCod</v>
          </cell>
          <cell r="C36">
            <v>42005</v>
          </cell>
          <cell r="D36" t="str">
            <v>vol</v>
          </cell>
          <cell r="E36">
            <v>51770.720805458724</v>
          </cell>
          <cell r="F36">
            <v>810.57964789463813</v>
          </cell>
          <cell r="G36">
            <v>4643380.7794812545</v>
          </cell>
          <cell r="H36">
            <v>246888.59092590777</v>
          </cell>
          <cell r="I36">
            <v>645664.75548245315</v>
          </cell>
          <cell r="J36">
            <v>92005.775189906912</v>
          </cell>
          <cell r="K36">
            <v>38407.033457220241</v>
          </cell>
          <cell r="L36">
            <v>129623.64720772</v>
          </cell>
          <cell r="M36">
            <v>29264.113345550897</v>
          </cell>
          <cell r="N36">
            <v>0</v>
          </cell>
          <cell r="O36">
            <v>0</v>
          </cell>
          <cell r="P36">
            <v>112.84912216084305</v>
          </cell>
          <cell r="Q36">
            <v>701.37494529647574</v>
          </cell>
          <cell r="R36">
            <v>157315.47708625445</v>
          </cell>
          <cell r="S36">
            <v>358276.63662015402</v>
          </cell>
          <cell r="T36">
            <v>76827.06926723817</v>
          </cell>
          <cell r="U36">
            <v>100245.21839231596</v>
          </cell>
          <cell r="V36">
            <v>140670.2271261469</v>
          </cell>
          <cell r="W36">
            <v>149189.61840749515</v>
          </cell>
          <cell r="X36">
            <v>0</v>
          </cell>
          <cell r="Y36">
            <v>16.439417825544304</v>
          </cell>
          <cell r="AA36">
            <v>5843.3865620067518</v>
          </cell>
          <cell r="AB36">
            <v>0</v>
          </cell>
          <cell r="AC36">
            <v>0</v>
          </cell>
          <cell r="AD36">
            <v>11240.830955861933</v>
          </cell>
          <cell r="AE36">
            <v>18573.499018322858</v>
          </cell>
          <cell r="AF36">
            <v>178541.72989516164</v>
          </cell>
          <cell r="AG36">
            <v>0</v>
          </cell>
          <cell r="AH36">
            <v>0</v>
          </cell>
        </row>
        <row r="37">
          <cell r="A37">
            <v>2</v>
          </cell>
          <cell r="B37" t="str">
            <v>CapeCod</v>
          </cell>
          <cell r="C37">
            <v>42036</v>
          </cell>
          <cell r="D37" t="str">
            <v>vol</v>
          </cell>
          <cell r="E37">
            <v>52350.956449683166</v>
          </cell>
          <cell r="F37">
            <v>953.2035431664076</v>
          </cell>
          <cell r="G37">
            <v>4765122.2808171455</v>
          </cell>
          <cell r="H37">
            <v>261109.76530627871</v>
          </cell>
          <cell r="I37">
            <v>652926.0263905524</v>
          </cell>
          <cell r="J37">
            <v>95170.505118764791</v>
          </cell>
          <cell r="K37">
            <v>37063.339024987457</v>
          </cell>
          <cell r="L37">
            <v>153845.20441384835</v>
          </cell>
          <cell r="M37">
            <v>30515.67051443681</v>
          </cell>
          <cell r="N37">
            <v>0</v>
          </cell>
          <cell r="O37">
            <v>0</v>
          </cell>
          <cell r="P37">
            <v>125.17471615710082</v>
          </cell>
          <cell r="Q37">
            <v>775.16691130870458</v>
          </cell>
          <cell r="R37">
            <v>174302.95832223503</v>
          </cell>
          <cell r="S37">
            <v>368261.05678895727</v>
          </cell>
          <cell r="T37">
            <v>80267.948877587754</v>
          </cell>
          <cell r="U37">
            <v>112296.65033596296</v>
          </cell>
          <cell r="V37">
            <v>157661.45594185599</v>
          </cell>
          <cell r="W37">
            <v>165947.75686096499</v>
          </cell>
          <cell r="X37">
            <v>0</v>
          </cell>
          <cell r="Y37">
            <v>17.874273182686316</v>
          </cell>
          <cell r="AA37">
            <v>6302.9106364937688</v>
          </cell>
          <cell r="AB37">
            <v>0</v>
          </cell>
          <cell r="AC37">
            <v>0</v>
          </cell>
          <cell r="AD37">
            <v>12125.703234990468</v>
          </cell>
          <cell r="AE37">
            <v>21476.692843481978</v>
          </cell>
          <cell r="AF37">
            <v>215796.38817729935</v>
          </cell>
          <cell r="AG37">
            <v>0</v>
          </cell>
          <cell r="AH37">
            <v>0</v>
          </cell>
        </row>
        <row r="38">
          <cell r="A38">
            <v>2</v>
          </cell>
          <cell r="B38" t="str">
            <v>CapeCod</v>
          </cell>
          <cell r="C38">
            <v>42064</v>
          </cell>
          <cell r="D38" t="str">
            <v>vol</v>
          </cell>
          <cell r="E38">
            <v>42735.32515973191</v>
          </cell>
          <cell r="F38">
            <v>715.17003400689305</v>
          </cell>
          <cell r="G38">
            <v>2777013.1191533627</v>
          </cell>
          <cell r="H38">
            <v>160161.49814076198</v>
          </cell>
          <cell r="I38">
            <v>350378.78813916421</v>
          </cell>
          <cell r="J38">
            <v>54809.501879388612</v>
          </cell>
          <cell r="K38">
            <v>21125.866438898927</v>
          </cell>
          <cell r="L38">
            <v>106556.1275471774</v>
          </cell>
          <cell r="M38">
            <v>22587.137459237198</v>
          </cell>
          <cell r="N38">
            <v>0</v>
          </cell>
          <cell r="O38">
            <v>0</v>
          </cell>
          <cell r="P38">
            <v>88.855056075052957</v>
          </cell>
          <cell r="Q38">
            <v>501.02530589617254</v>
          </cell>
          <cell r="R38">
            <v>105250.98078428349</v>
          </cell>
          <cell r="S38">
            <v>223179.15063775668</v>
          </cell>
          <cell r="T38">
            <v>51272.89735814197</v>
          </cell>
          <cell r="U38">
            <v>80488.712416314767</v>
          </cell>
          <cell r="V38">
            <v>117655.29600939888</v>
          </cell>
          <cell r="W38">
            <v>131144.44345008756</v>
          </cell>
          <cell r="X38">
            <v>0</v>
          </cell>
          <cell r="Y38">
            <v>12.48290869481762</v>
          </cell>
          <cell r="AA38">
            <v>3451.9137992236338</v>
          </cell>
          <cell r="AB38">
            <v>0</v>
          </cell>
          <cell r="AC38">
            <v>0</v>
          </cell>
          <cell r="AD38">
            <v>8884.7670534484041</v>
          </cell>
          <cell r="AE38">
            <v>16804.977079045206</v>
          </cell>
          <cell r="AF38">
            <v>176020.60989328587</v>
          </cell>
          <cell r="AG38">
            <v>0</v>
          </cell>
          <cell r="AH38">
            <v>0</v>
          </cell>
        </row>
        <row r="39">
          <cell r="A39">
            <v>2</v>
          </cell>
          <cell r="B39" t="str">
            <v>CapeCod</v>
          </cell>
          <cell r="C39">
            <v>42095</v>
          </cell>
          <cell r="D39" t="str">
            <v>vol</v>
          </cell>
          <cell r="E39">
            <v>36049.457720904436</v>
          </cell>
          <cell r="F39">
            <v>574.60185258641718</v>
          </cell>
          <cell r="G39">
            <v>1512002.4249696149</v>
          </cell>
          <cell r="H39">
            <v>90371.064273481694</v>
          </cell>
          <cell r="I39">
            <v>149621.50211865414</v>
          </cell>
          <cell r="J39">
            <v>26713.772047688624</v>
          </cell>
          <cell r="K39">
            <v>10379.530751554656</v>
          </cell>
          <cell r="L39">
            <v>97679.555743788893</v>
          </cell>
          <cell r="M39">
            <v>18897.247100588029</v>
          </cell>
          <cell r="N39">
            <v>0</v>
          </cell>
          <cell r="O39">
            <v>0</v>
          </cell>
          <cell r="P39">
            <v>65.200923425140047</v>
          </cell>
          <cell r="Q39">
            <v>286.71314160648319</v>
          </cell>
          <cell r="R39">
            <v>59334.570124093196</v>
          </cell>
          <cell r="S39">
            <v>131065.59069140704</v>
          </cell>
          <cell r="T39">
            <v>35160.363558143625</v>
          </cell>
          <cell r="U39">
            <v>69400.4761339541</v>
          </cell>
          <cell r="V39">
            <v>79995.475411249834</v>
          </cell>
          <cell r="W39">
            <v>117620.59771150435</v>
          </cell>
          <cell r="X39">
            <v>0</v>
          </cell>
          <cell r="Y39">
            <v>8.6230785223109852</v>
          </cell>
          <cell r="AA39">
            <v>1217.3593350911228</v>
          </cell>
          <cell r="AB39">
            <v>0</v>
          </cell>
          <cell r="AC39">
            <v>0</v>
          </cell>
          <cell r="AD39">
            <v>6883.7705724106581</v>
          </cell>
          <cell r="AE39">
            <v>16110.793550491824</v>
          </cell>
          <cell r="AF39">
            <v>173100.62388060321</v>
          </cell>
          <cell r="AG39">
            <v>0</v>
          </cell>
          <cell r="AH39">
            <v>0</v>
          </cell>
        </row>
        <row r="40">
          <cell r="A40">
            <v>2</v>
          </cell>
          <cell r="B40" t="str">
            <v>CapeCod</v>
          </cell>
          <cell r="C40">
            <v>42125</v>
          </cell>
          <cell r="D40" t="str">
            <v>vol</v>
          </cell>
          <cell r="E40">
            <v>34345.232729094241</v>
          </cell>
          <cell r="F40">
            <v>472.83003359744691</v>
          </cell>
          <cell r="G40">
            <v>860630.05273606512</v>
          </cell>
          <cell r="H40">
            <v>46708.963042020361</v>
          </cell>
          <cell r="I40">
            <v>54506.743383688561</v>
          </cell>
          <cell r="J40">
            <v>9033.7655393226087</v>
          </cell>
          <cell r="K40">
            <v>5201.1642982032608</v>
          </cell>
          <cell r="L40">
            <v>96605.637905968033</v>
          </cell>
          <cell r="M40">
            <v>15426.828465648341</v>
          </cell>
          <cell r="N40">
            <v>0</v>
          </cell>
          <cell r="O40">
            <v>0</v>
          </cell>
          <cell r="P40">
            <v>40.870644422758033</v>
          </cell>
          <cell r="Q40">
            <v>118.57790214974915</v>
          </cell>
          <cell r="R40">
            <v>24437.208779049703</v>
          </cell>
          <cell r="S40">
            <v>71685.716126877203</v>
          </cell>
          <cell r="T40">
            <v>22955.200684954179</v>
          </cell>
          <cell r="U40">
            <v>53193.770209357375</v>
          </cell>
          <cell r="V40">
            <v>55059.277418740705</v>
          </cell>
          <cell r="W40">
            <v>99621.262730457471</v>
          </cell>
          <cell r="X40">
            <v>0</v>
          </cell>
          <cell r="Y40">
            <v>5.0747922457849111</v>
          </cell>
          <cell r="AA40">
            <v>1292.8002129748993</v>
          </cell>
          <cell r="AB40">
            <v>0</v>
          </cell>
          <cell r="AC40">
            <v>0</v>
          </cell>
          <cell r="AD40">
            <v>5330.7862931882155</v>
          </cell>
          <cell r="AE40">
            <v>14735.227347660377</v>
          </cell>
          <cell r="AF40">
            <v>157470.99585682809</v>
          </cell>
          <cell r="AG40">
            <v>0</v>
          </cell>
          <cell r="AH40">
            <v>0</v>
          </cell>
        </row>
        <row r="41">
          <cell r="A41">
            <v>2</v>
          </cell>
          <cell r="B41" t="str">
            <v>CapeCod</v>
          </cell>
          <cell r="C41">
            <v>42156</v>
          </cell>
          <cell r="D41" t="str">
            <v>vol</v>
          </cell>
          <cell r="E41">
            <v>39922.913114210482</v>
          </cell>
          <cell r="F41">
            <v>434.21782801322217</v>
          </cell>
          <cell r="G41">
            <v>727672.02742800536</v>
          </cell>
          <cell r="H41">
            <v>35756.578248568949</v>
          </cell>
          <cell r="I41">
            <v>34572.034505097305</v>
          </cell>
          <cell r="J41">
            <v>4537.8553991077715</v>
          </cell>
          <cell r="K41">
            <v>4278.1263878198015</v>
          </cell>
          <cell r="L41">
            <v>96297.439077209332</v>
          </cell>
          <cell r="M41">
            <v>15367.780227872616</v>
          </cell>
          <cell r="N41">
            <v>0</v>
          </cell>
          <cell r="O41">
            <v>0</v>
          </cell>
          <cell r="P41">
            <v>32.954507427938374</v>
          </cell>
          <cell r="Q41">
            <v>59.454597736921329</v>
          </cell>
          <cell r="R41">
            <v>18820.36798013137</v>
          </cell>
          <cell r="S41">
            <v>68448.767668049913</v>
          </cell>
          <cell r="T41">
            <v>18823.938379408355</v>
          </cell>
          <cell r="U41">
            <v>48929.80844285684</v>
          </cell>
          <cell r="V41">
            <v>46137.994998519658</v>
          </cell>
          <cell r="W41">
            <v>93837.080167739652</v>
          </cell>
          <cell r="X41">
            <v>0</v>
          </cell>
          <cell r="Y41">
            <v>3.9820830117973811</v>
          </cell>
          <cell r="AA41">
            <v>371.96452127087991</v>
          </cell>
          <cell r="AB41">
            <v>0</v>
          </cell>
          <cell r="AC41">
            <v>0</v>
          </cell>
          <cell r="AD41">
            <v>6327.578563084684</v>
          </cell>
          <cell r="AE41">
            <v>18267.426202071612</v>
          </cell>
          <cell r="AF41">
            <v>152372.90296092944</v>
          </cell>
          <cell r="AG41">
            <v>0</v>
          </cell>
          <cell r="AH41">
            <v>0</v>
          </cell>
        </row>
        <row r="42">
          <cell r="A42">
            <v>2</v>
          </cell>
          <cell r="B42" t="str">
            <v>CapeCod</v>
          </cell>
          <cell r="C42">
            <v>42186</v>
          </cell>
          <cell r="D42" t="str">
            <v>vol</v>
          </cell>
          <cell r="E42">
            <v>34732.464343474181</v>
          </cell>
          <cell r="F42">
            <v>380.60780709226663</v>
          </cell>
          <cell r="G42">
            <v>636683.76237179781</v>
          </cell>
          <cell r="H42">
            <v>30540.277378006002</v>
          </cell>
          <cell r="I42">
            <v>31656.029886873926</v>
          </cell>
          <cell r="J42">
            <v>3997.8393412145761</v>
          </cell>
          <cell r="K42">
            <v>3656.6971070921218</v>
          </cell>
          <cell r="L42">
            <v>103265.91943777472</v>
          </cell>
          <cell r="M42">
            <v>14659.828623830068</v>
          </cell>
          <cell r="N42">
            <v>0</v>
          </cell>
          <cell r="O42">
            <v>0</v>
          </cell>
          <cell r="P42">
            <v>27.144646344442279</v>
          </cell>
          <cell r="Q42">
            <v>43.466593001815639</v>
          </cell>
          <cell r="R42">
            <v>16758.719047579234</v>
          </cell>
          <cell r="S42">
            <v>63151.635273552121</v>
          </cell>
          <cell r="T42">
            <v>16867.452882630332</v>
          </cell>
          <cell r="U42">
            <v>45232.049862925924</v>
          </cell>
          <cell r="V42">
            <v>41217.335076629184</v>
          </cell>
          <cell r="W42">
            <v>81626.4437998957</v>
          </cell>
          <cell r="X42">
            <v>0</v>
          </cell>
          <cell r="Y42">
            <v>3.2834511186421738</v>
          </cell>
          <cell r="AA42">
            <v>275.42610567867337</v>
          </cell>
          <cell r="AB42">
            <v>0</v>
          </cell>
          <cell r="AC42">
            <v>0</v>
          </cell>
          <cell r="AD42">
            <v>4348.7874862275066</v>
          </cell>
          <cell r="AE42">
            <v>22037.076422447069</v>
          </cell>
          <cell r="AF42">
            <v>136789.53891377637</v>
          </cell>
          <cell r="AG42">
            <v>0</v>
          </cell>
          <cell r="AH42">
            <v>0</v>
          </cell>
        </row>
        <row r="43">
          <cell r="A43">
            <v>2</v>
          </cell>
          <cell r="B43" t="str">
            <v>CapeCod</v>
          </cell>
          <cell r="C43">
            <v>42217</v>
          </cell>
          <cell r="D43" t="str">
            <v>vol</v>
          </cell>
          <cell r="E43">
            <v>28068.198143339905</v>
          </cell>
          <cell r="F43">
            <v>349.12904731029857</v>
          </cell>
          <cell r="G43">
            <v>571623.33277836349</v>
          </cell>
          <cell r="H43">
            <v>28947.796371379445</v>
          </cell>
          <cell r="I43">
            <v>32299.899941253942</v>
          </cell>
          <cell r="J43">
            <v>5666.1416934347044</v>
          </cell>
          <cell r="K43">
            <v>-1569.0985176493605</v>
          </cell>
          <cell r="L43">
            <v>94659.039935028908</v>
          </cell>
          <cell r="M43">
            <v>12064.599678911869</v>
          </cell>
          <cell r="N43">
            <v>0</v>
          </cell>
          <cell r="O43">
            <v>0</v>
          </cell>
          <cell r="P43">
            <v>26.575415233354029</v>
          </cell>
          <cell r="Q43">
            <v>43.04284719513133</v>
          </cell>
          <cell r="R43">
            <v>16476.37938717072</v>
          </cell>
          <cell r="S43">
            <v>56908.744250908043</v>
          </cell>
          <cell r="T43">
            <v>21655.810134917727</v>
          </cell>
          <cell r="U43">
            <v>38850.637231647735</v>
          </cell>
          <cell r="V43">
            <v>37961.072612230302</v>
          </cell>
          <cell r="W43">
            <v>81116.81628131817</v>
          </cell>
          <cell r="X43">
            <v>0</v>
          </cell>
          <cell r="Y43">
            <v>3.2378906856881571</v>
          </cell>
          <cell r="AA43">
            <v>489.9999307079554</v>
          </cell>
          <cell r="AB43">
            <v>0</v>
          </cell>
          <cell r="AC43">
            <v>0</v>
          </cell>
          <cell r="AD43">
            <v>4552.5159657617278</v>
          </cell>
          <cell r="AE43">
            <v>20424.596596812597</v>
          </cell>
          <cell r="AF43">
            <v>124797.80328950915</v>
          </cell>
          <cell r="AG43">
            <v>0</v>
          </cell>
          <cell r="AH43">
            <v>0</v>
          </cell>
        </row>
        <row r="44">
          <cell r="A44">
            <v>2</v>
          </cell>
          <cell r="B44" t="str">
            <v>CapeCod</v>
          </cell>
          <cell r="C44">
            <v>42248</v>
          </cell>
          <cell r="D44" t="str">
            <v>vol</v>
          </cell>
          <cell r="E44">
            <v>25073.386434567015</v>
          </cell>
          <cell r="F44">
            <v>371.1564969324038</v>
          </cell>
          <cell r="G44">
            <v>825302.55278053321</v>
          </cell>
          <cell r="H44">
            <v>47817.71330939584</v>
          </cell>
          <cell r="I44">
            <v>61825.282624368789</v>
          </cell>
          <cell r="J44">
            <v>18875.220587285152</v>
          </cell>
          <cell r="K44">
            <v>14057.185466637871</v>
          </cell>
          <cell r="L44">
            <v>79147.958744877746</v>
          </cell>
          <cell r="M44">
            <v>13445.826063722685</v>
          </cell>
          <cell r="N44">
            <v>0</v>
          </cell>
          <cell r="O44">
            <v>0</v>
          </cell>
          <cell r="P44">
            <v>31.021791205379479</v>
          </cell>
          <cell r="Q44">
            <v>86.4559165800827</v>
          </cell>
          <cell r="R44">
            <v>31107.709450305148</v>
          </cell>
          <cell r="S44">
            <v>103954.00480599194</v>
          </cell>
          <cell r="T44">
            <v>24402.315861882176</v>
          </cell>
          <cell r="U44">
            <v>41550.240312002032</v>
          </cell>
          <cell r="V44">
            <v>46852.263540324435</v>
          </cell>
          <cell r="W44">
            <v>82619.198092005769</v>
          </cell>
          <cell r="X44">
            <v>0</v>
          </cell>
          <cell r="Y44">
            <v>3.8736112977874626</v>
          </cell>
          <cell r="AA44">
            <v>980.67627990720428</v>
          </cell>
          <cell r="AB44">
            <v>0</v>
          </cell>
          <cell r="AC44">
            <v>0</v>
          </cell>
          <cell r="AD44">
            <v>5220.5034005210673</v>
          </cell>
          <cell r="AE44">
            <v>15990.200034068701</v>
          </cell>
          <cell r="AF44">
            <v>134355.61020150676</v>
          </cell>
          <cell r="AG44">
            <v>0</v>
          </cell>
          <cell r="AH44">
            <v>0</v>
          </cell>
        </row>
        <row r="45">
          <cell r="A45">
            <v>2</v>
          </cell>
          <cell r="B45" t="str">
            <v>CapeCod</v>
          </cell>
          <cell r="C45">
            <v>42278</v>
          </cell>
          <cell r="D45" t="str">
            <v>vol</v>
          </cell>
          <cell r="E45">
            <v>25107.122289002386</v>
          </cell>
          <cell r="F45">
            <v>444.88849936013594</v>
          </cell>
          <cell r="G45">
            <v>1466191.13890641</v>
          </cell>
          <cell r="H45">
            <v>91199.47316904238</v>
          </cell>
          <cell r="I45">
            <v>141515.93165252896</v>
          </cell>
          <cell r="J45">
            <v>31231.201477213348</v>
          </cell>
          <cell r="K45">
            <v>19294.593209569211</v>
          </cell>
          <cell r="L45">
            <v>65937.98579789084</v>
          </cell>
          <cell r="M45">
            <v>13262.519818885132</v>
          </cell>
          <cell r="N45">
            <v>0</v>
          </cell>
          <cell r="O45">
            <v>0</v>
          </cell>
          <cell r="P45">
            <v>41.023446152784175</v>
          </cell>
          <cell r="Q45">
            <v>246.40294637230033</v>
          </cell>
          <cell r="R45">
            <v>48069.244494899322</v>
          </cell>
          <cell r="S45">
            <v>144633.05815557751</v>
          </cell>
          <cell r="T45">
            <v>29420.733622112253</v>
          </cell>
          <cell r="U45">
            <v>45550.273602074041</v>
          </cell>
          <cell r="V45">
            <v>58934.87069731715</v>
          </cell>
          <cell r="W45">
            <v>70906.059012080368</v>
          </cell>
          <cell r="X45">
            <v>0</v>
          </cell>
          <cell r="Y45">
            <v>5.5516459552156423</v>
          </cell>
          <cell r="AA45">
            <v>1647.3259841987106</v>
          </cell>
          <cell r="AB45">
            <v>0</v>
          </cell>
          <cell r="AC45">
            <v>0</v>
          </cell>
          <cell r="AD45">
            <v>6714.2597380815314</v>
          </cell>
          <cell r="AE45">
            <v>12784.896789334562</v>
          </cell>
          <cell r="AF45">
            <v>120752.07018781157</v>
          </cell>
          <cell r="AG45">
            <v>0</v>
          </cell>
          <cell r="AH45">
            <v>0</v>
          </cell>
        </row>
        <row r="46">
          <cell r="A46">
            <v>2</v>
          </cell>
          <cell r="B46" t="str">
            <v>CapeCod</v>
          </cell>
          <cell r="C46">
            <v>42309</v>
          </cell>
          <cell r="D46" t="str">
            <v>vol</v>
          </cell>
          <cell r="E46">
            <v>39089.174183339608</v>
          </cell>
          <cell r="F46">
            <v>628.19189425347645</v>
          </cell>
          <cell r="G46">
            <v>3127028.6946001006</v>
          </cell>
          <cell r="H46">
            <v>169502.76507581183</v>
          </cell>
          <cell r="I46">
            <v>350162.74082704936</v>
          </cell>
          <cell r="J46">
            <v>66433.379976894124</v>
          </cell>
          <cell r="K46">
            <v>36233.101456775556</v>
          </cell>
          <cell r="L46">
            <v>82501.554176211153</v>
          </cell>
          <cell r="M46">
            <v>17774.069671253856</v>
          </cell>
          <cell r="N46">
            <v>0</v>
          </cell>
          <cell r="O46">
            <v>0</v>
          </cell>
          <cell r="P46">
            <v>367.42544969095218</v>
          </cell>
          <cell r="Q46">
            <v>247.34984443412168</v>
          </cell>
          <cell r="R46">
            <v>97244.128155148326</v>
          </cell>
          <cell r="S46">
            <v>283206.58889582584</v>
          </cell>
          <cell r="T46">
            <v>58673.795128190788</v>
          </cell>
          <cell r="U46">
            <v>64314.887182869163</v>
          </cell>
          <cell r="V46">
            <v>86648.264020227885</v>
          </cell>
          <cell r="W46">
            <v>115353.01661411053</v>
          </cell>
          <cell r="X46">
            <v>0</v>
          </cell>
          <cell r="Y46">
            <v>0</v>
          </cell>
          <cell r="AA46">
            <v>10049.240500076347</v>
          </cell>
          <cell r="AB46">
            <v>0</v>
          </cell>
          <cell r="AC46">
            <v>0</v>
          </cell>
          <cell r="AD46">
            <v>8178.8887992699711</v>
          </cell>
          <cell r="AE46">
            <v>15334.947586574635</v>
          </cell>
          <cell r="AF46">
            <v>164711.91294255352</v>
          </cell>
          <cell r="AG46">
            <v>0</v>
          </cell>
          <cell r="AH46">
            <v>0</v>
          </cell>
        </row>
        <row r="47">
          <cell r="A47">
            <v>2</v>
          </cell>
          <cell r="B47" t="str">
            <v>CapeCod</v>
          </cell>
          <cell r="C47">
            <v>42339</v>
          </cell>
          <cell r="D47" t="str">
            <v>vol</v>
          </cell>
          <cell r="E47">
            <v>46467.541648842365</v>
          </cell>
          <cell r="F47">
            <v>873.93467199281258</v>
          </cell>
          <cell r="G47">
            <v>4698079.3873273348</v>
          </cell>
          <cell r="H47">
            <v>242731.14889181952</v>
          </cell>
          <cell r="I47">
            <v>613007.56547591754</v>
          </cell>
          <cell r="J47">
            <v>91834.027073837788</v>
          </cell>
          <cell r="K47">
            <v>42166.169783958954</v>
          </cell>
          <cell r="L47">
            <v>100105.90280295862</v>
          </cell>
          <cell r="M47">
            <v>25037.699663280117</v>
          </cell>
          <cell r="N47">
            <v>0</v>
          </cell>
          <cell r="O47">
            <v>0</v>
          </cell>
          <cell r="P47">
            <v>124.08699945571186</v>
          </cell>
          <cell r="Q47">
            <v>669.12074110139326</v>
          </cell>
          <cell r="R47">
            <v>159630.64315400599</v>
          </cell>
          <cell r="S47">
            <v>392345.4745323949</v>
          </cell>
          <cell r="T47">
            <v>75539.302856933471</v>
          </cell>
          <cell r="U47">
            <v>88353.465413675731</v>
          </cell>
          <cell r="V47">
            <v>135164.44812043756</v>
          </cell>
          <cell r="W47">
            <v>146256.54134221832</v>
          </cell>
          <cell r="X47">
            <v>0</v>
          </cell>
          <cell r="Y47">
            <v>17.819008233493701</v>
          </cell>
          <cell r="AA47">
            <v>6190.8121613275998</v>
          </cell>
          <cell r="AB47">
            <v>0</v>
          </cell>
          <cell r="AC47">
            <v>0</v>
          </cell>
          <cell r="AD47">
            <v>11240.767029603794</v>
          </cell>
          <cell r="AE47">
            <v>18534.668472409001</v>
          </cell>
          <cell r="AF47">
            <v>207966.56135711231</v>
          </cell>
          <cell r="AG47">
            <v>0</v>
          </cell>
          <cell r="AH47">
            <v>0</v>
          </cell>
        </row>
        <row r="48">
          <cell r="A48">
            <v>2</v>
          </cell>
          <cell r="B48" t="str">
            <v>CapeCod</v>
          </cell>
          <cell r="C48">
            <v>42370</v>
          </cell>
          <cell r="D48" t="str">
            <v>vol</v>
          </cell>
          <cell r="E48">
            <v>47833.12810755409</v>
          </cell>
          <cell r="F48">
            <v>904.39206681382279</v>
          </cell>
          <cell r="G48">
            <v>4927167.910219064</v>
          </cell>
          <cell r="H48">
            <v>260758.89570297376</v>
          </cell>
          <cell r="I48">
            <v>665864.90692642261</v>
          </cell>
          <cell r="J48">
            <v>93291.966064373439</v>
          </cell>
          <cell r="K48">
            <v>38191.377657905068</v>
          </cell>
          <cell r="L48">
            <v>116373.01452299763</v>
          </cell>
          <cell r="M48">
            <v>28655.80962466215</v>
          </cell>
          <cell r="N48">
            <v>0</v>
          </cell>
          <cell r="O48">
            <v>0</v>
          </cell>
          <cell r="P48">
            <v>146.48028410209838</v>
          </cell>
          <cell r="Q48">
            <v>723.31404491372177</v>
          </cell>
          <cell r="R48">
            <v>177005.35297271097</v>
          </cell>
          <cell r="S48">
            <v>414597.26000416034</v>
          </cell>
          <cell r="T48">
            <v>85937.594901515666</v>
          </cell>
          <cell r="U48">
            <v>108331.7201491158</v>
          </cell>
          <cell r="V48">
            <v>153725.42874509032</v>
          </cell>
          <cell r="W48">
            <v>152437.51928701857</v>
          </cell>
          <cell r="X48">
            <v>0</v>
          </cell>
          <cell r="Y48">
            <v>20.940889410042487</v>
          </cell>
          <cell r="AA48">
            <v>6307.1652639647855</v>
          </cell>
          <cell r="AB48">
            <v>0</v>
          </cell>
          <cell r="AC48">
            <v>0</v>
          </cell>
          <cell r="AD48">
            <v>13098.024668744965</v>
          </cell>
          <cell r="AE48">
            <v>18916.574173208141</v>
          </cell>
          <cell r="AF48">
            <v>219086.90133835026</v>
          </cell>
          <cell r="AG48">
            <v>0</v>
          </cell>
          <cell r="AH48">
            <v>0</v>
          </cell>
        </row>
        <row r="49">
          <cell r="A49">
            <v>2</v>
          </cell>
          <cell r="B49" t="str">
            <v>CapeCod</v>
          </cell>
          <cell r="C49">
            <v>42401</v>
          </cell>
          <cell r="D49" t="str">
            <v>vol</v>
          </cell>
          <cell r="E49">
            <v>43720.476425672765</v>
          </cell>
          <cell r="F49">
            <v>969.44810731743382</v>
          </cell>
          <cell r="G49">
            <v>4618174.695699608</v>
          </cell>
          <cell r="H49">
            <v>251924.81689176371</v>
          </cell>
          <cell r="I49">
            <v>613476.50316958723</v>
          </cell>
          <cell r="J49">
            <v>88130.464102709462</v>
          </cell>
          <cell r="K49">
            <v>33706.272675927503</v>
          </cell>
          <cell r="L49">
            <v>126309.15517127048</v>
          </cell>
          <cell r="M49">
            <v>27048.106313009484</v>
          </cell>
          <cell r="N49">
            <v>0</v>
          </cell>
          <cell r="O49">
            <v>0</v>
          </cell>
          <cell r="P49">
            <v>148.08056823907739</v>
          </cell>
          <cell r="Q49">
            <v>730.68531603664564</v>
          </cell>
          <cell r="R49">
            <v>178476.7128463999</v>
          </cell>
          <cell r="S49">
            <v>390708.09565082483</v>
          </cell>
          <cell r="T49">
            <v>81968.112751865337</v>
          </cell>
          <cell r="U49">
            <v>110701.61628236141</v>
          </cell>
          <cell r="V49">
            <v>157211.80681774113</v>
          </cell>
          <cell r="W49">
            <v>154570.36700846624</v>
          </cell>
          <cell r="X49">
            <v>0</v>
          </cell>
          <cell r="Y49">
            <v>20.808437943031983</v>
          </cell>
          <cell r="AA49">
            <v>6214.0372806216055</v>
          </cell>
          <cell r="AB49">
            <v>0</v>
          </cell>
          <cell r="AC49">
            <v>0</v>
          </cell>
          <cell r="AD49">
            <v>12877.290668002275</v>
          </cell>
          <cell r="AE49">
            <v>19801.949310796437</v>
          </cell>
          <cell r="AF49">
            <v>240083.05727445829</v>
          </cell>
          <cell r="AG49">
            <v>0</v>
          </cell>
          <cell r="AH49">
            <v>0</v>
          </cell>
        </row>
        <row r="50">
          <cell r="A50">
            <v>2</v>
          </cell>
          <cell r="B50" t="str">
            <v>CapeCod</v>
          </cell>
          <cell r="C50">
            <v>42430</v>
          </cell>
          <cell r="D50" t="str">
            <v>vol</v>
          </cell>
          <cell r="E50">
            <v>36558.423493668306</v>
          </cell>
          <cell r="F50">
            <v>728.76277223182183</v>
          </cell>
          <cell r="G50">
            <v>2699963.0783721888</v>
          </cell>
          <cell r="H50">
            <v>155092.84027044399</v>
          </cell>
          <cell r="I50">
            <v>328308.38356210629</v>
          </cell>
          <cell r="J50">
            <v>50861.360989018722</v>
          </cell>
          <cell r="K50">
            <v>19355.954800045452</v>
          </cell>
          <cell r="L50">
            <v>85682.378812910596</v>
          </cell>
          <cell r="M50">
            <v>19951.089978505013</v>
          </cell>
          <cell r="N50">
            <v>0</v>
          </cell>
          <cell r="O50">
            <v>0</v>
          </cell>
          <cell r="P50">
            <v>104.46386194491203</v>
          </cell>
          <cell r="Q50">
            <v>473.29634545647116</v>
          </cell>
          <cell r="R50">
            <v>106549.21517580451</v>
          </cell>
          <cell r="S50">
            <v>235743.73505922023</v>
          </cell>
          <cell r="T50">
            <v>52571.279609599354</v>
          </cell>
          <cell r="U50">
            <v>79451.935675057</v>
          </cell>
          <cell r="V50">
            <v>117762.19596520113</v>
          </cell>
          <cell r="W50">
            <v>122488.49530323411</v>
          </cell>
          <cell r="X50">
            <v>0</v>
          </cell>
          <cell r="Y50">
            <v>14.447394792629446</v>
          </cell>
          <cell r="AA50">
            <v>3401.9642762975909</v>
          </cell>
          <cell r="AB50">
            <v>0</v>
          </cell>
          <cell r="AC50">
            <v>0</v>
          </cell>
          <cell r="AD50">
            <v>9443.1052349438341</v>
          </cell>
          <cell r="AE50">
            <v>15284.616102658707</v>
          </cell>
          <cell r="AF50">
            <v>194149.27665558521</v>
          </cell>
          <cell r="AG50">
            <v>0</v>
          </cell>
          <cell r="AH50">
            <v>0</v>
          </cell>
        </row>
        <row r="51">
          <cell r="A51">
            <v>2</v>
          </cell>
          <cell r="B51" t="str">
            <v>CapeCod</v>
          </cell>
          <cell r="C51">
            <v>42461</v>
          </cell>
          <cell r="D51" t="str">
            <v>vol</v>
          </cell>
          <cell r="E51">
            <v>31275.588403531343</v>
          </cell>
          <cell r="F51">
            <v>579.8280440534644</v>
          </cell>
          <cell r="G51">
            <v>1451310.6365275821</v>
          </cell>
          <cell r="H51">
            <v>86428.190025543969</v>
          </cell>
          <cell r="I51">
            <v>135724.87958114967</v>
          </cell>
          <cell r="J51">
            <v>24345.227626513173</v>
          </cell>
          <cell r="K51">
            <v>9483.9757548142225</v>
          </cell>
          <cell r="L51">
            <v>78112.988233325465</v>
          </cell>
          <cell r="M51">
            <v>16451.745601879458</v>
          </cell>
          <cell r="N51">
            <v>0</v>
          </cell>
          <cell r="O51">
            <v>0</v>
          </cell>
          <cell r="P51">
            <v>74.466134510515758</v>
          </cell>
          <cell r="Q51">
            <v>265.56150082149099</v>
          </cell>
          <cell r="R51">
            <v>57699.501460579748</v>
          </cell>
          <cell r="S51">
            <v>134819.59288922197</v>
          </cell>
          <cell r="T51">
            <v>35636.130552139832</v>
          </cell>
          <cell r="U51">
            <v>67209.610032606637</v>
          </cell>
          <cell r="V51">
            <v>81034.435632503897</v>
          </cell>
          <cell r="W51">
            <v>108891.4490839486</v>
          </cell>
          <cell r="X51">
            <v>0</v>
          </cell>
          <cell r="Y51">
            <v>9.7757918925196883</v>
          </cell>
          <cell r="AA51">
            <v>1162.1819106255725</v>
          </cell>
          <cell r="AB51">
            <v>0</v>
          </cell>
          <cell r="AC51">
            <v>0</v>
          </cell>
          <cell r="AD51">
            <v>7234.6273282328839</v>
          </cell>
          <cell r="AE51">
            <v>14193.852502740137</v>
          </cell>
          <cell r="AF51">
            <v>184784.56240547687</v>
          </cell>
          <cell r="AG51">
            <v>0</v>
          </cell>
          <cell r="AH51">
            <v>0</v>
          </cell>
        </row>
        <row r="52">
          <cell r="A52">
            <v>2</v>
          </cell>
          <cell r="B52" t="str">
            <v>CapeCod</v>
          </cell>
          <cell r="C52">
            <v>42491</v>
          </cell>
          <cell r="D52" t="str">
            <v>vol</v>
          </cell>
          <cell r="E52">
            <v>30487.753487244008</v>
          </cell>
          <cell r="F52">
            <v>478.72764847861004</v>
          </cell>
          <cell r="G52">
            <v>826744.433515704</v>
          </cell>
          <cell r="H52">
            <v>44735.66478900623</v>
          </cell>
          <cell r="I52">
            <v>46716.633494745794</v>
          </cell>
          <cell r="J52">
            <v>8062.1034453641987</v>
          </cell>
          <cell r="K52">
            <v>4852.6814606460011</v>
          </cell>
          <cell r="L52">
            <v>79307.471663441684</v>
          </cell>
          <cell r="M52">
            <v>13443.887980086693</v>
          </cell>
          <cell r="N52">
            <v>0</v>
          </cell>
          <cell r="O52">
            <v>0</v>
          </cell>
          <cell r="P52">
            <v>46.118513442181978</v>
          </cell>
          <cell r="Q52">
            <v>106.24342327111412</v>
          </cell>
          <cell r="R52">
            <v>23055.190347002805</v>
          </cell>
          <cell r="S52">
            <v>72281.658299881179</v>
          </cell>
          <cell r="T52">
            <v>23326.407217027379</v>
          </cell>
          <cell r="U52">
            <v>50945.194595484922</v>
          </cell>
          <cell r="V52">
            <v>56337.358752916771</v>
          </cell>
          <cell r="W52">
            <v>92598.589604532695</v>
          </cell>
          <cell r="X52">
            <v>0</v>
          </cell>
          <cell r="Y52">
            <v>5.7605645539970904</v>
          </cell>
          <cell r="AA52">
            <v>1243.0761739732234</v>
          </cell>
          <cell r="AB52">
            <v>0</v>
          </cell>
          <cell r="AC52">
            <v>0</v>
          </cell>
          <cell r="AD52">
            <v>5618.1232683857925</v>
          </cell>
          <cell r="AE52">
            <v>12807.625444351488</v>
          </cell>
          <cell r="AF52">
            <v>165489.18303141149</v>
          </cell>
          <cell r="AG52">
            <v>0</v>
          </cell>
          <cell r="AH52">
            <v>0</v>
          </cell>
        </row>
        <row r="53">
          <cell r="A53">
            <v>2</v>
          </cell>
          <cell r="B53" t="str">
            <v>CapeCod</v>
          </cell>
          <cell r="C53">
            <v>42522</v>
          </cell>
          <cell r="D53" t="str">
            <v>vol</v>
          </cell>
          <cell r="E53">
            <v>35772.279150354836</v>
          </cell>
          <cell r="F53">
            <v>433.40413853493283</v>
          </cell>
          <cell r="G53">
            <v>697250.31616276293</v>
          </cell>
          <cell r="H53">
            <v>34169.589735436573</v>
          </cell>
          <cell r="I53">
            <v>27084.185035467046</v>
          </cell>
          <cell r="J53">
            <v>3880.6585411749684</v>
          </cell>
          <cell r="K53">
            <v>4025.3172411683518</v>
          </cell>
          <cell r="L53">
            <v>78700.802316530113</v>
          </cell>
          <cell r="M53">
            <v>13376.410851034889</v>
          </cell>
          <cell r="N53">
            <v>0</v>
          </cell>
          <cell r="O53">
            <v>0</v>
          </cell>
          <cell r="P53">
            <v>35.781780750820289</v>
          </cell>
          <cell r="Q53">
            <v>49.309214930437236</v>
          </cell>
          <cell r="R53">
            <v>17849.619802992274</v>
          </cell>
          <cell r="S53">
            <v>68892.740443756978</v>
          </cell>
          <cell r="T53">
            <v>19095.932332330078</v>
          </cell>
          <cell r="U53">
            <v>46643.869898110031</v>
          </cell>
          <cell r="V53">
            <v>47835.612542404851</v>
          </cell>
          <cell r="W53">
            <v>87115.70007131173</v>
          </cell>
          <cell r="X53">
            <v>0</v>
          </cell>
          <cell r="Y53">
            <v>4.4143621641236965</v>
          </cell>
          <cell r="AA53">
            <v>330.0557700566809</v>
          </cell>
          <cell r="AB53">
            <v>0</v>
          </cell>
          <cell r="AC53">
            <v>0</v>
          </cell>
          <cell r="AD53">
            <v>6665.6326554398129</v>
          </cell>
          <cell r="AE53">
            <v>15786.331048286786</v>
          </cell>
          <cell r="AF53">
            <v>158871.00313093927</v>
          </cell>
          <cell r="AG53">
            <v>0</v>
          </cell>
          <cell r="AH53">
            <v>0</v>
          </cell>
        </row>
        <row r="54">
          <cell r="A54">
            <v>2</v>
          </cell>
          <cell r="B54" t="str">
            <v>CapeCod</v>
          </cell>
          <cell r="C54">
            <v>42552</v>
          </cell>
          <cell r="D54" t="str">
            <v>vol</v>
          </cell>
          <cell r="E54">
            <v>31338.628333255561</v>
          </cell>
          <cell r="F54">
            <v>385.66805535849755</v>
          </cell>
          <cell r="G54">
            <v>611621.80758168059</v>
          </cell>
          <cell r="H54">
            <v>29255.574308979019</v>
          </cell>
          <cell r="I54">
            <v>25724.514294560286</v>
          </cell>
          <cell r="J54">
            <v>3426.5933176191184</v>
          </cell>
          <cell r="K54">
            <v>3458.8429562692836</v>
          </cell>
          <cell r="L54">
            <v>87712.824505650933</v>
          </cell>
          <cell r="M54">
            <v>12856.817496749347</v>
          </cell>
          <cell r="N54">
            <v>0</v>
          </cell>
          <cell r="O54">
            <v>0</v>
          </cell>
          <cell r="P54">
            <v>29.9041344955006</v>
          </cell>
          <cell r="Q54">
            <v>34.683066235514616</v>
          </cell>
          <cell r="R54">
            <v>16225.805571318226</v>
          </cell>
          <cell r="S54">
            <v>63583.026431250677</v>
          </cell>
          <cell r="T54">
            <v>17114.773136970303</v>
          </cell>
          <cell r="U54">
            <v>43261.155894385491</v>
          </cell>
          <cell r="V54">
            <v>42636.242142467265</v>
          </cell>
          <cell r="W54">
            <v>75913.572983696708</v>
          </cell>
          <cell r="X54">
            <v>0</v>
          </cell>
          <cell r="Y54">
            <v>3.6992631966211258</v>
          </cell>
          <cell r="AA54">
            <v>236.68168569461653</v>
          </cell>
          <cell r="AB54">
            <v>0</v>
          </cell>
          <cell r="AC54">
            <v>0</v>
          </cell>
          <cell r="AD54">
            <v>4591.6449978963647</v>
          </cell>
          <cell r="AE54">
            <v>19151.383835876644</v>
          </cell>
          <cell r="AF54">
            <v>143079.82912012673</v>
          </cell>
          <cell r="AG54">
            <v>0</v>
          </cell>
          <cell r="AH54">
            <v>0</v>
          </cell>
        </row>
        <row r="55">
          <cell r="A55">
            <v>2</v>
          </cell>
          <cell r="B55" t="str">
            <v>CapeCod</v>
          </cell>
          <cell r="C55">
            <v>42583</v>
          </cell>
          <cell r="D55" t="str">
            <v>vol</v>
          </cell>
          <cell r="E55">
            <v>25476.450091257313</v>
          </cell>
          <cell r="F55">
            <v>357.69278875483826</v>
          </cell>
          <cell r="G55">
            <v>554733.35728120827</v>
          </cell>
          <cell r="H55">
            <v>28026.029566039128</v>
          </cell>
          <cell r="I55">
            <v>26415.684885030649</v>
          </cell>
          <cell r="J55">
            <v>5051.4159779482316</v>
          </cell>
          <cell r="K55">
            <v>-1298.9366666759652</v>
          </cell>
          <cell r="L55">
            <v>81636.48466702085</v>
          </cell>
          <cell r="M55">
            <v>11220.203018972978</v>
          </cell>
          <cell r="N55">
            <v>0</v>
          </cell>
          <cell r="O55">
            <v>0</v>
          </cell>
          <cell r="P55">
            <v>29.632514255371625</v>
          </cell>
          <cell r="Q55">
            <v>35.047761195087716</v>
          </cell>
          <cell r="R55">
            <v>16391.139344237479</v>
          </cell>
          <cell r="S55">
            <v>58403.023369635644</v>
          </cell>
          <cell r="T55">
            <v>22202.022744407121</v>
          </cell>
          <cell r="U55">
            <v>37462.686324245878</v>
          </cell>
          <cell r="V55">
            <v>39738.600963406716</v>
          </cell>
          <cell r="W55">
            <v>76287.658030263352</v>
          </cell>
          <cell r="X55">
            <v>0</v>
          </cell>
          <cell r="Y55">
            <v>3.6744777877480423</v>
          </cell>
          <cell r="AA55">
            <v>453.66003159945262</v>
          </cell>
          <cell r="AB55">
            <v>0</v>
          </cell>
          <cell r="AC55">
            <v>0</v>
          </cell>
          <cell r="AD55">
            <v>4859.0683733100304</v>
          </cell>
          <cell r="AE55">
            <v>17922.790267815457</v>
          </cell>
          <cell r="AF55">
            <v>132692.59154650959</v>
          </cell>
          <cell r="AG55">
            <v>0</v>
          </cell>
          <cell r="AH55">
            <v>0</v>
          </cell>
        </row>
        <row r="56">
          <cell r="A56">
            <v>2</v>
          </cell>
          <cell r="B56" t="str">
            <v>CapeCod</v>
          </cell>
          <cell r="C56">
            <v>42614</v>
          </cell>
          <cell r="D56" t="str">
            <v>vol</v>
          </cell>
          <cell r="E56">
            <v>21972.048813434347</v>
          </cell>
          <cell r="F56">
            <v>370.96012120962598</v>
          </cell>
          <cell r="G56">
            <v>780242.48159756139</v>
          </cell>
          <cell r="H56">
            <v>44989.35423582152</v>
          </cell>
          <cell r="I56">
            <v>52812.847622919333</v>
          </cell>
          <cell r="J56">
            <v>16823.603994919617</v>
          </cell>
          <cell r="K56">
            <v>12539.724561768862</v>
          </cell>
          <cell r="L56">
            <v>65610.225998242153</v>
          </cell>
          <cell r="M56">
            <v>11500.957324720195</v>
          </cell>
          <cell r="N56">
            <v>0</v>
          </cell>
          <cell r="O56">
            <v>0</v>
          </cell>
          <cell r="P56">
            <v>34.050424044509867</v>
          </cell>
          <cell r="Q56">
            <v>73.852173028116724</v>
          </cell>
          <cell r="R56">
            <v>30794.419378191604</v>
          </cell>
          <cell r="S56">
            <v>106693.58130746183</v>
          </cell>
          <cell r="T56">
            <v>24230.865426389282</v>
          </cell>
          <cell r="U56">
            <v>39305.703759123076</v>
          </cell>
          <cell r="V56">
            <v>46959.256502108678</v>
          </cell>
          <cell r="W56">
            <v>75807.213166564936</v>
          </cell>
          <cell r="X56">
            <v>0</v>
          </cell>
          <cell r="Y56">
            <v>4.29477688171065</v>
          </cell>
          <cell r="AA56">
            <v>909.48938431678346</v>
          </cell>
          <cell r="AB56">
            <v>0</v>
          </cell>
          <cell r="AC56">
            <v>0</v>
          </cell>
          <cell r="AD56">
            <v>5435.5097249795599</v>
          </cell>
          <cell r="AE56">
            <v>13694.246243830559</v>
          </cell>
          <cell r="AF56">
            <v>139880.78507392172</v>
          </cell>
          <cell r="AG56">
            <v>0</v>
          </cell>
          <cell r="AH56">
            <v>0</v>
          </cell>
        </row>
        <row r="57">
          <cell r="A57">
            <v>2</v>
          </cell>
          <cell r="B57" t="str">
            <v>CapeCod</v>
          </cell>
          <cell r="C57">
            <v>42644</v>
          </cell>
          <cell r="D57" t="str">
            <v>vol</v>
          </cell>
          <cell r="E57">
            <v>21505.704736212305</v>
          </cell>
          <cell r="F57">
            <v>443.69957136910352</v>
          </cell>
          <cell r="G57">
            <v>1384783.0654402864</v>
          </cell>
          <cell r="H57">
            <v>85699.555350990006</v>
          </cell>
          <cell r="I57">
            <v>126892.29671285505</v>
          </cell>
          <cell r="J57">
            <v>28082.600343856386</v>
          </cell>
          <cell r="K57">
            <v>17141.721193855843</v>
          </cell>
          <cell r="L57">
            <v>52809.949486754631</v>
          </cell>
          <cell r="M57">
            <v>11370.053361654558</v>
          </cell>
          <cell r="N57">
            <v>0</v>
          </cell>
          <cell r="O57">
            <v>0</v>
          </cell>
          <cell r="P57">
            <v>46.029507045790211</v>
          </cell>
          <cell r="Q57">
            <v>223.48383686181182</v>
          </cell>
          <cell r="R57">
            <v>47772.250552665311</v>
          </cell>
          <cell r="S57">
            <v>149001.40161951497</v>
          </cell>
          <cell r="T57">
            <v>29160.703838496571</v>
          </cell>
          <cell r="U57">
            <v>43193.407488880781</v>
          </cell>
          <cell r="V57">
            <v>58105.602941608202</v>
          </cell>
          <cell r="W57">
            <v>64847.004008313321</v>
          </cell>
          <cell r="X57">
            <v>0</v>
          </cell>
          <cell r="Y57">
            <v>6.202605334357532</v>
          </cell>
          <cell r="AA57">
            <v>1564.6133876727772</v>
          </cell>
          <cell r="AB57">
            <v>0</v>
          </cell>
          <cell r="AC57">
            <v>0</v>
          </cell>
          <cell r="AD57">
            <v>6982.241833588756</v>
          </cell>
          <cell r="AE57">
            <v>11123.779748078523</v>
          </cell>
          <cell r="AF57">
            <v>126315.65622013423</v>
          </cell>
          <cell r="AG57">
            <v>0</v>
          </cell>
          <cell r="AH57">
            <v>0</v>
          </cell>
        </row>
        <row r="58">
          <cell r="A58">
            <v>2</v>
          </cell>
          <cell r="B58" t="str">
            <v>CapeCod</v>
          </cell>
          <cell r="C58">
            <v>42675</v>
          </cell>
          <cell r="D58" t="str">
            <v>vol</v>
          </cell>
          <cell r="E58">
            <v>33625.283434557437</v>
          </cell>
          <cell r="F58">
            <v>641.00347548654736</v>
          </cell>
          <cell r="G58">
            <v>3025820.1466444414</v>
          </cell>
          <cell r="H58">
            <v>163189.69805132633</v>
          </cell>
          <cell r="I58">
            <v>326824.826811034</v>
          </cell>
          <cell r="J58">
            <v>61389.712199058835</v>
          </cell>
          <cell r="K58">
            <v>32882.460021755032</v>
          </cell>
          <cell r="L58">
            <v>65576.12867968416</v>
          </cell>
          <cell r="M58">
            <v>15615.338234720701</v>
          </cell>
          <cell r="N58">
            <v>0</v>
          </cell>
          <cell r="O58">
            <v>0</v>
          </cell>
          <cell r="P58">
            <v>405.80527589734731</v>
          </cell>
          <cell r="Q58">
            <v>190.55695883824552</v>
          </cell>
          <cell r="R58">
            <v>99004.227666264109</v>
          </cell>
          <cell r="S58">
            <v>295586.08099220059</v>
          </cell>
          <cell r="T58">
            <v>59336.730471250383</v>
          </cell>
          <cell r="U58">
            <v>59313.003227266876</v>
          </cell>
          <cell r="V58">
            <v>86664.316928576212</v>
          </cell>
          <cell r="W58">
            <v>119776.00841406934</v>
          </cell>
          <cell r="X58">
            <v>0</v>
          </cell>
          <cell r="Y58">
            <v>0</v>
          </cell>
          <cell r="AA58">
            <v>9953.5732413287624</v>
          </cell>
          <cell r="AB58">
            <v>0</v>
          </cell>
          <cell r="AC58">
            <v>0</v>
          </cell>
          <cell r="AD58">
            <v>8742.446038590766</v>
          </cell>
          <cell r="AE58">
            <v>14331.84737237927</v>
          </cell>
          <cell r="AF58">
            <v>171613.41544800298</v>
          </cell>
          <cell r="AG58">
            <v>0</v>
          </cell>
          <cell r="AH58">
            <v>0</v>
          </cell>
        </row>
        <row r="59">
          <cell r="A59">
            <v>2</v>
          </cell>
          <cell r="B59" t="str">
            <v>CapeCod</v>
          </cell>
          <cell r="C59">
            <v>42705</v>
          </cell>
          <cell r="D59" t="str">
            <v>vol</v>
          </cell>
          <cell r="E59">
            <v>39746.403356228388</v>
          </cell>
          <cell r="F59">
            <v>848.35515507194236</v>
          </cell>
          <cell r="G59">
            <v>4509141.4512898251</v>
          </cell>
          <cell r="H59">
            <v>231973.27910163836</v>
          </cell>
          <cell r="I59">
            <v>570000.10189038806</v>
          </cell>
          <cell r="J59">
            <v>85886.192438238795</v>
          </cell>
          <cell r="K59">
            <v>39207.659687493993</v>
          </cell>
          <cell r="L59">
            <v>81776.110903021152</v>
          </cell>
          <cell r="M59">
            <v>21428.503823095176</v>
          </cell>
          <cell r="N59">
            <v>0</v>
          </cell>
          <cell r="O59">
            <v>0</v>
          </cell>
          <cell r="P59">
            <v>136.04147514245435</v>
          </cell>
          <cell r="Q59">
            <v>619.37283282953115</v>
          </cell>
          <cell r="R59">
            <v>165822.48071573331</v>
          </cell>
          <cell r="S59">
            <v>395981.79045615951</v>
          </cell>
          <cell r="T59">
            <v>72780.377129643777</v>
          </cell>
          <cell r="U59">
            <v>82790.218738818192</v>
          </cell>
          <cell r="V59">
            <v>129656.42660330026</v>
          </cell>
          <cell r="W59">
            <v>152693.92138395424</v>
          </cell>
          <cell r="X59">
            <v>0</v>
          </cell>
          <cell r="Y59">
            <v>19.568891963319103</v>
          </cell>
          <cell r="AA59">
            <v>5743.5952026883097</v>
          </cell>
          <cell r="AB59">
            <v>0</v>
          </cell>
          <cell r="AC59">
            <v>0</v>
          </cell>
          <cell r="AD59">
            <v>10900.737145871928</v>
          </cell>
          <cell r="AE59">
            <v>17345.664723168567</v>
          </cell>
          <cell r="AF59">
            <v>201981.98088302178</v>
          </cell>
          <cell r="AG59">
            <v>0</v>
          </cell>
          <cell r="AH59">
            <v>0</v>
          </cell>
        </row>
        <row r="60">
          <cell r="A60">
            <v>2</v>
          </cell>
          <cell r="B60" t="str">
            <v>CapeCod</v>
          </cell>
          <cell r="C60">
            <v>42736</v>
          </cell>
          <cell r="D60" t="str">
            <v>vol</v>
          </cell>
          <cell r="E60">
            <v>39814.562658110648</v>
          </cell>
          <cell r="F60">
            <v>860.37998903050175</v>
          </cell>
          <cell r="G60">
            <v>4642830.4233433474</v>
          </cell>
          <cell r="H60">
            <v>244771.65731983143</v>
          </cell>
          <cell r="I60">
            <v>610321.05396446073</v>
          </cell>
          <cell r="J60">
            <v>85692.125777382957</v>
          </cell>
          <cell r="K60">
            <v>34874.868313604915</v>
          </cell>
          <cell r="L60">
            <v>95255.44335016681</v>
          </cell>
          <cell r="M60">
            <v>24126.032224992254</v>
          </cell>
          <cell r="N60">
            <v>0</v>
          </cell>
          <cell r="O60">
            <v>0</v>
          </cell>
          <cell r="P60">
            <v>156.07282937639349</v>
          </cell>
          <cell r="Q60">
            <v>658.80708654511682</v>
          </cell>
          <cell r="R60">
            <v>176880.94202221528</v>
          </cell>
          <cell r="S60">
            <v>408737.72005866212</v>
          </cell>
          <cell r="T60">
            <v>81115.831405031087</v>
          </cell>
          <cell r="U60">
            <v>99626.482886543119</v>
          </cell>
          <cell r="V60">
            <v>144329.19314971977</v>
          </cell>
          <cell r="W60">
            <v>155955.42817905682</v>
          </cell>
          <cell r="X60">
            <v>0</v>
          </cell>
          <cell r="Y60">
            <v>22.332928332969054</v>
          </cell>
          <cell r="AA60">
            <v>5752.9518710539669</v>
          </cell>
          <cell r="AB60">
            <v>0</v>
          </cell>
          <cell r="AC60">
            <v>0</v>
          </cell>
          <cell r="AD60">
            <v>12442.663227134988</v>
          </cell>
          <cell r="AE60">
            <v>17469.088189900158</v>
          </cell>
          <cell r="AF60">
            <v>207067.19170632941</v>
          </cell>
          <cell r="AG60">
            <v>0</v>
          </cell>
          <cell r="AH60">
            <v>0</v>
          </cell>
        </row>
        <row r="61">
          <cell r="A61">
            <v>2</v>
          </cell>
          <cell r="B61" t="str">
            <v>CapeCod</v>
          </cell>
          <cell r="C61">
            <v>42767</v>
          </cell>
          <cell r="D61" t="str">
            <v>vol</v>
          </cell>
          <cell r="E61">
            <v>40121.840638875139</v>
          </cell>
          <cell r="F61">
            <v>1020.8698427800257</v>
          </cell>
          <cell r="G61">
            <v>4795280.1399964737</v>
          </cell>
          <cell r="H61">
            <v>260647.84897350497</v>
          </cell>
          <cell r="I61">
            <v>622012.43168725667</v>
          </cell>
          <cell r="J61">
            <v>89110.900244562683</v>
          </cell>
          <cell r="K61">
            <v>33940.414248282352</v>
          </cell>
          <cell r="L61">
            <v>115127.19623112178</v>
          </cell>
          <cell r="M61">
            <v>25018.446331720628</v>
          </cell>
          <cell r="N61">
            <v>0</v>
          </cell>
          <cell r="O61">
            <v>0</v>
          </cell>
          <cell r="P61">
            <v>172.60271039712393</v>
          </cell>
          <cell r="Q61">
            <v>732.70701009208528</v>
          </cell>
          <cell r="R61">
            <v>191058.64684935877</v>
          </cell>
          <cell r="S61">
            <v>419000.89476599521</v>
          </cell>
          <cell r="T61">
            <v>85293.643504299427</v>
          </cell>
          <cell r="U61">
            <v>112296.4628912854</v>
          </cell>
          <cell r="V61">
            <v>163391.09510756889</v>
          </cell>
          <cell r="W61">
            <v>175012.4704302045</v>
          </cell>
          <cell r="X61">
            <v>0</v>
          </cell>
          <cell r="Y61">
            <v>24.322982386089326</v>
          </cell>
          <cell r="AA61">
            <v>6242.0680835843141</v>
          </cell>
          <cell r="AB61">
            <v>0</v>
          </cell>
          <cell r="AC61">
            <v>0</v>
          </cell>
          <cell r="AD61">
            <v>13527.574569595508</v>
          </cell>
          <cell r="AE61">
            <v>20025.597803115023</v>
          </cell>
          <cell r="AF61">
            <v>250764.18659775268</v>
          </cell>
          <cell r="AG61">
            <v>0</v>
          </cell>
          <cell r="AH61">
            <v>0</v>
          </cell>
        </row>
        <row r="62">
          <cell r="A62">
            <v>2</v>
          </cell>
          <cell r="B62" t="str">
            <v>CapeCod</v>
          </cell>
          <cell r="C62">
            <v>42795</v>
          </cell>
          <cell r="D62" t="str">
            <v>vol</v>
          </cell>
          <cell r="E62">
            <v>34394.308276908712</v>
          </cell>
          <cell r="F62">
            <v>780.24964900089662</v>
          </cell>
          <cell r="G62">
            <v>2813722.4699859833</v>
          </cell>
          <cell r="H62">
            <v>161107.91053795564</v>
          </cell>
          <cell r="I62">
            <v>332719.86149466853</v>
          </cell>
          <cell r="J62">
            <v>51476.473806589376</v>
          </cell>
          <cell r="K62">
            <v>19594.504548142715</v>
          </cell>
          <cell r="L62">
            <v>77192.346703228861</v>
          </cell>
          <cell r="M62">
            <v>18422.561576885226</v>
          </cell>
          <cell r="N62">
            <v>0</v>
          </cell>
          <cell r="O62">
            <v>0</v>
          </cell>
          <cell r="P62">
            <v>121.20019452766195</v>
          </cell>
          <cell r="Q62">
            <v>474.91293012185747</v>
          </cell>
          <cell r="R62">
            <v>111962.17913796619</v>
          </cell>
          <cell r="S62">
            <v>250816.47750139172</v>
          </cell>
          <cell r="T62">
            <v>54989.824046722424</v>
          </cell>
          <cell r="U62">
            <v>80799.070530696641</v>
          </cell>
          <cell r="V62">
            <v>122986.07665919099</v>
          </cell>
          <cell r="W62">
            <v>139143.82608888831</v>
          </cell>
          <cell r="X62">
            <v>0</v>
          </cell>
          <cell r="Y62">
            <v>16.880716155270942</v>
          </cell>
          <cell r="AA62">
            <v>3433.2115874126584</v>
          </cell>
          <cell r="AB62">
            <v>0</v>
          </cell>
          <cell r="AC62">
            <v>0</v>
          </cell>
          <cell r="AD62">
            <v>9955.0983458903829</v>
          </cell>
          <cell r="AE62">
            <v>15375.761566658202</v>
          </cell>
          <cell r="AF62">
            <v>203015.79332298902</v>
          </cell>
          <cell r="AG62">
            <v>0</v>
          </cell>
          <cell r="AH62">
            <v>0</v>
          </cell>
        </row>
        <row r="63">
          <cell r="A63">
            <v>2</v>
          </cell>
          <cell r="B63" t="str">
            <v>CapeCod</v>
          </cell>
          <cell r="C63">
            <v>42826</v>
          </cell>
          <cell r="D63" t="str">
            <v>vol</v>
          </cell>
          <cell r="E63">
            <v>30033.800570302403</v>
          </cell>
          <cell r="F63">
            <v>622.00735705576562</v>
          </cell>
          <cell r="G63">
            <v>1515105.7847569599</v>
          </cell>
          <cell r="H63">
            <v>89956.038542105234</v>
          </cell>
          <cell r="I63">
            <v>134280.70018450747</v>
          </cell>
          <cell r="J63">
            <v>24487.084384831156</v>
          </cell>
          <cell r="K63">
            <v>9651.2568670023356</v>
          </cell>
          <cell r="L63">
            <v>71365.910249327673</v>
          </cell>
          <cell r="M63">
            <v>15164.905327700882</v>
          </cell>
          <cell r="N63">
            <v>0</v>
          </cell>
          <cell r="O63">
            <v>0</v>
          </cell>
          <cell r="P63">
            <v>86.727845833881531</v>
          </cell>
          <cell r="Q63">
            <v>264.98586835417132</v>
          </cell>
          <cell r="R63">
            <v>60203.563799834315</v>
          </cell>
          <cell r="S63">
            <v>143431.1774334244</v>
          </cell>
          <cell r="T63">
            <v>37417.611869406814</v>
          </cell>
          <cell r="U63">
            <v>68058.862975236494</v>
          </cell>
          <cell r="V63">
            <v>83604.599518027564</v>
          </cell>
          <cell r="W63">
            <v>123864.82744662336</v>
          </cell>
          <cell r="X63">
            <v>0</v>
          </cell>
          <cell r="Y63">
            <v>11.551666883771833</v>
          </cell>
          <cell r="AA63">
            <v>1182.8483681384214</v>
          </cell>
          <cell r="AB63">
            <v>0</v>
          </cell>
          <cell r="AC63">
            <v>0</v>
          </cell>
          <cell r="AD63">
            <v>7636.2254018435233</v>
          </cell>
          <cell r="AE63">
            <v>14021.353536056053</v>
          </cell>
          <cell r="AF63">
            <v>194423.15311048488</v>
          </cell>
          <cell r="AG63">
            <v>0</v>
          </cell>
          <cell r="AH63">
            <v>0</v>
          </cell>
        </row>
        <row r="64">
          <cell r="A64">
            <v>2</v>
          </cell>
          <cell r="B64" t="str">
            <v>CapeCod</v>
          </cell>
          <cell r="C64">
            <v>42856</v>
          </cell>
          <cell r="D64" t="str">
            <v>vol</v>
          </cell>
          <cell r="E64">
            <v>29862.333841829954</v>
          </cell>
          <cell r="F64">
            <v>516.16533381658724</v>
          </cell>
          <cell r="G64">
            <v>869218.39785471559</v>
          </cell>
          <cell r="H64">
            <v>46967.625140545933</v>
          </cell>
          <cell r="I64">
            <v>43339.273770052387</v>
          </cell>
          <cell r="J64">
            <v>7946.5568914460819</v>
          </cell>
          <cell r="K64">
            <v>5012.1545863623523</v>
          </cell>
          <cell r="L64">
            <v>73621.152903149312</v>
          </cell>
          <cell r="M64">
            <v>12428.754848862431</v>
          </cell>
          <cell r="N64">
            <v>0</v>
          </cell>
          <cell r="O64">
            <v>0</v>
          </cell>
          <cell r="P64">
            <v>54.885716786492694</v>
          </cell>
          <cell r="Q64">
            <v>103.41036926742714</v>
          </cell>
          <cell r="R64">
            <v>23877.10324490584</v>
          </cell>
          <cell r="S64">
            <v>77035.570428891544</v>
          </cell>
          <cell r="T64">
            <v>24754.65220756393</v>
          </cell>
          <cell r="U64">
            <v>51951.015687727137</v>
          </cell>
          <cell r="V64">
            <v>58639.419656276092</v>
          </cell>
          <cell r="W64">
            <v>105773.96951344016</v>
          </cell>
          <cell r="X64">
            <v>0</v>
          </cell>
          <cell r="Y64">
            <v>7.0593800623859835</v>
          </cell>
          <cell r="AA64">
            <v>1267.3356062037401</v>
          </cell>
          <cell r="AB64">
            <v>0</v>
          </cell>
          <cell r="AC64">
            <v>0</v>
          </cell>
          <cell r="AD64">
            <v>5959.5372260979657</v>
          </cell>
          <cell r="AE64">
            <v>12532.856561082786</v>
          </cell>
          <cell r="AF64">
            <v>175778.91365311568</v>
          </cell>
          <cell r="AG64">
            <v>0</v>
          </cell>
          <cell r="AH64">
            <v>0</v>
          </cell>
        </row>
        <row r="65">
          <cell r="A65">
            <v>2</v>
          </cell>
          <cell r="B65" t="str">
            <v>CapeCod</v>
          </cell>
          <cell r="C65">
            <v>42887</v>
          </cell>
          <cell r="D65" t="str">
            <v>vol</v>
          </cell>
          <cell r="E65">
            <v>35208.136567034169</v>
          </cell>
          <cell r="F65">
            <v>464.69831628050474</v>
          </cell>
          <cell r="G65">
            <v>728075.98365381523</v>
          </cell>
          <cell r="H65">
            <v>35638.047655021321</v>
          </cell>
          <cell r="I65">
            <v>22207.732217721714</v>
          </cell>
          <cell r="J65">
            <v>3588.8665600624054</v>
          </cell>
          <cell r="K65">
            <v>4147.5039559738661</v>
          </cell>
          <cell r="L65">
            <v>72833.584443617161</v>
          </cell>
          <cell r="M65">
            <v>12311.243425083612</v>
          </cell>
          <cell r="N65">
            <v>0</v>
          </cell>
          <cell r="O65">
            <v>0</v>
          </cell>
          <cell r="P65">
            <v>43.234378081203445</v>
          </cell>
          <cell r="Q65">
            <v>44.170557418028835</v>
          </cell>
          <cell r="R65">
            <v>18620.532092322661</v>
          </cell>
          <cell r="S65">
            <v>72553.619695048284</v>
          </cell>
          <cell r="T65">
            <v>20069.183810446655</v>
          </cell>
          <cell r="U65">
            <v>47197.662481684412</v>
          </cell>
          <cell r="V65">
            <v>50852.937958573384</v>
          </cell>
          <cell r="W65">
            <v>98871.260234450019</v>
          </cell>
          <cell r="X65">
            <v>0</v>
          </cell>
          <cell r="Y65">
            <v>5.5433685168415749</v>
          </cell>
          <cell r="AA65">
            <v>341.73857153093081</v>
          </cell>
          <cell r="AB65">
            <v>0</v>
          </cell>
          <cell r="AC65">
            <v>0</v>
          </cell>
          <cell r="AD65">
            <v>7024.1558728348937</v>
          </cell>
          <cell r="AE65">
            <v>15204.510029186556</v>
          </cell>
          <cell r="AF65">
            <v>168538.234486031</v>
          </cell>
          <cell r="AG65">
            <v>0</v>
          </cell>
          <cell r="AH65">
            <v>0</v>
          </cell>
        </row>
        <row r="66">
          <cell r="A66">
            <v>2</v>
          </cell>
          <cell r="B66" t="str">
            <v>CapeCod</v>
          </cell>
          <cell r="C66">
            <v>42917</v>
          </cell>
          <cell r="D66" t="str">
            <v>vol</v>
          </cell>
          <cell r="E66">
            <v>30956.665646676513</v>
          </cell>
          <cell r="F66">
            <v>409.84887475630455</v>
          </cell>
          <cell r="G66">
            <v>640803.71317408956</v>
          </cell>
          <cell r="H66">
            <v>30631.417574839681</v>
          </cell>
          <cell r="I66">
            <v>20760.197571599121</v>
          </cell>
          <cell r="J66">
            <v>3175.0765476658989</v>
          </cell>
          <cell r="K66">
            <v>3576.404561677231</v>
          </cell>
          <cell r="L66">
            <v>82489.667775897775</v>
          </cell>
          <cell r="M66">
            <v>11925.957242288769</v>
          </cell>
          <cell r="N66">
            <v>0</v>
          </cell>
          <cell r="O66">
            <v>0</v>
          </cell>
          <cell r="P66">
            <v>37.008996950092325</v>
          </cell>
          <cell r="Q66">
            <v>29.690422239846782</v>
          </cell>
          <cell r="R66">
            <v>17444.783840236712</v>
          </cell>
          <cell r="S66">
            <v>68054.953820779119</v>
          </cell>
          <cell r="T66">
            <v>17991.946871798613</v>
          </cell>
          <cell r="U66">
            <v>44366.327792018419</v>
          </cell>
          <cell r="V66">
            <v>46080.234589090498</v>
          </cell>
          <cell r="W66">
            <v>86499.060412947263</v>
          </cell>
          <cell r="X66">
            <v>0</v>
          </cell>
          <cell r="Y66">
            <v>4.7564089295646248</v>
          </cell>
          <cell r="AA66">
            <v>252.71754940587476</v>
          </cell>
          <cell r="AB66">
            <v>0</v>
          </cell>
          <cell r="AC66">
            <v>0</v>
          </cell>
          <cell r="AD66">
            <v>4864.4581198622218</v>
          </cell>
          <cell r="AE66">
            <v>18443.95091307117</v>
          </cell>
          <cell r="AF66">
            <v>153196.19476691709</v>
          </cell>
          <cell r="AG66">
            <v>0</v>
          </cell>
          <cell r="AH66">
            <v>0</v>
          </cell>
        </row>
        <row r="67">
          <cell r="A67">
            <v>2</v>
          </cell>
          <cell r="B67" t="str">
            <v>CapeCod</v>
          </cell>
          <cell r="C67">
            <v>42948</v>
          </cell>
          <cell r="D67" t="str">
            <v>vol</v>
          </cell>
          <cell r="E67">
            <v>25119.542691350325</v>
          </cell>
          <cell r="F67">
            <v>382.65030517050388</v>
          </cell>
          <cell r="G67">
            <v>584785.4812105149</v>
          </cell>
          <cell r="H67">
            <v>29551.711636838649</v>
          </cell>
          <cell r="I67">
            <v>21129.927753185337</v>
          </cell>
          <cell r="J67">
            <v>4883.1334519485963</v>
          </cell>
          <cell r="K67">
            <v>-1239.7835327095368</v>
          </cell>
          <cell r="L67">
            <v>78280.521210304432</v>
          </cell>
          <cell r="M67">
            <v>9773.6418627187632</v>
          </cell>
          <cell r="N67">
            <v>0</v>
          </cell>
          <cell r="O67">
            <v>0</v>
          </cell>
          <cell r="P67">
            <v>37.281235851709013</v>
          </cell>
          <cell r="Q67">
            <v>30.361619230158418</v>
          </cell>
          <cell r="R67">
            <v>18373.941696117799</v>
          </cell>
          <cell r="S67">
            <v>64022.142513042461</v>
          </cell>
          <cell r="T67">
            <v>23402.333780906796</v>
          </cell>
          <cell r="U67">
            <v>38600.631991689108</v>
          </cell>
          <cell r="V67">
            <v>43256.833337038537</v>
          </cell>
          <cell r="W67">
            <v>87545.636822280358</v>
          </cell>
          <cell r="X67">
            <v>0</v>
          </cell>
          <cell r="Y67">
            <v>4.7782846234463179</v>
          </cell>
          <cell r="AA67">
            <v>478.24427519640676</v>
          </cell>
          <cell r="AB67">
            <v>0</v>
          </cell>
          <cell r="AC67">
            <v>0</v>
          </cell>
          <cell r="AD67">
            <v>5179.6770338207389</v>
          </cell>
          <cell r="AE67">
            <v>17370.377935273813</v>
          </cell>
          <cell r="AF67">
            <v>143228.69328288996</v>
          </cell>
          <cell r="AG67">
            <v>0</v>
          </cell>
          <cell r="AH67">
            <v>0</v>
          </cell>
        </row>
        <row r="68">
          <cell r="A68">
            <v>2</v>
          </cell>
          <cell r="B68" t="str">
            <v>CapeCod</v>
          </cell>
          <cell r="C68">
            <v>42979</v>
          </cell>
          <cell r="D68" t="str">
            <v>vol</v>
          </cell>
          <cell r="E68">
            <v>21274.218041678731</v>
          </cell>
          <cell r="F68">
            <v>395.16013925336472</v>
          </cell>
          <cell r="G68">
            <v>820484.36462087557</v>
          </cell>
          <cell r="H68">
            <v>47385.116422591847</v>
          </cell>
          <cell r="I68">
            <v>46342.447048440707</v>
          </cell>
          <cell r="J68">
            <v>17072.703024707807</v>
          </cell>
          <cell r="K68">
            <v>12872.393356578563</v>
          </cell>
          <cell r="L68">
            <v>60402.735809101316</v>
          </cell>
          <cell r="M68">
            <v>10525.407420103402</v>
          </cell>
          <cell r="N68">
            <v>0</v>
          </cell>
          <cell r="O68">
            <v>0</v>
          </cell>
          <cell r="P68">
            <v>42.969563981028685</v>
          </cell>
          <cell r="Q68">
            <v>70.414959172898591</v>
          </cell>
          <cell r="R68">
            <v>35536.293290550115</v>
          </cell>
          <cell r="S68">
            <v>118487.43928158056</v>
          </cell>
          <cell r="T68">
            <v>25478.631547152043</v>
          </cell>
          <cell r="U68">
            <v>40544.968941789266</v>
          </cell>
          <cell r="V68">
            <v>50320.984545816915</v>
          </cell>
          <cell r="W68">
            <v>86689.942263134173</v>
          </cell>
          <cell r="X68">
            <v>0</v>
          </cell>
          <cell r="Y68">
            <v>5.532493745334822</v>
          </cell>
          <cell r="AA68">
            <v>943.2710733590734</v>
          </cell>
          <cell r="AB68">
            <v>0</v>
          </cell>
          <cell r="AC68">
            <v>0</v>
          </cell>
          <cell r="AD68">
            <v>5766.6509366042737</v>
          </cell>
          <cell r="AE68">
            <v>13284.704331907582</v>
          </cell>
          <cell r="AF68">
            <v>151024.53092193889</v>
          </cell>
          <cell r="AG68">
            <v>0</v>
          </cell>
          <cell r="AH68">
            <v>0</v>
          </cell>
        </row>
        <row r="69">
          <cell r="A69">
            <v>2</v>
          </cell>
          <cell r="B69" t="str">
            <v>CapeCod</v>
          </cell>
          <cell r="C69">
            <v>43009</v>
          </cell>
          <cell r="D69" t="str">
            <v>vol</v>
          </cell>
          <cell r="E69">
            <v>21225.560979128379</v>
          </cell>
          <cell r="F69">
            <v>487.06242178609568</v>
          </cell>
          <cell r="G69">
            <v>1507823.353701802</v>
          </cell>
          <cell r="H69">
            <v>93449.164511493727</v>
          </cell>
          <cell r="I69">
            <v>129021.93820441281</v>
          </cell>
          <cell r="J69">
            <v>29748.617012418137</v>
          </cell>
          <cell r="K69">
            <v>18159.889433915014</v>
          </cell>
          <cell r="L69">
            <v>48915.050597194699</v>
          </cell>
          <cell r="M69">
            <v>10769.848372539847</v>
          </cell>
          <cell r="N69">
            <v>0</v>
          </cell>
          <cell r="O69">
            <v>0</v>
          </cell>
          <cell r="P69">
            <v>58.174187121985284</v>
          </cell>
          <cell r="Q69">
            <v>234.21377989226812</v>
          </cell>
          <cell r="R69">
            <v>56376.282660998244</v>
          </cell>
          <cell r="S69">
            <v>171050.95440651837</v>
          </cell>
          <cell r="T69">
            <v>31642.020505179993</v>
          </cell>
          <cell r="U69">
            <v>46022.276204388909</v>
          </cell>
          <cell r="V69">
            <v>63554.84145786002</v>
          </cell>
          <cell r="W69">
            <v>76450.200311876164</v>
          </cell>
          <cell r="X69">
            <v>0</v>
          </cell>
          <cell r="Y69">
            <v>7.8803002157475568</v>
          </cell>
          <cell r="AA69">
            <v>1661.9245231908426</v>
          </cell>
          <cell r="AB69">
            <v>0</v>
          </cell>
          <cell r="AC69">
            <v>0</v>
          </cell>
          <cell r="AD69">
            <v>7628.0286524404619</v>
          </cell>
          <cell r="AE69">
            <v>11317.110009439479</v>
          </cell>
          <cell r="AF69">
            <v>140398.41389400652</v>
          </cell>
          <cell r="AG69">
            <v>0</v>
          </cell>
          <cell r="AH69">
            <v>0</v>
          </cell>
        </row>
        <row r="70">
          <cell r="A70">
            <v>2</v>
          </cell>
          <cell r="B70" t="str">
            <v>CapeCod</v>
          </cell>
          <cell r="C70">
            <v>43040</v>
          </cell>
          <cell r="D70" t="str">
            <v>vol</v>
          </cell>
          <cell r="E70">
            <v>31520.738136025255</v>
          </cell>
          <cell r="F70">
            <v>674.63738465224515</v>
          </cell>
          <cell r="G70">
            <v>3141035.4425253561</v>
          </cell>
          <cell r="H70">
            <v>169518.11918970745</v>
          </cell>
          <cell r="I70">
            <v>326993.8412408352</v>
          </cell>
          <cell r="J70">
            <v>62094.559053999707</v>
          </cell>
          <cell r="K70">
            <v>33124.89120958584</v>
          </cell>
          <cell r="L70">
            <v>57239.384374042114</v>
          </cell>
          <cell r="M70">
            <v>14216.731750982202</v>
          </cell>
          <cell r="N70">
            <v>0</v>
          </cell>
          <cell r="O70">
            <v>0</v>
          </cell>
          <cell r="P70">
            <v>437.55145038494584</v>
          </cell>
          <cell r="Q70">
            <v>178.98063199808041</v>
          </cell>
          <cell r="R70">
            <v>110076.9625570488</v>
          </cell>
          <cell r="S70">
            <v>322964.76826573908</v>
          </cell>
          <cell r="T70">
            <v>61550.117384149969</v>
          </cell>
          <cell r="U70">
            <v>63668.388490479498</v>
          </cell>
          <cell r="V70">
            <v>90487.60097541631</v>
          </cell>
          <cell r="W70">
            <v>122032.23925283621</v>
          </cell>
          <cell r="X70">
            <v>0</v>
          </cell>
          <cell r="Y70">
            <v>0</v>
          </cell>
          <cell r="AA70">
            <v>9969.0746276561622</v>
          </cell>
          <cell r="AB70">
            <v>0</v>
          </cell>
          <cell r="AC70">
            <v>0</v>
          </cell>
          <cell r="AD70">
            <v>9143.0008520281808</v>
          </cell>
          <cell r="AE70">
            <v>13982.093455048405</v>
          </cell>
          <cell r="AF70">
            <v>187913.41324537288</v>
          </cell>
          <cell r="AG70">
            <v>0</v>
          </cell>
          <cell r="AH70">
            <v>0</v>
          </cell>
        </row>
        <row r="71">
          <cell r="A71">
            <v>2</v>
          </cell>
          <cell r="B71" t="str">
            <v>CapeCod</v>
          </cell>
          <cell r="C71">
            <v>43070</v>
          </cell>
          <cell r="D71" t="str">
            <v>vol</v>
          </cell>
          <cell r="E71">
            <v>38021.332592953753</v>
          </cell>
          <cell r="F71">
            <v>896.96184037846319</v>
          </cell>
          <cell r="G71">
            <v>4779658.0451397439</v>
          </cell>
          <cell r="H71">
            <v>246188.96210726805</v>
          </cell>
          <cell r="I71">
            <v>589961.30643341574</v>
          </cell>
          <cell r="J71">
            <v>89202.267573417921</v>
          </cell>
          <cell r="K71">
            <v>40564.303255722923</v>
          </cell>
          <cell r="L71">
            <v>76335.964885440932</v>
          </cell>
          <cell r="M71">
            <v>19818.723048755797</v>
          </cell>
          <cell r="N71">
            <v>0</v>
          </cell>
          <cell r="O71">
            <v>0</v>
          </cell>
          <cell r="P71">
            <v>160.12836252617478</v>
          </cell>
          <cell r="Q71">
            <v>636.35334718170816</v>
          </cell>
          <cell r="R71">
            <v>184511.81146701082</v>
          </cell>
          <cell r="S71">
            <v>434498.41490252758</v>
          </cell>
          <cell r="T71">
            <v>75816.289732370642</v>
          </cell>
          <cell r="U71">
            <v>90609.984964256379</v>
          </cell>
          <cell r="V71">
            <v>134407.52365359169</v>
          </cell>
          <cell r="W71">
            <v>159150.98167609819</v>
          </cell>
          <cell r="X71">
            <v>0</v>
          </cell>
          <cell r="Y71">
            <v>22.704834588987104</v>
          </cell>
          <cell r="AA71">
            <v>5655.5409219785161</v>
          </cell>
          <cell r="AB71">
            <v>0</v>
          </cell>
          <cell r="AC71">
            <v>0</v>
          </cell>
          <cell r="AD71">
            <v>11172.954549690665</v>
          </cell>
          <cell r="AE71">
            <v>17279.311208575986</v>
          </cell>
          <cell r="AF71">
            <v>218900.0587749501</v>
          </cell>
          <cell r="AG71">
            <v>0</v>
          </cell>
          <cell r="AH71">
            <v>0</v>
          </cell>
        </row>
        <row r="72">
          <cell r="A72">
            <v>2</v>
          </cell>
          <cell r="B72" t="str">
            <v>CapeCod</v>
          </cell>
          <cell r="C72">
            <v>43101</v>
          </cell>
          <cell r="D72" t="str">
            <v>vol</v>
          </cell>
          <cell r="E72">
            <v>37648.935317425363</v>
          </cell>
          <cell r="F72">
            <v>899.28894004597009</v>
          </cell>
          <cell r="G72">
            <v>4850697.6940624891</v>
          </cell>
          <cell r="H72">
            <v>255986.1858111734</v>
          </cell>
          <cell r="I72">
            <v>626106.54516282678</v>
          </cell>
          <cell r="J72">
            <v>87697.983431195316</v>
          </cell>
          <cell r="K72">
            <v>35569.451677807425</v>
          </cell>
          <cell r="L72">
            <v>91146.851188338303</v>
          </cell>
          <cell r="M72">
            <v>20733.266525240619</v>
          </cell>
          <cell r="N72">
            <v>0</v>
          </cell>
          <cell r="O72">
            <v>0</v>
          </cell>
          <cell r="P72">
            <v>178.51430411798867</v>
          </cell>
          <cell r="Q72">
            <v>667.57347448911696</v>
          </cell>
          <cell r="R72">
            <v>189608.18459413946</v>
          </cell>
          <cell r="S72">
            <v>437242.12912108342</v>
          </cell>
          <cell r="T72">
            <v>83213.559797134396</v>
          </cell>
          <cell r="U72">
            <v>106258.81718788747</v>
          </cell>
          <cell r="V72">
            <v>147496.96619874623</v>
          </cell>
          <cell r="W72">
            <v>160672.74671130328</v>
          </cell>
          <cell r="X72">
            <v>0</v>
          </cell>
          <cell r="Y72">
            <v>25.223288219485148</v>
          </cell>
          <cell r="AA72">
            <v>5585.7008212472138</v>
          </cell>
          <cell r="AB72">
            <v>0</v>
          </cell>
          <cell r="AC72">
            <v>0</v>
          </cell>
          <cell r="AD72">
            <v>12599.319803524948</v>
          </cell>
          <cell r="AE72">
            <v>17244.732032611159</v>
          </cell>
          <cell r="AF72">
            <v>219488.41956254654</v>
          </cell>
          <cell r="AG72">
            <v>0</v>
          </cell>
          <cell r="AH72">
            <v>0</v>
          </cell>
        </row>
        <row r="73">
          <cell r="A73">
            <v>2</v>
          </cell>
          <cell r="B73" t="str">
            <v>CapeCod</v>
          </cell>
          <cell r="C73">
            <v>43132</v>
          </cell>
          <cell r="D73" t="str">
            <v>vol</v>
          </cell>
          <cell r="E73">
            <v>37379.267059038044</v>
          </cell>
          <cell r="F73">
            <v>1057.066426265329</v>
          </cell>
          <cell r="G73">
            <v>4962385.8037152886</v>
          </cell>
          <cell r="H73">
            <v>269986.17420052044</v>
          </cell>
          <cell r="I73">
            <v>631920.93409890367</v>
          </cell>
          <cell r="J73">
            <v>90273.945215911532</v>
          </cell>
          <cell r="K73">
            <v>34306.552585795449</v>
          </cell>
          <cell r="L73">
            <v>107589.26802022738</v>
          </cell>
          <cell r="M73">
            <v>22541.761286273784</v>
          </cell>
          <cell r="N73">
            <v>0</v>
          </cell>
          <cell r="O73">
            <v>0</v>
          </cell>
          <cell r="P73">
            <v>195.00090962127788</v>
          </cell>
          <cell r="Q73">
            <v>735.09474382132521</v>
          </cell>
          <cell r="R73">
            <v>201855.43608556682</v>
          </cell>
          <cell r="S73">
            <v>441421.6057082084</v>
          </cell>
          <cell r="T73">
            <v>86716.307571543613</v>
          </cell>
          <cell r="U73">
            <v>119295.46963341406</v>
          </cell>
          <cell r="V73">
            <v>165580.63152587402</v>
          </cell>
          <cell r="W73">
            <v>178624.92742002531</v>
          </cell>
          <cell r="X73">
            <v>0</v>
          </cell>
          <cell r="Y73">
            <v>27.162535371459807</v>
          </cell>
          <cell r="AA73">
            <v>6001.0021238316695</v>
          </cell>
          <cell r="AB73">
            <v>0</v>
          </cell>
          <cell r="AC73">
            <v>0</v>
          </cell>
          <cell r="AD73">
            <v>13561.468030127711</v>
          </cell>
          <cell r="AE73">
            <v>19446.894775350622</v>
          </cell>
          <cell r="AF73">
            <v>263327.06183493318</v>
          </cell>
          <cell r="AG73">
            <v>0</v>
          </cell>
          <cell r="AH73">
            <v>0</v>
          </cell>
        </row>
        <row r="74">
          <cell r="A74">
            <v>2</v>
          </cell>
          <cell r="B74" t="str">
            <v>CapeCod</v>
          </cell>
          <cell r="C74">
            <v>43160</v>
          </cell>
          <cell r="D74" t="str">
            <v>vol</v>
          </cell>
          <cell r="E74">
            <v>32667.623418932715</v>
          </cell>
          <cell r="F74">
            <v>800.582458132483</v>
          </cell>
          <cell r="G74">
            <v>2919917.9705694504</v>
          </cell>
          <cell r="H74">
            <v>167323.36443214212</v>
          </cell>
          <cell r="I74">
            <v>335719.42679984879</v>
          </cell>
          <cell r="J74">
            <v>52131.305245421259</v>
          </cell>
          <cell r="K74">
            <v>19878.857175769052</v>
          </cell>
          <cell r="L74">
            <v>71784.61607954264</v>
          </cell>
          <cell r="M74">
            <v>16547.589876895407</v>
          </cell>
          <cell r="N74">
            <v>0</v>
          </cell>
          <cell r="O74">
            <v>0</v>
          </cell>
          <cell r="P74">
            <v>138.07531543765023</v>
          </cell>
          <cell r="Q74">
            <v>476.35121006044108</v>
          </cell>
          <cell r="R74">
            <v>118178.20540123293</v>
          </cell>
          <cell r="S74">
            <v>266721.06029100937</v>
          </cell>
          <cell r="T74">
            <v>56120.674391434135</v>
          </cell>
          <cell r="U74">
            <v>86043.208528670657</v>
          </cell>
          <cell r="V74">
            <v>125251.59828800196</v>
          </cell>
          <cell r="W74">
            <v>142466.91600176954</v>
          </cell>
          <cell r="X74">
            <v>0</v>
          </cell>
          <cell r="Y74">
            <v>19.057807241679555</v>
          </cell>
          <cell r="AA74">
            <v>3319.5276337843197</v>
          </cell>
          <cell r="AB74">
            <v>0</v>
          </cell>
          <cell r="AC74">
            <v>0</v>
          </cell>
          <cell r="AD74">
            <v>10016.252792176716</v>
          </cell>
          <cell r="AE74">
            <v>14924.14920560447</v>
          </cell>
          <cell r="AF74">
            <v>214500.11657904414</v>
          </cell>
          <cell r="AG74">
            <v>0</v>
          </cell>
          <cell r="AH74">
            <v>0</v>
          </cell>
        </row>
        <row r="75">
          <cell r="A75">
            <v>2</v>
          </cell>
          <cell r="B75" t="str">
            <v>CapeCod</v>
          </cell>
          <cell r="C75">
            <v>43191</v>
          </cell>
          <cell r="D75" t="str">
            <v>vol</v>
          </cell>
          <cell r="E75">
            <v>29307.940577674679</v>
          </cell>
          <cell r="F75">
            <v>646.97673599498648</v>
          </cell>
          <cell r="G75">
            <v>1592476.4968648488</v>
          </cell>
          <cell r="H75">
            <v>94615.38766818936</v>
          </cell>
          <cell r="I75">
            <v>133068.75963149872</v>
          </cell>
          <cell r="J75">
            <v>24889.193128732302</v>
          </cell>
          <cell r="K75">
            <v>9940.3506824897813</v>
          </cell>
          <cell r="L75">
            <v>67267.895113191829</v>
          </cell>
          <cell r="M75">
            <v>13736.682016430095</v>
          </cell>
          <cell r="N75">
            <v>0</v>
          </cell>
          <cell r="O75">
            <v>0</v>
          </cell>
          <cell r="P75">
            <v>101.17351544262613</v>
          </cell>
          <cell r="Q75">
            <v>267.03582570938511</v>
          </cell>
          <cell r="R75">
            <v>64675.632673060172</v>
          </cell>
          <cell r="S75">
            <v>155527.76077930181</v>
          </cell>
          <cell r="T75">
            <v>38741.896350216906</v>
          </cell>
          <cell r="U75">
            <v>74129.459537068687</v>
          </cell>
          <cell r="V75">
            <v>86856.769187938451</v>
          </cell>
          <cell r="W75">
            <v>128555.16137617468</v>
          </cell>
          <cell r="X75">
            <v>0</v>
          </cell>
          <cell r="Y75">
            <v>13.422090397603306</v>
          </cell>
          <cell r="AA75">
            <v>1176.5262904833266</v>
          </cell>
          <cell r="AB75">
            <v>0</v>
          </cell>
          <cell r="AC75">
            <v>0</v>
          </cell>
          <cell r="AD75">
            <v>7785.5924092532714</v>
          </cell>
          <cell r="AE75">
            <v>13624.286815023566</v>
          </cell>
          <cell r="AF75">
            <v>208797.57668784109</v>
          </cell>
          <cell r="AG75">
            <v>0</v>
          </cell>
          <cell r="AH75">
            <v>0</v>
          </cell>
        </row>
        <row r="76">
          <cell r="A76">
            <v>2</v>
          </cell>
          <cell r="B76" t="str">
            <v>CapeCod</v>
          </cell>
          <cell r="C76">
            <v>43221</v>
          </cell>
          <cell r="D76" t="str">
            <v>vol</v>
          </cell>
          <cell r="E76">
            <v>29116.969180471075</v>
          </cell>
          <cell r="F76">
            <v>530.85943939408367</v>
          </cell>
          <cell r="G76">
            <v>903434.6820926955</v>
          </cell>
          <cell r="H76">
            <v>48835.978101644432</v>
          </cell>
          <cell r="I76">
            <v>37850.477961273777</v>
          </cell>
          <cell r="J76">
            <v>7709.260155779979</v>
          </cell>
          <cell r="K76">
            <v>5129.4124247114996</v>
          </cell>
          <cell r="L76">
            <v>69000.939990912259</v>
          </cell>
          <cell r="M76">
            <v>11104.086764624793</v>
          </cell>
          <cell r="N76">
            <v>0</v>
          </cell>
          <cell r="O76">
            <v>0</v>
          </cell>
          <cell r="P76">
            <v>65.470558944172552</v>
          </cell>
          <cell r="Q76">
            <v>99.506689460287475</v>
          </cell>
          <cell r="R76">
            <v>25802.058391987041</v>
          </cell>
          <cell r="S76">
            <v>84541.600865440589</v>
          </cell>
          <cell r="T76">
            <v>25418.585445440753</v>
          </cell>
          <cell r="U76">
            <v>56456.43131046441</v>
          </cell>
          <cell r="V76">
            <v>60825.039030923086</v>
          </cell>
          <cell r="W76">
            <v>108560.86989266219</v>
          </cell>
          <cell r="X76">
            <v>0</v>
          </cell>
          <cell r="Y76">
            <v>8.4258348615954368</v>
          </cell>
          <cell r="AA76">
            <v>1228.8958187504904</v>
          </cell>
          <cell r="AB76">
            <v>0</v>
          </cell>
          <cell r="AC76">
            <v>0</v>
          </cell>
          <cell r="AD76">
            <v>6006.4530441774932</v>
          </cell>
          <cell r="AE76">
            <v>11911.469952966243</v>
          </cell>
          <cell r="AF76">
            <v>188317.4206097736</v>
          </cell>
          <cell r="AG76">
            <v>0</v>
          </cell>
          <cell r="AH76">
            <v>0</v>
          </cell>
        </row>
        <row r="77">
          <cell r="A77">
            <v>2</v>
          </cell>
          <cell r="B77" t="str">
            <v>CapeCod</v>
          </cell>
          <cell r="C77">
            <v>43252</v>
          </cell>
          <cell r="D77" t="str">
            <v>vol</v>
          </cell>
          <cell r="E77">
            <v>34573.161672551229</v>
          </cell>
          <cell r="F77">
            <v>477.25944596923046</v>
          </cell>
          <cell r="G77">
            <v>757260.77387255733</v>
          </cell>
          <cell r="H77">
            <v>37127.601421757223</v>
          </cell>
          <cell r="I77">
            <v>14786.881235123008</v>
          </cell>
          <cell r="J77">
            <v>3260.4273031644034</v>
          </cell>
          <cell r="K77">
            <v>4261.2595902216854</v>
          </cell>
          <cell r="L77">
            <v>68400.083733424763</v>
          </cell>
          <cell r="M77">
            <v>10157.569403499992</v>
          </cell>
          <cell r="N77">
            <v>0</v>
          </cell>
          <cell r="O77">
            <v>0</v>
          </cell>
          <cell r="P77">
            <v>53.163998121056139</v>
          </cell>
          <cell r="Q77">
            <v>39.746909308851528</v>
          </cell>
          <cell r="R77">
            <v>20721.392559918721</v>
          </cell>
          <cell r="S77">
            <v>80949.098335109316</v>
          </cell>
          <cell r="T77">
            <v>20636.480174541539</v>
          </cell>
          <cell r="U77">
            <v>52106.134833860284</v>
          </cell>
          <cell r="V77">
            <v>53348.972589833545</v>
          </cell>
          <cell r="W77">
            <v>101382.20826116536</v>
          </cell>
          <cell r="X77">
            <v>0</v>
          </cell>
          <cell r="Y77">
            <v>6.8084321030261368</v>
          </cell>
          <cell r="AA77">
            <v>349.73856627066652</v>
          </cell>
          <cell r="AB77">
            <v>219.81193181546894</v>
          </cell>
          <cell r="AC77">
            <v>0</v>
          </cell>
          <cell r="AD77">
            <v>7063.5236879355671</v>
          </cell>
          <cell r="AE77">
            <v>14305.936204355286</v>
          </cell>
          <cell r="AF77">
            <v>182384.744849952</v>
          </cell>
          <cell r="AG77">
            <v>0</v>
          </cell>
          <cell r="AH77">
            <v>0</v>
          </cell>
        </row>
        <row r="78">
          <cell r="A78">
            <v>2</v>
          </cell>
          <cell r="B78" t="str">
            <v>CapeCod</v>
          </cell>
          <cell r="C78">
            <v>43282</v>
          </cell>
          <cell r="D78" t="str">
            <v>vol</v>
          </cell>
          <cell r="E78">
            <v>30804.344294617804</v>
          </cell>
          <cell r="F78">
            <v>431.4464291642264</v>
          </cell>
          <cell r="G78">
            <v>674311.40191507572</v>
          </cell>
          <cell r="H78">
            <v>32283.479377002754</v>
          </cell>
          <cell r="I78">
            <v>13457.077380603871</v>
          </cell>
          <cell r="J78">
            <v>2909.9437740730864</v>
          </cell>
          <cell r="K78">
            <v>3714.6288398738543</v>
          </cell>
          <cell r="L78">
            <v>79486.466938311918</v>
          </cell>
          <cell r="M78">
            <v>10049.632299447389</v>
          </cell>
          <cell r="N78">
            <v>0</v>
          </cell>
          <cell r="O78">
            <v>0</v>
          </cell>
          <cell r="P78">
            <v>46.90187180072337</v>
          </cell>
          <cell r="Q78">
            <v>26.039272597837339</v>
          </cell>
          <cell r="R78">
            <v>20250.462183565396</v>
          </cell>
          <cell r="S78">
            <v>77669.589295711849</v>
          </cell>
          <cell r="T78">
            <v>18698.109275713476</v>
          </cell>
          <cell r="U78">
            <v>49385.714628816349</v>
          </cell>
          <cell r="V78">
            <v>49320.956161452108</v>
          </cell>
          <cell r="W78">
            <v>89782.747089591809</v>
          </cell>
          <cell r="X78">
            <v>0</v>
          </cell>
          <cell r="Y78">
            <v>6.0048484420392896</v>
          </cell>
          <cell r="AA78">
            <v>265.85150131397552</v>
          </cell>
          <cell r="AB78">
            <v>0</v>
          </cell>
          <cell r="AC78">
            <v>0</v>
          </cell>
          <cell r="AD78">
            <v>4955.0810376958379</v>
          </cell>
          <cell r="AE78">
            <v>17562.975636173138</v>
          </cell>
          <cell r="AF78">
            <v>168402.163878811</v>
          </cell>
          <cell r="AG78">
            <v>0</v>
          </cell>
          <cell r="AH78">
            <v>0</v>
          </cell>
        </row>
        <row r="79">
          <cell r="A79">
            <v>2</v>
          </cell>
          <cell r="B79" t="str">
            <v>CapeCod</v>
          </cell>
          <cell r="C79">
            <v>43313</v>
          </cell>
          <cell r="D79" t="str">
            <v>vol</v>
          </cell>
          <cell r="E79">
            <v>24679.13652636933</v>
          </cell>
          <cell r="F79">
            <v>401.77891204209243</v>
          </cell>
          <cell r="G79">
            <v>613264.44585850718</v>
          </cell>
          <cell r="H79">
            <v>31091.240027721615</v>
          </cell>
          <cell r="I79">
            <v>13915.939907697619</v>
          </cell>
          <cell r="J79">
            <v>4713.9729154959314</v>
          </cell>
          <cell r="K79">
            <v>-1272.4625439137608</v>
          </cell>
          <cell r="L79">
            <v>75386.634679833078</v>
          </cell>
          <cell r="M79">
            <v>8723.4903755625546</v>
          </cell>
          <cell r="N79">
            <v>0</v>
          </cell>
          <cell r="O79">
            <v>0</v>
          </cell>
          <cell r="P79">
            <v>47.081367477542159</v>
          </cell>
          <cell r="Q79">
            <v>26.565519702690445</v>
          </cell>
          <cell r="R79">
            <v>21362.549866283065</v>
          </cell>
          <cell r="S79">
            <v>73006.048961516703</v>
          </cell>
          <cell r="T79">
            <v>24326.82953865415</v>
          </cell>
          <cell r="U79">
            <v>43058.793292105605</v>
          </cell>
          <cell r="V79">
            <v>46176.564314224554</v>
          </cell>
          <cell r="W79">
            <v>90665.571997245424</v>
          </cell>
          <cell r="X79">
            <v>0</v>
          </cell>
          <cell r="Y79">
            <v>6.0070444105635339</v>
          </cell>
          <cell r="AA79">
            <v>488.8633961451186</v>
          </cell>
          <cell r="AB79">
            <v>0</v>
          </cell>
          <cell r="AC79">
            <v>0</v>
          </cell>
          <cell r="AD79">
            <v>5262.2345852610488</v>
          </cell>
          <cell r="AE79">
            <v>16491.292600188033</v>
          </cell>
          <cell r="AF79">
            <v>156868.21578950982</v>
          </cell>
          <cell r="AG79">
            <v>0</v>
          </cell>
          <cell r="AH79">
            <v>0</v>
          </cell>
        </row>
        <row r="80">
          <cell r="A80">
            <v>2</v>
          </cell>
          <cell r="B80" t="str">
            <v>CapeCod</v>
          </cell>
          <cell r="C80">
            <v>43344</v>
          </cell>
          <cell r="D80" t="str">
            <v>vol</v>
          </cell>
          <cell r="E80">
            <v>20588.835008275702</v>
          </cell>
          <cell r="F80">
            <v>413.38775978492458</v>
          </cell>
          <cell r="G80">
            <v>858863.12949034013</v>
          </cell>
          <cell r="H80">
            <v>49757.48913022317</v>
          </cell>
          <cell r="I80">
            <v>38396.682976347729</v>
          </cell>
          <cell r="J80">
            <v>17292.497250390978</v>
          </cell>
          <cell r="K80">
            <v>13215.069670507466</v>
          </cell>
          <cell r="L80">
            <v>56936.37490975931</v>
          </cell>
          <cell r="M80">
            <v>9310.9600801371344</v>
          </cell>
          <cell r="N80">
            <v>0</v>
          </cell>
          <cell r="O80">
            <v>0</v>
          </cell>
          <cell r="P80">
            <v>53.276284163016257</v>
          </cell>
          <cell r="Q80">
            <v>67.939744265075674</v>
          </cell>
          <cell r="R80">
            <v>40808.67020780754</v>
          </cell>
          <cell r="S80">
            <v>131353.63277154055</v>
          </cell>
          <cell r="T80">
            <v>26282.350724521115</v>
          </cell>
          <cell r="U80">
            <v>44791.446741905354</v>
          </cell>
          <cell r="V80">
            <v>52808.067363749578</v>
          </cell>
          <cell r="W80">
            <v>89442.507796729798</v>
          </cell>
          <cell r="X80">
            <v>0</v>
          </cell>
          <cell r="Y80">
            <v>6.8182822006123356</v>
          </cell>
          <cell r="AA80">
            <v>936.81517984640061</v>
          </cell>
          <cell r="AB80">
            <v>0</v>
          </cell>
          <cell r="AC80">
            <v>0</v>
          </cell>
          <cell r="AD80">
            <v>5836.6388541500928</v>
          </cell>
          <cell r="AE80">
            <v>12601.835766382126</v>
          </cell>
          <cell r="AF80">
            <v>163755.3599814442</v>
          </cell>
          <cell r="AG80">
            <v>0</v>
          </cell>
          <cell r="AH80">
            <v>0</v>
          </cell>
        </row>
        <row r="81">
          <cell r="A81">
            <v>2</v>
          </cell>
          <cell r="B81" t="str">
            <v>CapeCod</v>
          </cell>
          <cell r="C81">
            <v>43374</v>
          </cell>
          <cell r="D81" t="str">
            <v>vol</v>
          </cell>
          <cell r="E81">
            <v>20576.84955685203</v>
          </cell>
          <cell r="F81">
            <v>512.65527287066016</v>
          </cell>
          <cell r="G81">
            <v>1587808.6911025657</v>
          </cell>
          <cell r="H81">
            <v>98630.346960319672</v>
          </cell>
          <cell r="I81">
            <v>127844.46198574171</v>
          </cell>
          <cell r="J81">
            <v>30559.921498216936</v>
          </cell>
          <cell r="K81">
            <v>18700.881983010517</v>
          </cell>
          <cell r="L81">
            <v>45886.159869564959</v>
          </cell>
          <cell r="M81">
            <v>9639.7409702461155</v>
          </cell>
          <cell r="N81">
            <v>0</v>
          </cell>
          <cell r="O81">
            <v>0</v>
          </cell>
          <cell r="P81">
            <v>69.442557835295418</v>
          </cell>
          <cell r="Q81">
            <v>238.20042752503696</v>
          </cell>
          <cell r="R81">
            <v>62598.70771350243</v>
          </cell>
          <cell r="S81">
            <v>186192.25604301057</v>
          </cell>
          <cell r="T81">
            <v>32726.379128959714</v>
          </cell>
          <cell r="U81">
            <v>50316.260958259867</v>
          </cell>
          <cell r="V81">
            <v>66129.826274900726</v>
          </cell>
          <cell r="W81">
            <v>79288.764629343088</v>
          </cell>
          <cell r="X81">
            <v>0</v>
          </cell>
          <cell r="Y81">
            <v>9.3126135244893256</v>
          </cell>
          <cell r="AA81">
            <v>1639.6188206948068</v>
          </cell>
          <cell r="AB81">
            <v>0</v>
          </cell>
          <cell r="AC81">
            <v>0</v>
          </cell>
          <cell r="AD81">
            <v>7767.3086204154824</v>
          </cell>
          <cell r="AE81">
            <v>10951.670367220446</v>
          </cell>
          <cell r="AF81">
            <v>151781.89509450644</v>
          </cell>
          <cell r="AG81">
            <v>0</v>
          </cell>
          <cell r="AH81">
            <v>0</v>
          </cell>
        </row>
        <row r="82">
          <cell r="A82">
            <v>2</v>
          </cell>
          <cell r="B82" t="str">
            <v>CapeCod</v>
          </cell>
          <cell r="C82">
            <v>43405</v>
          </cell>
          <cell r="D82" t="str">
            <v>vol</v>
          </cell>
          <cell r="E82">
            <v>30091.818912242961</v>
          </cell>
          <cell r="F82">
            <v>704.24229789601964</v>
          </cell>
          <cell r="G82">
            <v>3279605.8187122289</v>
          </cell>
          <cell r="H82">
            <v>177351.05541716545</v>
          </cell>
          <cell r="I82">
            <v>332491.79337028757</v>
          </cell>
          <cell r="J82">
            <v>63485.699918696526</v>
          </cell>
          <cell r="K82">
            <v>33795.266038782538</v>
          </cell>
          <cell r="L82">
            <v>52716.958061557394</v>
          </cell>
          <cell r="M82">
            <v>12653.132121722145</v>
          </cell>
          <cell r="N82">
            <v>0</v>
          </cell>
          <cell r="O82">
            <v>0</v>
          </cell>
          <cell r="P82">
            <v>457.97640082180556</v>
          </cell>
          <cell r="Q82">
            <v>181.76216711557731</v>
          </cell>
          <cell r="R82">
            <v>118416.06489709119</v>
          </cell>
          <cell r="S82">
            <v>344622.95260129805</v>
          </cell>
          <cell r="T82">
            <v>62982.346622444777</v>
          </cell>
          <cell r="U82">
            <v>68114.105562390716</v>
          </cell>
          <cell r="V82">
            <v>92802.455899061344</v>
          </cell>
          <cell r="W82">
            <v>125527.59118763712</v>
          </cell>
          <cell r="X82">
            <v>0</v>
          </cell>
          <cell r="Y82">
            <v>0</v>
          </cell>
          <cell r="AA82">
            <v>9638.754878608579</v>
          </cell>
          <cell r="AB82">
            <v>0</v>
          </cell>
          <cell r="AC82">
            <v>0</v>
          </cell>
          <cell r="AD82">
            <v>9244.7058132120001</v>
          </cell>
          <cell r="AE82">
            <v>13641.95323865307</v>
          </cell>
          <cell r="AF82">
            <v>199402.51021652977</v>
          </cell>
          <cell r="AG82">
            <v>0</v>
          </cell>
          <cell r="AH82">
            <v>0</v>
          </cell>
        </row>
        <row r="83">
          <cell r="A83">
            <v>2</v>
          </cell>
          <cell r="B83" t="str">
            <v>CapeCod</v>
          </cell>
          <cell r="C83">
            <v>43435</v>
          </cell>
          <cell r="D83" t="str">
            <v>vol</v>
          </cell>
          <cell r="E83">
            <v>34822.376266691717</v>
          </cell>
          <cell r="F83">
            <v>913.37707110044835</v>
          </cell>
          <cell r="G83">
            <v>4842328.6066208417</v>
          </cell>
          <cell r="H83">
            <v>249885.64983190695</v>
          </cell>
          <cell r="I83">
            <v>588507.25604694919</v>
          </cell>
          <cell r="J83">
            <v>88472.295969070925</v>
          </cell>
          <cell r="K83">
            <v>40057.311922942637</v>
          </cell>
          <cell r="L83">
            <v>67327.531269696337</v>
          </cell>
          <cell r="M83">
            <v>17352.113455081835</v>
          </cell>
          <cell r="N83">
            <v>0</v>
          </cell>
          <cell r="O83">
            <v>0</v>
          </cell>
          <cell r="P83">
            <v>177.30540546212916</v>
          </cell>
          <cell r="Q83">
            <v>628.66960809960301</v>
          </cell>
          <cell r="R83">
            <v>189464.07018400525</v>
          </cell>
          <cell r="S83">
            <v>447315.72625317657</v>
          </cell>
          <cell r="T83">
            <v>75561.50696659938</v>
          </cell>
          <cell r="U83">
            <v>94111.777280129871</v>
          </cell>
          <cell r="V83">
            <v>135153.32301546924</v>
          </cell>
          <cell r="W83">
            <v>159080.60335140134</v>
          </cell>
          <cell r="X83">
            <v>0</v>
          </cell>
          <cell r="Y83">
            <v>24.838904698378578</v>
          </cell>
          <cell r="AA83">
            <v>5428.3337547370975</v>
          </cell>
          <cell r="AB83">
            <v>0</v>
          </cell>
          <cell r="AC83">
            <v>0</v>
          </cell>
          <cell r="AD83">
            <v>11108.112280724861</v>
          </cell>
          <cell r="AE83">
            <v>16460.010499886244</v>
          </cell>
          <cell r="AF83">
            <v>225992.14676614985</v>
          </cell>
          <cell r="AG83">
            <v>0</v>
          </cell>
          <cell r="AH83">
            <v>0</v>
          </cell>
        </row>
        <row r="84">
          <cell r="A84">
            <v>2</v>
          </cell>
          <cell r="B84" t="str">
            <v>CapeCod</v>
          </cell>
          <cell r="C84">
            <v>43466</v>
          </cell>
          <cell r="D84" t="str">
            <v>vol</v>
          </cell>
          <cell r="E84">
            <v>35228.048735908131</v>
          </cell>
          <cell r="F84">
            <v>941.58421626110999</v>
          </cell>
          <cell r="G84">
            <v>5059088.04310821</v>
          </cell>
          <cell r="H84">
            <v>267460.04424143065</v>
          </cell>
          <cell r="I84">
            <v>643885.16334048577</v>
          </cell>
          <cell r="J84">
            <v>89552.225916016498</v>
          </cell>
          <cell r="K84">
            <v>36164.709869443119</v>
          </cell>
          <cell r="L84">
            <v>84196.208482179529</v>
          </cell>
          <cell r="M84">
            <v>18550.327459578766</v>
          </cell>
          <cell r="N84">
            <v>0</v>
          </cell>
          <cell r="O84">
            <v>0</v>
          </cell>
          <cell r="P84">
            <v>202.60124888464554</v>
          </cell>
          <cell r="Q84">
            <v>679.82837298383356</v>
          </cell>
          <cell r="R84">
            <v>201480.7985985275</v>
          </cell>
          <cell r="S84">
            <v>462101.12478594959</v>
          </cell>
          <cell r="T84">
            <v>85401.526901820384</v>
          </cell>
          <cell r="U84">
            <v>113460.96854846546</v>
          </cell>
          <cell r="V84">
            <v>152312.10375532322</v>
          </cell>
          <cell r="W84">
            <v>165183.30801043313</v>
          </cell>
          <cell r="X84">
            <v>0</v>
          </cell>
          <cell r="Y84">
            <v>28.267911457866454</v>
          </cell>
          <cell r="AA84">
            <v>5518.751065581504</v>
          </cell>
          <cell r="AB84">
            <v>0</v>
          </cell>
          <cell r="AC84">
            <v>0</v>
          </cell>
          <cell r="AD84">
            <v>12874.496552133445</v>
          </cell>
          <cell r="AE84">
            <v>16934.522878479707</v>
          </cell>
          <cell r="AF84">
            <v>232630.01161927235</v>
          </cell>
          <cell r="AG84">
            <v>0</v>
          </cell>
          <cell r="AH84">
            <v>0</v>
          </cell>
        </row>
        <row r="85">
          <cell r="A85">
            <v>2</v>
          </cell>
          <cell r="B85" t="str">
            <v>CapeCod</v>
          </cell>
          <cell r="C85">
            <v>43497</v>
          </cell>
          <cell r="D85" t="str">
            <v>vol</v>
          </cell>
          <cell r="E85">
            <v>34278.963902958239</v>
          </cell>
          <cell r="F85">
            <v>1096.9065866117144</v>
          </cell>
          <cell r="G85">
            <v>5131827.6154898973</v>
          </cell>
          <cell r="H85">
            <v>279693.8162858776</v>
          </cell>
          <cell r="I85">
            <v>642410.25186708116</v>
          </cell>
          <cell r="J85">
            <v>91340.981591584219</v>
          </cell>
          <cell r="K85">
            <v>34597.144363066771</v>
          </cell>
          <cell r="L85">
            <v>98652.62186535736</v>
          </cell>
          <cell r="M85">
            <v>19953.263474717634</v>
          </cell>
          <cell r="N85">
            <v>0</v>
          </cell>
          <cell r="O85">
            <v>0</v>
          </cell>
          <cell r="P85">
            <v>219.57110417960772</v>
          </cell>
          <cell r="Q85">
            <v>741.47790016047873</v>
          </cell>
          <cell r="R85">
            <v>213907.83607409973</v>
          </cell>
          <cell r="S85">
            <v>465790.0892060172</v>
          </cell>
          <cell r="T85">
            <v>88258.041288147811</v>
          </cell>
          <cell r="U85">
            <v>125950.75671872246</v>
          </cell>
          <cell r="V85">
            <v>169546.14784178959</v>
          </cell>
          <cell r="W85">
            <v>181930.22210753741</v>
          </cell>
          <cell r="X85">
            <v>0</v>
          </cell>
          <cell r="Y85">
            <v>30.286107783874741</v>
          </cell>
          <cell r="AA85">
            <v>5879.0630025846967</v>
          </cell>
          <cell r="AB85">
            <v>0</v>
          </cell>
          <cell r="AC85">
            <v>0</v>
          </cell>
          <cell r="AD85">
            <v>13738.676430043537</v>
          </cell>
          <cell r="AE85">
            <v>18887.636725268701</v>
          </cell>
          <cell r="AF85">
            <v>276835.13542781689</v>
          </cell>
          <cell r="AG85">
            <v>0</v>
          </cell>
          <cell r="AH85">
            <v>0</v>
          </cell>
        </row>
      </sheetData>
      <sheetData sheetId="15">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38353</v>
          </cell>
          <cell r="D2" t="str">
            <v>meter</v>
          </cell>
          <cell r="E2">
            <v>8072</v>
          </cell>
          <cell r="F2">
            <v>33</v>
          </cell>
          <cell r="G2">
            <v>76744</v>
          </cell>
          <cell r="H2">
            <v>2632</v>
          </cell>
          <cell r="I2">
            <v>6142</v>
          </cell>
          <cell r="J2">
            <v>146</v>
          </cell>
          <cell r="K2">
            <v>32</v>
          </cell>
          <cell r="L2">
            <v>1631</v>
          </cell>
          <cell r="M2">
            <v>120</v>
          </cell>
          <cell r="N2">
            <v>4</v>
          </cell>
          <cell r="Q2">
            <v>8</v>
          </cell>
          <cell r="R2">
            <v>267</v>
          </cell>
          <cell r="S2">
            <v>52</v>
          </cell>
          <cell r="T2">
            <v>5</v>
          </cell>
          <cell r="U2">
            <v>166</v>
          </cell>
          <cell r="V2">
            <v>53</v>
          </cell>
          <cell r="W2">
            <v>9</v>
          </cell>
          <cell r="X2">
            <v>1</v>
          </cell>
          <cell r="AA2">
            <v>2</v>
          </cell>
          <cell r="AD2">
            <v>3</v>
          </cell>
          <cell r="AE2">
            <v>2</v>
          </cell>
          <cell r="AF2">
            <v>2</v>
          </cell>
          <cell r="AG2">
            <v>2</v>
          </cell>
          <cell r="AH2">
            <v>4</v>
          </cell>
        </row>
        <row r="3">
          <cell r="A3">
            <v>2</v>
          </cell>
          <cell r="B3" t="str">
            <v>CapeCod</v>
          </cell>
          <cell r="C3">
            <v>38384</v>
          </cell>
          <cell r="D3" t="str">
            <v>meter</v>
          </cell>
          <cell r="E3">
            <v>7980</v>
          </cell>
          <cell r="F3">
            <v>33</v>
          </cell>
          <cell r="G3">
            <v>77014</v>
          </cell>
          <cell r="H3">
            <v>2645</v>
          </cell>
          <cell r="I3">
            <v>6203</v>
          </cell>
          <cell r="J3">
            <v>147</v>
          </cell>
          <cell r="K3">
            <v>31</v>
          </cell>
          <cell r="L3">
            <v>1622</v>
          </cell>
          <cell r="M3">
            <v>120</v>
          </cell>
          <cell r="N3">
            <v>4</v>
          </cell>
          <cell r="Q3">
            <v>8</v>
          </cell>
          <cell r="R3">
            <v>269</v>
          </cell>
          <cell r="S3">
            <v>54</v>
          </cell>
          <cell r="T3">
            <v>6</v>
          </cell>
          <cell r="U3">
            <v>169</v>
          </cell>
          <cell r="V3">
            <v>54</v>
          </cell>
          <cell r="W3">
            <v>9</v>
          </cell>
          <cell r="X3">
            <v>1</v>
          </cell>
          <cell r="AA3">
            <v>2</v>
          </cell>
          <cell r="AD3">
            <v>3</v>
          </cell>
          <cell r="AE3">
            <v>2</v>
          </cell>
          <cell r="AF3">
            <v>2</v>
          </cell>
          <cell r="AG3">
            <v>2</v>
          </cell>
          <cell r="AH3">
            <v>4</v>
          </cell>
        </row>
        <row r="4">
          <cell r="A4">
            <v>2</v>
          </cell>
          <cell r="B4" t="str">
            <v>CapeCod</v>
          </cell>
          <cell r="C4">
            <v>38412</v>
          </cell>
          <cell r="D4" t="str">
            <v>meter</v>
          </cell>
          <cell r="E4">
            <v>7941</v>
          </cell>
          <cell r="F4">
            <v>33</v>
          </cell>
          <cell r="G4">
            <v>77128</v>
          </cell>
          <cell r="H4">
            <v>2647</v>
          </cell>
          <cell r="I4">
            <v>6251</v>
          </cell>
          <cell r="J4">
            <v>147</v>
          </cell>
          <cell r="K4">
            <v>31</v>
          </cell>
          <cell r="L4">
            <v>1620</v>
          </cell>
          <cell r="M4">
            <v>121</v>
          </cell>
          <cell r="N4">
            <v>4</v>
          </cell>
          <cell r="Q4">
            <v>8</v>
          </cell>
          <cell r="R4">
            <v>260</v>
          </cell>
          <cell r="S4">
            <v>53</v>
          </cell>
          <cell r="T4">
            <v>6</v>
          </cell>
          <cell r="U4">
            <v>169</v>
          </cell>
          <cell r="V4">
            <v>52</v>
          </cell>
          <cell r="W4">
            <v>9</v>
          </cell>
          <cell r="X4">
            <v>1</v>
          </cell>
          <cell r="AA4">
            <v>2</v>
          </cell>
          <cell r="AD4">
            <v>3</v>
          </cell>
          <cell r="AE4">
            <v>2</v>
          </cell>
          <cell r="AF4">
            <v>2</v>
          </cell>
          <cell r="AG4">
            <v>2</v>
          </cell>
          <cell r="AH4">
            <v>4</v>
          </cell>
        </row>
        <row r="5">
          <cell r="A5">
            <v>2</v>
          </cell>
          <cell r="B5" t="str">
            <v>CapeCod</v>
          </cell>
          <cell r="C5">
            <v>38443</v>
          </cell>
          <cell r="D5" t="str">
            <v>meter</v>
          </cell>
          <cell r="E5">
            <v>7902</v>
          </cell>
          <cell r="F5">
            <v>30</v>
          </cell>
          <cell r="G5">
            <v>77259</v>
          </cell>
          <cell r="H5">
            <v>2641</v>
          </cell>
          <cell r="I5">
            <v>6259</v>
          </cell>
          <cell r="J5">
            <v>145</v>
          </cell>
          <cell r="K5">
            <v>31</v>
          </cell>
          <cell r="L5">
            <v>1634</v>
          </cell>
          <cell r="M5">
            <v>122</v>
          </cell>
          <cell r="N5">
            <v>4</v>
          </cell>
          <cell r="Q5">
            <v>8</v>
          </cell>
          <cell r="R5">
            <v>263</v>
          </cell>
          <cell r="S5">
            <v>53</v>
          </cell>
          <cell r="T5">
            <v>6</v>
          </cell>
          <cell r="U5">
            <v>158</v>
          </cell>
          <cell r="V5">
            <v>53</v>
          </cell>
          <cell r="W5">
            <v>9</v>
          </cell>
          <cell r="X5">
            <v>1</v>
          </cell>
          <cell r="AA5">
            <v>2</v>
          </cell>
          <cell r="AD5">
            <v>3</v>
          </cell>
          <cell r="AE5">
            <v>2</v>
          </cell>
          <cell r="AF5">
            <v>2</v>
          </cell>
          <cell r="AG5">
            <v>2</v>
          </cell>
          <cell r="AH5">
            <v>4</v>
          </cell>
        </row>
        <row r="6">
          <cell r="A6">
            <v>2</v>
          </cell>
          <cell r="B6" t="str">
            <v>CapeCod</v>
          </cell>
          <cell r="C6">
            <v>38473</v>
          </cell>
          <cell r="D6" t="str">
            <v>meter</v>
          </cell>
          <cell r="E6">
            <v>7986</v>
          </cell>
          <cell r="F6">
            <v>29</v>
          </cell>
          <cell r="G6">
            <v>77334</v>
          </cell>
          <cell r="H6">
            <v>2613</v>
          </cell>
          <cell r="I6">
            <v>6243</v>
          </cell>
          <cell r="J6">
            <v>144</v>
          </cell>
          <cell r="K6">
            <v>31</v>
          </cell>
          <cell r="L6">
            <v>1661</v>
          </cell>
          <cell r="M6">
            <v>121</v>
          </cell>
          <cell r="N6">
            <v>4</v>
          </cell>
          <cell r="Q6">
            <v>8</v>
          </cell>
          <cell r="R6">
            <v>260</v>
          </cell>
          <cell r="S6">
            <v>53</v>
          </cell>
          <cell r="T6">
            <v>6</v>
          </cell>
          <cell r="U6">
            <v>154</v>
          </cell>
          <cell r="V6">
            <v>54</v>
          </cell>
          <cell r="W6">
            <v>9</v>
          </cell>
          <cell r="X6">
            <v>1</v>
          </cell>
          <cell r="AA6">
            <v>2</v>
          </cell>
          <cell r="AD6">
            <v>3</v>
          </cell>
          <cell r="AE6">
            <v>2</v>
          </cell>
          <cell r="AF6">
            <v>2</v>
          </cell>
          <cell r="AG6">
            <v>2</v>
          </cell>
          <cell r="AH6">
            <v>4</v>
          </cell>
        </row>
        <row r="7">
          <cell r="A7">
            <v>2</v>
          </cell>
          <cell r="B7" t="str">
            <v>CapeCod</v>
          </cell>
          <cell r="C7">
            <v>38504</v>
          </cell>
          <cell r="D7" t="str">
            <v>meter</v>
          </cell>
          <cell r="E7">
            <v>8151</v>
          </cell>
          <cell r="F7">
            <v>27</v>
          </cell>
          <cell r="G7">
            <v>77443</v>
          </cell>
          <cell r="H7">
            <v>2594</v>
          </cell>
          <cell r="I7">
            <v>6219</v>
          </cell>
          <cell r="J7">
            <v>144</v>
          </cell>
          <cell r="K7">
            <v>31</v>
          </cell>
          <cell r="L7">
            <v>1659</v>
          </cell>
          <cell r="M7">
            <v>120</v>
          </cell>
          <cell r="N7">
            <v>4</v>
          </cell>
          <cell r="Q7">
            <v>8</v>
          </cell>
          <cell r="R7">
            <v>256</v>
          </cell>
          <cell r="S7">
            <v>54</v>
          </cell>
          <cell r="T7">
            <v>6</v>
          </cell>
          <cell r="U7">
            <v>150</v>
          </cell>
          <cell r="V7">
            <v>51</v>
          </cell>
          <cell r="W7">
            <v>9</v>
          </cell>
          <cell r="X7">
            <v>1</v>
          </cell>
          <cell r="AA7">
            <v>2</v>
          </cell>
          <cell r="AD7">
            <v>3</v>
          </cell>
          <cell r="AE7">
            <v>2</v>
          </cell>
          <cell r="AF7">
            <v>2</v>
          </cell>
          <cell r="AG7">
            <v>2</v>
          </cell>
          <cell r="AH7">
            <v>4</v>
          </cell>
        </row>
        <row r="8">
          <cell r="A8">
            <v>2</v>
          </cell>
          <cell r="B8" t="str">
            <v>CapeCod</v>
          </cell>
          <cell r="C8">
            <v>38534</v>
          </cell>
          <cell r="D8" t="str">
            <v>meter</v>
          </cell>
          <cell r="E8">
            <v>8290</v>
          </cell>
          <cell r="F8">
            <v>27</v>
          </cell>
          <cell r="G8">
            <v>77553</v>
          </cell>
          <cell r="H8">
            <v>2580</v>
          </cell>
          <cell r="I8">
            <v>6162</v>
          </cell>
          <cell r="J8">
            <v>147</v>
          </cell>
          <cell r="K8">
            <v>32</v>
          </cell>
          <cell r="L8">
            <v>1667</v>
          </cell>
          <cell r="M8">
            <v>127</v>
          </cell>
          <cell r="N8">
            <v>4</v>
          </cell>
          <cell r="Q8">
            <v>8</v>
          </cell>
          <cell r="R8">
            <v>236</v>
          </cell>
          <cell r="S8">
            <v>51</v>
          </cell>
          <cell r="T8">
            <v>6</v>
          </cell>
          <cell r="U8">
            <v>128</v>
          </cell>
          <cell r="V8">
            <v>45</v>
          </cell>
          <cell r="W8">
            <v>9</v>
          </cell>
          <cell r="X8">
            <v>1</v>
          </cell>
          <cell r="AA8">
            <v>2</v>
          </cell>
          <cell r="AD8">
            <v>3</v>
          </cell>
          <cell r="AE8">
            <v>2</v>
          </cell>
          <cell r="AF8">
            <v>2</v>
          </cell>
          <cell r="AG8">
            <v>2</v>
          </cell>
          <cell r="AH8">
            <v>4</v>
          </cell>
        </row>
        <row r="9">
          <cell r="A9">
            <v>2</v>
          </cell>
          <cell r="B9" t="str">
            <v>CapeCod</v>
          </cell>
          <cell r="C9">
            <v>38565</v>
          </cell>
          <cell r="D9" t="str">
            <v>meter</v>
          </cell>
          <cell r="E9">
            <v>8306</v>
          </cell>
          <cell r="F9">
            <v>28</v>
          </cell>
          <cell r="G9">
            <v>77743</v>
          </cell>
          <cell r="H9">
            <v>2525</v>
          </cell>
          <cell r="I9">
            <v>6040</v>
          </cell>
          <cell r="J9">
            <v>142</v>
          </cell>
          <cell r="K9">
            <v>32</v>
          </cell>
          <cell r="L9">
            <v>1638</v>
          </cell>
          <cell r="M9">
            <v>126</v>
          </cell>
          <cell r="N9">
            <v>3</v>
          </cell>
          <cell r="Q9">
            <v>8</v>
          </cell>
          <cell r="R9">
            <v>238</v>
          </cell>
          <cell r="S9">
            <v>51</v>
          </cell>
          <cell r="T9">
            <v>6</v>
          </cell>
          <cell r="U9">
            <v>124</v>
          </cell>
          <cell r="V9">
            <v>46</v>
          </cell>
          <cell r="W9">
            <v>9</v>
          </cell>
          <cell r="X9">
            <v>1</v>
          </cell>
          <cell r="AA9">
            <v>2</v>
          </cell>
          <cell r="AD9">
            <v>3</v>
          </cell>
          <cell r="AE9">
            <v>2</v>
          </cell>
          <cell r="AF9">
            <v>2</v>
          </cell>
          <cell r="AG9">
            <v>2</v>
          </cell>
          <cell r="AH9">
            <v>4</v>
          </cell>
        </row>
        <row r="10">
          <cell r="A10">
            <v>2</v>
          </cell>
          <cell r="B10" t="str">
            <v>CapeCod</v>
          </cell>
          <cell r="C10">
            <v>38596</v>
          </cell>
          <cell r="D10" t="str">
            <v>meter</v>
          </cell>
          <cell r="E10">
            <v>8256</v>
          </cell>
          <cell r="F10">
            <v>28</v>
          </cell>
          <cell r="G10">
            <v>77807</v>
          </cell>
          <cell r="H10">
            <v>2486</v>
          </cell>
          <cell r="I10">
            <v>5949</v>
          </cell>
          <cell r="J10">
            <v>140</v>
          </cell>
          <cell r="K10">
            <v>32</v>
          </cell>
          <cell r="L10">
            <v>1619</v>
          </cell>
          <cell r="M10">
            <v>125</v>
          </cell>
          <cell r="N10">
            <v>3</v>
          </cell>
          <cell r="Q10">
            <v>8</v>
          </cell>
          <cell r="R10">
            <v>247</v>
          </cell>
          <cell r="S10">
            <v>50</v>
          </cell>
          <cell r="T10">
            <v>6</v>
          </cell>
          <cell r="U10">
            <v>126</v>
          </cell>
          <cell r="V10">
            <v>45</v>
          </cell>
          <cell r="W10">
            <v>9</v>
          </cell>
          <cell r="X10">
            <v>1</v>
          </cell>
          <cell r="AA10">
            <v>1</v>
          </cell>
          <cell r="AD10">
            <v>3</v>
          </cell>
          <cell r="AE10">
            <v>2</v>
          </cell>
          <cell r="AF10">
            <v>2</v>
          </cell>
          <cell r="AG10">
            <v>2</v>
          </cell>
          <cell r="AH10">
            <v>4</v>
          </cell>
        </row>
        <row r="11">
          <cell r="A11">
            <v>2</v>
          </cell>
          <cell r="B11" t="str">
            <v>CapeCod</v>
          </cell>
          <cell r="C11">
            <v>38626</v>
          </cell>
          <cell r="D11" t="str">
            <v>meter</v>
          </cell>
          <cell r="E11">
            <v>8166</v>
          </cell>
          <cell r="F11">
            <v>28</v>
          </cell>
          <cell r="G11">
            <v>77939</v>
          </cell>
          <cell r="H11">
            <v>2442</v>
          </cell>
          <cell r="I11">
            <v>6041</v>
          </cell>
          <cell r="J11">
            <v>147</v>
          </cell>
          <cell r="K11">
            <v>32</v>
          </cell>
          <cell r="L11">
            <v>1635</v>
          </cell>
          <cell r="M11">
            <v>124</v>
          </cell>
          <cell r="N11">
            <v>3</v>
          </cell>
          <cell r="Q11">
            <v>8</v>
          </cell>
          <cell r="R11">
            <v>245</v>
          </cell>
          <cell r="S11">
            <v>50</v>
          </cell>
          <cell r="T11">
            <v>6</v>
          </cell>
          <cell r="U11">
            <v>125</v>
          </cell>
          <cell r="V11">
            <v>44</v>
          </cell>
          <cell r="W11">
            <v>9</v>
          </cell>
          <cell r="X11">
            <v>1</v>
          </cell>
          <cell r="AA11">
            <v>2</v>
          </cell>
          <cell r="AD11">
            <v>3</v>
          </cell>
          <cell r="AE11">
            <v>2</v>
          </cell>
          <cell r="AF11">
            <v>2</v>
          </cell>
          <cell r="AG11">
            <v>2</v>
          </cell>
          <cell r="AH11">
            <v>4</v>
          </cell>
        </row>
        <row r="12">
          <cell r="A12">
            <v>2</v>
          </cell>
          <cell r="B12" t="str">
            <v>CapeCod</v>
          </cell>
          <cell r="C12">
            <v>38657</v>
          </cell>
          <cell r="D12" t="str">
            <v>meter</v>
          </cell>
          <cell r="E12">
            <v>8051</v>
          </cell>
          <cell r="F12">
            <v>30</v>
          </cell>
          <cell r="G12">
            <v>78226</v>
          </cell>
          <cell r="H12">
            <v>2370</v>
          </cell>
          <cell r="I12">
            <v>6170</v>
          </cell>
          <cell r="J12">
            <v>152</v>
          </cell>
          <cell r="K12">
            <v>32</v>
          </cell>
          <cell r="L12">
            <v>1644</v>
          </cell>
          <cell r="M12">
            <v>125</v>
          </cell>
          <cell r="N12">
            <v>3</v>
          </cell>
          <cell r="Q12">
            <v>8</v>
          </cell>
          <cell r="R12">
            <v>248</v>
          </cell>
          <cell r="S12">
            <v>50</v>
          </cell>
          <cell r="T12">
            <v>6</v>
          </cell>
          <cell r="U12">
            <v>127</v>
          </cell>
          <cell r="V12">
            <v>43</v>
          </cell>
          <cell r="W12">
            <v>9</v>
          </cell>
          <cell r="X12">
            <v>1</v>
          </cell>
          <cell r="AA12">
            <v>2</v>
          </cell>
          <cell r="AD12">
            <v>3</v>
          </cell>
          <cell r="AE12">
            <v>2</v>
          </cell>
          <cell r="AF12">
            <v>2</v>
          </cell>
          <cell r="AG12">
            <v>2</v>
          </cell>
          <cell r="AH12">
            <v>4</v>
          </cell>
        </row>
        <row r="13">
          <cell r="A13">
            <v>2</v>
          </cell>
          <cell r="B13" t="str">
            <v>CapeCod</v>
          </cell>
          <cell r="C13">
            <v>38687</v>
          </cell>
          <cell r="D13" t="str">
            <v>meter</v>
          </cell>
          <cell r="E13">
            <v>7806</v>
          </cell>
          <cell r="F13">
            <v>33</v>
          </cell>
          <cell r="G13">
            <v>78390</v>
          </cell>
          <cell r="H13">
            <v>2565</v>
          </cell>
          <cell r="I13">
            <v>6278</v>
          </cell>
          <cell r="J13">
            <v>156</v>
          </cell>
          <cell r="K13">
            <v>32</v>
          </cell>
          <cell r="L13">
            <v>1647</v>
          </cell>
          <cell r="M13">
            <v>123</v>
          </cell>
          <cell r="N13">
            <v>3</v>
          </cell>
          <cell r="Q13">
            <v>13</v>
          </cell>
          <cell r="R13">
            <v>243</v>
          </cell>
          <cell r="S13">
            <v>49</v>
          </cell>
          <cell r="T13">
            <v>6</v>
          </cell>
          <cell r="U13">
            <v>121</v>
          </cell>
          <cell r="V13">
            <v>44</v>
          </cell>
          <cell r="W13">
            <v>9</v>
          </cell>
          <cell r="X13">
            <v>1</v>
          </cell>
          <cell r="AA13">
            <v>2</v>
          </cell>
          <cell r="AD13">
            <v>3</v>
          </cell>
          <cell r="AE13">
            <v>2</v>
          </cell>
          <cell r="AF13">
            <v>2</v>
          </cell>
          <cell r="AG13">
            <v>2</v>
          </cell>
          <cell r="AH13">
            <v>4</v>
          </cell>
        </row>
        <row r="14">
          <cell r="A14">
            <v>2</v>
          </cell>
          <cell r="B14" t="str">
            <v>CapeCod</v>
          </cell>
          <cell r="C14">
            <v>38718</v>
          </cell>
          <cell r="D14" t="str">
            <v>meter</v>
          </cell>
          <cell r="E14">
            <v>7624</v>
          </cell>
          <cell r="F14">
            <v>36</v>
          </cell>
          <cell r="G14">
            <v>78604</v>
          </cell>
          <cell r="H14">
            <v>2665</v>
          </cell>
          <cell r="I14">
            <v>6362</v>
          </cell>
          <cell r="J14">
            <v>155</v>
          </cell>
          <cell r="K14">
            <v>32</v>
          </cell>
          <cell r="L14">
            <v>1634</v>
          </cell>
          <cell r="M14">
            <v>124</v>
          </cell>
          <cell r="N14">
            <v>3</v>
          </cell>
          <cell r="Q14">
            <v>13</v>
          </cell>
          <cell r="R14">
            <v>248</v>
          </cell>
          <cell r="S14">
            <v>49</v>
          </cell>
          <cell r="T14">
            <v>6</v>
          </cell>
          <cell r="U14">
            <v>121</v>
          </cell>
          <cell r="V14">
            <v>43</v>
          </cell>
          <cell r="W14">
            <v>8</v>
          </cell>
          <cell r="X14">
            <v>1</v>
          </cell>
          <cell r="AA14">
            <v>2</v>
          </cell>
          <cell r="AD14">
            <v>3</v>
          </cell>
          <cell r="AE14">
            <v>2</v>
          </cell>
          <cell r="AF14">
            <v>3</v>
          </cell>
          <cell r="AG14">
            <v>3</v>
          </cell>
          <cell r="AH14">
            <v>4</v>
          </cell>
        </row>
        <row r="15">
          <cell r="A15">
            <v>2</v>
          </cell>
          <cell r="B15" t="str">
            <v>CapeCod</v>
          </cell>
          <cell r="C15">
            <v>38749</v>
          </cell>
          <cell r="D15" t="str">
            <v>meter</v>
          </cell>
          <cell r="E15">
            <v>7555</v>
          </cell>
          <cell r="F15">
            <v>35</v>
          </cell>
          <cell r="G15">
            <v>78831</v>
          </cell>
          <cell r="H15">
            <v>2668</v>
          </cell>
          <cell r="I15">
            <v>6394</v>
          </cell>
          <cell r="J15">
            <v>158</v>
          </cell>
          <cell r="K15">
            <v>33</v>
          </cell>
          <cell r="L15">
            <v>1619</v>
          </cell>
          <cell r="M15">
            <v>123</v>
          </cell>
          <cell r="N15">
            <v>3</v>
          </cell>
          <cell r="Q15">
            <v>13</v>
          </cell>
          <cell r="R15">
            <v>258</v>
          </cell>
          <cell r="S15">
            <v>49</v>
          </cell>
          <cell r="T15">
            <v>6</v>
          </cell>
          <cell r="U15">
            <v>123</v>
          </cell>
          <cell r="V15">
            <v>43</v>
          </cell>
          <cell r="W15">
            <v>8</v>
          </cell>
          <cell r="X15">
            <v>1</v>
          </cell>
          <cell r="AA15">
            <v>2</v>
          </cell>
          <cell r="AD15">
            <v>3</v>
          </cell>
          <cell r="AE15">
            <v>2</v>
          </cell>
          <cell r="AF15">
            <v>3</v>
          </cell>
          <cell r="AG15">
            <v>2</v>
          </cell>
          <cell r="AH15">
            <v>4</v>
          </cell>
        </row>
        <row r="16">
          <cell r="A16">
            <v>2</v>
          </cell>
          <cell r="B16" t="str">
            <v>CapeCod</v>
          </cell>
          <cell r="C16">
            <v>38777</v>
          </cell>
          <cell r="D16" t="str">
            <v>meter</v>
          </cell>
          <cell r="E16">
            <v>7511</v>
          </cell>
          <cell r="F16">
            <v>33</v>
          </cell>
          <cell r="G16">
            <v>78916</v>
          </cell>
          <cell r="H16">
            <v>2725</v>
          </cell>
          <cell r="I16">
            <v>6396</v>
          </cell>
          <cell r="J16">
            <v>159</v>
          </cell>
          <cell r="K16">
            <v>33</v>
          </cell>
          <cell r="L16">
            <v>1617</v>
          </cell>
          <cell r="M16">
            <v>122</v>
          </cell>
          <cell r="N16">
            <v>3</v>
          </cell>
          <cell r="Q16">
            <v>13</v>
          </cell>
          <cell r="R16">
            <v>259</v>
          </cell>
          <cell r="S16">
            <v>48</v>
          </cell>
          <cell r="T16">
            <v>6</v>
          </cell>
          <cell r="U16">
            <v>120</v>
          </cell>
          <cell r="V16">
            <v>44</v>
          </cell>
          <cell r="W16">
            <v>8</v>
          </cell>
          <cell r="X16">
            <v>1</v>
          </cell>
          <cell r="AA16">
            <v>2</v>
          </cell>
          <cell r="AD16">
            <v>3</v>
          </cell>
          <cell r="AE16">
            <v>2</v>
          </cell>
          <cell r="AF16">
            <v>3</v>
          </cell>
          <cell r="AG16">
            <v>2</v>
          </cell>
          <cell r="AH16">
            <v>5</v>
          </cell>
        </row>
        <row r="17">
          <cell r="A17">
            <v>2</v>
          </cell>
          <cell r="B17" t="str">
            <v>CapeCod</v>
          </cell>
          <cell r="C17">
            <v>38808</v>
          </cell>
          <cell r="D17" t="str">
            <v>meter</v>
          </cell>
          <cell r="E17">
            <v>7507</v>
          </cell>
          <cell r="F17">
            <v>34</v>
          </cell>
          <cell r="G17">
            <v>78962</v>
          </cell>
          <cell r="H17">
            <v>2839</v>
          </cell>
          <cell r="I17">
            <v>6393</v>
          </cell>
          <cell r="J17">
            <v>160</v>
          </cell>
          <cell r="K17">
            <v>33</v>
          </cell>
          <cell r="L17">
            <v>1618</v>
          </cell>
          <cell r="M17">
            <v>122</v>
          </cell>
          <cell r="N17">
            <v>3</v>
          </cell>
          <cell r="Q17">
            <v>14</v>
          </cell>
          <cell r="R17">
            <v>261</v>
          </cell>
          <cell r="S17">
            <v>48</v>
          </cell>
          <cell r="T17">
            <v>6</v>
          </cell>
          <cell r="U17">
            <v>124</v>
          </cell>
          <cell r="V17">
            <v>45</v>
          </cell>
          <cell r="W17">
            <v>8</v>
          </cell>
          <cell r="X17">
            <v>1</v>
          </cell>
          <cell r="AA17">
            <v>2</v>
          </cell>
          <cell r="AD17">
            <v>3</v>
          </cell>
          <cell r="AE17">
            <v>2</v>
          </cell>
          <cell r="AF17">
            <v>3</v>
          </cell>
          <cell r="AG17">
            <v>2</v>
          </cell>
          <cell r="AH17">
            <v>4</v>
          </cell>
        </row>
        <row r="18">
          <cell r="A18">
            <v>2</v>
          </cell>
          <cell r="B18" t="str">
            <v>CapeCod</v>
          </cell>
          <cell r="C18">
            <v>38838</v>
          </cell>
          <cell r="D18" t="str">
            <v>meter</v>
          </cell>
          <cell r="E18">
            <v>7595</v>
          </cell>
          <cell r="F18">
            <v>33</v>
          </cell>
          <cell r="G18">
            <v>78977</v>
          </cell>
          <cell r="H18">
            <v>2893</v>
          </cell>
          <cell r="I18">
            <v>6364</v>
          </cell>
          <cell r="J18">
            <v>151</v>
          </cell>
          <cell r="K18">
            <v>32</v>
          </cell>
          <cell r="L18">
            <v>1620</v>
          </cell>
          <cell r="M18">
            <v>117</v>
          </cell>
          <cell r="N18">
            <v>3</v>
          </cell>
          <cell r="Q18">
            <v>14</v>
          </cell>
          <cell r="R18">
            <v>275</v>
          </cell>
          <cell r="S18">
            <v>54</v>
          </cell>
          <cell r="T18">
            <v>6</v>
          </cell>
          <cell r="U18">
            <v>126</v>
          </cell>
          <cell r="V18">
            <v>46</v>
          </cell>
          <cell r="W18">
            <v>8</v>
          </cell>
          <cell r="X18">
            <v>1</v>
          </cell>
          <cell r="AA18">
            <v>2</v>
          </cell>
          <cell r="AD18">
            <v>3</v>
          </cell>
          <cell r="AE18">
            <v>2</v>
          </cell>
          <cell r="AF18">
            <v>3</v>
          </cell>
          <cell r="AG18">
            <v>2</v>
          </cell>
          <cell r="AH18">
            <v>4</v>
          </cell>
        </row>
        <row r="19">
          <cell r="A19">
            <v>2</v>
          </cell>
          <cell r="B19" t="str">
            <v>CapeCod</v>
          </cell>
          <cell r="C19">
            <v>38869</v>
          </cell>
          <cell r="D19" t="str">
            <v>meter</v>
          </cell>
          <cell r="E19">
            <v>7791</v>
          </cell>
          <cell r="F19">
            <v>35</v>
          </cell>
          <cell r="G19">
            <v>79085</v>
          </cell>
          <cell r="H19">
            <v>2901</v>
          </cell>
          <cell r="I19">
            <v>6329</v>
          </cell>
          <cell r="J19">
            <v>149</v>
          </cell>
          <cell r="K19">
            <v>32</v>
          </cell>
          <cell r="L19">
            <v>1618</v>
          </cell>
          <cell r="M19">
            <v>115</v>
          </cell>
          <cell r="N19">
            <v>3</v>
          </cell>
          <cell r="Q19">
            <v>14</v>
          </cell>
          <cell r="R19">
            <v>274</v>
          </cell>
          <cell r="S19">
            <v>54</v>
          </cell>
          <cell r="T19">
            <v>6</v>
          </cell>
          <cell r="U19">
            <v>131</v>
          </cell>
          <cell r="V19">
            <v>47</v>
          </cell>
          <cell r="W19">
            <v>8</v>
          </cell>
          <cell r="X19">
            <v>1</v>
          </cell>
          <cell r="AA19">
            <v>2</v>
          </cell>
          <cell r="AD19">
            <v>3</v>
          </cell>
          <cell r="AE19">
            <v>2</v>
          </cell>
          <cell r="AF19">
            <v>3</v>
          </cell>
          <cell r="AG19">
            <v>2</v>
          </cell>
          <cell r="AH19">
            <v>4</v>
          </cell>
        </row>
        <row r="20">
          <cell r="A20">
            <v>2</v>
          </cell>
          <cell r="B20" t="str">
            <v>CapeCod</v>
          </cell>
          <cell r="C20">
            <v>38899</v>
          </cell>
          <cell r="D20" t="str">
            <v>meter</v>
          </cell>
          <cell r="E20">
            <v>7940</v>
          </cell>
          <cell r="F20">
            <v>35</v>
          </cell>
          <cell r="G20">
            <v>79173</v>
          </cell>
          <cell r="H20">
            <v>2852</v>
          </cell>
          <cell r="I20">
            <v>6208</v>
          </cell>
          <cell r="J20">
            <v>142</v>
          </cell>
          <cell r="K20">
            <v>32</v>
          </cell>
          <cell r="L20">
            <v>1612</v>
          </cell>
          <cell r="M20">
            <v>115</v>
          </cell>
          <cell r="N20">
            <v>3</v>
          </cell>
          <cell r="Q20">
            <v>14</v>
          </cell>
          <cell r="R20">
            <v>270</v>
          </cell>
          <cell r="S20">
            <v>54</v>
          </cell>
          <cell r="T20">
            <v>6</v>
          </cell>
          <cell r="U20">
            <v>131</v>
          </cell>
          <cell r="V20">
            <v>47</v>
          </cell>
          <cell r="W20">
            <v>9</v>
          </cell>
          <cell r="X20">
            <v>1</v>
          </cell>
          <cell r="AA20">
            <v>2</v>
          </cell>
          <cell r="AD20">
            <v>3</v>
          </cell>
          <cell r="AE20">
            <v>2</v>
          </cell>
          <cell r="AF20">
            <v>3</v>
          </cell>
          <cell r="AG20">
            <v>2</v>
          </cell>
          <cell r="AH20">
            <v>4</v>
          </cell>
        </row>
        <row r="21">
          <cell r="A21">
            <v>2</v>
          </cell>
          <cell r="B21" t="str">
            <v>CapeCod</v>
          </cell>
          <cell r="C21">
            <v>38930</v>
          </cell>
          <cell r="D21" t="str">
            <v>meter</v>
          </cell>
          <cell r="E21">
            <v>8003</v>
          </cell>
          <cell r="F21">
            <v>35</v>
          </cell>
          <cell r="G21">
            <v>79322</v>
          </cell>
          <cell r="H21">
            <v>2800</v>
          </cell>
          <cell r="I21">
            <v>6116</v>
          </cell>
          <cell r="J21">
            <v>137</v>
          </cell>
          <cell r="K21">
            <v>33</v>
          </cell>
          <cell r="L21">
            <v>1603</v>
          </cell>
          <cell r="M21">
            <v>116</v>
          </cell>
          <cell r="N21">
            <v>3</v>
          </cell>
          <cell r="Q21">
            <v>14</v>
          </cell>
          <cell r="R21">
            <v>262</v>
          </cell>
          <cell r="S21">
            <v>55</v>
          </cell>
          <cell r="T21">
            <v>6</v>
          </cell>
          <cell r="U21">
            <v>123</v>
          </cell>
          <cell r="V21">
            <v>47</v>
          </cell>
          <cell r="W21">
            <v>9</v>
          </cell>
          <cell r="X21">
            <v>1</v>
          </cell>
          <cell r="AA21">
            <v>1</v>
          </cell>
          <cell r="AD21">
            <v>6</v>
          </cell>
          <cell r="AE21">
            <v>2</v>
          </cell>
          <cell r="AF21">
            <v>3</v>
          </cell>
          <cell r="AG21">
            <v>2</v>
          </cell>
          <cell r="AH21">
            <v>1</v>
          </cell>
        </row>
        <row r="22">
          <cell r="A22">
            <v>2</v>
          </cell>
          <cell r="B22" t="str">
            <v>CapeCod</v>
          </cell>
          <cell r="C22">
            <v>38961</v>
          </cell>
          <cell r="D22" t="str">
            <v>meter</v>
          </cell>
          <cell r="E22">
            <v>8006</v>
          </cell>
          <cell r="F22">
            <v>33</v>
          </cell>
          <cell r="G22">
            <v>79414</v>
          </cell>
          <cell r="H22">
            <v>2792</v>
          </cell>
          <cell r="I22">
            <v>6062</v>
          </cell>
          <cell r="J22">
            <v>138</v>
          </cell>
          <cell r="K22">
            <v>33</v>
          </cell>
          <cell r="L22">
            <v>1588</v>
          </cell>
          <cell r="M22">
            <v>117</v>
          </cell>
          <cell r="N22">
            <v>3</v>
          </cell>
          <cell r="Q22">
            <v>14</v>
          </cell>
          <cell r="R22">
            <v>272</v>
          </cell>
          <cell r="S22">
            <v>56</v>
          </cell>
          <cell r="T22">
            <v>6</v>
          </cell>
          <cell r="U22">
            <v>128</v>
          </cell>
          <cell r="V22">
            <v>45</v>
          </cell>
          <cell r="W22">
            <v>9</v>
          </cell>
          <cell r="X22">
            <v>1</v>
          </cell>
          <cell r="AA22">
            <v>1</v>
          </cell>
          <cell r="AD22">
            <v>6</v>
          </cell>
          <cell r="AE22">
            <v>2</v>
          </cell>
          <cell r="AF22">
            <v>3</v>
          </cell>
          <cell r="AG22">
            <v>2</v>
          </cell>
        </row>
        <row r="23">
          <cell r="A23">
            <v>2</v>
          </cell>
          <cell r="B23" t="str">
            <v>CapeCod</v>
          </cell>
          <cell r="C23">
            <v>38991</v>
          </cell>
          <cell r="D23" t="str">
            <v>meter</v>
          </cell>
          <cell r="E23">
            <v>7959</v>
          </cell>
          <cell r="F23">
            <v>33</v>
          </cell>
          <cell r="G23">
            <v>79376</v>
          </cell>
          <cell r="H23">
            <v>2762</v>
          </cell>
          <cell r="I23">
            <v>6137</v>
          </cell>
          <cell r="J23">
            <v>141</v>
          </cell>
          <cell r="K23">
            <v>33</v>
          </cell>
          <cell r="L23">
            <v>1589</v>
          </cell>
          <cell r="M23">
            <v>116</v>
          </cell>
          <cell r="N23">
            <v>3</v>
          </cell>
          <cell r="Q23">
            <v>14</v>
          </cell>
          <cell r="R23">
            <v>278</v>
          </cell>
          <cell r="S23">
            <v>55</v>
          </cell>
          <cell r="T23">
            <v>6</v>
          </cell>
          <cell r="U23">
            <v>129</v>
          </cell>
          <cell r="V23">
            <v>49</v>
          </cell>
          <cell r="W23">
            <v>9</v>
          </cell>
          <cell r="X23">
            <v>1</v>
          </cell>
          <cell r="AA23">
            <v>2</v>
          </cell>
          <cell r="AD23">
            <v>6</v>
          </cell>
          <cell r="AE23">
            <v>2</v>
          </cell>
          <cell r="AF23">
            <v>3</v>
          </cell>
          <cell r="AG23">
            <v>2</v>
          </cell>
        </row>
        <row r="24">
          <cell r="A24">
            <v>2</v>
          </cell>
          <cell r="B24" t="str">
            <v>CapeCod</v>
          </cell>
          <cell r="C24">
            <v>39022</v>
          </cell>
          <cell r="D24" t="str">
            <v>meter</v>
          </cell>
          <cell r="E24">
            <v>7833</v>
          </cell>
          <cell r="F24">
            <v>35</v>
          </cell>
          <cell r="G24">
            <v>79757</v>
          </cell>
          <cell r="H24">
            <v>2565</v>
          </cell>
          <cell r="I24">
            <v>6241</v>
          </cell>
          <cell r="J24">
            <v>149</v>
          </cell>
          <cell r="K24">
            <v>32</v>
          </cell>
          <cell r="L24">
            <v>1604</v>
          </cell>
          <cell r="M24">
            <v>114</v>
          </cell>
          <cell r="N24">
            <v>3</v>
          </cell>
          <cell r="Q24">
            <v>14</v>
          </cell>
          <cell r="R24">
            <v>308</v>
          </cell>
          <cell r="S24">
            <v>57</v>
          </cell>
          <cell r="T24">
            <v>7</v>
          </cell>
          <cell r="U24">
            <v>137</v>
          </cell>
          <cell r="V24">
            <v>49</v>
          </cell>
          <cell r="W24">
            <v>9</v>
          </cell>
          <cell r="X24">
            <v>1</v>
          </cell>
          <cell r="AA24">
            <v>2</v>
          </cell>
          <cell r="AD24">
            <v>6</v>
          </cell>
          <cell r="AE24">
            <v>3</v>
          </cell>
          <cell r="AF24">
            <v>3</v>
          </cell>
          <cell r="AG24">
            <v>2</v>
          </cell>
        </row>
        <row r="25">
          <cell r="A25">
            <v>2</v>
          </cell>
          <cell r="B25" t="str">
            <v>CapeCod</v>
          </cell>
          <cell r="C25">
            <v>39052</v>
          </cell>
          <cell r="D25" t="str">
            <v>meter</v>
          </cell>
          <cell r="E25">
            <v>7579</v>
          </cell>
          <cell r="F25">
            <v>44</v>
          </cell>
          <cell r="G25">
            <v>79744</v>
          </cell>
          <cell r="H25">
            <v>2816</v>
          </cell>
          <cell r="I25">
            <v>6361</v>
          </cell>
          <cell r="J25">
            <v>148</v>
          </cell>
          <cell r="K25">
            <v>31</v>
          </cell>
          <cell r="L25">
            <v>1578</v>
          </cell>
          <cell r="M25">
            <v>105</v>
          </cell>
          <cell r="N25">
            <v>3</v>
          </cell>
          <cell r="Q25">
            <v>49</v>
          </cell>
          <cell r="R25">
            <v>301</v>
          </cell>
          <cell r="S25">
            <v>56</v>
          </cell>
          <cell r="T25">
            <v>8</v>
          </cell>
          <cell r="U25">
            <v>142</v>
          </cell>
          <cell r="V25">
            <v>57</v>
          </cell>
          <cell r="W25">
            <v>9</v>
          </cell>
          <cell r="X25">
            <v>1</v>
          </cell>
          <cell r="AA25">
            <v>2</v>
          </cell>
          <cell r="AD25">
            <v>6</v>
          </cell>
          <cell r="AE25">
            <v>3</v>
          </cell>
          <cell r="AF25">
            <v>3</v>
          </cell>
          <cell r="AG25">
            <v>2</v>
          </cell>
        </row>
        <row r="26">
          <cell r="A26">
            <v>2</v>
          </cell>
          <cell r="B26" t="str">
            <v>CapeCod</v>
          </cell>
          <cell r="C26">
            <v>39083</v>
          </cell>
          <cell r="D26" t="str">
            <v>meter</v>
          </cell>
          <cell r="E26">
            <v>7461</v>
          </cell>
          <cell r="F26">
            <v>41</v>
          </cell>
          <cell r="G26">
            <v>80024</v>
          </cell>
          <cell r="H26">
            <v>2883</v>
          </cell>
          <cell r="I26">
            <v>6390</v>
          </cell>
          <cell r="J26">
            <v>148</v>
          </cell>
          <cell r="K26">
            <v>32</v>
          </cell>
          <cell r="L26">
            <v>1565</v>
          </cell>
          <cell r="M26">
            <v>104</v>
          </cell>
          <cell r="N26">
            <v>3</v>
          </cell>
          <cell r="Q26">
            <v>51</v>
          </cell>
          <cell r="R26">
            <v>329</v>
          </cell>
          <cell r="S26">
            <v>58</v>
          </cell>
          <cell r="T26">
            <v>8</v>
          </cell>
          <cell r="U26">
            <v>147</v>
          </cell>
          <cell r="V26">
            <v>58</v>
          </cell>
          <cell r="W26">
            <v>9</v>
          </cell>
          <cell r="AA26">
            <v>2</v>
          </cell>
          <cell r="AD26">
            <v>6</v>
          </cell>
          <cell r="AE26">
            <v>3</v>
          </cell>
          <cell r="AF26">
            <v>3</v>
          </cell>
          <cell r="AG26">
            <v>2</v>
          </cell>
        </row>
        <row r="27">
          <cell r="A27">
            <v>2</v>
          </cell>
          <cell r="B27" t="str">
            <v>CapeCod</v>
          </cell>
          <cell r="C27">
            <v>39114</v>
          </cell>
          <cell r="D27" t="str">
            <v>meter</v>
          </cell>
          <cell r="E27">
            <v>7417</v>
          </cell>
          <cell r="F27">
            <v>41</v>
          </cell>
          <cell r="G27">
            <v>80085</v>
          </cell>
          <cell r="H27">
            <v>2998</v>
          </cell>
          <cell r="I27">
            <v>6429</v>
          </cell>
          <cell r="J27">
            <v>147</v>
          </cell>
          <cell r="K27">
            <v>31</v>
          </cell>
          <cell r="L27">
            <v>1551</v>
          </cell>
          <cell r="M27">
            <v>101</v>
          </cell>
          <cell r="N27">
            <v>3</v>
          </cell>
          <cell r="Q27">
            <v>51</v>
          </cell>
          <cell r="R27">
            <v>344</v>
          </cell>
          <cell r="S27">
            <v>61</v>
          </cell>
          <cell r="T27">
            <v>8</v>
          </cell>
          <cell r="U27">
            <v>156</v>
          </cell>
          <cell r="V27">
            <v>61</v>
          </cell>
          <cell r="W27">
            <v>10</v>
          </cell>
          <cell r="AA27">
            <v>2</v>
          </cell>
          <cell r="AD27">
            <v>6</v>
          </cell>
          <cell r="AE27">
            <v>3</v>
          </cell>
          <cell r="AF27">
            <v>3</v>
          </cell>
          <cell r="AG27">
            <v>2</v>
          </cell>
        </row>
        <row r="28">
          <cell r="A28">
            <v>2</v>
          </cell>
          <cell r="B28" t="str">
            <v>CapeCod</v>
          </cell>
          <cell r="C28">
            <v>39142</v>
          </cell>
          <cell r="D28" t="str">
            <v>meter</v>
          </cell>
          <cell r="E28">
            <v>7383</v>
          </cell>
          <cell r="F28">
            <v>40</v>
          </cell>
          <cell r="G28">
            <v>80225</v>
          </cell>
          <cell r="H28">
            <v>3033</v>
          </cell>
          <cell r="I28">
            <v>6478</v>
          </cell>
          <cell r="J28">
            <v>148</v>
          </cell>
          <cell r="K28">
            <v>32</v>
          </cell>
          <cell r="L28">
            <v>1553</v>
          </cell>
          <cell r="M28">
            <v>98</v>
          </cell>
          <cell r="N28">
            <v>3</v>
          </cell>
          <cell r="Q28">
            <v>51</v>
          </cell>
          <cell r="R28">
            <v>343</v>
          </cell>
          <cell r="S28">
            <v>63</v>
          </cell>
          <cell r="T28">
            <v>8</v>
          </cell>
          <cell r="U28">
            <v>159</v>
          </cell>
          <cell r="V28">
            <v>61</v>
          </cell>
          <cell r="W28">
            <v>10</v>
          </cell>
          <cell r="AA28">
            <v>2</v>
          </cell>
          <cell r="AD28">
            <v>6</v>
          </cell>
          <cell r="AE28">
            <v>3</v>
          </cell>
          <cell r="AF28">
            <v>3</v>
          </cell>
          <cell r="AG28">
            <v>2</v>
          </cell>
        </row>
        <row r="29">
          <cell r="A29">
            <v>2</v>
          </cell>
          <cell r="B29" t="str">
            <v>CapeCod</v>
          </cell>
          <cell r="C29">
            <v>39173</v>
          </cell>
          <cell r="D29" t="str">
            <v>meter</v>
          </cell>
          <cell r="E29">
            <v>7386</v>
          </cell>
          <cell r="F29">
            <v>40</v>
          </cell>
          <cell r="G29">
            <v>80314</v>
          </cell>
          <cell r="H29">
            <v>3018</v>
          </cell>
          <cell r="I29">
            <v>6497</v>
          </cell>
          <cell r="J29">
            <v>148</v>
          </cell>
          <cell r="K29">
            <v>32</v>
          </cell>
          <cell r="L29">
            <v>1553</v>
          </cell>
          <cell r="M29">
            <v>96</v>
          </cell>
          <cell r="N29">
            <v>3</v>
          </cell>
          <cell r="Q29">
            <v>51</v>
          </cell>
          <cell r="R29">
            <v>342</v>
          </cell>
          <cell r="S29">
            <v>63</v>
          </cell>
          <cell r="T29">
            <v>8</v>
          </cell>
          <cell r="U29">
            <v>160</v>
          </cell>
          <cell r="V29">
            <v>63</v>
          </cell>
          <cell r="W29">
            <v>10</v>
          </cell>
          <cell r="AA29">
            <v>2</v>
          </cell>
          <cell r="AD29">
            <v>6</v>
          </cell>
          <cell r="AE29">
            <v>3</v>
          </cell>
          <cell r="AF29">
            <v>3</v>
          </cell>
          <cell r="AG29">
            <v>2</v>
          </cell>
        </row>
        <row r="30">
          <cell r="A30">
            <v>2</v>
          </cell>
          <cell r="B30" t="str">
            <v>CapeCod</v>
          </cell>
          <cell r="C30">
            <v>39203</v>
          </cell>
          <cell r="D30" t="str">
            <v>meter</v>
          </cell>
          <cell r="E30">
            <v>7465</v>
          </cell>
          <cell r="F30">
            <v>39</v>
          </cell>
          <cell r="G30">
            <v>80327</v>
          </cell>
          <cell r="H30">
            <v>3022</v>
          </cell>
          <cell r="I30">
            <v>6451</v>
          </cell>
          <cell r="J30">
            <v>148</v>
          </cell>
          <cell r="K30">
            <v>32</v>
          </cell>
          <cell r="L30">
            <v>1556</v>
          </cell>
          <cell r="M30">
            <v>98</v>
          </cell>
          <cell r="N30">
            <v>3</v>
          </cell>
          <cell r="Q30">
            <v>51</v>
          </cell>
          <cell r="R30">
            <v>341</v>
          </cell>
          <cell r="S30">
            <v>64</v>
          </cell>
          <cell r="T30">
            <v>8</v>
          </cell>
          <cell r="U30">
            <v>160</v>
          </cell>
          <cell r="V30">
            <v>63</v>
          </cell>
          <cell r="W30">
            <v>10</v>
          </cell>
          <cell r="AA30">
            <v>2</v>
          </cell>
          <cell r="AD30">
            <v>6</v>
          </cell>
          <cell r="AE30">
            <v>3</v>
          </cell>
          <cell r="AF30">
            <v>3</v>
          </cell>
          <cell r="AG30">
            <v>2</v>
          </cell>
        </row>
        <row r="31">
          <cell r="A31">
            <v>2</v>
          </cell>
          <cell r="B31" t="str">
            <v>CapeCod</v>
          </cell>
          <cell r="C31">
            <v>39234</v>
          </cell>
          <cell r="D31" t="str">
            <v>meter</v>
          </cell>
          <cell r="E31">
            <v>7690</v>
          </cell>
          <cell r="F31">
            <v>39</v>
          </cell>
          <cell r="G31">
            <v>80417</v>
          </cell>
          <cell r="H31">
            <v>3006</v>
          </cell>
          <cell r="I31">
            <v>6369</v>
          </cell>
          <cell r="J31">
            <v>149</v>
          </cell>
          <cell r="K31">
            <v>31</v>
          </cell>
          <cell r="L31">
            <v>1549</v>
          </cell>
          <cell r="M31">
            <v>97</v>
          </cell>
          <cell r="N31">
            <v>3</v>
          </cell>
          <cell r="Q31">
            <v>51</v>
          </cell>
          <cell r="R31">
            <v>339</v>
          </cell>
          <cell r="S31">
            <v>64</v>
          </cell>
          <cell r="T31">
            <v>8</v>
          </cell>
          <cell r="U31">
            <v>160</v>
          </cell>
          <cell r="V31">
            <v>64</v>
          </cell>
          <cell r="W31">
            <v>10</v>
          </cell>
          <cell r="AA31">
            <v>2</v>
          </cell>
          <cell r="AD31">
            <v>6</v>
          </cell>
          <cell r="AE31">
            <v>3</v>
          </cell>
          <cell r="AF31">
            <v>3</v>
          </cell>
          <cell r="AG31">
            <v>2</v>
          </cell>
        </row>
        <row r="32">
          <cell r="A32">
            <v>2</v>
          </cell>
          <cell r="B32" t="str">
            <v>CapeCod</v>
          </cell>
          <cell r="C32">
            <v>39264</v>
          </cell>
          <cell r="D32" t="str">
            <v>meter</v>
          </cell>
          <cell r="E32">
            <v>7855</v>
          </cell>
          <cell r="F32">
            <v>37</v>
          </cell>
          <cell r="G32">
            <v>80501</v>
          </cell>
          <cell r="H32">
            <v>2958</v>
          </cell>
          <cell r="I32">
            <v>6237</v>
          </cell>
          <cell r="J32">
            <v>145</v>
          </cell>
          <cell r="K32">
            <v>30</v>
          </cell>
          <cell r="L32">
            <v>1523</v>
          </cell>
          <cell r="M32">
            <v>96</v>
          </cell>
          <cell r="N32">
            <v>3</v>
          </cell>
          <cell r="Q32">
            <v>51</v>
          </cell>
          <cell r="R32">
            <v>332</v>
          </cell>
          <cell r="S32">
            <v>64</v>
          </cell>
          <cell r="T32">
            <v>8</v>
          </cell>
          <cell r="U32">
            <v>158</v>
          </cell>
          <cell r="V32">
            <v>63</v>
          </cell>
          <cell r="W32">
            <v>10</v>
          </cell>
          <cell r="AA32">
            <v>2</v>
          </cell>
          <cell r="AD32">
            <v>6</v>
          </cell>
          <cell r="AE32">
            <v>3</v>
          </cell>
          <cell r="AF32">
            <v>3</v>
          </cell>
          <cell r="AG32">
            <v>2</v>
          </cell>
        </row>
        <row r="33">
          <cell r="A33">
            <v>2</v>
          </cell>
          <cell r="B33" t="str">
            <v>CapeCod</v>
          </cell>
          <cell r="C33">
            <v>39295</v>
          </cell>
          <cell r="D33" t="str">
            <v>meter</v>
          </cell>
          <cell r="E33">
            <v>7906</v>
          </cell>
          <cell r="F33">
            <v>37</v>
          </cell>
          <cell r="G33">
            <v>80584</v>
          </cell>
          <cell r="H33">
            <v>2925</v>
          </cell>
          <cell r="I33">
            <v>6148</v>
          </cell>
          <cell r="J33">
            <v>134</v>
          </cell>
          <cell r="K33">
            <v>30</v>
          </cell>
          <cell r="L33">
            <v>1507</v>
          </cell>
          <cell r="M33">
            <v>96</v>
          </cell>
          <cell r="N33">
            <v>3</v>
          </cell>
          <cell r="Q33">
            <v>51</v>
          </cell>
          <cell r="R33">
            <v>326</v>
          </cell>
          <cell r="S33">
            <v>63</v>
          </cell>
          <cell r="T33">
            <v>8</v>
          </cell>
          <cell r="U33">
            <v>153</v>
          </cell>
          <cell r="V33">
            <v>63</v>
          </cell>
          <cell r="W33">
            <v>10</v>
          </cell>
          <cell r="AA33">
            <v>2</v>
          </cell>
          <cell r="AD33">
            <v>6</v>
          </cell>
          <cell r="AE33">
            <v>3</v>
          </cell>
          <cell r="AF33">
            <v>3</v>
          </cell>
          <cell r="AG33">
            <v>2</v>
          </cell>
        </row>
        <row r="34">
          <cell r="A34">
            <v>2</v>
          </cell>
          <cell r="B34" t="str">
            <v>CapeCod</v>
          </cell>
          <cell r="C34">
            <v>39326</v>
          </cell>
          <cell r="D34" t="str">
            <v>meter</v>
          </cell>
          <cell r="E34">
            <v>7913</v>
          </cell>
          <cell r="F34">
            <v>37</v>
          </cell>
          <cell r="G34">
            <v>80625</v>
          </cell>
          <cell r="H34">
            <v>2865</v>
          </cell>
          <cell r="I34">
            <v>6126</v>
          </cell>
          <cell r="J34">
            <v>137</v>
          </cell>
          <cell r="K34">
            <v>30</v>
          </cell>
          <cell r="L34">
            <v>1520</v>
          </cell>
          <cell r="M34">
            <v>96</v>
          </cell>
          <cell r="N34">
            <v>3</v>
          </cell>
          <cell r="Q34">
            <v>51</v>
          </cell>
          <cell r="R34">
            <v>314</v>
          </cell>
          <cell r="S34">
            <v>64</v>
          </cell>
          <cell r="T34">
            <v>8</v>
          </cell>
          <cell r="U34">
            <v>151</v>
          </cell>
          <cell r="V34">
            <v>63</v>
          </cell>
          <cell r="W34">
            <v>10</v>
          </cell>
          <cell r="AA34">
            <v>1</v>
          </cell>
          <cell r="AD34">
            <v>6</v>
          </cell>
          <cell r="AE34">
            <v>3</v>
          </cell>
          <cell r="AF34">
            <v>3</v>
          </cell>
          <cell r="AG34">
            <v>2</v>
          </cell>
        </row>
        <row r="35">
          <cell r="A35">
            <v>2</v>
          </cell>
          <cell r="B35" t="str">
            <v>CapeCod</v>
          </cell>
          <cell r="C35">
            <v>39356</v>
          </cell>
          <cell r="D35" t="str">
            <v>meter</v>
          </cell>
          <cell r="E35">
            <v>7874</v>
          </cell>
          <cell r="F35">
            <v>34</v>
          </cell>
          <cell r="G35">
            <v>80721</v>
          </cell>
          <cell r="H35">
            <v>2803</v>
          </cell>
          <cell r="I35">
            <v>6189</v>
          </cell>
          <cell r="J35">
            <v>147</v>
          </cell>
          <cell r="K35">
            <v>29</v>
          </cell>
          <cell r="L35">
            <v>1524</v>
          </cell>
          <cell r="M35">
            <v>94</v>
          </cell>
          <cell r="N35">
            <v>3</v>
          </cell>
          <cell r="Q35">
            <v>51</v>
          </cell>
          <cell r="R35">
            <v>320</v>
          </cell>
          <cell r="S35">
            <v>62</v>
          </cell>
          <cell r="T35">
            <v>8</v>
          </cell>
          <cell r="U35">
            <v>152</v>
          </cell>
          <cell r="V35">
            <v>64</v>
          </cell>
          <cell r="W35">
            <v>10</v>
          </cell>
          <cell r="AA35">
            <v>2</v>
          </cell>
          <cell r="AD35">
            <v>6</v>
          </cell>
          <cell r="AE35">
            <v>3</v>
          </cell>
          <cell r="AF35">
            <v>3</v>
          </cell>
          <cell r="AG35">
            <v>2</v>
          </cell>
        </row>
        <row r="36">
          <cell r="A36">
            <v>2</v>
          </cell>
          <cell r="B36" t="str">
            <v>CapeCod</v>
          </cell>
          <cell r="C36">
            <v>39387</v>
          </cell>
          <cell r="D36" t="str">
            <v>meter</v>
          </cell>
          <cell r="E36">
            <v>7737</v>
          </cell>
          <cell r="F36">
            <v>35</v>
          </cell>
          <cell r="G36">
            <v>80985</v>
          </cell>
          <cell r="H36">
            <v>2726</v>
          </cell>
          <cell r="I36">
            <v>6311</v>
          </cell>
          <cell r="J36">
            <v>152</v>
          </cell>
          <cell r="K36">
            <v>29</v>
          </cell>
          <cell r="L36">
            <v>1531</v>
          </cell>
          <cell r="M36">
            <v>93</v>
          </cell>
          <cell r="N36">
            <v>4</v>
          </cell>
          <cell r="Q36">
            <v>51</v>
          </cell>
          <cell r="R36">
            <v>333</v>
          </cell>
          <cell r="S36">
            <v>62</v>
          </cell>
          <cell r="T36">
            <v>8</v>
          </cell>
          <cell r="U36">
            <v>160</v>
          </cell>
          <cell r="V36">
            <v>64</v>
          </cell>
          <cell r="W36">
            <v>9</v>
          </cell>
          <cell r="AA36">
            <v>2</v>
          </cell>
          <cell r="AD36">
            <v>6</v>
          </cell>
          <cell r="AE36">
            <v>3</v>
          </cell>
          <cell r="AF36">
            <v>4</v>
          </cell>
          <cell r="AG36">
            <v>2</v>
          </cell>
        </row>
        <row r="37">
          <cell r="A37">
            <v>2</v>
          </cell>
          <cell r="B37" t="str">
            <v>CapeCod</v>
          </cell>
          <cell r="C37">
            <v>39417</v>
          </cell>
          <cell r="D37" t="str">
            <v>meter</v>
          </cell>
          <cell r="E37">
            <v>7544</v>
          </cell>
          <cell r="F37">
            <v>36</v>
          </cell>
          <cell r="G37">
            <v>80968</v>
          </cell>
          <cell r="H37">
            <v>3001</v>
          </cell>
          <cell r="I37">
            <v>6463</v>
          </cell>
          <cell r="J37">
            <v>158</v>
          </cell>
          <cell r="K37">
            <v>32</v>
          </cell>
          <cell r="L37">
            <v>1526</v>
          </cell>
          <cell r="M37">
            <v>95</v>
          </cell>
          <cell r="N37">
            <v>3</v>
          </cell>
          <cell r="Q37">
            <v>51</v>
          </cell>
          <cell r="R37">
            <v>337</v>
          </cell>
          <cell r="S37">
            <v>63</v>
          </cell>
          <cell r="T37">
            <v>9</v>
          </cell>
          <cell r="U37">
            <v>160</v>
          </cell>
          <cell r="V37">
            <v>64</v>
          </cell>
          <cell r="W37">
            <v>9</v>
          </cell>
          <cell r="AA37">
            <v>2</v>
          </cell>
          <cell r="AD37">
            <v>11</v>
          </cell>
          <cell r="AE37">
            <v>3</v>
          </cell>
          <cell r="AF37">
            <v>5</v>
          </cell>
          <cell r="AG37">
            <v>2</v>
          </cell>
        </row>
        <row r="38">
          <cell r="A38">
            <v>2</v>
          </cell>
          <cell r="B38" t="str">
            <v>CapeCod</v>
          </cell>
          <cell r="C38">
            <v>39448</v>
          </cell>
          <cell r="D38" t="str">
            <v>meter</v>
          </cell>
          <cell r="E38">
            <v>7415</v>
          </cell>
          <cell r="F38">
            <v>36</v>
          </cell>
          <cell r="G38">
            <v>81214</v>
          </cell>
          <cell r="H38">
            <v>3051</v>
          </cell>
          <cell r="I38">
            <v>6554</v>
          </cell>
          <cell r="J38">
            <v>158</v>
          </cell>
          <cell r="K38">
            <v>33</v>
          </cell>
          <cell r="L38">
            <v>1514</v>
          </cell>
          <cell r="M38">
            <v>94</v>
          </cell>
          <cell r="N38">
            <v>3</v>
          </cell>
          <cell r="Q38">
            <v>51</v>
          </cell>
          <cell r="R38">
            <v>343</v>
          </cell>
          <cell r="S38">
            <v>63</v>
          </cell>
          <cell r="T38">
            <v>9</v>
          </cell>
          <cell r="U38">
            <v>159</v>
          </cell>
          <cell r="V38">
            <v>66</v>
          </cell>
          <cell r="W38">
            <v>9</v>
          </cell>
          <cell r="AA38">
            <v>2</v>
          </cell>
          <cell r="AD38">
            <v>12</v>
          </cell>
          <cell r="AE38">
            <v>3</v>
          </cell>
          <cell r="AF38">
            <v>5</v>
          </cell>
          <cell r="AG38">
            <v>2</v>
          </cell>
        </row>
        <row r="39">
          <cell r="A39">
            <v>2</v>
          </cell>
          <cell r="B39" t="str">
            <v>CapeCod</v>
          </cell>
          <cell r="C39">
            <v>39479</v>
          </cell>
          <cell r="D39" t="str">
            <v>meter</v>
          </cell>
          <cell r="E39">
            <v>7374</v>
          </cell>
          <cell r="F39">
            <v>38</v>
          </cell>
          <cell r="G39">
            <v>81229</v>
          </cell>
          <cell r="H39">
            <v>3174</v>
          </cell>
          <cell r="I39">
            <v>6578</v>
          </cell>
          <cell r="J39">
            <v>155</v>
          </cell>
          <cell r="K39">
            <v>32</v>
          </cell>
          <cell r="L39">
            <v>1507</v>
          </cell>
          <cell r="M39">
            <v>95</v>
          </cell>
          <cell r="N39">
            <v>3</v>
          </cell>
          <cell r="Q39">
            <v>51</v>
          </cell>
          <cell r="R39">
            <v>345</v>
          </cell>
          <cell r="S39">
            <v>67</v>
          </cell>
          <cell r="T39">
            <v>9</v>
          </cell>
          <cell r="U39">
            <v>157</v>
          </cell>
          <cell r="V39">
            <v>67</v>
          </cell>
          <cell r="W39">
            <v>9</v>
          </cell>
          <cell r="AA39">
            <v>2</v>
          </cell>
          <cell r="AD39">
            <v>13</v>
          </cell>
          <cell r="AE39">
            <v>3</v>
          </cell>
          <cell r="AF39">
            <v>5</v>
          </cell>
          <cell r="AG39">
            <v>2</v>
          </cell>
        </row>
        <row r="40">
          <cell r="A40">
            <v>2</v>
          </cell>
          <cell r="B40" t="str">
            <v>CapeCod</v>
          </cell>
          <cell r="C40">
            <v>39508</v>
          </cell>
          <cell r="D40" t="str">
            <v>meter</v>
          </cell>
          <cell r="E40">
            <v>7343</v>
          </cell>
          <cell r="F40">
            <v>39</v>
          </cell>
          <cell r="G40">
            <v>81336</v>
          </cell>
          <cell r="H40">
            <v>3208</v>
          </cell>
          <cell r="I40">
            <v>6586</v>
          </cell>
          <cell r="J40">
            <v>155</v>
          </cell>
          <cell r="K40">
            <v>32</v>
          </cell>
          <cell r="L40">
            <v>1495</v>
          </cell>
          <cell r="M40">
            <v>94</v>
          </cell>
          <cell r="N40">
            <v>3</v>
          </cell>
          <cell r="Q40">
            <v>51</v>
          </cell>
          <cell r="R40">
            <v>347</v>
          </cell>
          <cell r="S40">
            <v>66</v>
          </cell>
          <cell r="T40">
            <v>9</v>
          </cell>
          <cell r="U40">
            <v>158</v>
          </cell>
          <cell r="V40">
            <v>67</v>
          </cell>
          <cell r="W40">
            <v>9</v>
          </cell>
          <cell r="AA40">
            <v>2</v>
          </cell>
          <cell r="AD40">
            <v>13</v>
          </cell>
          <cell r="AE40">
            <v>3</v>
          </cell>
          <cell r="AF40">
            <v>5</v>
          </cell>
          <cell r="AG40">
            <v>2</v>
          </cell>
        </row>
        <row r="41">
          <cell r="A41">
            <v>2</v>
          </cell>
          <cell r="B41" t="str">
            <v>CapeCod</v>
          </cell>
          <cell r="C41">
            <v>39539</v>
          </cell>
          <cell r="D41" t="str">
            <v>meter</v>
          </cell>
          <cell r="E41">
            <v>7355</v>
          </cell>
          <cell r="F41">
            <v>40</v>
          </cell>
          <cell r="G41">
            <v>81455</v>
          </cell>
          <cell r="H41">
            <v>3218</v>
          </cell>
          <cell r="I41">
            <v>6578</v>
          </cell>
          <cell r="J41">
            <v>156</v>
          </cell>
          <cell r="K41">
            <v>33</v>
          </cell>
          <cell r="L41">
            <v>1504</v>
          </cell>
          <cell r="M41">
            <v>95</v>
          </cell>
          <cell r="N41">
            <v>3</v>
          </cell>
          <cell r="Q41">
            <v>51</v>
          </cell>
          <cell r="R41">
            <v>348</v>
          </cell>
          <cell r="S41">
            <v>66</v>
          </cell>
          <cell r="T41">
            <v>9</v>
          </cell>
          <cell r="U41">
            <v>162</v>
          </cell>
          <cell r="V41">
            <v>67</v>
          </cell>
          <cell r="W41">
            <v>9</v>
          </cell>
          <cell r="AA41">
            <v>2</v>
          </cell>
          <cell r="AD41">
            <v>13</v>
          </cell>
          <cell r="AE41">
            <v>3</v>
          </cell>
          <cell r="AF41">
            <v>5</v>
          </cell>
          <cell r="AG41">
            <v>2</v>
          </cell>
        </row>
        <row r="42">
          <cell r="A42">
            <v>2</v>
          </cell>
          <cell r="B42" t="str">
            <v>CapeCod</v>
          </cell>
          <cell r="C42">
            <v>39569</v>
          </cell>
          <cell r="D42" t="str">
            <v>meter</v>
          </cell>
          <cell r="E42">
            <v>7420</v>
          </cell>
          <cell r="F42">
            <v>41</v>
          </cell>
          <cell r="G42">
            <v>81537</v>
          </cell>
          <cell r="H42">
            <v>3214</v>
          </cell>
          <cell r="I42">
            <v>6530</v>
          </cell>
          <cell r="J42">
            <v>159</v>
          </cell>
          <cell r="K42">
            <v>33</v>
          </cell>
          <cell r="L42">
            <v>1508</v>
          </cell>
          <cell r="M42">
            <v>97</v>
          </cell>
          <cell r="N42">
            <v>3</v>
          </cell>
          <cell r="Q42">
            <v>50</v>
          </cell>
          <cell r="R42">
            <v>348</v>
          </cell>
          <cell r="S42">
            <v>67</v>
          </cell>
          <cell r="T42">
            <v>10</v>
          </cell>
          <cell r="U42">
            <v>162</v>
          </cell>
          <cell r="V42">
            <v>66</v>
          </cell>
          <cell r="W42">
            <v>9</v>
          </cell>
          <cell r="AA42">
            <v>2</v>
          </cell>
          <cell r="AD42">
            <v>13</v>
          </cell>
          <cell r="AE42">
            <v>3</v>
          </cell>
          <cell r="AF42">
            <v>5</v>
          </cell>
          <cell r="AG42">
            <v>2</v>
          </cell>
        </row>
        <row r="43">
          <cell r="A43">
            <v>2</v>
          </cell>
          <cell r="B43" t="str">
            <v>CapeCod</v>
          </cell>
          <cell r="C43">
            <v>39600</v>
          </cell>
          <cell r="D43" t="str">
            <v>meter</v>
          </cell>
          <cell r="E43">
            <v>7593</v>
          </cell>
          <cell r="F43">
            <v>41</v>
          </cell>
          <cell r="G43">
            <v>81630</v>
          </cell>
          <cell r="H43">
            <v>3185</v>
          </cell>
          <cell r="I43">
            <v>6370</v>
          </cell>
          <cell r="J43">
            <v>158</v>
          </cell>
          <cell r="K43">
            <v>32</v>
          </cell>
          <cell r="L43">
            <v>1506</v>
          </cell>
          <cell r="M43">
            <v>93</v>
          </cell>
          <cell r="N43">
            <v>3</v>
          </cell>
          <cell r="Q43">
            <v>50</v>
          </cell>
          <cell r="R43">
            <v>343</v>
          </cell>
          <cell r="S43">
            <v>67</v>
          </cell>
          <cell r="T43">
            <v>10</v>
          </cell>
          <cell r="U43">
            <v>162</v>
          </cell>
          <cell r="V43">
            <v>66</v>
          </cell>
          <cell r="W43">
            <v>9</v>
          </cell>
          <cell r="AA43">
            <v>2</v>
          </cell>
          <cell r="AD43">
            <v>13</v>
          </cell>
          <cell r="AE43">
            <v>3</v>
          </cell>
          <cell r="AF43">
            <v>5</v>
          </cell>
          <cell r="AG43">
            <v>2</v>
          </cell>
        </row>
        <row r="44">
          <cell r="A44">
            <v>2</v>
          </cell>
          <cell r="B44" t="str">
            <v>CapeCod</v>
          </cell>
          <cell r="C44">
            <v>39630</v>
          </cell>
          <cell r="D44" t="str">
            <v>meter</v>
          </cell>
          <cell r="E44">
            <v>7726</v>
          </cell>
          <cell r="F44">
            <v>41</v>
          </cell>
          <cell r="G44">
            <v>81674</v>
          </cell>
          <cell r="H44">
            <v>3136</v>
          </cell>
          <cell r="I44">
            <v>6225</v>
          </cell>
          <cell r="J44">
            <v>155</v>
          </cell>
          <cell r="K44">
            <v>30</v>
          </cell>
          <cell r="L44">
            <v>1470</v>
          </cell>
          <cell r="M44">
            <v>90</v>
          </cell>
          <cell r="N44">
            <v>3</v>
          </cell>
          <cell r="Q44">
            <v>50</v>
          </cell>
          <cell r="R44">
            <v>336</v>
          </cell>
          <cell r="S44">
            <v>67</v>
          </cell>
          <cell r="T44">
            <v>10</v>
          </cell>
          <cell r="U44">
            <v>163</v>
          </cell>
          <cell r="V44">
            <v>67</v>
          </cell>
          <cell r="W44">
            <v>9</v>
          </cell>
          <cell r="AA44">
            <v>2</v>
          </cell>
          <cell r="AD44">
            <v>13</v>
          </cell>
          <cell r="AE44">
            <v>3</v>
          </cell>
          <cell r="AF44">
            <v>5</v>
          </cell>
          <cell r="AG44">
            <v>2</v>
          </cell>
        </row>
        <row r="45">
          <cell r="A45">
            <v>2</v>
          </cell>
          <cell r="B45" t="str">
            <v>CapeCod</v>
          </cell>
          <cell r="C45">
            <v>39661</v>
          </cell>
          <cell r="D45" t="str">
            <v>meter</v>
          </cell>
          <cell r="E45">
            <v>7746</v>
          </cell>
          <cell r="F45">
            <v>44</v>
          </cell>
          <cell r="G45">
            <v>81748</v>
          </cell>
          <cell r="H45">
            <v>3161</v>
          </cell>
          <cell r="I45">
            <v>6147</v>
          </cell>
          <cell r="J45">
            <v>148</v>
          </cell>
          <cell r="K45">
            <v>30</v>
          </cell>
          <cell r="L45">
            <v>1461</v>
          </cell>
          <cell r="M45">
            <v>93</v>
          </cell>
          <cell r="N45">
            <v>3</v>
          </cell>
          <cell r="Q45">
            <v>50</v>
          </cell>
          <cell r="R45">
            <v>330</v>
          </cell>
          <cell r="S45">
            <v>64</v>
          </cell>
          <cell r="T45">
            <v>10</v>
          </cell>
          <cell r="U45">
            <v>163</v>
          </cell>
          <cell r="V45">
            <v>63</v>
          </cell>
          <cell r="W45">
            <v>9</v>
          </cell>
          <cell r="AA45">
            <v>1</v>
          </cell>
          <cell r="AD45">
            <v>13</v>
          </cell>
          <cell r="AE45">
            <v>3</v>
          </cell>
          <cell r="AF45">
            <v>5</v>
          </cell>
          <cell r="AG45">
            <v>2</v>
          </cell>
        </row>
        <row r="46">
          <cell r="A46">
            <v>2</v>
          </cell>
          <cell r="B46" t="str">
            <v>CapeCod</v>
          </cell>
          <cell r="C46">
            <v>39692</v>
          </cell>
          <cell r="D46" t="str">
            <v>meter</v>
          </cell>
          <cell r="E46">
            <v>7736</v>
          </cell>
          <cell r="F46">
            <v>44</v>
          </cell>
          <cell r="G46">
            <v>81825</v>
          </cell>
          <cell r="H46">
            <v>3147</v>
          </cell>
          <cell r="I46">
            <v>6176</v>
          </cell>
          <cell r="J46">
            <v>148</v>
          </cell>
          <cell r="K46">
            <v>28</v>
          </cell>
          <cell r="L46">
            <v>1459</v>
          </cell>
          <cell r="M46">
            <v>93</v>
          </cell>
          <cell r="N46">
            <v>3</v>
          </cell>
          <cell r="Q46">
            <v>50</v>
          </cell>
          <cell r="R46">
            <v>334</v>
          </cell>
          <cell r="S46">
            <v>64</v>
          </cell>
          <cell r="T46">
            <v>10</v>
          </cell>
          <cell r="U46">
            <v>165</v>
          </cell>
          <cell r="V46">
            <v>63</v>
          </cell>
          <cell r="W46">
            <v>9</v>
          </cell>
          <cell r="AA46">
            <v>1</v>
          </cell>
          <cell r="AD46">
            <v>13</v>
          </cell>
          <cell r="AE46">
            <v>3</v>
          </cell>
          <cell r="AF46">
            <v>5</v>
          </cell>
          <cell r="AG46">
            <v>2</v>
          </cell>
        </row>
        <row r="47">
          <cell r="A47">
            <v>2</v>
          </cell>
          <cell r="B47" t="str">
            <v>CapeCod</v>
          </cell>
          <cell r="C47">
            <v>39722</v>
          </cell>
          <cell r="D47" t="str">
            <v>meter</v>
          </cell>
          <cell r="E47">
            <v>7693</v>
          </cell>
          <cell r="F47">
            <v>45</v>
          </cell>
          <cell r="G47">
            <v>81921</v>
          </cell>
          <cell r="H47">
            <v>3098</v>
          </cell>
          <cell r="I47">
            <v>6241</v>
          </cell>
          <cell r="J47">
            <v>159</v>
          </cell>
          <cell r="K47">
            <v>30</v>
          </cell>
          <cell r="L47">
            <v>1471</v>
          </cell>
          <cell r="M47">
            <v>94</v>
          </cell>
          <cell r="N47">
            <v>4</v>
          </cell>
          <cell r="Q47">
            <v>51</v>
          </cell>
          <cell r="R47">
            <v>338</v>
          </cell>
          <cell r="S47">
            <v>65</v>
          </cell>
          <cell r="T47">
            <v>10</v>
          </cell>
          <cell r="U47">
            <v>165</v>
          </cell>
          <cell r="V47">
            <v>62</v>
          </cell>
          <cell r="W47">
            <v>9</v>
          </cell>
          <cell r="AA47">
            <v>2</v>
          </cell>
          <cell r="AD47">
            <v>13</v>
          </cell>
          <cell r="AE47">
            <v>3</v>
          </cell>
          <cell r="AF47">
            <v>5</v>
          </cell>
          <cell r="AG47">
            <v>2</v>
          </cell>
        </row>
        <row r="48">
          <cell r="A48">
            <v>2</v>
          </cell>
          <cell r="B48" t="str">
            <v>CapeCod</v>
          </cell>
          <cell r="C48">
            <v>39753</v>
          </cell>
          <cell r="D48" t="str">
            <v>meter</v>
          </cell>
          <cell r="E48">
            <v>7529</v>
          </cell>
          <cell r="F48">
            <v>54</v>
          </cell>
          <cell r="G48">
            <v>81939</v>
          </cell>
          <cell r="H48">
            <v>3305</v>
          </cell>
          <cell r="I48">
            <v>6400</v>
          </cell>
          <cell r="J48">
            <v>159</v>
          </cell>
          <cell r="K48">
            <v>31</v>
          </cell>
          <cell r="L48">
            <v>1474</v>
          </cell>
          <cell r="M48">
            <v>93</v>
          </cell>
          <cell r="N48">
            <v>4</v>
          </cell>
          <cell r="Q48">
            <v>51</v>
          </cell>
          <cell r="R48">
            <v>364</v>
          </cell>
          <cell r="S48">
            <v>72</v>
          </cell>
          <cell r="T48">
            <v>10</v>
          </cell>
          <cell r="U48">
            <v>166</v>
          </cell>
          <cell r="V48">
            <v>65</v>
          </cell>
          <cell r="W48">
            <v>9</v>
          </cell>
          <cell r="AA48">
            <v>2</v>
          </cell>
          <cell r="AD48">
            <v>13</v>
          </cell>
          <cell r="AE48">
            <v>3</v>
          </cell>
          <cell r="AF48">
            <v>5</v>
          </cell>
          <cell r="AG48">
            <v>2</v>
          </cell>
        </row>
        <row r="49">
          <cell r="A49">
            <v>2</v>
          </cell>
          <cell r="B49" t="str">
            <v>CapeCod</v>
          </cell>
          <cell r="C49">
            <v>39783</v>
          </cell>
          <cell r="D49" t="str">
            <v>meter</v>
          </cell>
          <cell r="E49">
            <v>7345</v>
          </cell>
          <cell r="F49">
            <v>60</v>
          </cell>
          <cell r="G49">
            <v>81610</v>
          </cell>
          <cell r="H49">
            <v>3830</v>
          </cell>
          <cell r="I49">
            <v>6510</v>
          </cell>
          <cell r="J49">
            <v>160</v>
          </cell>
          <cell r="K49">
            <v>29</v>
          </cell>
          <cell r="L49">
            <v>1462</v>
          </cell>
          <cell r="M49">
            <v>88</v>
          </cell>
          <cell r="N49">
            <v>3</v>
          </cell>
          <cell r="Q49">
            <v>52</v>
          </cell>
          <cell r="R49">
            <v>375</v>
          </cell>
          <cell r="S49">
            <v>73</v>
          </cell>
          <cell r="T49">
            <v>10</v>
          </cell>
          <cell r="U49">
            <v>181</v>
          </cell>
          <cell r="V49">
            <v>71</v>
          </cell>
          <cell r="W49">
            <v>9</v>
          </cell>
          <cell r="AA49">
            <v>2</v>
          </cell>
          <cell r="AC49">
            <v>1</v>
          </cell>
          <cell r="AD49">
            <v>13</v>
          </cell>
          <cell r="AE49">
            <v>3</v>
          </cell>
          <cell r="AF49">
            <v>6</v>
          </cell>
          <cell r="AG49">
            <v>2</v>
          </cell>
        </row>
        <row r="50">
          <cell r="A50">
            <v>2</v>
          </cell>
          <cell r="B50" t="str">
            <v>CapeCod</v>
          </cell>
          <cell r="C50">
            <v>39814</v>
          </cell>
          <cell r="D50" t="str">
            <v>meter</v>
          </cell>
          <cell r="E50">
            <v>7217</v>
          </cell>
          <cell r="F50">
            <v>60</v>
          </cell>
          <cell r="G50">
            <v>81799</v>
          </cell>
          <cell r="H50">
            <v>3906</v>
          </cell>
          <cell r="I50">
            <v>6644</v>
          </cell>
          <cell r="J50">
            <v>160</v>
          </cell>
          <cell r="K50">
            <v>28</v>
          </cell>
          <cell r="L50">
            <v>1455</v>
          </cell>
          <cell r="M50">
            <v>87</v>
          </cell>
          <cell r="N50">
            <v>4</v>
          </cell>
          <cell r="Q50">
            <v>52</v>
          </cell>
          <cell r="R50">
            <v>380</v>
          </cell>
          <cell r="S50">
            <v>73</v>
          </cell>
          <cell r="T50">
            <v>10</v>
          </cell>
          <cell r="U50">
            <v>185</v>
          </cell>
          <cell r="V50">
            <v>72</v>
          </cell>
          <cell r="W50">
            <v>9</v>
          </cell>
          <cell r="AA50">
            <v>2</v>
          </cell>
          <cell r="AC50">
            <v>1</v>
          </cell>
          <cell r="AD50">
            <v>13</v>
          </cell>
          <cell r="AE50">
            <v>3</v>
          </cell>
          <cell r="AF50">
            <v>6</v>
          </cell>
          <cell r="AG50">
            <v>2</v>
          </cell>
        </row>
        <row r="51">
          <cell r="A51">
            <v>2</v>
          </cell>
          <cell r="B51" t="str">
            <v>CapeCod</v>
          </cell>
          <cell r="C51">
            <v>39845</v>
          </cell>
          <cell r="D51" t="str">
            <v>meter</v>
          </cell>
          <cell r="E51">
            <v>7177</v>
          </cell>
          <cell r="F51">
            <v>62</v>
          </cell>
          <cell r="G51">
            <v>81902</v>
          </cell>
          <cell r="H51">
            <v>3931</v>
          </cell>
          <cell r="I51">
            <v>6665</v>
          </cell>
          <cell r="J51">
            <v>157</v>
          </cell>
          <cell r="K51">
            <v>28</v>
          </cell>
          <cell r="L51">
            <v>1451</v>
          </cell>
          <cell r="M51">
            <v>85</v>
          </cell>
          <cell r="N51">
            <v>4</v>
          </cell>
          <cell r="Q51">
            <v>53</v>
          </cell>
          <cell r="R51">
            <v>390</v>
          </cell>
          <cell r="S51">
            <v>75</v>
          </cell>
          <cell r="T51">
            <v>11</v>
          </cell>
          <cell r="U51">
            <v>190</v>
          </cell>
          <cell r="V51">
            <v>74</v>
          </cell>
          <cell r="W51">
            <v>9</v>
          </cell>
          <cell r="AA51">
            <v>2</v>
          </cell>
          <cell r="AC51">
            <v>1</v>
          </cell>
          <cell r="AD51">
            <v>13</v>
          </cell>
          <cell r="AE51">
            <v>3</v>
          </cell>
          <cell r="AF51">
            <v>6</v>
          </cell>
          <cell r="AG51">
            <v>2</v>
          </cell>
        </row>
        <row r="52">
          <cell r="A52">
            <v>2</v>
          </cell>
          <cell r="B52" t="str">
            <v>CapeCod</v>
          </cell>
          <cell r="C52">
            <v>39873</v>
          </cell>
          <cell r="D52" t="str">
            <v>meter</v>
          </cell>
          <cell r="E52">
            <v>7132</v>
          </cell>
          <cell r="F52">
            <v>63</v>
          </cell>
          <cell r="G52">
            <v>81931</v>
          </cell>
          <cell r="H52">
            <v>3975</v>
          </cell>
          <cell r="I52">
            <v>6651</v>
          </cell>
          <cell r="J52">
            <v>152</v>
          </cell>
          <cell r="K52">
            <v>28</v>
          </cell>
          <cell r="L52">
            <v>1440</v>
          </cell>
          <cell r="M52">
            <v>84</v>
          </cell>
          <cell r="N52">
            <v>4</v>
          </cell>
          <cell r="Q52">
            <v>53</v>
          </cell>
          <cell r="R52">
            <v>396</v>
          </cell>
          <cell r="S52">
            <v>76</v>
          </cell>
          <cell r="T52">
            <v>11</v>
          </cell>
          <cell r="U52">
            <v>188</v>
          </cell>
          <cell r="V52">
            <v>75</v>
          </cell>
          <cell r="W52">
            <v>9</v>
          </cell>
          <cell r="AA52">
            <v>2</v>
          </cell>
          <cell r="AC52">
            <v>1</v>
          </cell>
          <cell r="AD52">
            <v>13</v>
          </cell>
          <cell r="AE52">
            <v>3</v>
          </cell>
          <cell r="AF52">
            <v>6</v>
          </cell>
          <cell r="AG52">
            <v>2</v>
          </cell>
        </row>
        <row r="53">
          <cell r="A53">
            <v>2</v>
          </cell>
          <cell r="B53" t="str">
            <v>CapeCod</v>
          </cell>
          <cell r="C53">
            <v>39904</v>
          </cell>
          <cell r="D53" t="str">
            <v>meter</v>
          </cell>
          <cell r="E53">
            <v>7166</v>
          </cell>
          <cell r="F53">
            <v>61</v>
          </cell>
          <cell r="G53">
            <v>81964</v>
          </cell>
          <cell r="H53">
            <v>3971</v>
          </cell>
          <cell r="I53">
            <v>6643</v>
          </cell>
          <cell r="J53">
            <v>153</v>
          </cell>
          <cell r="K53">
            <v>29</v>
          </cell>
          <cell r="L53">
            <v>1442</v>
          </cell>
          <cell r="M53">
            <v>86</v>
          </cell>
          <cell r="N53">
            <v>4</v>
          </cell>
          <cell r="Q53">
            <v>53</v>
          </cell>
          <cell r="R53">
            <v>396</v>
          </cell>
          <cell r="S53">
            <v>79</v>
          </cell>
          <cell r="T53">
            <v>11</v>
          </cell>
          <cell r="U53">
            <v>188</v>
          </cell>
          <cell r="V53">
            <v>74</v>
          </cell>
          <cell r="W53">
            <v>9</v>
          </cell>
          <cell r="AA53">
            <v>2</v>
          </cell>
          <cell r="AC53">
            <v>2</v>
          </cell>
          <cell r="AD53">
            <v>13</v>
          </cell>
          <cell r="AE53">
            <v>3</v>
          </cell>
          <cell r="AF53">
            <v>6</v>
          </cell>
          <cell r="AG53">
            <v>2</v>
          </cell>
        </row>
        <row r="54">
          <cell r="A54">
            <v>2</v>
          </cell>
          <cell r="B54" t="str">
            <v>CapeCod</v>
          </cell>
          <cell r="C54">
            <v>39934</v>
          </cell>
          <cell r="D54" t="str">
            <v>meter</v>
          </cell>
          <cell r="E54">
            <v>7278</v>
          </cell>
          <cell r="F54">
            <v>63</v>
          </cell>
          <cell r="G54">
            <v>81957</v>
          </cell>
          <cell r="H54">
            <v>3987</v>
          </cell>
          <cell r="I54">
            <v>6607</v>
          </cell>
          <cell r="J54">
            <v>152</v>
          </cell>
          <cell r="K54">
            <v>30</v>
          </cell>
          <cell r="L54">
            <v>1435</v>
          </cell>
          <cell r="M54">
            <v>85</v>
          </cell>
          <cell r="N54">
            <v>4</v>
          </cell>
          <cell r="Q54">
            <v>53</v>
          </cell>
          <cell r="R54">
            <v>400</v>
          </cell>
          <cell r="S54">
            <v>81</v>
          </cell>
          <cell r="T54">
            <v>11</v>
          </cell>
          <cell r="U54">
            <v>194</v>
          </cell>
          <cell r="V54">
            <v>77</v>
          </cell>
          <cell r="W54">
            <v>9</v>
          </cell>
          <cell r="AA54">
            <v>2</v>
          </cell>
          <cell r="AC54">
            <v>2</v>
          </cell>
          <cell r="AD54">
            <v>13</v>
          </cell>
          <cell r="AE54">
            <v>3</v>
          </cell>
          <cell r="AF54">
            <v>6</v>
          </cell>
          <cell r="AG54">
            <v>2</v>
          </cell>
        </row>
        <row r="55">
          <cell r="A55">
            <v>2</v>
          </cell>
          <cell r="B55" t="str">
            <v>CapeCod</v>
          </cell>
          <cell r="C55">
            <v>39965</v>
          </cell>
          <cell r="D55" t="str">
            <v>meter</v>
          </cell>
          <cell r="E55">
            <v>7448</v>
          </cell>
          <cell r="F55">
            <v>65</v>
          </cell>
          <cell r="G55">
            <v>82077</v>
          </cell>
          <cell r="H55">
            <v>3976</v>
          </cell>
          <cell r="I55">
            <v>6507</v>
          </cell>
          <cell r="J55">
            <v>151</v>
          </cell>
          <cell r="K55">
            <v>28</v>
          </cell>
          <cell r="L55">
            <v>1426</v>
          </cell>
          <cell r="M55">
            <v>82</v>
          </cell>
          <cell r="N55">
            <v>4</v>
          </cell>
          <cell r="Q55">
            <v>53</v>
          </cell>
          <cell r="R55">
            <v>393</v>
          </cell>
          <cell r="S55">
            <v>81</v>
          </cell>
          <cell r="T55">
            <v>11</v>
          </cell>
          <cell r="U55">
            <v>193</v>
          </cell>
          <cell r="V55">
            <v>79</v>
          </cell>
          <cell r="W55">
            <v>9</v>
          </cell>
          <cell r="AA55">
            <v>3</v>
          </cell>
          <cell r="AC55">
            <v>2</v>
          </cell>
          <cell r="AD55">
            <v>13</v>
          </cell>
          <cell r="AE55">
            <v>3</v>
          </cell>
          <cell r="AF55">
            <v>6</v>
          </cell>
          <cell r="AG55">
            <v>2</v>
          </cell>
        </row>
        <row r="56">
          <cell r="A56">
            <v>2</v>
          </cell>
          <cell r="B56" t="str">
            <v>CapeCod</v>
          </cell>
          <cell r="C56">
            <v>39995</v>
          </cell>
          <cell r="D56" t="str">
            <v>meter</v>
          </cell>
          <cell r="E56">
            <v>7575</v>
          </cell>
          <cell r="F56">
            <v>64</v>
          </cell>
          <cell r="G56">
            <v>82177</v>
          </cell>
          <cell r="H56">
            <v>3928</v>
          </cell>
          <cell r="I56">
            <v>6351</v>
          </cell>
          <cell r="J56">
            <v>145</v>
          </cell>
          <cell r="K56">
            <v>27</v>
          </cell>
          <cell r="L56">
            <v>1413</v>
          </cell>
          <cell r="M56">
            <v>80</v>
          </cell>
          <cell r="N56">
            <v>4</v>
          </cell>
          <cell r="Q56">
            <v>48</v>
          </cell>
          <cell r="R56">
            <v>398</v>
          </cell>
          <cell r="S56">
            <v>81</v>
          </cell>
          <cell r="T56">
            <v>11</v>
          </cell>
          <cell r="U56">
            <v>193</v>
          </cell>
          <cell r="V56">
            <v>79</v>
          </cell>
          <cell r="W56">
            <v>9</v>
          </cell>
          <cell r="AA56">
            <v>3</v>
          </cell>
          <cell r="AC56">
            <v>2</v>
          </cell>
          <cell r="AD56">
            <v>13</v>
          </cell>
          <cell r="AE56">
            <v>3</v>
          </cell>
          <cell r="AF56">
            <v>6</v>
          </cell>
          <cell r="AG56">
            <v>2</v>
          </cell>
        </row>
        <row r="57">
          <cell r="A57">
            <v>2</v>
          </cell>
          <cell r="B57" t="str">
            <v>CapeCod</v>
          </cell>
          <cell r="C57">
            <v>40026</v>
          </cell>
          <cell r="D57" t="str">
            <v>meter</v>
          </cell>
          <cell r="E57">
            <v>7629</v>
          </cell>
          <cell r="F57">
            <v>65</v>
          </cell>
          <cell r="G57">
            <v>82250</v>
          </cell>
          <cell r="H57">
            <v>3929</v>
          </cell>
          <cell r="I57">
            <v>6237</v>
          </cell>
          <cell r="J57">
            <v>141</v>
          </cell>
          <cell r="K57">
            <v>26</v>
          </cell>
          <cell r="L57">
            <v>1399</v>
          </cell>
          <cell r="M57">
            <v>79</v>
          </cell>
          <cell r="N57">
            <v>4</v>
          </cell>
          <cell r="Q57">
            <v>48</v>
          </cell>
          <cell r="R57">
            <v>393</v>
          </cell>
          <cell r="S57">
            <v>79</v>
          </cell>
          <cell r="T57">
            <v>11</v>
          </cell>
          <cell r="U57">
            <v>191</v>
          </cell>
          <cell r="V57">
            <v>80</v>
          </cell>
          <cell r="W57">
            <v>9</v>
          </cell>
          <cell r="AA57">
            <v>3</v>
          </cell>
          <cell r="AC57">
            <v>2</v>
          </cell>
          <cell r="AD57">
            <v>13</v>
          </cell>
          <cell r="AE57">
            <v>3</v>
          </cell>
          <cell r="AF57">
            <v>6</v>
          </cell>
          <cell r="AG57">
            <v>2</v>
          </cell>
        </row>
        <row r="58">
          <cell r="A58">
            <v>2</v>
          </cell>
          <cell r="B58" t="str">
            <v>CapeCod</v>
          </cell>
          <cell r="C58">
            <v>40057</v>
          </cell>
          <cell r="D58" t="str">
            <v>meter</v>
          </cell>
          <cell r="E58">
            <v>7617</v>
          </cell>
          <cell r="F58">
            <v>66</v>
          </cell>
          <cell r="G58">
            <v>82289</v>
          </cell>
          <cell r="H58">
            <v>3917</v>
          </cell>
          <cell r="I58">
            <v>6220</v>
          </cell>
          <cell r="J58">
            <v>136</v>
          </cell>
          <cell r="K58">
            <v>29</v>
          </cell>
          <cell r="L58">
            <v>1391</v>
          </cell>
          <cell r="M58">
            <v>80</v>
          </cell>
          <cell r="N58">
            <v>4</v>
          </cell>
          <cell r="Q58">
            <v>48</v>
          </cell>
          <cell r="R58">
            <v>401</v>
          </cell>
          <cell r="S58">
            <v>79</v>
          </cell>
          <cell r="T58">
            <v>11</v>
          </cell>
          <cell r="U58">
            <v>191</v>
          </cell>
          <cell r="V58">
            <v>81</v>
          </cell>
          <cell r="W58">
            <v>8</v>
          </cell>
          <cell r="AA58">
            <v>3</v>
          </cell>
          <cell r="AC58">
            <v>2</v>
          </cell>
          <cell r="AD58">
            <v>13</v>
          </cell>
          <cell r="AE58">
            <v>3</v>
          </cell>
          <cell r="AF58">
            <v>6</v>
          </cell>
          <cell r="AG58">
            <v>2</v>
          </cell>
        </row>
        <row r="59">
          <cell r="A59">
            <v>2</v>
          </cell>
          <cell r="B59" t="str">
            <v>CapeCod</v>
          </cell>
          <cell r="C59">
            <v>40087</v>
          </cell>
          <cell r="D59" t="str">
            <v>meter</v>
          </cell>
          <cell r="E59">
            <v>7582</v>
          </cell>
          <cell r="F59">
            <v>66</v>
          </cell>
          <cell r="G59">
            <v>82263</v>
          </cell>
          <cell r="H59">
            <v>3880</v>
          </cell>
          <cell r="I59">
            <v>6340</v>
          </cell>
          <cell r="J59">
            <v>158</v>
          </cell>
          <cell r="K59">
            <v>30</v>
          </cell>
          <cell r="L59">
            <v>1420</v>
          </cell>
          <cell r="M59">
            <v>84</v>
          </cell>
          <cell r="N59">
            <v>4</v>
          </cell>
          <cell r="Q59">
            <v>47</v>
          </cell>
          <cell r="R59">
            <v>346</v>
          </cell>
          <cell r="S59">
            <v>69</v>
          </cell>
          <cell r="T59">
            <v>9</v>
          </cell>
          <cell r="U59">
            <v>175</v>
          </cell>
          <cell r="V59">
            <v>78</v>
          </cell>
          <cell r="W59">
            <v>8</v>
          </cell>
          <cell r="AA59">
            <v>3</v>
          </cell>
          <cell r="AC59">
            <v>2</v>
          </cell>
          <cell r="AD59">
            <v>13</v>
          </cell>
          <cell r="AE59">
            <v>3</v>
          </cell>
          <cell r="AF59">
            <v>6</v>
          </cell>
          <cell r="AG59">
            <v>2</v>
          </cell>
        </row>
        <row r="60">
          <cell r="A60">
            <v>2</v>
          </cell>
          <cell r="B60" t="str">
            <v>CapeCod</v>
          </cell>
          <cell r="C60">
            <v>40118</v>
          </cell>
          <cell r="D60" t="str">
            <v>meter</v>
          </cell>
          <cell r="E60">
            <v>7472</v>
          </cell>
          <cell r="F60">
            <v>45</v>
          </cell>
          <cell r="G60">
            <v>82120</v>
          </cell>
          <cell r="H60">
            <v>4119</v>
          </cell>
          <cell r="I60">
            <v>6555</v>
          </cell>
          <cell r="J60">
            <v>177</v>
          </cell>
          <cell r="K60">
            <v>33</v>
          </cell>
          <cell r="L60">
            <v>1447</v>
          </cell>
          <cell r="M60">
            <v>94</v>
          </cell>
          <cell r="N60">
            <v>4</v>
          </cell>
          <cell r="Q60">
            <v>46</v>
          </cell>
          <cell r="R60">
            <v>303</v>
          </cell>
          <cell r="S60">
            <v>56</v>
          </cell>
          <cell r="T60">
            <v>6</v>
          </cell>
          <cell r="U60">
            <v>169</v>
          </cell>
          <cell r="V60">
            <v>69</v>
          </cell>
          <cell r="W60">
            <v>8</v>
          </cell>
          <cell r="AA60">
            <v>4</v>
          </cell>
          <cell r="AC60">
            <v>2</v>
          </cell>
          <cell r="AD60">
            <v>13</v>
          </cell>
          <cell r="AE60">
            <v>3</v>
          </cell>
          <cell r="AF60">
            <v>6</v>
          </cell>
          <cell r="AG60">
            <v>2</v>
          </cell>
        </row>
        <row r="61">
          <cell r="A61">
            <v>2</v>
          </cell>
          <cell r="B61" t="str">
            <v>CapeCod</v>
          </cell>
          <cell r="C61">
            <v>40148</v>
          </cell>
          <cell r="D61" t="str">
            <v>meter</v>
          </cell>
          <cell r="E61">
            <v>7324</v>
          </cell>
          <cell r="F61">
            <v>37</v>
          </cell>
          <cell r="G61">
            <v>82074</v>
          </cell>
          <cell r="H61">
            <v>4295</v>
          </cell>
          <cell r="I61">
            <v>6634</v>
          </cell>
          <cell r="J61">
            <v>174</v>
          </cell>
          <cell r="K61">
            <v>35</v>
          </cell>
          <cell r="L61">
            <v>1451</v>
          </cell>
          <cell r="M61">
            <v>93</v>
          </cell>
          <cell r="N61">
            <v>3</v>
          </cell>
          <cell r="Q61">
            <v>46</v>
          </cell>
          <cell r="R61">
            <v>305</v>
          </cell>
          <cell r="S61">
            <v>55</v>
          </cell>
          <cell r="T61">
            <v>6</v>
          </cell>
          <cell r="U61">
            <v>169</v>
          </cell>
          <cell r="V61">
            <v>69</v>
          </cell>
          <cell r="W61">
            <v>8</v>
          </cell>
          <cell r="AA61">
            <v>4</v>
          </cell>
          <cell r="AC61">
            <v>2</v>
          </cell>
          <cell r="AD61">
            <v>13</v>
          </cell>
          <cell r="AE61">
            <v>3</v>
          </cell>
          <cell r="AF61">
            <v>7</v>
          </cell>
          <cell r="AG61">
            <v>2</v>
          </cell>
        </row>
        <row r="62">
          <cell r="A62">
            <v>2</v>
          </cell>
          <cell r="B62" t="str">
            <v>CapeCod</v>
          </cell>
          <cell r="C62">
            <v>40179</v>
          </cell>
          <cell r="D62" t="str">
            <v>meter</v>
          </cell>
          <cell r="E62">
            <v>7227</v>
          </cell>
          <cell r="F62">
            <v>37</v>
          </cell>
          <cell r="G62">
            <v>82212</v>
          </cell>
          <cell r="H62">
            <v>4346</v>
          </cell>
          <cell r="I62">
            <v>6692</v>
          </cell>
          <cell r="J62">
            <v>172</v>
          </cell>
          <cell r="K62">
            <v>33</v>
          </cell>
          <cell r="L62">
            <v>1447</v>
          </cell>
          <cell r="M62">
            <v>90</v>
          </cell>
          <cell r="N62">
            <v>3</v>
          </cell>
          <cell r="Q62">
            <v>46</v>
          </cell>
          <cell r="R62">
            <v>322</v>
          </cell>
          <cell r="S62">
            <v>60</v>
          </cell>
          <cell r="T62">
            <v>7</v>
          </cell>
          <cell r="U62">
            <v>162</v>
          </cell>
          <cell r="V62">
            <v>72</v>
          </cell>
          <cell r="W62">
            <v>8</v>
          </cell>
          <cell r="AA62">
            <v>4</v>
          </cell>
          <cell r="AC62">
            <v>2</v>
          </cell>
          <cell r="AD62">
            <v>13</v>
          </cell>
          <cell r="AE62">
            <v>3</v>
          </cell>
          <cell r="AF62">
            <v>7</v>
          </cell>
          <cell r="AG62">
            <v>2</v>
          </cell>
        </row>
        <row r="63">
          <cell r="A63">
            <v>2</v>
          </cell>
          <cell r="B63" t="str">
            <v>CapeCod</v>
          </cell>
          <cell r="C63">
            <v>40210</v>
          </cell>
          <cell r="D63" t="str">
            <v>meter</v>
          </cell>
          <cell r="E63">
            <v>7198</v>
          </cell>
          <cell r="F63">
            <v>39</v>
          </cell>
          <cell r="G63">
            <v>82293</v>
          </cell>
          <cell r="H63">
            <v>4432</v>
          </cell>
          <cell r="I63">
            <v>6703</v>
          </cell>
          <cell r="J63">
            <v>166</v>
          </cell>
          <cell r="K63">
            <v>32</v>
          </cell>
          <cell r="L63">
            <v>1423</v>
          </cell>
          <cell r="M63">
            <v>87</v>
          </cell>
          <cell r="N63">
            <v>3</v>
          </cell>
          <cell r="Q63">
            <v>46</v>
          </cell>
          <cell r="R63">
            <v>369</v>
          </cell>
          <cell r="S63">
            <v>66</v>
          </cell>
          <cell r="T63">
            <v>8</v>
          </cell>
          <cell r="U63">
            <v>171</v>
          </cell>
          <cell r="V63">
            <v>73</v>
          </cell>
          <cell r="W63">
            <v>8</v>
          </cell>
          <cell r="AA63">
            <v>4</v>
          </cell>
          <cell r="AC63">
            <v>2</v>
          </cell>
          <cell r="AD63">
            <v>15</v>
          </cell>
          <cell r="AE63">
            <v>3</v>
          </cell>
          <cell r="AF63">
            <v>7</v>
          </cell>
          <cell r="AG63">
            <v>2</v>
          </cell>
        </row>
        <row r="64">
          <cell r="A64">
            <v>2</v>
          </cell>
          <cell r="B64" t="str">
            <v>CapeCod</v>
          </cell>
          <cell r="C64">
            <v>40238</v>
          </cell>
          <cell r="D64" t="str">
            <v>meter</v>
          </cell>
          <cell r="E64">
            <v>7171</v>
          </cell>
          <cell r="F64">
            <v>42</v>
          </cell>
          <cell r="G64">
            <v>82341</v>
          </cell>
          <cell r="H64">
            <v>4485</v>
          </cell>
          <cell r="I64">
            <v>6722</v>
          </cell>
          <cell r="J64">
            <v>165</v>
          </cell>
          <cell r="K64">
            <v>32</v>
          </cell>
          <cell r="L64">
            <v>1421</v>
          </cell>
          <cell r="M64">
            <v>86</v>
          </cell>
          <cell r="N64">
            <v>3</v>
          </cell>
          <cell r="Q64">
            <v>46</v>
          </cell>
          <cell r="R64">
            <v>370</v>
          </cell>
          <cell r="S64">
            <v>66</v>
          </cell>
          <cell r="T64">
            <v>8</v>
          </cell>
          <cell r="U64">
            <v>169</v>
          </cell>
          <cell r="V64">
            <v>74</v>
          </cell>
          <cell r="W64">
            <v>8</v>
          </cell>
          <cell r="AA64">
            <v>4</v>
          </cell>
          <cell r="AC64">
            <v>2</v>
          </cell>
          <cell r="AD64">
            <v>15</v>
          </cell>
          <cell r="AE64">
            <v>3</v>
          </cell>
          <cell r="AF64">
            <v>7</v>
          </cell>
          <cell r="AG64">
            <v>2</v>
          </cell>
        </row>
        <row r="65">
          <cell r="A65">
            <v>2</v>
          </cell>
          <cell r="B65" t="str">
            <v>CapeCod</v>
          </cell>
          <cell r="C65">
            <v>40269</v>
          </cell>
          <cell r="D65" t="str">
            <v>meter</v>
          </cell>
          <cell r="E65">
            <v>7173</v>
          </cell>
          <cell r="F65">
            <v>41</v>
          </cell>
          <cell r="G65">
            <v>82420</v>
          </cell>
          <cell r="H65">
            <v>4490</v>
          </cell>
          <cell r="I65">
            <v>6682</v>
          </cell>
          <cell r="J65">
            <v>167</v>
          </cell>
          <cell r="K65">
            <v>33</v>
          </cell>
          <cell r="L65">
            <v>1416</v>
          </cell>
          <cell r="M65">
            <v>86</v>
          </cell>
          <cell r="N65">
            <v>2</v>
          </cell>
          <cell r="Q65">
            <v>46</v>
          </cell>
          <cell r="R65">
            <v>376</v>
          </cell>
          <cell r="S65">
            <v>66</v>
          </cell>
          <cell r="T65">
            <v>8</v>
          </cell>
          <cell r="U65">
            <v>175</v>
          </cell>
          <cell r="V65">
            <v>75</v>
          </cell>
          <cell r="W65">
            <v>8</v>
          </cell>
          <cell r="AA65">
            <v>4</v>
          </cell>
          <cell r="AC65">
            <v>2</v>
          </cell>
          <cell r="AD65">
            <v>14</v>
          </cell>
          <cell r="AE65">
            <v>3</v>
          </cell>
          <cell r="AF65">
            <v>7</v>
          </cell>
          <cell r="AG65">
            <v>2</v>
          </cell>
        </row>
        <row r="66">
          <cell r="A66">
            <v>2</v>
          </cell>
          <cell r="B66" t="str">
            <v>CapeCod</v>
          </cell>
          <cell r="C66">
            <v>40299</v>
          </cell>
          <cell r="D66" t="str">
            <v>meter</v>
          </cell>
          <cell r="E66">
            <v>7227</v>
          </cell>
          <cell r="F66">
            <v>44</v>
          </cell>
          <cell r="G66">
            <v>82460</v>
          </cell>
          <cell r="H66">
            <v>4509</v>
          </cell>
          <cell r="I66">
            <v>6646</v>
          </cell>
          <cell r="J66">
            <v>167</v>
          </cell>
          <cell r="K66">
            <v>34</v>
          </cell>
          <cell r="L66">
            <v>1420</v>
          </cell>
          <cell r="M66">
            <v>85</v>
          </cell>
          <cell r="N66">
            <v>2</v>
          </cell>
          <cell r="Q66">
            <v>46</v>
          </cell>
          <cell r="R66">
            <v>374</v>
          </cell>
          <cell r="S66">
            <v>66</v>
          </cell>
          <cell r="T66">
            <v>7</v>
          </cell>
          <cell r="U66">
            <v>179</v>
          </cell>
          <cell r="V66">
            <v>75</v>
          </cell>
          <cell r="W66">
            <v>8</v>
          </cell>
          <cell r="AA66">
            <v>4</v>
          </cell>
          <cell r="AC66">
            <v>2</v>
          </cell>
          <cell r="AD66">
            <v>14</v>
          </cell>
          <cell r="AE66">
            <v>3</v>
          </cell>
          <cell r="AF66">
            <v>7</v>
          </cell>
          <cell r="AG66">
            <v>2</v>
          </cell>
        </row>
        <row r="67">
          <cell r="A67">
            <v>2</v>
          </cell>
          <cell r="B67" t="str">
            <v>CapeCod</v>
          </cell>
          <cell r="C67">
            <v>40330</v>
          </cell>
          <cell r="D67" t="str">
            <v>meter</v>
          </cell>
          <cell r="E67">
            <v>7350</v>
          </cell>
          <cell r="F67">
            <v>45</v>
          </cell>
          <cell r="G67">
            <v>82487</v>
          </cell>
          <cell r="H67">
            <v>4522</v>
          </cell>
          <cell r="I67">
            <v>6477</v>
          </cell>
          <cell r="J67">
            <v>162</v>
          </cell>
          <cell r="K67">
            <v>34</v>
          </cell>
          <cell r="L67">
            <v>1417</v>
          </cell>
          <cell r="M67">
            <v>84</v>
          </cell>
          <cell r="N67">
            <v>2</v>
          </cell>
          <cell r="Q67">
            <v>46</v>
          </cell>
          <cell r="R67">
            <v>368</v>
          </cell>
          <cell r="S67">
            <v>63</v>
          </cell>
          <cell r="T67">
            <v>7</v>
          </cell>
          <cell r="U67">
            <v>177</v>
          </cell>
          <cell r="V67">
            <v>75</v>
          </cell>
          <cell r="W67">
            <v>8</v>
          </cell>
          <cell r="AA67">
            <v>4</v>
          </cell>
          <cell r="AC67">
            <v>2</v>
          </cell>
          <cell r="AD67">
            <v>14</v>
          </cell>
          <cell r="AE67">
            <v>3</v>
          </cell>
          <cell r="AF67">
            <v>7</v>
          </cell>
          <cell r="AG67">
            <v>2</v>
          </cell>
        </row>
        <row r="68">
          <cell r="A68">
            <v>2</v>
          </cell>
          <cell r="B68" t="str">
            <v>CapeCod</v>
          </cell>
          <cell r="C68">
            <v>40360</v>
          </cell>
          <cell r="D68" t="str">
            <v>meter</v>
          </cell>
          <cell r="E68">
            <v>7466</v>
          </cell>
          <cell r="F68">
            <v>44</v>
          </cell>
          <cell r="G68">
            <v>82567</v>
          </cell>
          <cell r="H68">
            <v>4500</v>
          </cell>
          <cell r="I68">
            <v>6382</v>
          </cell>
          <cell r="J68">
            <v>152</v>
          </cell>
          <cell r="K68">
            <v>31</v>
          </cell>
          <cell r="L68">
            <v>1369</v>
          </cell>
          <cell r="M68">
            <v>83</v>
          </cell>
          <cell r="N68">
            <v>2</v>
          </cell>
          <cell r="Q68">
            <v>46</v>
          </cell>
          <cell r="R68">
            <v>332</v>
          </cell>
          <cell r="S68">
            <v>62</v>
          </cell>
          <cell r="T68">
            <v>8</v>
          </cell>
          <cell r="U68">
            <v>193</v>
          </cell>
          <cell r="V68">
            <v>74</v>
          </cell>
          <cell r="W68">
            <v>8</v>
          </cell>
          <cell r="AA68">
            <v>3</v>
          </cell>
          <cell r="AC68">
            <v>2</v>
          </cell>
          <cell r="AD68">
            <v>15</v>
          </cell>
          <cell r="AE68">
            <v>3</v>
          </cell>
          <cell r="AF68">
            <v>7</v>
          </cell>
          <cell r="AG68">
            <v>2</v>
          </cell>
        </row>
        <row r="69">
          <cell r="A69">
            <v>2</v>
          </cell>
          <cell r="B69" t="str">
            <v>CapeCod</v>
          </cell>
          <cell r="C69">
            <v>40391</v>
          </cell>
          <cell r="D69" t="str">
            <v>meter</v>
          </cell>
          <cell r="E69">
            <v>7510</v>
          </cell>
          <cell r="F69">
            <v>45</v>
          </cell>
          <cell r="G69">
            <v>82733</v>
          </cell>
          <cell r="H69">
            <v>4481</v>
          </cell>
          <cell r="I69">
            <v>6316</v>
          </cell>
          <cell r="J69">
            <v>150</v>
          </cell>
          <cell r="K69">
            <v>31</v>
          </cell>
          <cell r="L69">
            <v>1361</v>
          </cell>
          <cell r="M69">
            <v>85</v>
          </cell>
          <cell r="N69">
            <v>2</v>
          </cell>
          <cell r="Q69">
            <v>46</v>
          </cell>
          <cell r="R69">
            <v>332</v>
          </cell>
          <cell r="S69">
            <v>63</v>
          </cell>
          <cell r="T69">
            <v>8</v>
          </cell>
          <cell r="U69">
            <v>190</v>
          </cell>
          <cell r="V69">
            <v>72</v>
          </cell>
          <cell r="W69">
            <v>8</v>
          </cell>
          <cell r="AA69">
            <v>3</v>
          </cell>
          <cell r="AC69">
            <v>2</v>
          </cell>
          <cell r="AD69">
            <v>15</v>
          </cell>
          <cell r="AE69">
            <v>3</v>
          </cell>
          <cell r="AF69">
            <v>7</v>
          </cell>
          <cell r="AG69">
            <v>2</v>
          </cell>
        </row>
        <row r="70">
          <cell r="A70">
            <v>2</v>
          </cell>
          <cell r="B70" t="str">
            <v>CapeCod</v>
          </cell>
          <cell r="C70">
            <v>40422</v>
          </cell>
          <cell r="D70" t="str">
            <v>meter</v>
          </cell>
          <cell r="E70">
            <v>7507</v>
          </cell>
          <cell r="F70">
            <v>46</v>
          </cell>
          <cell r="G70">
            <v>82801</v>
          </cell>
          <cell r="H70">
            <v>4487</v>
          </cell>
          <cell r="I70">
            <v>6230</v>
          </cell>
          <cell r="J70">
            <v>148</v>
          </cell>
          <cell r="K70">
            <v>31</v>
          </cell>
          <cell r="L70">
            <v>1352</v>
          </cell>
          <cell r="M70">
            <v>86</v>
          </cell>
          <cell r="N70">
            <v>2</v>
          </cell>
          <cell r="Q70">
            <v>46</v>
          </cell>
          <cell r="R70">
            <v>356</v>
          </cell>
          <cell r="S70">
            <v>65</v>
          </cell>
          <cell r="T70">
            <v>9</v>
          </cell>
          <cell r="U70">
            <v>193</v>
          </cell>
          <cell r="V70">
            <v>72</v>
          </cell>
          <cell r="W70">
            <v>8</v>
          </cell>
          <cell r="AA70">
            <v>3</v>
          </cell>
          <cell r="AC70">
            <v>2</v>
          </cell>
          <cell r="AD70">
            <v>14</v>
          </cell>
          <cell r="AE70">
            <v>3</v>
          </cell>
          <cell r="AF70">
            <v>7</v>
          </cell>
          <cell r="AG70">
            <v>2</v>
          </cell>
        </row>
        <row r="71">
          <cell r="A71">
            <v>2</v>
          </cell>
          <cell r="B71" t="str">
            <v>CapeCod</v>
          </cell>
          <cell r="C71">
            <v>40452</v>
          </cell>
          <cell r="D71" t="str">
            <v>meter</v>
          </cell>
          <cell r="E71">
            <v>7505</v>
          </cell>
          <cell r="F71">
            <v>45</v>
          </cell>
          <cell r="G71">
            <v>82797</v>
          </cell>
          <cell r="H71">
            <v>4436</v>
          </cell>
          <cell r="I71">
            <v>6311</v>
          </cell>
          <cell r="J71">
            <v>150</v>
          </cell>
          <cell r="K71">
            <v>32</v>
          </cell>
          <cell r="L71">
            <v>1380</v>
          </cell>
          <cell r="M71">
            <v>86</v>
          </cell>
          <cell r="N71">
            <v>2</v>
          </cell>
          <cell r="Q71">
            <v>46</v>
          </cell>
          <cell r="R71">
            <v>369</v>
          </cell>
          <cell r="S71">
            <v>67</v>
          </cell>
          <cell r="T71">
            <v>9</v>
          </cell>
          <cell r="U71">
            <v>196</v>
          </cell>
          <cell r="V71">
            <v>71</v>
          </cell>
          <cell r="W71">
            <v>8</v>
          </cell>
          <cell r="AA71">
            <v>3</v>
          </cell>
          <cell r="AB71">
            <v>0</v>
          </cell>
          <cell r="AC71">
            <v>2</v>
          </cell>
          <cell r="AD71">
            <v>14</v>
          </cell>
          <cell r="AE71">
            <v>3</v>
          </cell>
          <cell r="AF71">
            <v>7</v>
          </cell>
          <cell r="AG71">
            <v>2</v>
          </cell>
        </row>
        <row r="72">
          <cell r="A72">
            <v>2</v>
          </cell>
          <cell r="B72" t="str">
            <v>CapeCod</v>
          </cell>
          <cell r="C72">
            <v>40483</v>
          </cell>
          <cell r="D72" t="str">
            <v>meter</v>
          </cell>
          <cell r="E72">
            <v>7417</v>
          </cell>
          <cell r="F72">
            <v>52</v>
          </cell>
          <cell r="G72">
            <v>82932</v>
          </cell>
          <cell r="H72">
            <v>4463</v>
          </cell>
          <cell r="I72">
            <v>6441</v>
          </cell>
          <cell r="J72">
            <v>153</v>
          </cell>
          <cell r="K72">
            <v>30</v>
          </cell>
          <cell r="L72">
            <v>1406</v>
          </cell>
          <cell r="M72">
            <v>90</v>
          </cell>
          <cell r="N72">
            <v>2</v>
          </cell>
          <cell r="Q72">
            <v>47</v>
          </cell>
          <cell r="R72">
            <v>422</v>
          </cell>
          <cell r="S72">
            <v>75</v>
          </cell>
          <cell r="T72">
            <v>11</v>
          </cell>
          <cell r="U72">
            <v>204</v>
          </cell>
          <cell r="V72">
            <v>71</v>
          </cell>
          <cell r="W72">
            <v>8</v>
          </cell>
          <cell r="AA72">
            <v>4</v>
          </cell>
          <cell r="AB72">
            <v>1</v>
          </cell>
          <cell r="AC72">
            <v>2</v>
          </cell>
          <cell r="AD72">
            <v>13</v>
          </cell>
          <cell r="AE72">
            <v>3</v>
          </cell>
          <cell r="AF72">
            <v>7</v>
          </cell>
          <cell r="AG72">
            <v>2</v>
          </cell>
        </row>
        <row r="73">
          <cell r="A73">
            <v>2</v>
          </cell>
          <cell r="B73" t="str">
            <v>CapeCod</v>
          </cell>
          <cell r="C73">
            <v>40513</v>
          </cell>
          <cell r="D73" t="str">
            <v>meter</v>
          </cell>
          <cell r="E73">
            <v>7244</v>
          </cell>
          <cell r="F73">
            <v>60</v>
          </cell>
          <cell r="G73">
            <v>82989</v>
          </cell>
          <cell r="H73">
            <v>4618</v>
          </cell>
          <cell r="I73">
            <v>6275</v>
          </cell>
          <cell r="J73">
            <v>78</v>
          </cell>
          <cell r="K73">
            <v>5</v>
          </cell>
          <cell r="L73">
            <v>1676</v>
          </cell>
          <cell r="M73">
            <v>75</v>
          </cell>
          <cell r="N73">
            <v>2</v>
          </cell>
          <cell r="Q73">
            <v>47</v>
          </cell>
          <cell r="R73">
            <v>516</v>
          </cell>
          <cell r="S73">
            <v>84</v>
          </cell>
          <cell r="T73">
            <v>3</v>
          </cell>
          <cell r="U73">
            <v>237</v>
          </cell>
          <cell r="V73">
            <v>77</v>
          </cell>
          <cell r="W73">
            <v>10</v>
          </cell>
          <cell r="AA73">
            <v>5</v>
          </cell>
          <cell r="AB73">
            <v>1</v>
          </cell>
          <cell r="AC73">
            <v>2</v>
          </cell>
          <cell r="AD73">
            <v>12</v>
          </cell>
          <cell r="AE73">
            <v>6</v>
          </cell>
          <cell r="AF73">
            <v>9</v>
          </cell>
          <cell r="AG73">
            <v>2</v>
          </cell>
        </row>
        <row r="74">
          <cell r="A74">
            <v>2</v>
          </cell>
          <cell r="B74" t="str">
            <v>CapeCod</v>
          </cell>
          <cell r="C74">
            <v>40544</v>
          </cell>
          <cell r="D74" t="str">
            <v>meter</v>
          </cell>
          <cell r="E74">
            <v>7151</v>
          </cell>
          <cell r="F74">
            <v>58</v>
          </cell>
          <cell r="G74">
            <v>83216</v>
          </cell>
          <cell r="H74">
            <v>4678</v>
          </cell>
          <cell r="I74">
            <v>6365</v>
          </cell>
          <cell r="J74">
            <v>62</v>
          </cell>
          <cell r="K74">
            <v>2</v>
          </cell>
          <cell r="L74">
            <v>1695</v>
          </cell>
          <cell r="M74">
            <v>61</v>
          </cell>
          <cell r="N74">
            <v>2</v>
          </cell>
          <cell r="Q74">
            <v>47</v>
          </cell>
          <cell r="R74">
            <v>530</v>
          </cell>
          <cell r="S74">
            <v>76</v>
          </cell>
          <cell r="T74">
            <v>2</v>
          </cell>
          <cell r="U74">
            <v>252</v>
          </cell>
          <cell r="V74">
            <v>69</v>
          </cell>
          <cell r="W74">
            <v>11</v>
          </cell>
          <cell r="AA74">
            <v>5</v>
          </cell>
          <cell r="AB74">
            <v>1</v>
          </cell>
          <cell r="AD74">
            <v>16</v>
          </cell>
          <cell r="AE74">
            <v>10</v>
          </cell>
          <cell r="AF74">
            <v>11</v>
          </cell>
          <cell r="AG74">
            <v>2</v>
          </cell>
        </row>
        <row r="75">
          <cell r="A75">
            <v>2</v>
          </cell>
          <cell r="B75" t="str">
            <v>CapeCod</v>
          </cell>
          <cell r="C75">
            <v>40575</v>
          </cell>
          <cell r="D75" t="str">
            <v>meter</v>
          </cell>
          <cell r="E75">
            <v>7091</v>
          </cell>
          <cell r="F75">
            <v>55</v>
          </cell>
          <cell r="G75">
            <v>83415</v>
          </cell>
          <cell r="H75">
            <v>4697</v>
          </cell>
          <cell r="I75">
            <v>6403</v>
          </cell>
          <cell r="J75">
            <v>62</v>
          </cell>
          <cell r="K75">
            <v>2</v>
          </cell>
          <cell r="L75">
            <v>1694</v>
          </cell>
          <cell r="M75">
            <v>57</v>
          </cell>
          <cell r="N75">
            <v>2</v>
          </cell>
          <cell r="Q75">
            <v>47</v>
          </cell>
          <cell r="R75">
            <v>538</v>
          </cell>
          <cell r="S75">
            <v>75</v>
          </cell>
          <cell r="T75">
            <v>2</v>
          </cell>
          <cell r="U75">
            <v>250</v>
          </cell>
          <cell r="V75">
            <v>72</v>
          </cell>
          <cell r="W75">
            <v>11</v>
          </cell>
          <cell r="AA75">
            <v>6</v>
          </cell>
          <cell r="AB75">
            <v>1</v>
          </cell>
          <cell r="AD75">
            <v>16</v>
          </cell>
          <cell r="AE75">
            <v>11</v>
          </cell>
          <cell r="AF75">
            <v>11</v>
          </cell>
          <cell r="AG75">
            <v>2</v>
          </cell>
        </row>
        <row r="76">
          <cell r="A76">
            <v>2</v>
          </cell>
          <cell r="B76" t="str">
            <v>CapeCod</v>
          </cell>
          <cell r="C76">
            <v>40603</v>
          </cell>
          <cell r="D76" t="str">
            <v>meter</v>
          </cell>
          <cell r="E76">
            <v>7024</v>
          </cell>
          <cell r="F76">
            <v>58</v>
          </cell>
          <cell r="G76">
            <v>83448</v>
          </cell>
          <cell r="H76">
            <v>4808</v>
          </cell>
          <cell r="I76">
            <v>6357</v>
          </cell>
          <cell r="J76">
            <v>62</v>
          </cell>
          <cell r="K76">
            <v>2</v>
          </cell>
          <cell r="L76">
            <v>1662</v>
          </cell>
          <cell r="M76">
            <v>58</v>
          </cell>
          <cell r="N76">
            <v>2</v>
          </cell>
          <cell r="Q76">
            <v>47</v>
          </cell>
          <cell r="R76">
            <v>538</v>
          </cell>
          <cell r="S76">
            <v>75</v>
          </cell>
          <cell r="T76">
            <v>2</v>
          </cell>
          <cell r="U76">
            <v>247</v>
          </cell>
          <cell r="V76">
            <v>72</v>
          </cell>
          <cell r="W76">
            <v>11</v>
          </cell>
          <cell r="AA76">
            <v>6</v>
          </cell>
          <cell r="AB76">
            <v>1</v>
          </cell>
          <cell r="AD76">
            <v>17</v>
          </cell>
          <cell r="AE76">
            <v>11</v>
          </cell>
          <cell r="AF76">
            <v>11</v>
          </cell>
          <cell r="AG76">
            <v>2</v>
          </cell>
        </row>
        <row r="77">
          <cell r="A77">
            <v>2</v>
          </cell>
          <cell r="B77" t="str">
            <v>CapeCod</v>
          </cell>
          <cell r="C77">
            <v>40634</v>
          </cell>
          <cell r="D77" t="str">
            <v>meter</v>
          </cell>
          <cell r="E77">
            <v>6979</v>
          </cell>
          <cell r="F77">
            <v>59</v>
          </cell>
          <cell r="G77">
            <v>83536</v>
          </cell>
          <cell r="H77">
            <v>4841</v>
          </cell>
          <cell r="I77">
            <v>6319</v>
          </cell>
          <cell r="J77">
            <v>62</v>
          </cell>
          <cell r="K77">
            <v>2</v>
          </cell>
          <cell r="L77">
            <v>1630</v>
          </cell>
          <cell r="M77">
            <v>57</v>
          </cell>
          <cell r="N77">
            <v>2</v>
          </cell>
          <cell r="Q77">
            <v>47</v>
          </cell>
          <cell r="R77">
            <v>533</v>
          </cell>
          <cell r="S77">
            <v>74</v>
          </cell>
          <cell r="T77">
            <v>2</v>
          </cell>
          <cell r="U77">
            <v>264</v>
          </cell>
          <cell r="V77">
            <v>73</v>
          </cell>
          <cell r="W77">
            <v>11</v>
          </cell>
          <cell r="AA77">
            <v>6</v>
          </cell>
          <cell r="AB77">
            <v>1</v>
          </cell>
          <cell r="AD77">
            <v>17</v>
          </cell>
          <cell r="AE77">
            <v>11</v>
          </cell>
          <cell r="AF77">
            <v>11</v>
          </cell>
          <cell r="AG77">
            <v>2</v>
          </cell>
        </row>
        <row r="78">
          <cell r="A78">
            <v>2</v>
          </cell>
          <cell r="B78" t="str">
            <v>CapeCod</v>
          </cell>
          <cell r="C78">
            <v>40664</v>
          </cell>
          <cell r="D78" t="str">
            <v>meter</v>
          </cell>
          <cell r="E78">
            <v>7040</v>
          </cell>
          <cell r="F78">
            <v>58</v>
          </cell>
          <cell r="G78">
            <v>83574</v>
          </cell>
          <cell r="H78">
            <v>4836</v>
          </cell>
          <cell r="I78">
            <v>6185</v>
          </cell>
          <cell r="J78">
            <v>63</v>
          </cell>
          <cell r="K78">
            <v>2</v>
          </cell>
          <cell r="L78">
            <v>1641</v>
          </cell>
          <cell r="M78">
            <v>57</v>
          </cell>
          <cell r="N78">
            <v>2</v>
          </cell>
          <cell r="Q78">
            <v>47</v>
          </cell>
          <cell r="R78">
            <v>532</v>
          </cell>
          <cell r="S78">
            <v>73</v>
          </cell>
          <cell r="T78">
            <v>2</v>
          </cell>
          <cell r="U78">
            <v>262</v>
          </cell>
          <cell r="V78">
            <v>73</v>
          </cell>
          <cell r="W78">
            <v>11</v>
          </cell>
          <cell r="AA78">
            <v>6</v>
          </cell>
          <cell r="AB78">
            <v>1</v>
          </cell>
          <cell r="AD78">
            <v>17</v>
          </cell>
          <cell r="AE78">
            <v>11</v>
          </cell>
          <cell r="AF78">
            <v>11</v>
          </cell>
          <cell r="AG78">
            <v>2</v>
          </cell>
        </row>
        <row r="79">
          <cell r="A79">
            <v>2</v>
          </cell>
          <cell r="B79" t="str">
            <v>CapeCod</v>
          </cell>
          <cell r="C79">
            <v>40695</v>
          </cell>
          <cell r="D79" t="str">
            <v>meter</v>
          </cell>
          <cell r="E79">
            <v>7132</v>
          </cell>
          <cell r="F79">
            <v>57</v>
          </cell>
          <cell r="G79">
            <v>83607</v>
          </cell>
          <cell r="H79">
            <v>4890</v>
          </cell>
          <cell r="I79">
            <v>6112</v>
          </cell>
          <cell r="J79">
            <v>63</v>
          </cell>
          <cell r="K79">
            <v>2</v>
          </cell>
          <cell r="L79">
            <v>1655</v>
          </cell>
          <cell r="M79">
            <v>54</v>
          </cell>
          <cell r="N79">
            <v>2</v>
          </cell>
          <cell r="Q79">
            <v>47</v>
          </cell>
          <cell r="R79">
            <v>512</v>
          </cell>
          <cell r="S79">
            <v>72</v>
          </cell>
          <cell r="T79">
            <v>2</v>
          </cell>
          <cell r="U79">
            <v>267</v>
          </cell>
          <cell r="V79">
            <v>74</v>
          </cell>
          <cell r="W79">
            <v>11</v>
          </cell>
          <cell r="AA79">
            <v>6</v>
          </cell>
          <cell r="AB79">
            <v>1</v>
          </cell>
          <cell r="AD79">
            <v>16</v>
          </cell>
          <cell r="AE79">
            <v>11</v>
          </cell>
          <cell r="AF79">
            <v>11</v>
          </cell>
          <cell r="AG79">
            <v>2</v>
          </cell>
        </row>
        <row r="80">
          <cell r="A80">
            <v>2</v>
          </cell>
          <cell r="B80" t="str">
            <v>CapeCod</v>
          </cell>
          <cell r="C80">
            <v>40725</v>
          </cell>
          <cell r="D80" t="str">
            <v>meter</v>
          </cell>
          <cell r="E80">
            <v>7238</v>
          </cell>
          <cell r="F80">
            <v>59</v>
          </cell>
          <cell r="G80">
            <v>83730</v>
          </cell>
          <cell r="H80">
            <v>4856</v>
          </cell>
          <cell r="I80">
            <v>5960</v>
          </cell>
          <cell r="J80">
            <v>58</v>
          </cell>
          <cell r="K80">
            <v>2</v>
          </cell>
          <cell r="L80">
            <v>1673</v>
          </cell>
          <cell r="M80">
            <v>51</v>
          </cell>
          <cell r="N80">
            <v>2</v>
          </cell>
          <cell r="Q80">
            <v>47</v>
          </cell>
          <cell r="R80">
            <v>515</v>
          </cell>
          <cell r="S80">
            <v>73</v>
          </cell>
          <cell r="T80">
            <v>2</v>
          </cell>
          <cell r="U80">
            <v>267</v>
          </cell>
          <cell r="V80">
            <v>76</v>
          </cell>
          <cell r="W80">
            <v>11</v>
          </cell>
          <cell r="AA80">
            <v>5</v>
          </cell>
          <cell r="AB80">
            <v>1</v>
          </cell>
          <cell r="AD80">
            <v>17</v>
          </cell>
          <cell r="AE80">
            <v>11</v>
          </cell>
          <cell r="AF80">
            <v>11</v>
          </cell>
          <cell r="AG80">
            <v>2</v>
          </cell>
        </row>
        <row r="81">
          <cell r="A81">
            <v>2</v>
          </cell>
          <cell r="B81" t="str">
            <v>CapeCod</v>
          </cell>
          <cell r="C81">
            <v>40756</v>
          </cell>
          <cell r="D81" t="str">
            <v>meter</v>
          </cell>
          <cell r="E81">
            <v>7279</v>
          </cell>
          <cell r="F81">
            <v>62</v>
          </cell>
          <cell r="G81">
            <v>83857</v>
          </cell>
          <cell r="H81">
            <v>4847</v>
          </cell>
          <cell r="I81">
            <v>5736</v>
          </cell>
          <cell r="J81">
            <v>54</v>
          </cell>
          <cell r="K81">
            <v>2</v>
          </cell>
          <cell r="L81">
            <v>1659</v>
          </cell>
          <cell r="M81">
            <v>51</v>
          </cell>
          <cell r="N81">
            <v>2</v>
          </cell>
          <cell r="Q81">
            <v>12</v>
          </cell>
          <cell r="R81">
            <v>502</v>
          </cell>
          <cell r="S81">
            <v>74</v>
          </cell>
          <cell r="T81">
            <v>2</v>
          </cell>
          <cell r="U81">
            <v>268</v>
          </cell>
          <cell r="V81">
            <v>76</v>
          </cell>
          <cell r="W81">
            <v>11</v>
          </cell>
          <cell r="AA81">
            <v>4</v>
          </cell>
          <cell r="AB81">
            <v>1</v>
          </cell>
          <cell r="AD81">
            <v>18</v>
          </cell>
          <cell r="AE81">
            <v>11</v>
          </cell>
          <cell r="AF81">
            <v>11</v>
          </cell>
          <cell r="AG81">
            <v>2</v>
          </cell>
        </row>
        <row r="82">
          <cell r="A82">
            <v>2</v>
          </cell>
          <cell r="B82" t="str">
            <v>CapeCod</v>
          </cell>
          <cell r="C82">
            <v>40787</v>
          </cell>
          <cell r="D82" t="str">
            <v>meter</v>
          </cell>
          <cell r="E82">
            <v>7272</v>
          </cell>
          <cell r="F82">
            <v>67</v>
          </cell>
          <cell r="G82">
            <v>83891</v>
          </cell>
          <cell r="H82">
            <v>4842</v>
          </cell>
          <cell r="I82">
            <v>5669</v>
          </cell>
          <cell r="J82">
            <v>56</v>
          </cell>
          <cell r="K82">
            <v>3</v>
          </cell>
          <cell r="L82">
            <v>1651</v>
          </cell>
          <cell r="M82">
            <v>51</v>
          </cell>
          <cell r="N82">
            <v>2</v>
          </cell>
          <cell r="Q82">
            <v>12</v>
          </cell>
          <cell r="R82">
            <v>500</v>
          </cell>
          <cell r="S82">
            <v>73</v>
          </cell>
          <cell r="T82">
            <v>2</v>
          </cell>
          <cell r="U82">
            <v>272</v>
          </cell>
          <cell r="V82">
            <v>76</v>
          </cell>
          <cell r="W82">
            <v>10</v>
          </cell>
          <cell r="AA82">
            <v>5</v>
          </cell>
          <cell r="AB82">
            <v>1</v>
          </cell>
          <cell r="AD82">
            <v>18</v>
          </cell>
          <cell r="AE82">
            <v>11</v>
          </cell>
          <cell r="AF82">
            <v>11</v>
          </cell>
          <cell r="AG82">
            <v>2</v>
          </cell>
        </row>
        <row r="83">
          <cell r="A83">
            <v>2</v>
          </cell>
          <cell r="B83" t="str">
            <v>CapeCod</v>
          </cell>
          <cell r="C83">
            <v>40817</v>
          </cell>
          <cell r="D83" t="str">
            <v>meter</v>
          </cell>
          <cell r="E83">
            <v>7251</v>
          </cell>
          <cell r="F83">
            <v>67</v>
          </cell>
          <cell r="G83">
            <v>84001</v>
          </cell>
          <cell r="H83">
            <v>4789</v>
          </cell>
          <cell r="I83">
            <v>5741</v>
          </cell>
          <cell r="J83">
            <v>65</v>
          </cell>
          <cell r="K83">
            <v>2</v>
          </cell>
          <cell r="L83">
            <v>1513</v>
          </cell>
          <cell r="M83">
            <v>38</v>
          </cell>
          <cell r="Q83">
            <v>12</v>
          </cell>
          <cell r="R83">
            <v>517</v>
          </cell>
          <cell r="S83">
            <v>79</v>
          </cell>
          <cell r="T83">
            <v>4</v>
          </cell>
          <cell r="U83">
            <v>268</v>
          </cell>
          <cell r="V83">
            <v>64</v>
          </cell>
          <cell r="W83">
            <v>9</v>
          </cell>
          <cell r="AA83">
            <v>8</v>
          </cell>
          <cell r="AB83">
            <v>1</v>
          </cell>
          <cell r="AD83">
            <v>14</v>
          </cell>
          <cell r="AE83">
            <v>11</v>
          </cell>
          <cell r="AF83">
            <v>10</v>
          </cell>
          <cell r="AG83">
            <v>2</v>
          </cell>
        </row>
        <row r="84">
          <cell r="A84">
            <v>2</v>
          </cell>
          <cell r="B84" t="str">
            <v>CapeCod</v>
          </cell>
          <cell r="C84">
            <v>40848</v>
          </cell>
          <cell r="D84" t="str">
            <v>meter</v>
          </cell>
          <cell r="E84">
            <v>7165</v>
          </cell>
          <cell r="F84">
            <v>66</v>
          </cell>
          <cell r="G84">
            <v>84248</v>
          </cell>
          <cell r="H84">
            <v>4600</v>
          </cell>
          <cell r="I84">
            <v>6122</v>
          </cell>
          <cell r="J84">
            <v>81</v>
          </cell>
          <cell r="K84">
            <v>3</v>
          </cell>
          <cell r="L84">
            <v>1440</v>
          </cell>
          <cell r="M84">
            <v>34</v>
          </cell>
          <cell r="Q84">
            <v>12</v>
          </cell>
          <cell r="R84">
            <v>571</v>
          </cell>
          <cell r="S84">
            <v>86</v>
          </cell>
          <cell r="T84">
            <v>5</v>
          </cell>
          <cell r="U84">
            <v>257</v>
          </cell>
          <cell r="V84">
            <v>55</v>
          </cell>
          <cell r="W84">
            <v>9</v>
          </cell>
          <cell r="AA84">
            <v>10</v>
          </cell>
          <cell r="AB84">
            <v>3</v>
          </cell>
          <cell r="AD84">
            <v>14</v>
          </cell>
          <cell r="AE84">
            <v>10</v>
          </cell>
          <cell r="AF84">
            <v>9</v>
          </cell>
          <cell r="AG84">
            <v>2</v>
          </cell>
        </row>
        <row r="85">
          <cell r="A85">
            <v>2</v>
          </cell>
          <cell r="B85" t="str">
            <v>CapeCod</v>
          </cell>
          <cell r="C85">
            <v>40878</v>
          </cell>
          <cell r="D85" t="str">
            <v>meter</v>
          </cell>
          <cell r="E85">
            <v>7018</v>
          </cell>
          <cell r="F85">
            <v>64</v>
          </cell>
          <cell r="G85">
            <v>84629</v>
          </cell>
          <cell r="H85">
            <v>4445</v>
          </cell>
          <cell r="I85">
            <v>6304</v>
          </cell>
          <cell r="J85">
            <v>84</v>
          </cell>
          <cell r="K85">
            <v>3</v>
          </cell>
          <cell r="L85">
            <v>1425</v>
          </cell>
          <cell r="M85">
            <v>35</v>
          </cell>
          <cell r="Q85">
            <v>13</v>
          </cell>
          <cell r="R85">
            <v>597</v>
          </cell>
          <cell r="S85">
            <v>89</v>
          </cell>
          <cell r="T85">
            <v>5</v>
          </cell>
          <cell r="U85">
            <v>255</v>
          </cell>
          <cell r="V85">
            <v>55</v>
          </cell>
          <cell r="W85">
            <v>9</v>
          </cell>
          <cell r="AA85">
            <v>10</v>
          </cell>
          <cell r="AB85">
            <v>3</v>
          </cell>
          <cell r="AD85">
            <v>15</v>
          </cell>
          <cell r="AE85">
            <v>10</v>
          </cell>
          <cell r="AF85">
            <v>9</v>
          </cell>
          <cell r="AG85">
            <v>2</v>
          </cell>
        </row>
        <row r="86">
          <cell r="A86">
            <v>2</v>
          </cell>
          <cell r="B86" t="str">
            <v>CapeCod</v>
          </cell>
          <cell r="C86">
            <v>40909</v>
          </cell>
          <cell r="D86" t="str">
            <v>meter</v>
          </cell>
          <cell r="E86">
            <v>6906</v>
          </cell>
          <cell r="F86">
            <v>65</v>
          </cell>
          <cell r="G86">
            <v>84965</v>
          </cell>
          <cell r="H86">
            <v>4461</v>
          </cell>
          <cell r="I86">
            <v>6446</v>
          </cell>
          <cell r="J86">
            <v>65</v>
          </cell>
          <cell r="K86">
            <v>6</v>
          </cell>
          <cell r="L86">
            <v>1409</v>
          </cell>
          <cell r="M86">
            <v>34</v>
          </cell>
          <cell r="Q86">
            <v>16</v>
          </cell>
          <cell r="R86">
            <v>603</v>
          </cell>
          <cell r="S86">
            <v>110</v>
          </cell>
          <cell r="T86">
            <v>5</v>
          </cell>
          <cell r="U86">
            <v>255</v>
          </cell>
          <cell r="V86">
            <v>56</v>
          </cell>
          <cell r="W86">
            <v>9</v>
          </cell>
          <cell r="AA86">
            <v>10</v>
          </cell>
          <cell r="AB86">
            <v>3</v>
          </cell>
          <cell r="AD86">
            <v>14</v>
          </cell>
          <cell r="AE86">
            <v>10</v>
          </cell>
          <cell r="AF86">
            <v>9</v>
          </cell>
          <cell r="AG86">
            <v>2</v>
          </cell>
        </row>
        <row r="87">
          <cell r="A87">
            <v>2</v>
          </cell>
          <cell r="B87" t="str">
            <v>CapeCod</v>
          </cell>
          <cell r="C87">
            <v>40940</v>
          </cell>
          <cell r="D87" t="str">
            <v>meter</v>
          </cell>
          <cell r="E87">
            <v>6857</v>
          </cell>
          <cell r="F87">
            <v>63</v>
          </cell>
          <cell r="G87">
            <v>85147</v>
          </cell>
          <cell r="H87">
            <v>4516</v>
          </cell>
          <cell r="I87">
            <v>6498</v>
          </cell>
          <cell r="J87">
            <v>65</v>
          </cell>
          <cell r="K87">
            <v>6</v>
          </cell>
          <cell r="L87">
            <v>1409</v>
          </cell>
          <cell r="M87">
            <v>33</v>
          </cell>
          <cell r="Q87">
            <v>15</v>
          </cell>
          <cell r="R87">
            <v>608</v>
          </cell>
          <cell r="S87">
            <v>110</v>
          </cell>
          <cell r="T87">
            <v>7</v>
          </cell>
          <cell r="U87">
            <v>260</v>
          </cell>
          <cell r="V87">
            <v>58</v>
          </cell>
          <cell r="W87">
            <v>9</v>
          </cell>
          <cell r="AA87">
            <v>10</v>
          </cell>
          <cell r="AB87">
            <v>3</v>
          </cell>
          <cell r="AD87">
            <v>14</v>
          </cell>
          <cell r="AE87">
            <v>10</v>
          </cell>
          <cell r="AF87">
            <v>9</v>
          </cell>
          <cell r="AG87">
            <v>2</v>
          </cell>
        </row>
        <row r="88">
          <cell r="A88">
            <v>2</v>
          </cell>
          <cell r="B88" t="str">
            <v>CapeCod</v>
          </cell>
          <cell r="C88">
            <v>40969</v>
          </cell>
          <cell r="D88" t="str">
            <v>meter</v>
          </cell>
          <cell r="E88">
            <v>6804</v>
          </cell>
          <cell r="F88">
            <v>66</v>
          </cell>
          <cell r="G88">
            <v>85255</v>
          </cell>
          <cell r="H88">
            <v>4586</v>
          </cell>
          <cell r="I88">
            <v>6562</v>
          </cell>
          <cell r="J88">
            <v>65</v>
          </cell>
          <cell r="K88">
            <v>6</v>
          </cell>
          <cell r="L88">
            <v>1399</v>
          </cell>
          <cell r="M88">
            <v>33</v>
          </cell>
          <cell r="P88">
            <v>1</v>
          </cell>
          <cell r="Q88">
            <v>14</v>
          </cell>
          <cell r="R88">
            <v>615</v>
          </cell>
          <cell r="S88">
            <v>112</v>
          </cell>
          <cell r="T88">
            <v>5</v>
          </cell>
          <cell r="U88">
            <v>265</v>
          </cell>
          <cell r="V88">
            <v>58</v>
          </cell>
          <cell r="W88">
            <v>9</v>
          </cell>
          <cell r="AA88">
            <v>10</v>
          </cell>
          <cell r="AB88">
            <v>3</v>
          </cell>
          <cell r="AD88">
            <v>15</v>
          </cell>
          <cell r="AE88">
            <v>10</v>
          </cell>
          <cell r="AF88">
            <v>9</v>
          </cell>
          <cell r="AG88">
            <v>2</v>
          </cell>
        </row>
        <row r="89">
          <cell r="A89">
            <v>2</v>
          </cell>
          <cell r="B89" t="str">
            <v>CapeCod</v>
          </cell>
          <cell r="C89">
            <v>41000</v>
          </cell>
          <cell r="D89" t="str">
            <v>meter</v>
          </cell>
          <cell r="E89">
            <v>4704</v>
          </cell>
          <cell r="F89">
            <v>58</v>
          </cell>
          <cell r="G89">
            <v>69922</v>
          </cell>
          <cell r="H89">
            <v>4105</v>
          </cell>
          <cell r="I89">
            <v>5307</v>
          </cell>
          <cell r="J89">
            <v>37</v>
          </cell>
          <cell r="K89">
            <v>3</v>
          </cell>
          <cell r="L89">
            <v>1000</v>
          </cell>
          <cell r="M89">
            <v>26</v>
          </cell>
          <cell r="N89">
            <v>0</v>
          </cell>
          <cell r="P89">
            <v>1</v>
          </cell>
          <cell r="Q89">
            <v>9</v>
          </cell>
          <cell r="R89">
            <v>513</v>
          </cell>
          <cell r="S89">
            <v>96</v>
          </cell>
          <cell r="T89">
            <v>4</v>
          </cell>
          <cell r="U89">
            <v>217</v>
          </cell>
          <cell r="V89">
            <v>46</v>
          </cell>
          <cell r="W89">
            <v>10</v>
          </cell>
          <cell r="AA89">
            <v>8</v>
          </cell>
          <cell r="AB89">
            <v>3</v>
          </cell>
          <cell r="AD89">
            <v>13</v>
          </cell>
          <cell r="AE89">
            <v>10</v>
          </cell>
          <cell r="AF89">
            <v>9</v>
          </cell>
        </row>
        <row r="90">
          <cell r="A90">
            <v>2</v>
          </cell>
          <cell r="B90" t="str">
            <v>CapeCod</v>
          </cell>
          <cell r="C90">
            <v>41030</v>
          </cell>
          <cell r="D90" t="str">
            <v>meter</v>
          </cell>
          <cell r="E90">
            <v>1909</v>
          </cell>
          <cell r="F90">
            <v>19</v>
          </cell>
          <cell r="G90">
            <v>27511</v>
          </cell>
          <cell r="H90">
            <v>1634</v>
          </cell>
          <cell r="I90">
            <v>2186</v>
          </cell>
          <cell r="J90">
            <v>16</v>
          </cell>
          <cell r="K90">
            <v>3</v>
          </cell>
          <cell r="L90">
            <v>343</v>
          </cell>
          <cell r="M90">
            <v>11</v>
          </cell>
          <cell r="N90">
            <v>1</v>
          </cell>
          <cell r="Q90">
            <v>2</v>
          </cell>
          <cell r="R90">
            <v>204</v>
          </cell>
          <cell r="S90">
            <v>50</v>
          </cell>
          <cell r="T90">
            <v>1</v>
          </cell>
          <cell r="U90">
            <v>75</v>
          </cell>
          <cell r="V90">
            <v>21</v>
          </cell>
          <cell r="W90">
            <v>2</v>
          </cell>
          <cell r="AA90">
            <v>2</v>
          </cell>
          <cell r="AD90">
            <v>3</v>
          </cell>
          <cell r="AE90">
            <v>5</v>
          </cell>
          <cell r="AF90">
            <v>4</v>
          </cell>
        </row>
      </sheetData>
      <sheetData sheetId="16">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37622</v>
          </cell>
          <cell r="D2" t="str">
            <v>num</v>
          </cell>
          <cell r="E2">
            <v>8608</v>
          </cell>
          <cell r="F2">
            <v>45</v>
          </cell>
          <cell r="G2">
            <v>71165</v>
          </cell>
          <cell r="H2">
            <v>4192</v>
          </cell>
          <cell r="J2">
            <v>93</v>
          </cell>
          <cell r="K2">
            <v>13</v>
          </cell>
          <cell r="L2">
            <v>1772</v>
          </cell>
          <cell r="M2">
            <v>91</v>
          </cell>
          <cell r="N2">
            <v>8</v>
          </cell>
          <cell r="O2">
            <v>0</v>
          </cell>
          <cell r="P2">
            <v>0</v>
          </cell>
          <cell r="Q2">
            <v>8</v>
          </cell>
          <cell r="R2">
            <v>292</v>
          </cell>
          <cell r="S2">
            <v>66</v>
          </cell>
          <cell r="T2">
            <v>5</v>
          </cell>
          <cell r="U2">
            <v>193</v>
          </cell>
          <cell r="V2">
            <v>31</v>
          </cell>
          <cell r="W2">
            <v>6</v>
          </cell>
          <cell r="X2">
            <v>1</v>
          </cell>
          <cell r="Y2">
            <v>0</v>
          </cell>
          <cell r="Z2">
            <v>0</v>
          </cell>
          <cell r="AA2">
            <v>0</v>
          </cell>
          <cell r="AB2">
            <v>0</v>
          </cell>
          <cell r="AC2">
            <v>0</v>
          </cell>
          <cell r="AD2">
            <v>0</v>
          </cell>
          <cell r="AE2">
            <v>2</v>
          </cell>
          <cell r="AF2">
            <v>4</v>
          </cell>
          <cell r="AG2">
            <v>0</v>
          </cell>
          <cell r="AH2">
            <v>4</v>
          </cell>
        </row>
        <row r="3">
          <cell r="A3">
            <v>2</v>
          </cell>
          <cell r="B3" t="str">
            <v>CapeCod</v>
          </cell>
          <cell r="C3">
            <v>37653</v>
          </cell>
          <cell r="D3" t="str">
            <v>num</v>
          </cell>
          <cell r="E3">
            <v>8534</v>
          </cell>
          <cell r="F3">
            <v>45</v>
          </cell>
          <cell r="G3">
            <v>71522</v>
          </cell>
          <cell r="H3">
            <v>4217</v>
          </cell>
          <cell r="J3">
            <v>95</v>
          </cell>
          <cell r="K3">
            <v>13</v>
          </cell>
          <cell r="L3">
            <v>1762</v>
          </cell>
          <cell r="M3">
            <v>85</v>
          </cell>
          <cell r="N3">
            <v>10</v>
          </cell>
          <cell r="O3">
            <v>0</v>
          </cell>
          <cell r="P3">
            <v>0</v>
          </cell>
          <cell r="Q3">
            <v>8</v>
          </cell>
          <cell r="R3">
            <v>293</v>
          </cell>
          <cell r="S3">
            <v>65</v>
          </cell>
          <cell r="T3">
            <v>5</v>
          </cell>
          <cell r="U3">
            <v>203</v>
          </cell>
          <cell r="V3">
            <v>36</v>
          </cell>
          <cell r="W3">
            <v>6</v>
          </cell>
          <cell r="X3">
            <v>1</v>
          </cell>
          <cell r="Y3">
            <v>0</v>
          </cell>
          <cell r="Z3">
            <v>0</v>
          </cell>
          <cell r="AA3">
            <v>0</v>
          </cell>
          <cell r="AB3">
            <v>0</v>
          </cell>
          <cell r="AC3">
            <v>0</v>
          </cell>
          <cell r="AD3">
            <v>0</v>
          </cell>
          <cell r="AE3">
            <v>2</v>
          </cell>
          <cell r="AF3">
            <v>2</v>
          </cell>
          <cell r="AG3">
            <v>0</v>
          </cell>
          <cell r="AH3">
            <v>4</v>
          </cell>
        </row>
        <row r="4">
          <cell r="A4">
            <v>2</v>
          </cell>
          <cell r="B4" t="str">
            <v>CapeCod</v>
          </cell>
          <cell r="C4">
            <v>37681</v>
          </cell>
          <cell r="D4" t="str">
            <v>num</v>
          </cell>
          <cell r="E4">
            <v>8488</v>
          </cell>
          <cell r="F4">
            <v>45</v>
          </cell>
          <cell r="G4">
            <v>71839</v>
          </cell>
          <cell r="H4">
            <v>4224</v>
          </cell>
          <cell r="J4">
            <v>96</v>
          </cell>
          <cell r="K4">
            <v>13</v>
          </cell>
          <cell r="L4">
            <v>1752</v>
          </cell>
          <cell r="M4">
            <v>85</v>
          </cell>
          <cell r="N4">
            <v>10</v>
          </cell>
          <cell r="O4">
            <v>0</v>
          </cell>
          <cell r="P4">
            <v>0</v>
          </cell>
          <cell r="Q4">
            <v>8</v>
          </cell>
          <cell r="R4">
            <v>293</v>
          </cell>
          <cell r="S4">
            <v>65</v>
          </cell>
          <cell r="T4">
            <v>5</v>
          </cell>
          <cell r="U4">
            <v>205</v>
          </cell>
          <cell r="V4">
            <v>36</v>
          </cell>
          <cell r="W4">
            <v>6</v>
          </cell>
          <cell r="X4">
            <v>1</v>
          </cell>
          <cell r="Y4">
            <v>0</v>
          </cell>
          <cell r="Z4">
            <v>0</v>
          </cell>
          <cell r="AA4">
            <v>0</v>
          </cell>
          <cell r="AB4">
            <v>0</v>
          </cell>
          <cell r="AC4">
            <v>0</v>
          </cell>
          <cell r="AD4">
            <v>0</v>
          </cell>
          <cell r="AE4">
            <v>2</v>
          </cell>
          <cell r="AF4">
            <v>2</v>
          </cell>
          <cell r="AG4">
            <v>0</v>
          </cell>
          <cell r="AH4">
            <v>4</v>
          </cell>
        </row>
        <row r="5">
          <cell r="A5">
            <v>2</v>
          </cell>
          <cell r="B5" t="str">
            <v>CapeCod</v>
          </cell>
          <cell r="C5">
            <v>37712</v>
          </cell>
          <cell r="D5" t="str">
            <v>num</v>
          </cell>
          <cell r="E5">
            <v>8448</v>
          </cell>
          <cell r="F5">
            <v>46</v>
          </cell>
          <cell r="G5">
            <v>72057</v>
          </cell>
          <cell r="H5">
            <v>4218</v>
          </cell>
          <cell r="J5">
            <v>97</v>
          </cell>
          <cell r="K5">
            <v>14</v>
          </cell>
          <cell r="L5">
            <v>1764</v>
          </cell>
          <cell r="M5">
            <v>85</v>
          </cell>
          <cell r="N5">
            <v>8</v>
          </cell>
          <cell r="O5">
            <v>0</v>
          </cell>
          <cell r="P5">
            <v>0</v>
          </cell>
          <cell r="Q5">
            <v>8</v>
          </cell>
          <cell r="R5">
            <v>285</v>
          </cell>
          <cell r="S5">
            <v>65</v>
          </cell>
          <cell r="T5">
            <v>5</v>
          </cell>
          <cell r="U5">
            <v>198</v>
          </cell>
          <cell r="V5">
            <v>36</v>
          </cell>
          <cell r="W5">
            <v>6</v>
          </cell>
          <cell r="X5">
            <v>1</v>
          </cell>
          <cell r="Y5">
            <v>0</v>
          </cell>
          <cell r="Z5">
            <v>0</v>
          </cell>
          <cell r="AA5">
            <v>0</v>
          </cell>
          <cell r="AB5">
            <v>0</v>
          </cell>
          <cell r="AC5">
            <v>0</v>
          </cell>
          <cell r="AD5">
            <v>0</v>
          </cell>
          <cell r="AE5">
            <v>2</v>
          </cell>
          <cell r="AF5">
            <v>4</v>
          </cell>
          <cell r="AG5">
            <v>0</v>
          </cell>
          <cell r="AH5">
            <v>4</v>
          </cell>
        </row>
        <row r="6">
          <cell r="A6">
            <v>2</v>
          </cell>
          <cell r="B6" t="str">
            <v>CapeCod</v>
          </cell>
          <cell r="C6">
            <v>37742</v>
          </cell>
          <cell r="D6" t="str">
            <v>num</v>
          </cell>
          <cell r="E6">
            <v>8524</v>
          </cell>
          <cell r="F6">
            <v>45</v>
          </cell>
          <cell r="G6">
            <v>72226</v>
          </cell>
          <cell r="H6">
            <v>4203</v>
          </cell>
          <cell r="J6">
            <v>96</v>
          </cell>
          <cell r="K6">
            <v>14</v>
          </cell>
          <cell r="L6">
            <v>1777</v>
          </cell>
          <cell r="M6">
            <v>85</v>
          </cell>
          <cell r="N6">
            <v>8</v>
          </cell>
          <cell r="O6">
            <v>0</v>
          </cell>
          <cell r="P6">
            <v>0</v>
          </cell>
          <cell r="Q6">
            <v>8</v>
          </cell>
          <cell r="R6">
            <v>286</v>
          </cell>
          <cell r="S6">
            <v>65</v>
          </cell>
          <cell r="T6">
            <v>5</v>
          </cell>
          <cell r="U6">
            <v>201</v>
          </cell>
          <cell r="V6">
            <v>36</v>
          </cell>
          <cell r="W6">
            <v>6</v>
          </cell>
          <cell r="X6">
            <v>1</v>
          </cell>
          <cell r="Y6">
            <v>0</v>
          </cell>
          <cell r="Z6">
            <v>0</v>
          </cell>
          <cell r="AA6">
            <v>0</v>
          </cell>
          <cell r="AB6">
            <v>0</v>
          </cell>
          <cell r="AC6">
            <v>0</v>
          </cell>
          <cell r="AD6">
            <v>0</v>
          </cell>
          <cell r="AE6">
            <v>2</v>
          </cell>
          <cell r="AF6">
            <v>4</v>
          </cell>
          <cell r="AG6">
            <v>0</v>
          </cell>
          <cell r="AH6">
            <v>4</v>
          </cell>
        </row>
        <row r="7">
          <cell r="A7">
            <v>2</v>
          </cell>
          <cell r="B7" t="str">
            <v>CapeCod</v>
          </cell>
          <cell r="C7">
            <v>37773</v>
          </cell>
          <cell r="D7" t="str">
            <v>num</v>
          </cell>
          <cell r="E7">
            <v>8767</v>
          </cell>
          <cell r="F7">
            <v>43</v>
          </cell>
          <cell r="G7">
            <v>72546</v>
          </cell>
          <cell r="H7">
            <v>4110</v>
          </cell>
          <cell r="J7">
            <v>96</v>
          </cell>
          <cell r="K7">
            <v>14</v>
          </cell>
          <cell r="L7">
            <v>1746</v>
          </cell>
          <cell r="M7">
            <v>83</v>
          </cell>
          <cell r="N7">
            <v>8</v>
          </cell>
          <cell r="O7">
            <v>0</v>
          </cell>
          <cell r="P7">
            <v>0</v>
          </cell>
          <cell r="Q7">
            <v>8</v>
          </cell>
          <cell r="R7">
            <v>309</v>
          </cell>
          <cell r="S7">
            <v>65</v>
          </cell>
          <cell r="T7">
            <v>5</v>
          </cell>
          <cell r="U7">
            <v>206</v>
          </cell>
          <cell r="V7">
            <v>38</v>
          </cell>
          <cell r="W7">
            <v>6</v>
          </cell>
          <cell r="X7">
            <v>1</v>
          </cell>
          <cell r="Y7">
            <v>0</v>
          </cell>
          <cell r="Z7">
            <v>0</v>
          </cell>
          <cell r="AA7">
            <v>1</v>
          </cell>
          <cell r="AB7">
            <v>0</v>
          </cell>
          <cell r="AC7">
            <v>0</v>
          </cell>
          <cell r="AD7">
            <v>1</v>
          </cell>
          <cell r="AE7">
            <v>2</v>
          </cell>
          <cell r="AF7">
            <v>4</v>
          </cell>
          <cell r="AG7">
            <v>0</v>
          </cell>
          <cell r="AH7">
            <v>4</v>
          </cell>
        </row>
        <row r="8">
          <cell r="A8">
            <v>2</v>
          </cell>
          <cell r="B8" t="str">
            <v>CapeCod</v>
          </cell>
          <cell r="C8">
            <v>37803</v>
          </cell>
          <cell r="D8" t="str">
            <v>num</v>
          </cell>
          <cell r="E8">
            <v>8899</v>
          </cell>
          <cell r="F8">
            <v>42</v>
          </cell>
          <cell r="G8">
            <v>72874</v>
          </cell>
          <cell r="H8">
            <v>4004</v>
          </cell>
          <cell r="J8">
            <v>92</v>
          </cell>
          <cell r="K8">
            <v>13</v>
          </cell>
          <cell r="L8">
            <v>1746</v>
          </cell>
          <cell r="M8">
            <v>83</v>
          </cell>
          <cell r="N8">
            <v>8</v>
          </cell>
          <cell r="O8">
            <v>0</v>
          </cell>
          <cell r="P8">
            <v>0</v>
          </cell>
          <cell r="Q8">
            <v>8</v>
          </cell>
          <cell r="R8">
            <v>308</v>
          </cell>
          <cell r="S8">
            <v>65</v>
          </cell>
          <cell r="T8">
            <v>5</v>
          </cell>
          <cell r="U8">
            <v>201</v>
          </cell>
          <cell r="V8">
            <v>38</v>
          </cell>
          <cell r="W8">
            <v>6</v>
          </cell>
          <cell r="X8">
            <v>1</v>
          </cell>
          <cell r="Y8">
            <v>0</v>
          </cell>
          <cell r="Z8">
            <v>0</v>
          </cell>
          <cell r="AA8">
            <v>1</v>
          </cell>
          <cell r="AB8">
            <v>0</v>
          </cell>
          <cell r="AC8">
            <v>0</v>
          </cell>
          <cell r="AD8">
            <v>2</v>
          </cell>
          <cell r="AE8">
            <v>2</v>
          </cell>
          <cell r="AF8">
            <v>4</v>
          </cell>
          <cell r="AG8">
            <v>0</v>
          </cell>
          <cell r="AH8">
            <v>4</v>
          </cell>
        </row>
        <row r="9">
          <cell r="A9">
            <v>2</v>
          </cell>
          <cell r="B9" t="str">
            <v>CapeCod</v>
          </cell>
          <cell r="C9">
            <v>37834</v>
          </cell>
          <cell r="D9" t="str">
            <v>num</v>
          </cell>
          <cell r="E9">
            <v>8948</v>
          </cell>
          <cell r="F9">
            <v>43</v>
          </cell>
          <cell r="G9">
            <v>73084</v>
          </cell>
          <cell r="H9">
            <v>3973</v>
          </cell>
          <cell r="J9">
            <v>82</v>
          </cell>
          <cell r="K9">
            <v>12</v>
          </cell>
          <cell r="L9">
            <v>1733</v>
          </cell>
          <cell r="M9">
            <v>84</v>
          </cell>
          <cell r="N9">
            <v>8</v>
          </cell>
          <cell r="O9">
            <v>0</v>
          </cell>
          <cell r="P9">
            <v>0</v>
          </cell>
          <cell r="Q9">
            <v>7</v>
          </cell>
          <cell r="R9">
            <v>304</v>
          </cell>
          <cell r="S9">
            <v>68</v>
          </cell>
          <cell r="T9">
            <v>5</v>
          </cell>
          <cell r="U9">
            <v>195</v>
          </cell>
          <cell r="V9">
            <v>37</v>
          </cell>
          <cell r="W9">
            <v>6</v>
          </cell>
          <cell r="X9">
            <v>1</v>
          </cell>
          <cell r="Y9">
            <v>0</v>
          </cell>
          <cell r="Z9">
            <v>0</v>
          </cell>
          <cell r="AA9">
            <v>1</v>
          </cell>
          <cell r="AB9">
            <v>0</v>
          </cell>
          <cell r="AC9">
            <v>0</v>
          </cell>
          <cell r="AD9">
            <v>2</v>
          </cell>
          <cell r="AE9">
            <v>2</v>
          </cell>
          <cell r="AF9">
            <v>4</v>
          </cell>
          <cell r="AG9">
            <v>0</v>
          </cell>
          <cell r="AH9">
            <v>4</v>
          </cell>
        </row>
        <row r="10">
          <cell r="A10">
            <v>2</v>
          </cell>
          <cell r="B10" t="str">
            <v>CapeCod</v>
          </cell>
          <cell r="C10">
            <v>37865</v>
          </cell>
          <cell r="D10" t="str">
            <v>num</v>
          </cell>
          <cell r="E10">
            <v>8928</v>
          </cell>
          <cell r="F10">
            <v>42</v>
          </cell>
          <cell r="G10">
            <v>73331</v>
          </cell>
          <cell r="H10">
            <v>3950</v>
          </cell>
          <cell r="J10">
            <v>87</v>
          </cell>
          <cell r="K10">
            <v>13</v>
          </cell>
          <cell r="L10">
            <v>1728</v>
          </cell>
          <cell r="M10">
            <v>87</v>
          </cell>
          <cell r="N10">
            <v>8</v>
          </cell>
          <cell r="O10">
            <v>0</v>
          </cell>
          <cell r="P10">
            <v>0</v>
          </cell>
          <cell r="Q10">
            <v>7</v>
          </cell>
          <cell r="R10">
            <v>307</v>
          </cell>
          <cell r="S10">
            <v>71</v>
          </cell>
          <cell r="T10">
            <v>5</v>
          </cell>
          <cell r="U10">
            <v>186</v>
          </cell>
          <cell r="V10">
            <v>34</v>
          </cell>
          <cell r="W10">
            <v>6</v>
          </cell>
          <cell r="X10">
            <v>1</v>
          </cell>
          <cell r="Y10">
            <v>0</v>
          </cell>
          <cell r="Z10">
            <v>0</v>
          </cell>
          <cell r="AA10">
            <v>1</v>
          </cell>
          <cell r="AB10">
            <v>0</v>
          </cell>
          <cell r="AC10">
            <v>0</v>
          </cell>
          <cell r="AD10">
            <v>2</v>
          </cell>
          <cell r="AE10">
            <v>2</v>
          </cell>
          <cell r="AF10">
            <v>4</v>
          </cell>
          <cell r="AG10">
            <v>0</v>
          </cell>
          <cell r="AH10">
            <v>4</v>
          </cell>
        </row>
        <row r="11">
          <cell r="A11">
            <v>2</v>
          </cell>
          <cell r="B11" t="str">
            <v>CapeCod</v>
          </cell>
          <cell r="C11">
            <v>37895</v>
          </cell>
          <cell r="D11" t="str">
            <v>num</v>
          </cell>
          <cell r="E11">
            <v>8842</v>
          </cell>
          <cell r="F11">
            <v>42</v>
          </cell>
          <cell r="G11">
            <v>73659</v>
          </cell>
          <cell r="H11">
            <v>3917</v>
          </cell>
          <cell r="J11">
            <v>89</v>
          </cell>
          <cell r="K11">
            <v>13</v>
          </cell>
          <cell r="L11">
            <v>1744</v>
          </cell>
          <cell r="M11">
            <v>93</v>
          </cell>
          <cell r="N11">
            <v>8</v>
          </cell>
          <cell r="O11">
            <v>0</v>
          </cell>
          <cell r="P11">
            <v>0</v>
          </cell>
          <cell r="Q11">
            <v>6</v>
          </cell>
          <cell r="R11">
            <v>304</v>
          </cell>
          <cell r="S11">
            <v>72</v>
          </cell>
          <cell r="T11">
            <v>5</v>
          </cell>
          <cell r="U11">
            <v>181</v>
          </cell>
          <cell r="V11">
            <v>32</v>
          </cell>
          <cell r="W11">
            <v>6</v>
          </cell>
          <cell r="X11">
            <v>1</v>
          </cell>
          <cell r="Y11">
            <v>0</v>
          </cell>
          <cell r="Z11">
            <v>0</v>
          </cell>
          <cell r="AA11">
            <v>1</v>
          </cell>
          <cell r="AB11">
            <v>0</v>
          </cell>
          <cell r="AC11">
            <v>0</v>
          </cell>
          <cell r="AD11">
            <v>2</v>
          </cell>
          <cell r="AE11">
            <v>2</v>
          </cell>
          <cell r="AF11">
            <v>4</v>
          </cell>
          <cell r="AG11">
            <v>0</v>
          </cell>
          <cell r="AH11">
            <v>4</v>
          </cell>
        </row>
        <row r="12">
          <cell r="A12">
            <v>2</v>
          </cell>
          <cell r="B12" t="str">
            <v>CapeCod</v>
          </cell>
          <cell r="C12">
            <v>37926</v>
          </cell>
          <cell r="D12" t="str">
            <v>num</v>
          </cell>
          <cell r="E12">
            <v>8656</v>
          </cell>
          <cell r="F12">
            <v>39</v>
          </cell>
          <cell r="G12">
            <v>74049</v>
          </cell>
          <cell r="H12">
            <v>3909</v>
          </cell>
          <cell r="J12">
            <v>93</v>
          </cell>
          <cell r="K12">
            <v>12</v>
          </cell>
          <cell r="L12">
            <v>1770</v>
          </cell>
          <cell r="M12">
            <v>95</v>
          </cell>
          <cell r="N12">
            <v>7</v>
          </cell>
          <cell r="O12">
            <v>0</v>
          </cell>
          <cell r="P12">
            <v>0</v>
          </cell>
          <cell r="Q12">
            <v>6</v>
          </cell>
          <cell r="R12">
            <v>322</v>
          </cell>
          <cell r="S12">
            <v>70</v>
          </cell>
          <cell r="T12">
            <v>6</v>
          </cell>
          <cell r="U12">
            <v>177</v>
          </cell>
          <cell r="V12">
            <v>30</v>
          </cell>
          <cell r="W12">
            <v>7</v>
          </cell>
          <cell r="X12">
            <v>1</v>
          </cell>
          <cell r="Y12">
            <v>0</v>
          </cell>
          <cell r="Z12">
            <v>0</v>
          </cell>
          <cell r="AA12">
            <v>1</v>
          </cell>
          <cell r="AB12">
            <v>0</v>
          </cell>
          <cell r="AC12">
            <v>0</v>
          </cell>
          <cell r="AD12">
            <v>2</v>
          </cell>
          <cell r="AE12">
            <v>2</v>
          </cell>
          <cell r="AF12">
            <v>4</v>
          </cell>
          <cell r="AG12">
            <v>0</v>
          </cell>
          <cell r="AH12">
            <v>4</v>
          </cell>
        </row>
        <row r="13">
          <cell r="A13">
            <v>2</v>
          </cell>
          <cell r="B13" t="str">
            <v>CapeCod</v>
          </cell>
          <cell r="C13">
            <v>37956</v>
          </cell>
          <cell r="D13" t="str">
            <v>num</v>
          </cell>
          <cell r="E13">
            <v>8462</v>
          </cell>
          <cell r="F13">
            <v>41</v>
          </cell>
          <cell r="G13">
            <v>74102</v>
          </cell>
          <cell r="H13">
            <v>3969</v>
          </cell>
          <cell r="J13">
            <v>84</v>
          </cell>
          <cell r="K13">
            <v>12</v>
          </cell>
          <cell r="L13">
            <v>1749</v>
          </cell>
          <cell r="M13">
            <v>93</v>
          </cell>
          <cell r="N13">
            <v>8</v>
          </cell>
          <cell r="O13">
            <v>0</v>
          </cell>
          <cell r="P13">
            <v>0</v>
          </cell>
          <cell r="Q13">
            <v>8</v>
          </cell>
          <cell r="R13">
            <v>333</v>
          </cell>
          <cell r="S13">
            <v>72</v>
          </cell>
          <cell r="T13">
            <v>5</v>
          </cell>
          <cell r="U13">
            <v>184</v>
          </cell>
          <cell r="V13">
            <v>33</v>
          </cell>
          <cell r="W13">
            <v>7</v>
          </cell>
          <cell r="X13">
            <v>1</v>
          </cell>
          <cell r="Y13">
            <v>0</v>
          </cell>
          <cell r="Z13">
            <v>0</v>
          </cell>
          <cell r="AA13">
            <v>1</v>
          </cell>
          <cell r="AB13">
            <v>0</v>
          </cell>
          <cell r="AC13">
            <v>0</v>
          </cell>
          <cell r="AD13">
            <v>2</v>
          </cell>
          <cell r="AE13">
            <v>2</v>
          </cell>
          <cell r="AF13">
            <v>4</v>
          </cell>
          <cell r="AG13">
            <v>0</v>
          </cell>
          <cell r="AH13">
            <v>4</v>
          </cell>
        </row>
        <row r="14">
          <cell r="A14">
            <v>2</v>
          </cell>
          <cell r="B14" t="str">
            <v>CapeCod</v>
          </cell>
          <cell r="C14">
            <v>37987</v>
          </cell>
          <cell r="D14" t="str">
            <v>num</v>
          </cell>
          <cell r="E14">
            <v>8299</v>
          </cell>
          <cell r="F14">
            <v>41</v>
          </cell>
          <cell r="G14">
            <v>74244</v>
          </cell>
          <cell r="H14">
            <v>3881</v>
          </cell>
          <cell r="J14">
            <v>86</v>
          </cell>
          <cell r="K14">
            <v>13</v>
          </cell>
          <cell r="L14">
            <v>1734</v>
          </cell>
          <cell r="M14">
            <v>89</v>
          </cell>
          <cell r="N14">
            <v>7</v>
          </cell>
          <cell r="O14">
            <v>0</v>
          </cell>
          <cell r="P14">
            <v>0</v>
          </cell>
          <cell r="Q14">
            <v>8</v>
          </cell>
          <cell r="R14">
            <v>340</v>
          </cell>
          <cell r="S14">
            <v>72</v>
          </cell>
          <cell r="T14">
            <v>5</v>
          </cell>
          <cell r="U14">
            <v>186</v>
          </cell>
          <cell r="V14">
            <v>37</v>
          </cell>
          <cell r="W14">
            <v>7</v>
          </cell>
          <cell r="X14">
            <v>1</v>
          </cell>
          <cell r="Y14">
            <v>0</v>
          </cell>
          <cell r="Z14">
            <v>0</v>
          </cell>
          <cell r="AA14">
            <v>1</v>
          </cell>
          <cell r="AB14">
            <v>0</v>
          </cell>
          <cell r="AC14">
            <v>0</v>
          </cell>
          <cell r="AD14">
            <v>3</v>
          </cell>
          <cell r="AE14">
            <v>2</v>
          </cell>
          <cell r="AF14">
            <v>4</v>
          </cell>
          <cell r="AG14">
            <v>0</v>
          </cell>
          <cell r="AH14">
            <v>4</v>
          </cell>
        </row>
        <row r="15">
          <cell r="A15">
            <v>2</v>
          </cell>
          <cell r="B15" t="str">
            <v>CapeCod</v>
          </cell>
          <cell r="C15">
            <v>38018</v>
          </cell>
          <cell r="D15" t="str">
            <v>num</v>
          </cell>
          <cell r="E15">
            <v>8271</v>
          </cell>
          <cell r="F15">
            <v>43</v>
          </cell>
          <cell r="G15">
            <v>74466</v>
          </cell>
          <cell r="H15">
            <v>3869</v>
          </cell>
          <cell r="J15">
            <v>88</v>
          </cell>
          <cell r="K15">
            <v>14</v>
          </cell>
          <cell r="L15">
            <v>1728</v>
          </cell>
          <cell r="M15">
            <v>89</v>
          </cell>
          <cell r="N15">
            <v>7</v>
          </cell>
          <cell r="O15">
            <v>0</v>
          </cell>
          <cell r="P15">
            <v>0</v>
          </cell>
          <cell r="Q15">
            <v>9</v>
          </cell>
          <cell r="R15">
            <v>366</v>
          </cell>
          <cell r="S15">
            <v>73</v>
          </cell>
          <cell r="T15">
            <v>4</v>
          </cell>
          <cell r="U15">
            <v>190</v>
          </cell>
          <cell r="V15">
            <v>37</v>
          </cell>
          <cell r="W15">
            <v>6</v>
          </cell>
          <cell r="X15">
            <v>1</v>
          </cell>
          <cell r="Y15">
            <v>0</v>
          </cell>
          <cell r="Z15">
            <v>0</v>
          </cell>
          <cell r="AA15">
            <v>1</v>
          </cell>
          <cell r="AB15">
            <v>0</v>
          </cell>
          <cell r="AC15">
            <v>0</v>
          </cell>
          <cell r="AD15">
            <v>3</v>
          </cell>
          <cell r="AE15">
            <v>2</v>
          </cell>
          <cell r="AF15">
            <v>4</v>
          </cell>
          <cell r="AG15">
            <v>0</v>
          </cell>
          <cell r="AH15">
            <v>4</v>
          </cell>
        </row>
        <row r="16">
          <cell r="A16">
            <v>2</v>
          </cell>
          <cell r="B16" t="str">
            <v>CapeCod</v>
          </cell>
          <cell r="C16">
            <v>38047</v>
          </cell>
          <cell r="D16" t="str">
            <v>num</v>
          </cell>
          <cell r="E16">
            <v>8270</v>
          </cell>
          <cell r="F16">
            <v>43</v>
          </cell>
          <cell r="G16">
            <v>74609</v>
          </cell>
          <cell r="H16">
            <v>3830</v>
          </cell>
          <cell r="J16">
            <v>89</v>
          </cell>
          <cell r="K16">
            <v>14</v>
          </cell>
          <cell r="L16">
            <v>1730</v>
          </cell>
          <cell r="M16">
            <v>88</v>
          </cell>
          <cell r="N16">
            <v>8</v>
          </cell>
          <cell r="O16">
            <v>0</v>
          </cell>
          <cell r="P16">
            <v>0</v>
          </cell>
          <cell r="Q16">
            <v>8</v>
          </cell>
          <cell r="R16">
            <v>364</v>
          </cell>
          <cell r="S16">
            <v>72</v>
          </cell>
          <cell r="T16">
            <v>4</v>
          </cell>
          <cell r="U16">
            <v>187</v>
          </cell>
          <cell r="V16">
            <v>37</v>
          </cell>
          <cell r="W16">
            <v>5</v>
          </cell>
          <cell r="X16">
            <v>1</v>
          </cell>
          <cell r="Y16">
            <v>0</v>
          </cell>
          <cell r="Z16">
            <v>0</v>
          </cell>
          <cell r="AA16">
            <v>1</v>
          </cell>
          <cell r="AB16">
            <v>0</v>
          </cell>
          <cell r="AC16">
            <v>0</v>
          </cell>
          <cell r="AD16">
            <v>3</v>
          </cell>
          <cell r="AE16">
            <v>2</v>
          </cell>
          <cell r="AF16">
            <v>4</v>
          </cell>
          <cell r="AG16">
            <v>0</v>
          </cell>
          <cell r="AH16">
            <v>4</v>
          </cell>
        </row>
        <row r="17">
          <cell r="A17">
            <v>2</v>
          </cell>
          <cell r="B17" t="str">
            <v>CapeCod</v>
          </cell>
          <cell r="C17">
            <v>38078</v>
          </cell>
          <cell r="D17" t="str">
            <v>num</v>
          </cell>
          <cell r="E17">
            <v>8286</v>
          </cell>
          <cell r="F17">
            <v>41</v>
          </cell>
          <cell r="G17">
            <v>74755</v>
          </cell>
          <cell r="H17">
            <v>3779</v>
          </cell>
          <cell r="J17">
            <v>89</v>
          </cell>
          <cell r="K17">
            <v>14</v>
          </cell>
          <cell r="L17">
            <v>1721</v>
          </cell>
          <cell r="M17">
            <v>87</v>
          </cell>
          <cell r="N17">
            <v>4</v>
          </cell>
          <cell r="O17">
            <v>0</v>
          </cell>
          <cell r="P17">
            <v>0</v>
          </cell>
          <cell r="Q17">
            <v>8</v>
          </cell>
          <cell r="R17">
            <v>365</v>
          </cell>
          <cell r="S17">
            <v>71</v>
          </cell>
          <cell r="T17">
            <v>4</v>
          </cell>
          <cell r="U17">
            <v>193</v>
          </cell>
          <cell r="V17">
            <v>37</v>
          </cell>
          <cell r="W17">
            <v>9</v>
          </cell>
          <cell r="X17">
            <v>1</v>
          </cell>
          <cell r="Y17">
            <v>0</v>
          </cell>
          <cell r="Z17">
            <v>0</v>
          </cell>
          <cell r="AA17">
            <v>1</v>
          </cell>
          <cell r="AB17">
            <v>0</v>
          </cell>
          <cell r="AC17">
            <v>0</v>
          </cell>
          <cell r="AD17">
            <v>3</v>
          </cell>
          <cell r="AE17">
            <v>2</v>
          </cell>
          <cell r="AF17">
            <v>4</v>
          </cell>
          <cell r="AG17">
            <v>0</v>
          </cell>
          <cell r="AH17">
            <v>4</v>
          </cell>
        </row>
        <row r="18">
          <cell r="A18">
            <v>2</v>
          </cell>
          <cell r="B18" t="str">
            <v>CapeCod</v>
          </cell>
          <cell r="C18">
            <v>38108</v>
          </cell>
          <cell r="D18" t="str">
            <v>num</v>
          </cell>
          <cell r="E18">
            <v>8374</v>
          </cell>
          <cell r="F18">
            <v>39</v>
          </cell>
          <cell r="G18">
            <v>74939</v>
          </cell>
          <cell r="H18">
            <v>3764</v>
          </cell>
          <cell r="I18">
            <v>5678</v>
          </cell>
          <cell r="J18">
            <v>90</v>
          </cell>
          <cell r="K18">
            <v>14</v>
          </cell>
          <cell r="L18">
            <v>1742</v>
          </cell>
          <cell r="M18">
            <v>89</v>
          </cell>
          <cell r="N18">
            <v>4</v>
          </cell>
          <cell r="O18">
            <v>0</v>
          </cell>
          <cell r="P18">
            <v>0</v>
          </cell>
          <cell r="Q18">
            <v>8</v>
          </cell>
          <cell r="R18">
            <v>365</v>
          </cell>
          <cell r="S18">
            <v>71</v>
          </cell>
          <cell r="T18">
            <v>4</v>
          </cell>
          <cell r="U18">
            <v>191</v>
          </cell>
          <cell r="V18">
            <v>36</v>
          </cell>
          <cell r="W18">
            <v>9</v>
          </cell>
          <cell r="X18">
            <v>1</v>
          </cell>
          <cell r="Y18">
            <v>0</v>
          </cell>
          <cell r="Z18">
            <v>0</v>
          </cell>
          <cell r="AA18">
            <v>1</v>
          </cell>
          <cell r="AB18">
            <v>0</v>
          </cell>
          <cell r="AC18">
            <v>0</v>
          </cell>
          <cell r="AD18">
            <v>3</v>
          </cell>
          <cell r="AE18">
            <v>2</v>
          </cell>
          <cell r="AF18">
            <v>4</v>
          </cell>
          <cell r="AG18">
            <v>0</v>
          </cell>
          <cell r="AH18">
            <v>4</v>
          </cell>
        </row>
        <row r="19">
          <cell r="A19">
            <v>2</v>
          </cell>
          <cell r="B19" t="str">
            <v>CapeCod</v>
          </cell>
          <cell r="C19">
            <v>38139</v>
          </cell>
          <cell r="D19" t="str">
            <v>num</v>
          </cell>
          <cell r="E19">
            <v>8582</v>
          </cell>
          <cell r="F19">
            <v>38</v>
          </cell>
          <cell r="G19">
            <v>75095</v>
          </cell>
          <cell r="H19">
            <v>3742</v>
          </cell>
          <cell r="I19">
            <v>5641</v>
          </cell>
          <cell r="J19">
            <v>91</v>
          </cell>
          <cell r="K19">
            <v>14</v>
          </cell>
          <cell r="L19">
            <v>1738</v>
          </cell>
          <cell r="M19">
            <v>90</v>
          </cell>
          <cell r="N19">
            <v>4</v>
          </cell>
          <cell r="O19">
            <v>0</v>
          </cell>
          <cell r="P19">
            <v>0</v>
          </cell>
          <cell r="Q19">
            <v>8</v>
          </cell>
          <cell r="R19">
            <v>363</v>
          </cell>
          <cell r="S19">
            <v>71</v>
          </cell>
          <cell r="T19">
            <v>4</v>
          </cell>
          <cell r="U19">
            <v>192</v>
          </cell>
          <cell r="V19">
            <v>36</v>
          </cell>
          <cell r="W19">
            <v>9</v>
          </cell>
          <cell r="X19">
            <v>1</v>
          </cell>
          <cell r="Y19">
            <v>0</v>
          </cell>
          <cell r="Z19">
            <v>0</v>
          </cell>
          <cell r="AA19">
            <v>1</v>
          </cell>
          <cell r="AB19">
            <v>0</v>
          </cell>
          <cell r="AC19">
            <v>0</v>
          </cell>
          <cell r="AD19">
            <v>3</v>
          </cell>
          <cell r="AE19">
            <v>2</v>
          </cell>
          <cell r="AF19">
            <v>4</v>
          </cell>
          <cell r="AG19">
            <v>0</v>
          </cell>
          <cell r="AH19">
            <v>4</v>
          </cell>
        </row>
        <row r="20">
          <cell r="A20">
            <v>2</v>
          </cell>
          <cell r="B20" t="str">
            <v>CapeCod</v>
          </cell>
          <cell r="C20">
            <v>38169</v>
          </cell>
          <cell r="D20" t="str">
            <v>num</v>
          </cell>
          <cell r="E20">
            <v>8709</v>
          </cell>
          <cell r="F20">
            <v>38</v>
          </cell>
          <cell r="G20">
            <v>75272</v>
          </cell>
          <cell r="H20">
            <v>3715</v>
          </cell>
          <cell r="I20">
            <v>5573</v>
          </cell>
          <cell r="J20">
            <v>87</v>
          </cell>
          <cell r="K20">
            <v>13</v>
          </cell>
          <cell r="L20">
            <v>1726</v>
          </cell>
          <cell r="M20">
            <v>92</v>
          </cell>
          <cell r="N20">
            <v>4</v>
          </cell>
          <cell r="O20">
            <v>0</v>
          </cell>
          <cell r="P20">
            <v>0</v>
          </cell>
          <cell r="Q20">
            <v>8</v>
          </cell>
          <cell r="R20">
            <v>360</v>
          </cell>
          <cell r="S20">
            <v>70</v>
          </cell>
          <cell r="T20">
            <v>4</v>
          </cell>
          <cell r="U20">
            <v>190</v>
          </cell>
          <cell r="V20">
            <v>35</v>
          </cell>
          <cell r="W20">
            <v>9</v>
          </cell>
          <cell r="X20">
            <v>1</v>
          </cell>
          <cell r="Y20">
            <v>0</v>
          </cell>
          <cell r="Z20">
            <v>0</v>
          </cell>
          <cell r="AA20">
            <v>1</v>
          </cell>
          <cell r="AB20">
            <v>0</v>
          </cell>
          <cell r="AC20">
            <v>1</v>
          </cell>
          <cell r="AD20">
            <v>3</v>
          </cell>
          <cell r="AE20">
            <v>2</v>
          </cell>
          <cell r="AF20">
            <v>4</v>
          </cell>
          <cell r="AG20">
            <v>0</v>
          </cell>
          <cell r="AH20">
            <v>4</v>
          </cell>
        </row>
        <row r="21">
          <cell r="A21">
            <v>2</v>
          </cell>
          <cell r="B21" t="str">
            <v>CapeCod</v>
          </cell>
          <cell r="C21">
            <v>38200</v>
          </cell>
          <cell r="D21" t="str">
            <v>num</v>
          </cell>
          <cell r="E21">
            <v>8739</v>
          </cell>
          <cell r="F21">
            <v>38</v>
          </cell>
          <cell r="G21">
            <v>75518</v>
          </cell>
          <cell r="H21">
            <v>3673</v>
          </cell>
          <cell r="I21">
            <v>5502</v>
          </cell>
          <cell r="J21">
            <v>84</v>
          </cell>
          <cell r="K21">
            <v>13</v>
          </cell>
          <cell r="L21">
            <v>1736</v>
          </cell>
          <cell r="M21">
            <v>93</v>
          </cell>
          <cell r="N21">
            <v>4</v>
          </cell>
          <cell r="O21">
            <v>0</v>
          </cell>
          <cell r="P21">
            <v>0</v>
          </cell>
          <cell r="Q21">
            <v>8</v>
          </cell>
          <cell r="R21">
            <v>358</v>
          </cell>
          <cell r="S21">
            <v>69</v>
          </cell>
          <cell r="T21">
            <v>4</v>
          </cell>
          <cell r="U21">
            <v>185</v>
          </cell>
          <cell r="V21">
            <v>31</v>
          </cell>
          <cell r="W21">
            <v>9</v>
          </cell>
          <cell r="X21">
            <v>1</v>
          </cell>
          <cell r="Y21">
            <v>0</v>
          </cell>
          <cell r="Z21">
            <v>0</v>
          </cell>
          <cell r="AA21">
            <v>1</v>
          </cell>
          <cell r="AB21">
            <v>0</v>
          </cell>
          <cell r="AC21">
            <v>1</v>
          </cell>
          <cell r="AD21">
            <v>3</v>
          </cell>
          <cell r="AE21">
            <v>2</v>
          </cell>
          <cell r="AF21">
            <v>4</v>
          </cell>
          <cell r="AG21">
            <v>0</v>
          </cell>
          <cell r="AH21">
            <v>4</v>
          </cell>
        </row>
        <row r="22">
          <cell r="A22">
            <v>2</v>
          </cell>
          <cell r="B22" t="str">
            <v>CapeCod</v>
          </cell>
          <cell r="C22">
            <v>38231</v>
          </cell>
          <cell r="D22" t="str">
            <v>num</v>
          </cell>
          <cell r="E22">
            <v>8733</v>
          </cell>
          <cell r="F22">
            <v>37</v>
          </cell>
          <cell r="G22">
            <v>75729</v>
          </cell>
          <cell r="H22">
            <v>3624</v>
          </cell>
          <cell r="I22">
            <v>5492</v>
          </cell>
          <cell r="J22">
            <v>82</v>
          </cell>
          <cell r="K22">
            <v>13</v>
          </cell>
          <cell r="L22">
            <v>1725</v>
          </cell>
          <cell r="M22">
            <v>91</v>
          </cell>
          <cell r="N22">
            <v>4</v>
          </cell>
          <cell r="O22">
            <v>0</v>
          </cell>
          <cell r="P22">
            <v>0</v>
          </cell>
          <cell r="Q22">
            <v>7</v>
          </cell>
          <cell r="R22">
            <v>356</v>
          </cell>
          <cell r="S22">
            <v>70</v>
          </cell>
          <cell r="T22">
            <v>4</v>
          </cell>
          <cell r="U22">
            <v>186</v>
          </cell>
          <cell r="V22">
            <v>34</v>
          </cell>
          <cell r="W22">
            <v>9</v>
          </cell>
          <cell r="X22">
            <v>1</v>
          </cell>
          <cell r="Y22">
            <v>0</v>
          </cell>
          <cell r="Z22">
            <v>0</v>
          </cell>
          <cell r="AA22">
            <v>1</v>
          </cell>
          <cell r="AB22">
            <v>0</v>
          </cell>
          <cell r="AC22">
            <v>1</v>
          </cell>
          <cell r="AD22">
            <v>3</v>
          </cell>
          <cell r="AE22">
            <v>2</v>
          </cell>
          <cell r="AF22">
            <v>4</v>
          </cell>
          <cell r="AG22">
            <v>0</v>
          </cell>
          <cell r="AH22">
            <v>4</v>
          </cell>
        </row>
        <row r="23">
          <cell r="A23">
            <v>2</v>
          </cell>
          <cell r="B23" t="str">
            <v>CapeCod</v>
          </cell>
          <cell r="C23">
            <v>38261</v>
          </cell>
          <cell r="D23" t="str">
            <v>num</v>
          </cell>
          <cell r="E23">
            <v>8666</v>
          </cell>
          <cell r="F23">
            <v>36</v>
          </cell>
          <cell r="G23">
            <v>75925</v>
          </cell>
          <cell r="H23">
            <v>3579</v>
          </cell>
          <cell r="I23">
            <v>5574</v>
          </cell>
          <cell r="J23">
            <v>83</v>
          </cell>
          <cell r="K23">
            <v>14</v>
          </cell>
          <cell r="L23">
            <v>1742</v>
          </cell>
          <cell r="M23">
            <v>90</v>
          </cell>
          <cell r="N23">
            <v>4</v>
          </cell>
          <cell r="O23">
            <v>0</v>
          </cell>
          <cell r="P23">
            <v>0</v>
          </cell>
          <cell r="Q23">
            <v>7</v>
          </cell>
          <cell r="R23">
            <v>356</v>
          </cell>
          <cell r="S23">
            <v>71</v>
          </cell>
          <cell r="T23">
            <v>4</v>
          </cell>
          <cell r="U23">
            <v>185</v>
          </cell>
          <cell r="V23">
            <v>35</v>
          </cell>
          <cell r="W23">
            <v>9</v>
          </cell>
          <cell r="X23">
            <v>1</v>
          </cell>
          <cell r="Y23">
            <v>0</v>
          </cell>
          <cell r="Z23">
            <v>0</v>
          </cell>
          <cell r="AA23">
            <v>1</v>
          </cell>
          <cell r="AB23">
            <v>0</v>
          </cell>
          <cell r="AC23">
            <v>1</v>
          </cell>
          <cell r="AD23">
            <v>3</v>
          </cell>
          <cell r="AE23">
            <v>2</v>
          </cell>
          <cell r="AF23">
            <v>4</v>
          </cell>
          <cell r="AG23">
            <v>2</v>
          </cell>
          <cell r="AH23">
            <v>4</v>
          </cell>
        </row>
        <row r="24">
          <cell r="A24">
            <v>2</v>
          </cell>
          <cell r="B24" t="str">
            <v>CapeCod</v>
          </cell>
          <cell r="C24">
            <v>38292</v>
          </cell>
          <cell r="D24" t="str">
            <v>num</v>
          </cell>
          <cell r="E24">
            <v>8510</v>
          </cell>
          <cell r="F24">
            <v>40</v>
          </cell>
          <cell r="G24">
            <v>76269</v>
          </cell>
          <cell r="H24">
            <v>3566</v>
          </cell>
          <cell r="I24">
            <v>5613</v>
          </cell>
          <cell r="J24">
            <v>88</v>
          </cell>
          <cell r="K24">
            <v>13</v>
          </cell>
          <cell r="L24">
            <v>1740</v>
          </cell>
          <cell r="M24">
            <v>89</v>
          </cell>
          <cell r="N24">
            <v>4</v>
          </cell>
          <cell r="O24">
            <v>0</v>
          </cell>
          <cell r="P24">
            <v>0</v>
          </cell>
          <cell r="Q24">
            <v>8</v>
          </cell>
          <cell r="R24">
            <v>366</v>
          </cell>
          <cell r="S24">
            <v>74</v>
          </cell>
          <cell r="T24">
            <v>5</v>
          </cell>
          <cell r="U24">
            <v>189</v>
          </cell>
          <cell r="V24">
            <v>35</v>
          </cell>
          <cell r="W24">
            <v>9</v>
          </cell>
          <cell r="X24">
            <v>1</v>
          </cell>
          <cell r="Y24">
            <v>0</v>
          </cell>
          <cell r="Z24">
            <v>0</v>
          </cell>
          <cell r="AA24">
            <v>1</v>
          </cell>
          <cell r="AB24">
            <v>0</v>
          </cell>
          <cell r="AC24">
            <v>1</v>
          </cell>
          <cell r="AD24">
            <v>3</v>
          </cell>
          <cell r="AE24">
            <v>2</v>
          </cell>
          <cell r="AF24">
            <v>2</v>
          </cell>
          <cell r="AG24">
            <v>2</v>
          </cell>
          <cell r="AH24">
            <v>4</v>
          </cell>
        </row>
        <row r="25">
          <cell r="A25">
            <v>2</v>
          </cell>
          <cell r="B25" t="str">
            <v>CapeCod</v>
          </cell>
          <cell r="C25">
            <v>38322</v>
          </cell>
          <cell r="D25" t="str">
            <v>num</v>
          </cell>
          <cell r="E25">
            <v>8269</v>
          </cell>
          <cell r="F25">
            <v>40</v>
          </cell>
          <cell r="G25">
            <v>76434</v>
          </cell>
          <cell r="H25">
            <v>3626</v>
          </cell>
          <cell r="I25">
            <v>5715</v>
          </cell>
          <cell r="J25">
            <v>91</v>
          </cell>
          <cell r="K25">
            <v>12</v>
          </cell>
          <cell r="L25">
            <v>1731</v>
          </cell>
          <cell r="M25">
            <v>89</v>
          </cell>
          <cell r="N25">
            <v>4</v>
          </cell>
          <cell r="O25">
            <v>0</v>
          </cell>
          <cell r="P25">
            <v>0</v>
          </cell>
          <cell r="Q25">
            <v>8</v>
          </cell>
          <cell r="R25">
            <v>364</v>
          </cell>
          <cell r="S25">
            <v>73</v>
          </cell>
          <cell r="T25">
            <v>5</v>
          </cell>
          <cell r="U25">
            <v>189</v>
          </cell>
          <cell r="V25">
            <v>36</v>
          </cell>
          <cell r="W25">
            <v>9</v>
          </cell>
          <cell r="X25">
            <v>1</v>
          </cell>
          <cell r="Y25">
            <v>0</v>
          </cell>
          <cell r="Z25">
            <v>0</v>
          </cell>
          <cell r="AA25">
            <v>2</v>
          </cell>
          <cell r="AB25">
            <v>0</v>
          </cell>
          <cell r="AC25">
            <v>0</v>
          </cell>
          <cell r="AD25">
            <v>3</v>
          </cell>
          <cell r="AE25">
            <v>2</v>
          </cell>
          <cell r="AF25">
            <v>2</v>
          </cell>
          <cell r="AG25">
            <v>2</v>
          </cell>
          <cell r="AH25">
            <v>4</v>
          </cell>
        </row>
        <row r="26">
          <cell r="A26">
            <v>2</v>
          </cell>
          <cell r="B26" t="str">
            <v>CapeCod</v>
          </cell>
          <cell r="C26">
            <v>38353</v>
          </cell>
          <cell r="D26" t="str">
            <v>num</v>
          </cell>
          <cell r="E26">
            <v>8072</v>
          </cell>
          <cell r="F26">
            <v>37</v>
          </cell>
          <cell r="G26">
            <v>76744</v>
          </cell>
          <cell r="H26">
            <v>3644</v>
          </cell>
          <cell r="I26">
            <v>5802</v>
          </cell>
          <cell r="J26">
            <v>93</v>
          </cell>
          <cell r="K26">
            <v>12</v>
          </cell>
          <cell r="L26">
            <v>1706</v>
          </cell>
          <cell r="M26">
            <v>90</v>
          </cell>
          <cell r="N26">
            <v>4</v>
          </cell>
          <cell r="O26">
            <v>0</v>
          </cell>
          <cell r="P26">
            <v>0</v>
          </cell>
          <cell r="Q26">
            <v>8</v>
          </cell>
          <cell r="R26">
            <v>370</v>
          </cell>
          <cell r="S26">
            <v>74</v>
          </cell>
          <cell r="T26">
            <v>5</v>
          </cell>
          <cell r="U26">
            <v>189</v>
          </cell>
          <cell r="V26">
            <v>35</v>
          </cell>
          <cell r="W26">
            <v>9</v>
          </cell>
          <cell r="X26">
            <v>1</v>
          </cell>
          <cell r="Y26">
            <v>0</v>
          </cell>
          <cell r="Z26">
            <v>0</v>
          </cell>
          <cell r="AA26">
            <v>2</v>
          </cell>
          <cell r="AB26">
            <v>0</v>
          </cell>
          <cell r="AC26">
            <v>0</v>
          </cell>
          <cell r="AD26">
            <v>3</v>
          </cell>
          <cell r="AE26">
            <v>2</v>
          </cell>
          <cell r="AF26">
            <v>2</v>
          </cell>
          <cell r="AG26">
            <v>2</v>
          </cell>
          <cell r="AH26">
            <v>4</v>
          </cell>
        </row>
        <row r="27">
          <cell r="A27">
            <v>2</v>
          </cell>
          <cell r="B27" t="str">
            <v>CapeCod</v>
          </cell>
          <cell r="C27">
            <v>38384</v>
          </cell>
          <cell r="D27" t="str">
            <v>num</v>
          </cell>
          <cell r="E27">
            <v>7980</v>
          </cell>
          <cell r="F27">
            <v>37</v>
          </cell>
          <cell r="G27">
            <v>77014</v>
          </cell>
          <cell r="H27">
            <v>3657</v>
          </cell>
          <cell r="I27">
            <v>5863</v>
          </cell>
          <cell r="J27">
            <v>94</v>
          </cell>
          <cell r="K27">
            <v>11</v>
          </cell>
          <cell r="L27">
            <v>1697</v>
          </cell>
          <cell r="M27">
            <v>90</v>
          </cell>
          <cell r="N27">
            <v>4</v>
          </cell>
          <cell r="O27">
            <v>0</v>
          </cell>
          <cell r="P27">
            <v>0</v>
          </cell>
          <cell r="Q27">
            <v>8</v>
          </cell>
          <cell r="R27">
            <v>372</v>
          </cell>
          <cell r="S27">
            <v>76</v>
          </cell>
          <cell r="T27">
            <v>6</v>
          </cell>
          <cell r="U27">
            <v>192</v>
          </cell>
          <cell r="V27">
            <v>36</v>
          </cell>
          <cell r="W27">
            <v>9</v>
          </cell>
          <cell r="X27">
            <v>1</v>
          </cell>
          <cell r="Y27">
            <v>0</v>
          </cell>
          <cell r="Z27">
            <v>0</v>
          </cell>
          <cell r="AA27">
            <v>2</v>
          </cell>
          <cell r="AB27">
            <v>0</v>
          </cell>
          <cell r="AC27">
            <v>0</v>
          </cell>
          <cell r="AD27">
            <v>3</v>
          </cell>
          <cell r="AE27">
            <v>2</v>
          </cell>
          <cell r="AF27">
            <v>2</v>
          </cell>
          <cell r="AG27">
            <v>2</v>
          </cell>
          <cell r="AH27">
            <v>4</v>
          </cell>
        </row>
        <row r="28">
          <cell r="A28">
            <v>2</v>
          </cell>
          <cell r="B28" t="str">
            <v>CapeCod</v>
          </cell>
          <cell r="C28">
            <v>38412</v>
          </cell>
          <cell r="D28" t="str">
            <v>num</v>
          </cell>
          <cell r="E28">
            <v>7941</v>
          </cell>
          <cell r="F28">
            <v>37</v>
          </cell>
          <cell r="G28">
            <v>77128</v>
          </cell>
          <cell r="H28">
            <v>3659</v>
          </cell>
          <cell r="I28">
            <v>5911</v>
          </cell>
          <cell r="J28">
            <v>94</v>
          </cell>
          <cell r="K28">
            <v>11</v>
          </cell>
          <cell r="L28">
            <v>1695</v>
          </cell>
          <cell r="M28">
            <v>91</v>
          </cell>
          <cell r="N28">
            <v>4</v>
          </cell>
          <cell r="O28">
            <v>0</v>
          </cell>
          <cell r="P28">
            <v>0</v>
          </cell>
          <cell r="Q28">
            <v>8</v>
          </cell>
          <cell r="R28">
            <v>363</v>
          </cell>
          <cell r="S28">
            <v>75</v>
          </cell>
          <cell r="T28">
            <v>6</v>
          </cell>
          <cell r="U28">
            <v>192</v>
          </cell>
          <cell r="V28">
            <v>34</v>
          </cell>
          <cell r="W28">
            <v>9</v>
          </cell>
          <cell r="X28">
            <v>1</v>
          </cell>
          <cell r="Y28">
            <v>0</v>
          </cell>
          <cell r="Z28">
            <v>0</v>
          </cell>
          <cell r="AA28">
            <v>2</v>
          </cell>
          <cell r="AB28">
            <v>0</v>
          </cell>
          <cell r="AC28">
            <v>0</v>
          </cell>
          <cell r="AD28">
            <v>3</v>
          </cell>
          <cell r="AE28">
            <v>2</v>
          </cell>
          <cell r="AF28">
            <v>2</v>
          </cell>
          <cell r="AG28">
            <v>2</v>
          </cell>
          <cell r="AH28">
            <v>4</v>
          </cell>
        </row>
        <row r="29">
          <cell r="A29">
            <v>2</v>
          </cell>
          <cell r="B29" t="str">
            <v>CapeCod</v>
          </cell>
          <cell r="C29">
            <v>38443</v>
          </cell>
          <cell r="D29" t="str">
            <v>num</v>
          </cell>
          <cell r="E29">
            <v>7902</v>
          </cell>
          <cell r="F29">
            <v>34</v>
          </cell>
          <cell r="G29">
            <v>77259</v>
          </cell>
          <cell r="H29">
            <v>3653</v>
          </cell>
          <cell r="I29">
            <v>5919</v>
          </cell>
          <cell r="J29">
            <v>92</v>
          </cell>
          <cell r="K29">
            <v>11</v>
          </cell>
          <cell r="L29">
            <v>1709</v>
          </cell>
          <cell r="M29">
            <v>92</v>
          </cell>
          <cell r="N29">
            <v>4</v>
          </cell>
          <cell r="O29">
            <v>0</v>
          </cell>
          <cell r="P29">
            <v>0</v>
          </cell>
          <cell r="Q29">
            <v>8</v>
          </cell>
          <cell r="R29">
            <v>366</v>
          </cell>
          <cell r="S29">
            <v>75</v>
          </cell>
          <cell r="T29">
            <v>6</v>
          </cell>
          <cell r="U29">
            <v>181</v>
          </cell>
          <cell r="V29">
            <v>35</v>
          </cell>
          <cell r="W29">
            <v>9</v>
          </cell>
          <cell r="X29">
            <v>1</v>
          </cell>
          <cell r="Y29">
            <v>0</v>
          </cell>
          <cell r="Z29">
            <v>0</v>
          </cell>
          <cell r="AA29">
            <v>2</v>
          </cell>
          <cell r="AB29">
            <v>0</v>
          </cell>
          <cell r="AC29">
            <v>0</v>
          </cell>
          <cell r="AD29">
            <v>3</v>
          </cell>
          <cell r="AE29">
            <v>2</v>
          </cell>
          <cell r="AF29">
            <v>2</v>
          </cell>
          <cell r="AG29">
            <v>2</v>
          </cell>
          <cell r="AH29">
            <v>4</v>
          </cell>
        </row>
        <row r="30">
          <cell r="A30">
            <v>2</v>
          </cell>
          <cell r="B30" t="str">
            <v>CapeCod</v>
          </cell>
          <cell r="C30">
            <v>38473</v>
          </cell>
          <cell r="D30" t="str">
            <v>num</v>
          </cell>
          <cell r="E30">
            <v>7986</v>
          </cell>
          <cell r="F30">
            <v>33</v>
          </cell>
          <cell r="G30">
            <v>77334</v>
          </cell>
          <cell r="H30">
            <v>3625</v>
          </cell>
          <cell r="I30">
            <v>5903</v>
          </cell>
          <cell r="J30">
            <v>91</v>
          </cell>
          <cell r="K30">
            <v>11</v>
          </cell>
          <cell r="L30">
            <v>1736</v>
          </cell>
          <cell r="M30">
            <v>91</v>
          </cell>
          <cell r="N30">
            <v>4</v>
          </cell>
          <cell r="O30">
            <v>0</v>
          </cell>
          <cell r="P30">
            <v>0</v>
          </cell>
          <cell r="Q30">
            <v>8</v>
          </cell>
          <cell r="R30">
            <v>363</v>
          </cell>
          <cell r="S30">
            <v>75</v>
          </cell>
          <cell r="T30">
            <v>6</v>
          </cell>
          <cell r="U30">
            <v>177</v>
          </cell>
          <cell r="V30">
            <v>36</v>
          </cell>
          <cell r="W30">
            <v>9</v>
          </cell>
          <cell r="X30">
            <v>1</v>
          </cell>
          <cell r="Y30">
            <v>0</v>
          </cell>
          <cell r="Z30">
            <v>0</v>
          </cell>
          <cell r="AA30">
            <v>2</v>
          </cell>
          <cell r="AB30">
            <v>0</v>
          </cell>
          <cell r="AC30">
            <v>0</v>
          </cell>
          <cell r="AD30">
            <v>3</v>
          </cell>
          <cell r="AE30">
            <v>2</v>
          </cell>
          <cell r="AF30">
            <v>2</v>
          </cell>
          <cell r="AG30">
            <v>2</v>
          </cell>
          <cell r="AH30">
            <v>4</v>
          </cell>
        </row>
        <row r="31">
          <cell r="A31">
            <v>2</v>
          </cell>
          <cell r="B31" t="str">
            <v>CapeCod</v>
          </cell>
          <cell r="C31">
            <v>38504</v>
          </cell>
          <cell r="D31" t="str">
            <v>num</v>
          </cell>
          <cell r="E31">
            <v>8151</v>
          </cell>
          <cell r="F31">
            <v>31</v>
          </cell>
          <cell r="G31">
            <v>77443</v>
          </cell>
          <cell r="H31">
            <v>3606</v>
          </cell>
          <cell r="I31">
            <v>5879</v>
          </cell>
          <cell r="J31">
            <v>91</v>
          </cell>
          <cell r="K31">
            <v>11</v>
          </cell>
          <cell r="L31">
            <v>1734</v>
          </cell>
          <cell r="M31">
            <v>90</v>
          </cell>
          <cell r="N31">
            <v>4</v>
          </cell>
          <cell r="O31">
            <v>0</v>
          </cell>
          <cell r="P31">
            <v>0</v>
          </cell>
          <cell r="Q31">
            <v>8</v>
          </cell>
          <cell r="R31">
            <v>359</v>
          </cell>
          <cell r="S31">
            <v>76</v>
          </cell>
          <cell r="T31">
            <v>6</v>
          </cell>
          <cell r="U31">
            <v>173</v>
          </cell>
          <cell r="V31">
            <v>33</v>
          </cell>
          <cell r="W31">
            <v>9</v>
          </cell>
          <cell r="X31">
            <v>1</v>
          </cell>
          <cell r="Y31">
            <v>0</v>
          </cell>
          <cell r="Z31">
            <v>0</v>
          </cell>
          <cell r="AA31">
            <v>2</v>
          </cell>
          <cell r="AB31">
            <v>0</v>
          </cell>
          <cell r="AC31">
            <v>0</v>
          </cell>
          <cell r="AD31">
            <v>3</v>
          </cell>
          <cell r="AE31">
            <v>2</v>
          </cell>
          <cell r="AF31">
            <v>2</v>
          </cell>
          <cell r="AG31">
            <v>2</v>
          </cell>
          <cell r="AH31">
            <v>4</v>
          </cell>
        </row>
        <row r="32">
          <cell r="A32">
            <v>2</v>
          </cell>
          <cell r="B32" t="str">
            <v>CapeCod</v>
          </cell>
          <cell r="C32">
            <v>38534</v>
          </cell>
          <cell r="D32" t="str">
            <v>num</v>
          </cell>
          <cell r="E32">
            <v>8290</v>
          </cell>
          <cell r="F32">
            <v>31</v>
          </cell>
          <cell r="G32">
            <v>77553</v>
          </cell>
          <cell r="H32">
            <v>3592</v>
          </cell>
          <cell r="I32">
            <v>5822</v>
          </cell>
          <cell r="J32">
            <v>94</v>
          </cell>
          <cell r="K32">
            <v>12</v>
          </cell>
          <cell r="L32">
            <v>1742</v>
          </cell>
          <cell r="M32">
            <v>93</v>
          </cell>
          <cell r="N32">
            <v>4</v>
          </cell>
          <cell r="O32">
            <v>0</v>
          </cell>
          <cell r="P32">
            <v>0</v>
          </cell>
          <cell r="Q32">
            <v>8</v>
          </cell>
          <cell r="R32">
            <v>339</v>
          </cell>
          <cell r="S32">
            <v>73</v>
          </cell>
          <cell r="T32">
            <v>6</v>
          </cell>
          <cell r="U32">
            <v>168</v>
          </cell>
          <cell r="V32">
            <v>31</v>
          </cell>
          <cell r="W32">
            <v>9</v>
          </cell>
          <cell r="X32">
            <v>1</v>
          </cell>
          <cell r="Y32">
            <v>0</v>
          </cell>
          <cell r="Z32">
            <v>0</v>
          </cell>
          <cell r="AA32">
            <v>2</v>
          </cell>
          <cell r="AB32">
            <v>0</v>
          </cell>
          <cell r="AC32">
            <v>0</v>
          </cell>
          <cell r="AD32">
            <v>3</v>
          </cell>
          <cell r="AE32">
            <v>2</v>
          </cell>
          <cell r="AF32">
            <v>2</v>
          </cell>
          <cell r="AG32">
            <v>2</v>
          </cell>
          <cell r="AH32">
            <v>4</v>
          </cell>
        </row>
        <row r="33">
          <cell r="A33">
            <v>2</v>
          </cell>
          <cell r="B33" t="str">
            <v>CapeCod</v>
          </cell>
          <cell r="C33">
            <v>38565</v>
          </cell>
          <cell r="D33" t="str">
            <v>num</v>
          </cell>
          <cell r="E33">
            <v>8306</v>
          </cell>
          <cell r="F33">
            <v>32</v>
          </cell>
          <cell r="G33">
            <v>77743</v>
          </cell>
          <cell r="H33">
            <v>3537</v>
          </cell>
          <cell r="I33">
            <v>5700</v>
          </cell>
          <cell r="J33">
            <v>89</v>
          </cell>
          <cell r="K33">
            <v>12</v>
          </cell>
          <cell r="L33">
            <v>1713</v>
          </cell>
          <cell r="M33">
            <v>92</v>
          </cell>
          <cell r="N33">
            <v>3</v>
          </cell>
          <cell r="O33">
            <v>0</v>
          </cell>
          <cell r="P33">
            <v>0</v>
          </cell>
          <cell r="Q33">
            <v>8</v>
          </cell>
          <cell r="R33">
            <v>341</v>
          </cell>
          <cell r="S33">
            <v>73</v>
          </cell>
          <cell r="T33">
            <v>6</v>
          </cell>
          <cell r="U33">
            <v>164</v>
          </cell>
          <cell r="V33">
            <v>32</v>
          </cell>
          <cell r="W33">
            <v>9</v>
          </cell>
          <cell r="X33">
            <v>1</v>
          </cell>
          <cell r="Y33">
            <v>0</v>
          </cell>
          <cell r="Z33">
            <v>0</v>
          </cell>
          <cell r="AA33">
            <v>2</v>
          </cell>
          <cell r="AB33">
            <v>0</v>
          </cell>
          <cell r="AC33">
            <v>0</v>
          </cell>
          <cell r="AD33">
            <v>3</v>
          </cell>
          <cell r="AE33">
            <v>2</v>
          </cell>
          <cell r="AF33">
            <v>2</v>
          </cell>
          <cell r="AG33">
            <v>2</v>
          </cell>
          <cell r="AH33">
            <v>4</v>
          </cell>
        </row>
        <row r="34">
          <cell r="A34">
            <v>2</v>
          </cell>
          <cell r="B34" t="str">
            <v>CapeCod</v>
          </cell>
          <cell r="C34">
            <v>38596</v>
          </cell>
          <cell r="D34" t="str">
            <v>num</v>
          </cell>
          <cell r="E34">
            <v>8256</v>
          </cell>
          <cell r="F34">
            <v>32</v>
          </cell>
          <cell r="G34">
            <v>77807</v>
          </cell>
          <cell r="H34">
            <v>3498</v>
          </cell>
          <cell r="I34">
            <v>5609</v>
          </cell>
          <cell r="J34">
            <v>87</v>
          </cell>
          <cell r="K34">
            <v>12</v>
          </cell>
          <cell r="L34">
            <v>1694</v>
          </cell>
          <cell r="M34">
            <v>91</v>
          </cell>
          <cell r="N34">
            <v>3</v>
          </cell>
          <cell r="O34">
            <v>0</v>
          </cell>
          <cell r="P34">
            <v>0</v>
          </cell>
          <cell r="Q34">
            <v>8</v>
          </cell>
          <cell r="R34">
            <v>350</v>
          </cell>
          <cell r="S34">
            <v>72</v>
          </cell>
          <cell r="T34">
            <v>6</v>
          </cell>
          <cell r="U34">
            <v>166</v>
          </cell>
          <cell r="V34">
            <v>31</v>
          </cell>
          <cell r="W34">
            <v>9</v>
          </cell>
          <cell r="X34">
            <v>1</v>
          </cell>
          <cell r="Y34">
            <v>0</v>
          </cell>
          <cell r="Z34">
            <v>0</v>
          </cell>
          <cell r="AA34">
            <v>1</v>
          </cell>
          <cell r="AB34">
            <v>0</v>
          </cell>
          <cell r="AC34">
            <v>0</v>
          </cell>
          <cell r="AD34">
            <v>3</v>
          </cell>
          <cell r="AE34">
            <v>2</v>
          </cell>
          <cell r="AF34">
            <v>2</v>
          </cell>
          <cell r="AG34">
            <v>2</v>
          </cell>
          <cell r="AH34">
            <v>4</v>
          </cell>
        </row>
        <row r="35">
          <cell r="A35">
            <v>2</v>
          </cell>
          <cell r="B35" t="str">
            <v>CapeCod</v>
          </cell>
          <cell r="C35">
            <v>38626</v>
          </cell>
          <cell r="D35" t="str">
            <v>num</v>
          </cell>
          <cell r="E35">
            <v>8166</v>
          </cell>
          <cell r="F35">
            <v>32</v>
          </cell>
          <cell r="G35">
            <v>77939</v>
          </cell>
          <cell r="H35">
            <v>3454</v>
          </cell>
          <cell r="I35">
            <v>5701</v>
          </cell>
          <cell r="J35">
            <v>94</v>
          </cell>
          <cell r="K35">
            <v>12</v>
          </cell>
          <cell r="L35">
            <v>1710</v>
          </cell>
          <cell r="M35">
            <v>90</v>
          </cell>
          <cell r="N35">
            <v>3</v>
          </cell>
          <cell r="O35">
            <v>0</v>
          </cell>
          <cell r="P35">
            <v>0</v>
          </cell>
          <cell r="Q35">
            <v>8</v>
          </cell>
          <cell r="R35">
            <v>348</v>
          </cell>
          <cell r="S35">
            <v>72</v>
          </cell>
          <cell r="T35">
            <v>6</v>
          </cell>
          <cell r="U35">
            <v>165</v>
          </cell>
          <cell r="V35">
            <v>30</v>
          </cell>
          <cell r="W35">
            <v>9</v>
          </cell>
          <cell r="X35">
            <v>1</v>
          </cell>
          <cell r="Y35">
            <v>0</v>
          </cell>
          <cell r="Z35">
            <v>0</v>
          </cell>
          <cell r="AA35">
            <v>2</v>
          </cell>
          <cell r="AB35">
            <v>0</v>
          </cell>
          <cell r="AC35">
            <v>0</v>
          </cell>
          <cell r="AD35">
            <v>3</v>
          </cell>
          <cell r="AE35">
            <v>2</v>
          </cell>
          <cell r="AF35">
            <v>2</v>
          </cell>
          <cell r="AG35">
            <v>2</v>
          </cell>
          <cell r="AH35">
            <v>4</v>
          </cell>
        </row>
        <row r="36">
          <cell r="A36">
            <v>2</v>
          </cell>
          <cell r="B36" t="str">
            <v>CapeCod</v>
          </cell>
          <cell r="C36">
            <v>38657</v>
          </cell>
          <cell r="D36" t="str">
            <v>num</v>
          </cell>
          <cell r="E36">
            <v>8051</v>
          </cell>
          <cell r="F36">
            <v>34</v>
          </cell>
          <cell r="G36">
            <v>78226</v>
          </cell>
          <cell r="H36">
            <v>3382</v>
          </cell>
          <cell r="I36">
            <v>5830</v>
          </cell>
          <cell r="J36">
            <v>99</v>
          </cell>
          <cell r="K36">
            <v>12</v>
          </cell>
          <cell r="L36">
            <v>1719</v>
          </cell>
          <cell r="M36">
            <v>91</v>
          </cell>
          <cell r="N36">
            <v>3</v>
          </cell>
          <cell r="O36">
            <v>0</v>
          </cell>
          <cell r="P36">
            <v>0</v>
          </cell>
          <cell r="Q36">
            <v>8</v>
          </cell>
          <cell r="R36">
            <v>351</v>
          </cell>
          <cell r="S36">
            <v>72</v>
          </cell>
          <cell r="T36">
            <v>6</v>
          </cell>
          <cell r="U36">
            <v>167</v>
          </cell>
          <cell r="V36">
            <v>29</v>
          </cell>
          <cell r="W36">
            <v>9</v>
          </cell>
          <cell r="X36">
            <v>1</v>
          </cell>
          <cell r="Y36">
            <v>0</v>
          </cell>
          <cell r="Z36">
            <v>0</v>
          </cell>
          <cell r="AA36">
            <v>2</v>
          </cell>
          <cell r="AB36">
            <v>0</v>
          </cell>
          <cell r="AC36">
            <v>0</v>
          </cell>
          <cell r="AD36">
            <v>3</v>
          </cell>
          <cell r="AE36">
            <v>2</v>
          </cell>
          <cell r="AF36">
            <v>2</v>
          </cell>
          <cell r="AG36">
            <v>2</v>
          </cell>
          <cell r="AH36">
            <v>4</v>
          </cell>
        </row>
        <row r="37">
          <cell r="A37">
            <v>2</v>
          </cell>
          <cell r="B37" t="str">
            <v>CapeCod</v>
          </cell>
          <cell r="C37">
            <v>38687</v>
          </cell>
          <cell r="D37" t="str">
            <v>num</v>
          </cell>
          <cell r="E37">
            <v>7806</v>
          </cell>
          <cell r="F37">
            <v>37</v>
          </cell>
          <cell r="G37">
            <v>78390</v>
          </cell>
          <cell r="H37">
            <v>3442</v>
          </cell>
          <cell r="I37">
            <v>5938</v>
          </cell>
          <cell r="J37">
            <v>103</v>
          </cell>
          <cell r="K37">
            <v>12</v>
          </cell>
          <cell r="L37">
            <v>1722</v>
          </cell>
          <cell r="M37">
            <v>89</v>
          </cell>
          <cell r="N37">
            <v>3</v>
          </cell>
          <cell r="O37">
            <v>0</v>
          </cell>
          <cell r="P37">
            <v>0</v>
          </cell>
          <cell r="Q37">
            <v>9</v>
          </cell>
          <cell r="R37">
            <v>346</v>
          </cell>
          <cell r="S37">
            <v>71</v>
          </cell>
          <cell r="T37">
            <v>6</v>
          </cell>
          <cell r="U37">
            <v>161</v>
          </cell>
          <cell r="V37">
            <v>30</v>
          </cell>
          <cell r="W37">
            <v>9</v>
          </cell>
          <cell r="X37">
            <v>1</v>
          </cell>
          <cell r="Y37">
            <v>0</v>
          </cell>
          <cell r="Z37">
            <v>0</v>
          </cell>
          <cell r="AA37">
            <v>2</v>
          </cell>
          <cell r="AB37">
            <v>0</v>
          </cell>
          <cell r="AC37">
            <v>0</v>
          </cell>
          <cell r="AD37">
            <v>3</v>
          </cell>
          <cell r="AE37">
            <v>2</v>
          </cell>
          <cell r="AF37">
            <v>2</v>
          </cell>
          <cell r="AG37">
            <v>2</v>
          </cell>
          <cell r="AH37">
            <v>4</v>
          </cell>
        </row>
        <row r="38">
          <cell r="A38">
            <v>2</v>
          </cell>
          <cell r="B38" t="str">
            <v>CapeCod</v>
          </cell>
          <cell r="C38">
            <v>38718</v>
          </cell>
          <cell r="D38" t="str">
            <v>num</v>
          </cell>
          <cell r="E38">
            <v>7624</v>
          </cell>
          <cell r="F38">
            <v>40</v>
          </cell>
          <cell r="G38">
            <v>78604</v>
          </cell>
          <cell r="H38">
            <v>3542</v>
          </cell>
          <cell r="I38">
            <v>6022</v>
          </cell>
          <cell r="J38">
            <v>102</v>
          </cell>
          <cell r="K38">
            <v>12</v>
          </cell>
          <cell r="L38">
            <v>1709</v>
          </cell>
          <cell r="M38">
            <v>90</v>
          </cell>
          <cell r="N38">
            <v>3</v>
          </cell>
          <cell r="O38">
            <v>0</v>
          </cell>
          <cell r="P38">
            <v>0</v>
          </cell>
          <cell r="Q38">
            <v>9</v>
          </cell>
          <cell r="R38">
            <v>351</v>
          </cell>
          <cell r="S38">
            <v>71</v>
          </cell>
          <cell r="T38">
            <v>6</v>
          </cell>
          <cell r="U38">
            <v>161</v>
          </cell>
          <cell r="V38">
            <v>29</v>
          </cell>
          <cell r="W38">
            <v>8</v>
          </cell>
          <cell r="X38">
            <v>1</v>
          </cell>
          <cell r="Y38">
            <v>0</v>
          </cell>
          <cell r="Z38">
            <v>0</v>
          </cell>
          <cell r="AA38">
            <v>2</v>
          </cell>
          <cell r="AB38">
            <v>0</v>
          </cell>
          <cell r="AC38">
            <v>0</v>
          </cell>
          <cell r="AD38">
            <v>3</v>
          </cell>
          <cell r="AE38">
            <v>2</v>
          </cell>
          <cell r="AF38">
            <v>3</v>
          </cell>
          <cell r="AG38">
            <v>3</v>
          </cell>
          <cell r="AH38">
            <v>4</v>
          </cell>
        </row>
        <row r="39">
          <cell r="A39">
            <v>2</v>
          </cell>
          <cell r="B39" t="str">
            <v>CapeCod</v>
          </cell>
          <cell r="C39">
            <v>38749</v>
          </cell>
          <cell r="D39" t="str">
            <v>num</v>
          </cell>
          <cell r="E39">
            <v>7555</v>
          </cell>
          <cell r="F39">
            <v>39</v>
          </cell>
          <cell r="G39">
            <v>78831</v>
          </cell>
          <cell r="H39">
            <v>3545</v>
          </cell>
          <cell r="I39">
            <v>6054</v>
          </cell>
          <cell r="J39">
            <v>105</v>
          </cell>
          <cell r="K39">
            <v>13</v>
          </cell>
          <cell r="L39">
            <v>1694</v>
          </cell>
          <cell r="M39">
            <v>89</v>
          </cell>
          <cell r="N39">
            <v>3</v>
          </cell>
          <cell r="O39">
            <v>0</v>
          </cell>
          <cell r="P39">
            <v>0</v>
          </cell>
          <cell r="Q39">
            <v>9</v>
          </cell>
          <cell r="R39">
            <v>361</v>
          </cell>
          <cell r="S39">
            <v>71</v>
          </cell>
          <cell r="T39">
            <v>6</v>
          </cell>
          <cell r="U39">
            <v>163</v>
          </cell>
          <cell r="V39">
            <v>29</v>
          </cell>
          <cell r="W39">
            <v>8</v>
          </cell>
          <cell r="X39">
            <v>1</v>
          </cell>
          <cell r="Y39">
            <v>0</v>
          </cell>
          <cell r="Z39">
            <v>0</v>
          </cell>
          <cell r="AA39">
            <v>2</v>
          </cell>
          <cell r="AB39">
            <v>0</v>
          </cell>
          <cell r="AC39">
            <v>0</v>
          </cell>
          <cell r="AD39">
            <v>3</v>
          </cell>
          <cell r="AE39">
            <v>2</v>
          </cell>
          <cell r="AF39">
            <v>3</v>
          </cell>
          <cell r="AG39">
            <v>2</v>
          </cell>
          <cell r="AH39">
            <v>4</v>
          </cell>
        </row>
        <row r="40">
          <cell r="A40">
            <v>2</v>
          </cell>
          <cell r="B40" t="str">
            <v>CapeCod</v>
          </cell>
          <cell r="C40">
            <v>38777</v>
          </cell>
          <cell r="D40" t="str">
            <v>num</v>
          </cell>
          <cell r="E40">
            <v>7511</v>
          </cell>
          <cell r="F40">
            <v>37</v>
          </cell>
          <cell r="G40">
            <v>78916</v>
          </cell>
          <cell r="H40">
            <v>3602</v>
          </cell>
          <cell r="I40">
            <v>6056</v>
          </cell>
          <cell r="J40">
            <v>106</v>
          </cell>
          <cell r="K40">
            <v>13</v>
          </cell>
          <cell r="L40">
            <v>1692</v>
          </cell>
          <cell r="M40">
            <v>88</v>
          </cell>
          <cell r="N40">
            <v>3</v>
          </cell>
          <cell r="O40">
            <v>0</v>
          </cell>
          <cell r="P40">
            <v>0</v>
          </cell>
          <cell r="Q40">
            <v>9</v>
          </cell>
          <cell r="R40">
            <v>362</v>
          </cell>
          <cell r="S40">
            <v>70</v>
          </cell>
          <cell r="T40">
            <v>6</v>
          </cell>
          <cell r="U40">
            <v>160</v>
          </cell>
          <cell r="V40">
            <v>30</v>
          </cell>
          <cell r="W40">
            <v>8</v>
          </cell>
          <cell r="X40">
            <v>1</v>
          </cell>
          <cell r="Y40">
            <v>0</v>
          </cell>
          <cell r="Z40">
            <v>0</v>
          </cell>
          <cell r="AA40">
            <v>2</v>
          </cell>
          <cell r="AB40">
            <v>0</v>
          </cell>
          <cell r="AC40">
            <v>0</v>
          </cell>
          <cell r="AD40">
            <v>3</v>
          </cell>
          <cell r="AE40">
            <v>2</v>
          </cell>
          <cell r="AF40">
            <v>3</v>
          </cell>
          <cell r="AG40">
            <v>2</v>
          </cell>
          <cell r="AH40">
            <v>5</v>
          </cell>
        </row>
        <row r="41">
          <cell r="A41">
            <v>2</v>
          </cell>
          <cell r="B41" t="str">
            <v>CapeCod</v>
          </cell>
          <cell r="C41">
            <v>38808</v>
          </cell>
          <cell r="D41" t="str">
            <v>num</v>
          </cell>
          <cell r="E41">
            <v>7507</v>
          </cell>
          <cell r="F41">
            <v>38</v>
          </cell>
          <cell r="G41">
            <v>78962</v>
          </cell>
          <cell r="H41">
            <v>3716</v>
          </cell>
          <cell r="I41">
            <v>6053</v>
          </cell>
          <cell r="J41">
            <v>107</v>
          </cell>
          <cell r="K41">
            <v>13</v>
          </cell>
          <cell r="L41">
            <v>1693</v>
          </cell>
          <cell r="M41">
            <v>88</v>
          </cell>
          <cell r="N41">
            <v>3</v>
          </cell>
          <cell r="O41">
            <v>0</v>
          </cell>
          <cell r="P41">
            <v>0</v>
          </cell>
          <cell r="Q41">
            <v>10</v>
          </cell>
          <cell r="R41">
            <v>364</v>
          </cell>
          <cell r="S41">
            <v>70</v>
          </cell>
          <cell r="T41">
            <v>6</v>
          </cell>
          <cell r="U41">
            <v>164</v>
          </cell>
          <cell r="V41">
            <v>31</v>
          </cell>
          <cell r="W41">
            <v>8</v>
          </cell>
          <cell r="X41">
            <v>1</v>
          </cell>
          <cell r="Y41">
            <v>0</v>
          </cell>
          <cell r="Z41">
            <v>0</v>
          </cell>
          <cell r="AA41">
            <v>2</v>
          </cell>
          <cell r="AB41">
            <v>0</v>
          </cell>
          <cell r="AC41">
            <v>0</v>
          </cell>
          <cell r="AD41">
            <v>3</v>
          </cell>
          <cell r="AE41">
            <v>2</v>
          </cell>
          <cell r="AF41">
            <v>3</v>
          </cell>
          <cell r="AG41">
            <v>2</v>
          </cell>
          <cell r="AH41">
            <v>4</v>
          </cell>
        </row>
        <row r="42">
          <cell r="A42">
            <v>2</v>
          </cell>
          <cell r="B42" t="str">
            <v>CapeCod</v>
          </cell>
          <cell r="C42">
            <v>38838</v>
          </cell>
          <cell r="D42" t="str">
            <v>num</v>
          </cell>
          <cell r="E42">
            <v>7595</v>
          </cell>
          <cell r="F42">
            <v>37</v>
          </cell>
          <cell r="G42">
            <v>78977</v>
          </cell>
          <cell r="H42">
            <v>3770</v>
          </cell>
          <cell r="I42">
            <v>6024</v>
          </cell>
          <cell r="J42">
            <v>98</v>
          </cell>
          <cell r="K42">
            <v>12</v>
          </cell>
          <cell r="L42">
            <v>1695</v>
          </cell>
          <cell r="M42">
            <v>83</v>
          </cell>
          <cell r="N42">
            <v>3</v>
          </cell>
          <cell r="O42">
            <v>0</v>
          </cell>
          <cell r="P42">
            <v>0</v>
          </cell>
          <cell r="Q42">
            <v>10</v>
          </cell>
          <cell r="R42">
            <v>378</v>
          </cell>
          <cell r="S42">
            <v>72</v>
          </cell>
          <cell r="T42">
            <v>6</v>
          </cell>
          <cell r="U42">
            <v>166</v>
          </cell>
          <cell r="V42">
            <v>32</v>
          </cell>
          <cell r="W42">
            <v>8</v>
          </cell>
          <cell r="X42">
            <v>1</v>
          </cell>
          <cell r="Y42">
            <v>0</v>
          </cell>
          <cell r="Z42">
            <v>0</v>
          </cell>
          <cell r="AA42">
            <v>2</v>
          </cell>
          <cell r="AB42">
            <v>0</v>
          </cell>
          <cell r="AC42">
            <v>0</v>
          </cell>
          <cell r="AD42">
            <v>3</v>
          </cell>
          <cell r="AE42">
            <v>2</v>
          </cell>
          <cell r="AF42">
            <v>3</v>
          </cell>
          <cell r="AG42">
            <v>2</v>
          </cell>
          <cell r="AH42">
            <v>4</v>
          </cell>
        </row>
        <row r="43">
          <cell r="A43">
            <v>2</v>
          </cell>
          <cell r="B43" t="str">
            <v>CapeCod</v>
          </cell>
          <cell r="C43">
            <v>38869</v>
          </cell>
          <cell r="D43" t="str">
            <v>num</v>
          </cell>
          <cell r="E43">
            <v>7791</v>
          </cell>
          <cell r="F43">
            <v>39</v>
          </cell>
          <cell r="G43">
            <v>79085</v>
          </cell>
          <cell r="H43">
            <v>3778</v>
          </cell>
          <cell r="I43">
            <v>5989</v>
          </cell>
          <cell r="J43">
            <v>96</v>
          </cell>
          <cell r="K43">
            <v>12</v>
          </cell>
          <cell r="L43">
            <v>1693</v>
          </cell>
          <cell r="M43">
            <v>81</v>
          </cell>
          <cell r="N43">
            <v>3</v>
          </cell>
          <cell r="O43">
            <v>0</v>
          </cell>
          <cell r="P43">
            <v>0</v>
          </cell>
          <cell r="Q43">
            <v>10</v>
          </cell>
          <cell r="R43">
            <v>377</v>
          </cell>
          <cell r="S43">
            <v>72</v>
          </cell>
          <cell r="T43">
            <v>6</v>
          </cell>
          <cell r="U43">
            <v>171</v>
          </cell>
          <cell r="V43">
            <v>33</v>
          </cell>
          <cell r="W43">
            <v>8</v>
          </cell>
          <cell r="X43">
            <v>1</v>
          </cell>
          <cell r="Y43">
            <v>0</v>
          </cell>
          <cell r="Z43">
            <v>0</v>
          </cell>
          <cell r="AA43">
            <v>2</v>
          </cell>
          <cell r="AB43">
            <v>0</v>
          </cell>
          <cell r="AC43">
            <v>0</v>
          </cell>
          <cell r="AD43">
            <v>3</v>
          </cell>
          <cell r="AE43">
            <v>2</v>
          </cell>
          <cell r="AF43">
            <v>3</v>
          </cell>
          <cell r="AG43">
            <v>2</v>
          </cell>
          <cell r="AH43">
            <v>4</v>
          </cell>
        </row>
        <row r="44">
          <cell r="A44">
            <v>2</v>
          </cell>
          <cell r="B44" t="str">
            <v>CapeCod</v>
          </cell>
          <cell r="C44">
            <v>38899</v>
          </cell>
          <cell r="D44" t="str">
            <v>num</v>
          </cell>
          <cell r="E44">
            <v>7940</v>
          </cell>
          <cell r="F44">
            <v>39</v>
          </cell>
          <cell r="G44">
            <v>79173</v>
          </cell>
          <cell r="H44">
            <v>3729</v>
          </cell>
          <cell r="I44">
            <v>5868</v>
          </cell>
          <cell r="J44">
            <v>89</v>
          </cell>
          <cell r="K44">
            <v>12</v>
          </cell>
          <cell r="L44">
            <v>1687</v>
          </cell>
          <cell r="M44">
            <v>81</v>
          </cell>
          <cell r="N44">
            <v>3</v>
          </cell>
          <cell r="O44">
            <v>0</v>
          </cell>
          <cell r="P44">
            <v>0</v>
          </cell>
          <cell r="Q44">
            <v>10</v>
          </cell>
          <cell r="R44">
            <v>373</v>
          </cell>
          <cell r="S44">
            <v>72</v>
          </cell>
          <cell r="T44">
            <v>6</v>
          </cell>
          <cell r="U44">
            <v>171</v>
          </cell>
          <cell r="V44">
            <v>33</v>
          </cell>
          <cell r="W44">
            <v>9</v>
          </cell>
          <cell r="X44">
            <v>1</v>
          </cell>
          <cell r="Y44">
            <v>0</v>
          </cell>
          <cell r="Z44">
            <v>0</v>
          </cell>
          <cell r="AA44">
            <v>2</v>
          </cell>
          <cell r="AB44">
            <v>0</v>
          </cell>
          <cell r="AC44">
            <v>0</v>
          </cell>
          <cell r="AD44">
            <v>3</v>
          </cell>
          <cell r="AE44">
            <v>2</v>
          </cell>
          <cell r="AF44">
            <v>3</v>
          </cell>
          <cell r="AG44">
            <v>2</v>
          </cell>
          <cell r="AH44">
            <v>4</v>
          </cell>
        </row>
        <row r="45">
          <cell r="A45">
            <v>2</v>
          </cell>
          <cell r="B45" t="str">
            <v>CapeCod</v>
          </cell>
          <cell r="C45">
            <v>38930</v>
          </cell>
          <cell r="D45" t="str">
            <v>num</v>
          </cell>
          <cell r="E45">
            <v>8003</v>
          </cell>
          <cell r="F45">
            <v>39</v>
          </cell>
          <cell r="G45">
            <v>79322</v>
          </cell>
          <cell r="H45">
            <v>3677</v>
          </cell>
          <cell r="I45">
            <v>5776</v>
          </cell>
          <cell r="J45">
            <v>84</v>
          </cell>
          <cell r="K45">
            <v>13</v>
          </cell>
          <cell r="L45">
            <v>1678</v>
          </cell>
          <cell r="M45">
            <v>82</v>
          </cell>
          <cell r="N45">
            <v>3</v>
          </cell>
          <cell r="O45">
            <v>0</v>
          </cell>
          <cell r="P45">
            <v>0</v>
          </cell>
          <cell r="Q45">
            <v>10</v>
          </cell>
          <cell r="R45">
            <v>365</v>
          </cell>
          <cell r="S45">
            <v>73</v>
          </cell>
          <cell r="T45">
            <v>6</v>
          </cell>
          <cell r="U45">
            <v>163</v>
          </cell>
          <cell r="V45">
            <v>33</v>
          </cell>
          <cell r="W45">
            <v>9</v>
          </cell>
          <cell r="X45">
            <v>1</v>
          </cell>
          <cell r="Y45">
            <v>0</v>
          </cell>
          <cell r="Z45">
            <v>0</v>
          </cell>
          <cell r="AA45">
            <v>1</v>
          </cell>
          <cell r="AB45">
            <v>0</v>
          </cell>
          <cell r="AC45">
            <v>0</v>
          </cell>
          <cell r="AD45">
            <v>6</v>
          </cell>
          <cell r="AE45">
            <v>2</v>
          </cell>
          <cell r="AF45">
            <v>3</v>
          </cell>
          <cell r="AG45">
            <v>2</v>
          </cell>
          <cell r="AH45">
            <v>1</v>
          </cell>
        </row>
        <row r="46">
          <cell r="A46">
            <v>2</v>
          </cell>
          <cell r="B46" t="str">
            <v>CapeCod</v>
          </cell>
          <cell r="C46">
            <v>38961</v>
          </cell>
          <cell r="D46" t="str">
            <v>num</v>
          </cell>
          <cell r="E46">
            <v>8006</v>
          </cell>
          <cell r="F46">
            <v>37</v>
          </cell>
          <cell r="G46">
            <v>79414</v>
          </cell>
          <cell r="H46">
            <v>3669</v>
          </cell>
          <cell r="I46">
            <v>5722</v>
          </cell>
          <cell r="J46">
            <v>85</v>
          </cell>
          <cell r="K46">
            <v>13</v>
          </cell>
          <cell r="L46">
            <v>1663</v>
          </cell>
          <cell r="M46">
            <v>83</v>
          </cell>
          <cell r="N46">
            <v>3</v>
          </cell>
          <cell r="O46">
            <v>0</v>
          </cell>
          <cell r="P46">
            <v>0</v>
          </cell>
          <cell r="Q46">
            <v>10</v>
          </cell>
          <cell r="R46">
            <v>375</v>
          </cell>
          <cell r="S46">
            <v>74</v>
          </cell>
          <cell r="T46">
            <v>6</v>
          </cell>
          <cell r="U46">
            <v>168</v>
          </cell>
          <cell r="V46">
            <v>31</v>
          </cell>
          <cell r="W46">
            <v>9</v>
          </cell>
          <cell r="X46">
            <v>1</v>
          </cell>
          <cell r="Y46">
            <v>0</v>
          </cell>
          <cell r="Z46">
            <v>0</v>
          </cell>
          <cell r="AA46">
            <v>1</v>
          </cell>
          <cell r="AB46">
            <v>0</v>
          </cell>
          <cell r="AC46">
            <v>0</v>
          </cell>
          <cell r="AD46">
            <v>6</v>
          </cell>
          <cell r="AE46">
            <v>2</v>
          </cell>
          <cell r="AF46">
            <v>3</v>
          </cell>
          <cell r="AG46">
            <v>2</v>
          </cell>
          <cell r="AH46">
            <v>0</v>
          </cell>
        </row>
        <row r="47">
          <cell r="A47">
            <v>2</v>
          </cell>
          <cell r="B47" t="str">
            <v>CapeCod</v>
          </cell>
          <cell r="C47">
            <v>38991</v>
          </cell>
          <cell r="D47" t="str">
            <v>num</v>
          </cell>
          <cell r="E47">
            <v>7959</v>
          </cell>
          <cell r="F47">
            <v>37</v>
          </cell>
          <cell r="G47">
            <v>79376</v>
          </cell>
          <cell r="H47">
            <v>3639</v>
          </cell>
          <cell r="I47">
            <v>5797</v>
          </cell>
          <cell r="J47">
            <v>88</v>
          </cell>
          <cell r="K47">
            <v>13</v>
          </cell>
          <cell r="L47">
            <v>1664</v>
          </cell>
          <cell r="M47">
            <v>82</v>
          </cell>
          <cell r="N47">
            <v>3</v>
          </cell>
          <cell r="O47">
            <v>0</v>
          </cell>
          <cell r="P47">
            <v>0</v>
          </cell>
          <cell r="Q47">
            <v>10</v>
          </cell>
          <cell r="R47">
            <v>381</v>
          </cell>
          <cell r="S47">
            <v>73</v>
          </cell>
          <cell r="T47">
            <v>6</v>
          </cell>
          <cell r="U47">
            <v>169</v>
          </cell>
          <cell r="V47">
            <v>35</v>
          </cell>
          <cell r="W47">
            <v>9</v>
          </cell>
          <cell r="X47">
            <v>1</v>
          </cell>
          <cell r="Y47">
            <v>0</v>
          </cell>
          <cell r="Z47">
            <v>0</v>
          </cell>
          <cell r="AA47">
            <v>2</v>
          </cell>
          <cell r="AB47">
            <v>0</v>
          </cell>
          <cell r="AC47">
            <v>0</v>
          </cell>
          <cell r="AD47">
            <v>6</v>
          </cell>
          <cell r="AE47">
            <v>2</v>
          </cell>
          <cell r="AF47">
            <v>3</v>
          </cell>
          <cell r="AG47">
            <v>2</v>
          </cell>
          <cell r="AH47">
            <v>0</v>
          </cell>
        </row>
        <row r="48">
          <cell r="A48">
            <v>2</v>
          </cell>
          <cell r="B48" t="str">
            <v>CapeCod</v>
          </cell>
          <cell r="C48">
            <v>39022</v>
          </cell>
          <cell r="D48" t="str">
            <v>num</v>
          </cell>
          <cell r="E48">
            <v>7833</v>
          </cell>
          <cell r="F48">
            <v>39</v>
          </cell>
          <cell r="G48">
            <v>79757</v>
          </cell>
          <cell r="H48">
            <v>3666</v>
          </cell>
          <cell r="I48">
            <v>5901</v>
          </cell>
          <cell r="J48">
            <v>96</v>
          </cell>
          <cell r="K48">
            <v>12</v>
          </cell>
          <cell r="L48">
            <v>1679</v>
          </cell>
          <cell r="M48">
            <v>80</v>
          </cell>
          <cell r="N48">
            <v>3</v>
          </cell>
          <cell r="O48">
            <v>0</v>
          </cell>
          <cell r="P48">
            <v>0</v>
          </cell>
          <cell r="Q48">
            <v>10</v>
          </cell>
          <cell r="R48">
            <v>411</v>
          </cell>
          <cell r="S48">
            <v>75</v>
          </cell>
          <cell r="T48">
            <v>7</v>
          </cell>
          <cell r="U48">
            <v>177</v>
          </cell>
          <cell r="V48">
            <v>35</v>
          </cell>
          <cell r="W48">
            <v>9</v>
          </cell>
          <cell r="X48">
            <v>1</v>
          </cell>
          <cell r="Y48">
            <v>0</v>
          </cell>
          <cell r="Z48">
            <v>0</v>
          </cell>
          <cell r="AA48">
            <v>2</v>
          </cell>
          <cell r="AB48">
            <v>0</v>
          </cell>
          <cell r="AC48">
            <v>0</v>
          </cell>
          <cell r="AD48">
            <v>6</v>
          </cell>
          <cell r="AE48">
            <v>3</v>
          </cell>
          <cell r="AF48">
            <v>3</v>
          </cell>
          <cell r="AG48">
            <v>2</v>
          </cell>
          <cell r="AH48">
            <v>0</v>
          </cell>
        </row>
        <row r="49">
          <cell r="A49">
            <v>2</v>
          </cell>
          <cell r="B49" t="str">
            <v>CapeCod</v>
          </cell>
          <cell r="C49">
            <v>39052</v>
          </cell>
          <cell r="D49" t="str">
            <v>num</v>
          </cell>
          <cell r="E49">
            <v>7579</v>
          </cell>
          <cell r="F49">
            <v>41</v>
          </cell>
          <cell r="G49">
            <v>79744</v>
          </cell>
          <cell r="H49">
            <v>3693</v>
          </cell>
          <cell r="I49">
            <v>6021</v>
          </cell>
          <cell r="J49">
            <v>95</v>
          </cell>
          <cell r="K49">
            <v>11</v>
          </cell>
          <cell r="L49">
            <v>1653</v>
          </cell>
          <cell r="M49">
            <v>77</v>
          </cell>
          <cell r="N49">
            <v>3</v>
          </cell>
          <cell r="O49">
            <v>0</v>
          </cell>
          <cell r="P49">
            <v>0</v>
          </cell>
          <cell r="Q49">
            <v>12</v>
          </cell>
          <cell r="R49">
            <v>404</v>
          </cell>
          <cell r="S49">
            <v>74</v>
          </cell>
          <cell r="T49">
            <v>8</v>
          </cell>
          <cell r="U49">
            <v>182</v>
          </cell>
          <cell r="V49">
            <v>37</v>
          </cell>
          <cell r="W49">
            <v>9</v>
          </cell>
          <cell r="X49">
            <v>1</v>
          </cell>
          <cell r="Y49">
            <v>0</v>
          </cell>
          <cell r="Z49">
            <v>0</v>
          </cell>
          <cell r="AA49">
            <v>2</v>
          </cell>
          <cell r="AB49">
            <v>0</v>
          </cell>
          <cell r="AC49">
            <v>0</v>
          </cell>
          <cell r="AD49">
            <v>6</v>
          </cell>
          <cell r="AE49">
            <v>3</v>
          </cell>
          <cell r="AF49">
            <v>3</v>
          </cell>
          <cell r="AG49">
            <v>2</v>
          </cell>
          <cell r="AH49">
            <v>0</v>
          </cell>
        </row>
        <row r="50">
          <cell r="A50">
            <v>2</v>
          </cell>
          <cell r="B50" t="str">
            <v>CapeCod</v>
          </cell>
          <cell r="C50">
            <v>39083</v>
          </cell>
          <cell r="D50" t="str">
            <v>num</v>
          </cell>
          <cell r="E50">
            <v>7461</v>
          </cell>
          <cell r="F50">
            <v>38</v>
          </cell>
          <cell r="G50">
            <v>80024</v>
          </cell>
          <cell r="H50">
            <v>3760</v>
          </cell>
          <cell r="I50">
            <v>6050</v>
          </cell>
          <cell r="J50">
            <v>95</v>
          </cell>
          <cell r="K50">
            <v>12</v>
          </cell>
          <cell r="L50">
            <v>1640</v>
          </cell>
          <cell r="M50">
            <v>76</v>
          </cell>
          <cell r="N50">
            <v>3</v>
          </cell>
          <cell r="O50">
            <v>0</v>
          </cell>
          <cell r="P50">
            <v>0</v>
          </cell>
          <cell r="Q50">
            <v>14</v>
          </cell>
          <cell r="R50">
            <v>432</v>
          </cell>
          <cell r="S50">
            <v>76</v>
          </cell>
          <cell r="T50">
            <v>8</v>
          </cell>
          <cell r="U50">
            <v>187</v>
          </cell>
          <cell r="V50">
            <v>38</v>
          </cell>
          <cell r="W50">
            <v>9</v>
          </cell>
          <cell r="X50">
            <v>0</v>
          </cell>
          <cell r="Y50">
            <v>0</v>
          </cell>
          <cell r="Z50">
            <v>0</v>
          </cell>
          <cell r="AA50">
            <v>2</v>
          </cell>
          <cell r="AB50">
            <v>0</v>
          </cell>
          <cell r="AC50">
            <v>0</v>
          </cell>
          <cell r="AD50">
            <v>6</v>
          </cell>
          <cell r="AE50">
            <v>3</v>
          </cell>
          <cell r="AF50">
            <v>3</v>
          </cell>
          <cell r="AG50">
            <v>2</v>
          </cell>
          <cell r="AH50">
            <v>0</v>
          </cell>
        </row>
        <row r="51">
          <cell r="A51">
            <v>2</v>
          </cell>
          <cell r="B51" t="str">
            <v>CapeCod</v>
          </cell>
          <cell r="C51">
            <v>39114</v>
          </cell>
          <cell r="D51" t="str">
            <v>num</v>
          </cell>
          <cell r="E51">
            <v>7417</v>
          </cell>
          <cell r="F51">
            <v>38</v>
          </cell>
          <cell r="G51">
            <v>80085</v>
          </cell>
          <cell r="H51">
            <v>3875</v>
          </cell>
          <cell r="I51">
            <v>6089</v>
          </cell>
          <cell r="J51">
            <v>94</v>
          </cell>
          <cell r="K51">
            <v>11</v>
          </cell>
          <cell r="L51">
            <v>1626</v>
          </cell>
          <cell r="M51">
            <v>73</v>
          </cell>
          <cell r="N51">
            <v>3</v>
          </cell>
          <cell r="O51">
            <v>0</v>
          </cell>
          <cell r="P51">
            <v>0</v>
          </cell>
          <cell r="Q51">
            <v>14</v>
          </cell>
          <cell r="R51">
            <v>447</v>
          </cell>
          <cell r="S51">
            <v>79</v>
          </cell>
          <cell r="T51">
            <v>8</v>
          </cell>
          <cell r="U51">
            <v>196</v>
          </cell>
          <cell r="V51">
            <v>41</v>
          </cell>
          <cell r="W51">
            <v>10</v>
          </cell>
          <cell r="X51">
            <v>0</v>
          </cell>
          <cell r="Y51">
            <v>0</v>
          </cell>
          <cell r="Z51">
            <v>0</v>
          </cell>
          <cell r="AA51">
            <v>2</v>
          </cell>
          <cell r="AB51">
            <v>0</v>
          </cell>
          <cell r="AC51">
            <v>0</v>
          </cell>
          <cell r="AD51">
            <v>6</v>
          </cell>
          <cell r="AE51">
            <v>3</v>
          </cell>
          <cell r="AF51">
            <v>3</v>
          </cell>
          <cell r="AG51">
            <v>2</v>
          </cell>
          <cell r="AH51">
            <v>0</v>
          </cell>
        </row>
        <row r="52">
          <cell r="A52">
            <v>2</v>
          </cell>
          <cell r="B52" t="str">
            <v>CapeCod</v>
          </cell>
          <cell r="C52">
            <v>39142</v>
          </cell>
          <cell r="D52" t="str">
            <v>num</v>
          </cell>
          <cell r="E52">
            <v>7383</v>
          </cell>
          <cell r="F52">
            <v>37</v>
          </cell>
          <cell r="G52">
            <v>80225</v>
          </cell>
          <cell r="H52">
            <v>3910</v>
          </cell>
          <cell r="I52">
            <v>6138</v>
          </cell>
          <cell r="J52">
            <v>95</v>
          </cell>
          <cell r="K52">
            <v>12</v>
          </cell>
          <cell r="L52">
            <v>1628</v>
          </cell>
          <cell r="M52">
            <v>70</v>
          </cell>
          <cell r="N52">
            <v>3</v>
          </cell>
          <cell r="O52">
            <v>0</v>
          </cell>
          <cell r="P52">
            <v>0</v>
          </cell>
          <cell r="Q52">
            <v>14</v>
          </cell>
          <cell r="R52">
            <v>446</v>
          </cell>
          <cell r="S52">
            <v>81</v>
          </cell>
          <cell r="T52">
            <v>8</v>
          </cell>
          <cell r="U52">
            <v>199</v>
          </cell>
          <cell r="V52">
            <v>41</v>
          </cell>
          <cell r="W52">
            <v>10</v>
          </cell>
          <cell r="X52">
            <v>0</v>
          </cell>
          <cell r="Y52">
            <v>0</v>
          </cell>
          <cell r="Z52">
            <v>0</v>
          </cell>
          <cell r="AA52">
            <v>2</v>
          </cell>
          <cell r="AB52">
            <v>0</v>
          </cell>
          <cell r="AC52">
            <v>0</v>
          </cell>
          <cell r="AD52">
            <v>6</v>
          </cell>
          <cell r="AE52">
            <v>3</v>
          </cell>
          <cell r="AF52">
            <v>3</v>
          </cell>
          <cell r="AG52">
            <v>2</v>
          </cell>
          <cell r="AH52">
            <v>0</v>
          </cell>
        </row>
        <row r="53">
          <cell r="A53">
            <v>2</v>
          </cell>
          <cell r="B53" t="str">
            <v>CapeCod</v>
          </cell>
          <cell r="C53">
            <v>39173</v>
          </cell>
          <cell r="D53" t="str">
            <v>num</v>
          </cell>
          <cell r="E53">
            <v>7386</v>
          </cell>
          <cell r="F53">
            <v>37</v>
          </cell>
          <cell r="G53">
            <v>80314</v>
          </cell>
          <cell r="H53">
            <v>3895</v>
          </cell>
          <cell r="I53">
            <v>6157</v>
          </cell>
          <cell r="J53">
            <v>95</v>
          </cell>
          <cell r="K53">
            <v>12</v>
          </cell>
          <cell r="L53">
            <v>1628</v>
          </cell>
          <cell r="M53">
            <v>68</v>
          </cell>
          <cell r="N53">
            <v>3</v>
          </cell>
          <cell r="O53">
            <v>0</v>
          </cell>
          <cell r="P53">
            <v>0</v>
          </cell>
          <cell r="Q53">
            <v>14</v>
          </cell>
          <cell r="R53">
            <v>445</v>
          </cell>
          <cell r="S53">
            <v>81</v>
          </cell>
          <cell r="T53">
            <v>8</v>
          </cell>
          <cell r="U53">
            <v>200</v>
          </cell>
          <cell r="V53">
            <v>43</v>
          </cell>
          <cell r="W53">
            <v>10</v>
          </cell>
          <cell r="X53">
            <v>0</v>
          </cell>
          <cell r="Y53">
            <v>0</v>
          </cell>
          <cell r="Z53">
            <v>0</v>
          </cell>
          <cell r="AA53">
            <v>2</v>
          </cell>
          <cell r="AB53">
            <v>0</v>
          </cell>
          <cell r="AC53">
            <v>0</v>
          </cell>
          <cell r="AD53">
            <v>6</v>
          </cell>
          <cell r="AE53">
            <v>3</v>
          </cell>
          <cell r="AF53">
            <v>3</v>
          </cell>
          <cell r="AG53">
            <v>2</v>
          </cell>
          <cell r="AH53">
            <v>0</v>
          </cell>
        </row>
        <row r="54">
          <cell r="A54">
            <v>2</v>
          </cell>
          <cell r="B54" t="str">
            <v>CapeCod</v>
          </cell>
          <cell r="C54">
            <v>39203</v>
          </cell>
          <cell r="D54" t="str">
            <v>num</v>
          </cell>
          <cell r="E54">
            <v>7465</v>
          </cell>
          <cell r="F54">
            <v>36</v>
          </cell>
          <cell r="G54">
            <v>80327</v>
          </cell>
          <cell r="H54">
            <v>3899</v>
          </cell>
          <cell r="I54">
            <v>6111</v>
          </cell>
          <cell r="J54">
            <v>95</v>
          </cell>
          <cell r="K54">
            <v>12</v>
          </cell>
          <cell r="L54">
            <v>1631</v>
          </cell>
          <cell r="M54">
            <v>70</v>
          </cell>
          <cell r="N54">
            <v>3</v>
          </cell>
          <cell r="O54">
            <v>0</v>
          </cell>
          <cell r="P54">
            <v>0</v>
          </cell>
          <cell r="Q54">
            <v>14</v>
          </cell>
          <cell r="R54">
            <v>444</v>
          </cell>
          <cell r="S54">
            <v>82</v>
          </cell>
          <cell r="T54">
            <v>8</v>
          </cell>
          <cell r="U54">
            <v>200</v>
          </cell>
          <cell r="V54">
            <v>43</v>
          </cell>
          <cell r="W54">
            <v>10</v>
          </cell>
          <cell r="X54">
            <v>0</v>
          </cell>
          <cell r="Y54">
            <v>0</v>
          </cell>
          <cell r="Z54">
            <v>0</v>
          </cell>
          <cell r="AA54">
            <v>2</v>
          </cell>
          <cell r="AB54">
            <v>0</v>
          </cell>
          <cell r="AC54">
            <v>0</v>
          </cell>
          <cell r="AD54">
            <v>6</v>
          </cell>
          <cell r="AE54">
            <v>3</v>
          </cell>
          <cell r="AF54">
            <v>3</v>
          </cell>
          <cell r="AG54">
            <v>2</v>
          </cell>
          <cell r="AH54">
            <v>0</v>
          </cell>
        </row>
        <row r="55">
          <cell r="A55">
            <v>2</v>
          </cell>
          <cell r="B55" t="str">
            <v>CapeCod</v>
          </cell>
          <cell r="C55">
            <v>39234</v>
          </cell>
          <cell r="D55" t="str">
            <v>num</v>
          </cell>
          <cell r="E55">
            <v>7690</v>
          </cell>
          <cell r="F55">
            <v>36</v>
          </cell>
          <cell r="G55">
            <v>80417</v>
          </cell>
          <cell r="H55">
            <v>3883</v>
          </cell>
          <cell r="I55">
            <v>6029</v>
          </cell>
          <cell r="J55">
            <v>96</v>
          </cell>
          <cell r="K55">
            <v>11</v>
          </cell>
          <cell r="L55">
            <v>1624</v>
          </cell>
          <cell r="M55">
            <v>69</v>
          </cell>
          <cell r="N55">
            <v>3</v>
          </cell>
          <cell r="O55">
            <v>0</v>
          </cell>
          <cell r="P55">
            <v>0</v>
          </cell>
          <cell r="Q55">
            <v>14</v>
          </cell>
          <cell r="R55">
            <v>442</v>
          </cell>
          <cell r="S55">
            <v>82</v>
          </cell>
          <cell r="T55">
            <v>8</v>
          </cell>
          <cell r="U55">
            <v>200</v>
          </cell>
          <cell r="V55">
            <v>44</v>
          </cell>
          <cell r="W55">
            <v>10</v>
          </cell>
          <cell r="X55">
            <v>0</v>
          </cell>
          <cell r="Y55">
            <v>0</v>
          </cell>
          <cell r="Z55">
            <v>0</v>
          </cell>
          <cell r="AA55">
            <v>2</v>
          </cell>
          <cell r="AB55">
            <v>0</v>
          </cell>
          <cell r="AC55">
            <v>0</v>
          </cell>
          <cell r="AD55">
            <v>6</v>
          </cell>
          <cell r="AE55">
            <v>3</v>
          </cell>
          <cell r="AF55">
            <v>3</v>
          </cell>
          <cell r="AG55">
            <v>2</v>
          </cell>
          <cell r="AH55">
            <v>0</v>
          </cell>
        </row>
        <row r="56">
          <cell r="A56">
            <v>2</v>
          </cell>
          <cell r="B56" t="str">
            <v>CapeCod</v>
          </cell>
          <cell r="C56">
            <v>39264</v>
          </cell>
          <cell r="D56" t="str">
            <v>num</v>
          </cell>
          <cell r="E56">
            <v>7855</v>
          </cell>
          <cell r="F56">
            <v>34</v>
          </cell>
          <cell r="G56">
            <v>80501</v>
          </cell>
          <cell r="H56">
            <v>3835</v>
          </cell>
          <cell r="I56">
            <v>5897</v>
          </cell>
          <cell r="J56">
            <v>92</v>
          </cell>
          <cell r="K56">
            <v>10</v>
          </cell>
          <cell r="L56">
            <v>1598</v>
          </cell>
          <cell r="M56">
            <v>68</v>
          </cell>
          <cell r="N56">
            <v>3</v>
          </cell>
          <cell r="O56">
            <v>0</v>
          </cell>
          <cell r="P56">
            <v>0</v>
          </cell>
          <cell r="Q56">
            <v>14</v>
          </cell>
          <cell r="R56">
            <v>435</v>
          </cell>
          <cell r="S56">
            <v>82</v>
          </cell>
          <cell r="T56">
            <v>8</v>
          </cell>
          <cell r="U56">
            <v>198</v>
          </cell>
          <cell r="V56">
            <v>43</v>
          </cell>
          <cell r="W56">
            <v>10</v>
          </cell>
          <cell r="X56">
            <v>0</v>
          </cell>
          <cell r="Y56">
            <v>0</v>
          </cell>
          <cell r="Z56">
            <v>0</v>
          </cell>
          <cell r="AA56">
            <v>2</v>
          </cell>
          <cell r="AB56">
            <v>0</v>
          </cell>
          <cell r="AC56">
            <v>0</v>
          </cell>
          <cell r="AD56">
            <v>6</v>
          </cell>
          <cell r="AE56">
            <v>3</v>
          </cell>
          <cell r="AF56">
            <v>3</v>
          </cell>
          <cell r="AG56">
            <v>2</v>
          </cell>
          <cell r="AH56">
            <v>0</v>
          </cell>
        </row>
        <row r="57">
          <cell r="A57">
            <v>2</v>
          </cell>
          <cell r="B57" t="str">
            <v>CapeCod</v>
          </cell>
          <cell r="C57">
            <v>39295</v>
          </cell>
          <cell r="D57" t="str">
            <v>num</v>
          </cell>
          <cell r="E57">
            <v>7906</v>
          </cell>
          <cell r="F57">
            <v>34</v>
          </cell>
          <cell r="G57">
            <v>80584</v>
          </cell>
          <cell r="H57">
            <v>3802</v>
          </cell>
          <cell r="I57">
            <v>5808</v>
          </cell>
          <cell r="J57">
            <v>81</v>
          </cell>
          <cell r="K57">
            <v>10</v>
          </cell>
          <cell r="L57">
            <v>1582</v>
          </cell>
          <cell r="M57">
            <v>68</v>
          </cell>
          <cell r="N57">
            <v>3</v>
          </cell>
          <cell r="O57">
            <v>0</v>
          </cell>
          <cell r="P57">
            <v>0</v>
          </cell>
          <cell r="Q57">
            <v>14</v>
          </cell>
          <cell r="R57">
            <v>429</v>
          </cell>
          <cell r="S57">
            <v>81</v>
          </cell>
          <cell r="T57">
            <v>8</v>
          </cell>
          <cell r="U57">
            <v>193</v>
          </cell>
          <cell r="V57">
            <v>43</v>
          </cell>
          <cell r="W57">
            <v>10</v>
          </cell>
          <cell r="X57">
            <v>0</v>
          </cell>
          <cell r="Y57">
            <v>0</v>
          </cell>
          <cell r="Z57">
            <v>0</v>
          </cell>
          <cell r="AA57">
            <v>2</v>
          </cell>
          <cell r="AB57">
            <v>0</v>
          </cell>
          <cell r="AC57">
            <v>0</v>
          </cell>
          <cell r="AD57">
            <v>6</v>
          </cell>
          <cell r="AE57">
            <v>3</v>
          </cell>
          <cell r="AF57">
            <v>3</v>
          </cell>
          <cell r="AG57">
            <v>2</v>
          </cell>
          <cell r="AH57">
            <v>0</v>
          </cell>
        </row>
        <row r="58">
          <cell r="A58">
            <v>2</v>
          </cell>
          <cell r="B58" t="str">
            <v>CapeCod</v>
          </cell>
          <cell r="C58">
            <v>39326</v>
          </cell>
          <cell r="D58" t="str">
            <v>num</v>
          </cell>
          <cell r="E58">
            <v>7913</v>
          </cell>
          <cell r="F58">
            <v>34</v>
          </cell>
          <cell r="G58">
            <v>80625</v>
          </cell>
          <cell r="H58">
            <v>3742</v>
          </cell>
          <cell r="I58">
            <v>5786</v>
          </cell>
          <cell r="J58">
            <v>84</v>
          </cell>
          <cell r="K58">
            <v>10</v>
          </cell>
          <cell r="L58">
            <v>1595</v>
          </cell>
          <cell r="M58">
            <v>68</v>
          </cell>
          <cell r="N58">
            <v>3</v>
          </cell>
          <cell r="O58">
            <v>0</v>
          </cell>
          <cell r="P58">
            <v>0</v>
          </cell>
          <cell r="Q58">
            <v>14</v>
          </cell>
          <cell r="R58">
            <v>417</v>
          </cell>
          <cell r="S58">
            <v>82</v>
          </cell>
          <cell r="T58">
            <v>8</v>
          </cell>
          <cell r="U58">
            <v>191</v>
          </cell>
          <cell r="V58">
            <v>43</v>
          </cell>
          <cell r="W58">
            <v>10</v>
          </cell>
          <cell r="X58">
            <v>0</v>
          </cell>
          <cell r="Y58">
            <v>0</v>
          </cell>
          <cell r="Z58">
            <v>0</v>
          </cell>
          <cell r="AA58">
            <v>1</v>
          </cell>
          <cell r="AB58">
            <v>0</v>
          </cell>
          <cell r="AC58">
            <v>0</v>
          </cell>
          <cell r="AD58">
            <v>6</v>
          </cell>
          <cell r="AE58">
            <v>3</v>
          </cell>
          <cell r="AF58">
            <v>3</v>
          </cell>
          <cell r="AG58">
            <v>2</v>
          </cell>
          <cell r="AH58">
            <v>0</v>
          </cell>
        </row>
        <row r="59">
          <cell r="A59">
            <v>2</v>
          </cell>
          <cell r="B59" t="str">
            <v>CapeCod</v>
          </cell>
          <cell r="C59">
            <v>39356</v>
          </cell>
          <cell r="D59" t="str">
            <v>num</v>
          </cell>
          <cell r="E59">
            <v>7874</v>
          </cell>
          <cell r="F59">
            <v>31</v>
          </cell>
          <cell r="G59">
            <v>80721</v>
          </cell>
          <cell r="H59">
            <v>3680</v>
          </cell>
          <cell r="I59">
            <v>5849</v>
          </cell>
          <cell r="J59">
            <v>94</v>
          </cell>
          <cell r="K59">
            <v>9</v>
          </cell>
          <cell r="L59">
            <v>1599</v>
          </cell>
          <cell r="M59">
            <v>66</v>
          </cell>
          <cell r="N59">
            <v>3</v>
          </cell>
          <cell r="O59">
            <v>0</v>
          </cell>
          <cell r="P59">
            <v>0</v>
          </cell>
          <cell r="Q59">
            <v>14</v>
          </cell>
          <cell r="R59">
            <v>423</v>
          </cell>
          <cell r="S59">
            <v>80</v>
          </cell>
          <cell r="T59">
            <v>8</v>
          </cell>
          <cell r="U59">
            <v>192</v>
          </cell>
          <cell r="V59">
            <v>44</v>
          </cell>
          <cell r="W59">
            <v>10</v>
          </cell>
          <cell r="X59">
            <v>0</v>
          </cell>
          <cell r="Y59">
            <v>0</v>
          </cell>
          <cell r="Z59">
            <v>0</v>
          </cell>
          <cell r="AA59">
            <v>2</v>
          </cell>
          <cell r="AB59">
            <v>0</v>
          </cell>
          <cell r="AC59">
            <v>0</v>
          </cell>
          <cell r="AD59">
            <v>6</v>
          </cell>
          <cell r="AE59">
            <v>3</v>
          </cell>
          <cell r="AF59">
            <v>3</v>
          </cell>
          <cell r="AG59">
            <v>2</v>
          </cell>
          <cell r="AH59">
            <v>0</v>
          </cell>
        </row>
        <row r="60">
          <cell r="A60">
            <v>2</v>
          </cell>
          <cell r="B60" t="str">
            <v>CapeCod</v>
          </cell>
          <cell r="C60">
            <v>39387</v>
          </cell>
          <cell r="D60" t="str">
            <v>num</v>
          </cell>
          <cell r="E60">
            <v>7737</v>
          </cell>
          <cell r="F60">
            <v>32</v>
          </cell>
          <cell r="G60">
            <v>80985</v>
          </cell>
          <cell r="H60">
            <v>3603</v>
          </cell>
          <cell r="I60">
            <v>5971</v>
          </cell>
          <cell r="J60">
            <v>99</v>
          </cell>
          <cell r="K60">
            <v>9</v>
          </cell>
          <cell r="L60">
            <v>1606</v>
          </cell>
          <cell r="M60">
            <v>65</v>
          </cell>
          <cell r="N60">
            <v>4</v>
          </cell>
          <cell r="O60">
            <v>0</v>
          </cell>
          <cell r="P60">
            <v>0</v>
          </cell>
          <cell r="Q60">
            <v>14</v>
          </cell>
          <cell r="R60">
            <v>436</v>
          </cell>
          <cell r="S60">
            <v>80</v>
          </cell>
          <cell r="T60">
            <v>8</v>
          </cell>
          <cell r="U60">
            <v>200</v>
          </cell>
          <cell r="V60">
            <v>44</v>
          </cell>
          <cell r="W60">
            <v>9</v>
          </cell>
          <cell r="X60">
            <v>0</v>
          </cell>
          <cell r="Y60">
            <v>0</v>
          </cell>
          <cell r="Z60">
            <v>0</v>
          </cell>
          <cell r="AA60">
            <v>2</v>
          </cell>
          <cell r="AB60">
            <v>0</v>
          </cell>
          <cell r="AC60">
            <v>0</v>
          </cell>
          <cell r="AD60">
            <v>6</v>
          </cell>
          <cell r="AE60">
            <v>3</v>
          </cell>
          <cell r="AF60">
            <v>4</v>
          </cell>
          <cell r="AG60">
            <v>2</v>
          </cell>
          <cell r="AH60">
            <v>0</v>
          </cell>
        </row>
        <row r="61">
          <cell r="A61">
            <v>2</v>
          </cell>
          <cell r="B61" t="str">
            <v>CapeCod</v>
          </cell>
          <cell r="C61">
            <v>39417</v>
          </cell>
          <cell r="D61" t="str">
            <v>num</v>
          </cell>
          <cell r="E61">
            <v>7544</v>
          </cell>
          <cell r="F61">
            <v>33</v>
          </cell>
          <cell r="G61">
            <v>80968</v>
          </cell>
          <cell r="H61">
            <v>3663</v>
          </cell>
          <cell r="I61">
            <v>6123</v>
          </cell>
          <cell r="J61">
            <v>105</v>
          </cell>
          <cell r="K61">
            <v>10</v>
          </cell>
          <cell r="L61">
            <v>1601</v>
          </cell>
          <cell r="M61">
            <v>67</v>
          </cell>
          <cell r="N61">
            <v>3</v>
          </cell>
          <cell r="O61">
            <v>0</v>
          </cell>
          <cell r="P61">
            <v>0</v>
          </cell>
          <cell r="Q61">
            <v>14</v>
          </cell>
          <cell r="R61">
            <v>440</v>
          </cell>
          <cell r="S61">
            <v>81</v>
          </cell>
          <cell r="T61">
            <v>9</v>
          </cell>
          <cell r="U61">
            <v>200</v>
          </cell>
          <cell r="V61">
            <v>44</v>
          </cell>
          <cell r="W61">
            <v>9</v>
          </cell>
          <cell r="X61">
            <v>0</v>
          </cell>
          <cell r="Y61">
            <v>0</v>
          </cell>
          <cell r="Z61">
            <v>0</v>
          </cell>
          <cell r="AA61">
            <v>2</v>
          </cell>
          <cell r="AB61">
            <v>0</v>
          </cell>
          <cell r="AC61">
            <v>0</v>
          </cell>
          <cell r="AD61">
            <v>11</v>
          </cell>
          <cell r="AE61">
            <v>3</v>
          </cell>
          <cell r="AF61">
            <v>5</v>
          </cell>
          <cell r="AG61">
            <v>2</v>
          </cell>
          <cell r="AH61">
            <v>0</v>
          </cell>
        </row>
        <row r="62">
          <cell r="A62">
            <v>2</v>
          </cell>
          <cell r="B62" t="str">
            <v>CapeCod</v>
          </cell>
          <cell r="C62">
            <v>39448</v>
          </cell>
          <cell r="D62" t="str">
            <v>num</v>
          </cell>
          <cell r="E62">
            <v>7415</v>
          </cell>
          <cell r="F62">
            <v>33</v>
          </cell>
          <cell r="G62">
            <v>81214</v>
          </cell>
          <cell r="H62">
            <v>3713</v>
          </cell>
          <cell r="I62">
            <v>6214</v>
          </cell>
          <cell r="J62">
            <v>105</v>
          </cell>
          <cell r="K62">
            <v>11</v>
          </cell>
          <cell r="L62">
            <v>1589</v>
          </cell>
          <cell r="M62">
            <v>66</v>
          </cell>
          <cell r="N62">
            <v>3</v>
          </cell>
          <cell r="O62">
            <v>0</v>
          </cell>
          <cell r="P62">
            <v>0</v>
          </cell>
          <cell r="Q62">
            <v>14</v>
          </cell>
          <cell r="R62">
            <v>446</v>
          </cell>
          <cell r="S62">
            <v>81</v>
          </cell>
          <cell r="T62">
            <v>9</v>
          </cell>
          <cell r="U62">
            <v>199</v>
          </cell>
          <cell r="V62">
            <v>46</v>
          </cell>
          <cell r="W62">
            <v>9</v>
          </cell>
          <cell r="X62">
            <v>0</v>
          </cell>
          <cell r="Y62">
            <v>0</v>
          </cell>
          <cell r="Z62">
            <v>0</v>
          </cell>
          <cell r="AA62">
            <v>2</v>
          </cell>
          <cell r="AB62">
            <v>0</v>
          </cell>
          <cell r="AC62">
            <v>0</v>
          </cell>
          <cell r="AD62">
            <v>12</v>
          </cell>
          <cell r="AE62">
            <v>3</v>
          </cell>
          <cell r="AF62">
            <v>5</v>
          </cell>
          <cell r="AG62">
            <v>2</v>
          </cell>
          <cell r="AH62">
            <v>0</v>
          </cell>
        </row>
        <row r="63">
          <cell r="A63">
            <v>2</v>
          </cell>
          <cell r="B63" t="str">
            <v>CapeCod</v>
          </cell>
          <cell r="C63">
            <v>39479</v>
          </cell>
          <cell r="D63" t="str">
            <v>num</v>
          </cell>
          <cell r="E63">
            <v>7374</v>
          </cell>
          <cell r="F63">
            <v>35</v>
          </cell>
          <cell r="G63">
            <v>81229</v>
          </cell>
          <cell r="H63">
            <v>3836</v>
          </cell>
          <cell r="I63">
            <v>6238</v>
          </cell>
          <cell r="J63">
            <v>102</v>
          </cell>
          <cell r="K63">
            <v>10</v>
          </cell>
          <cell r="L63">
            <v>1582</v>
          </cell>
          <cell r="M63">
            <v>67</v>
          </cell>
          <cell r="N63">
            <v>3</v>
          </cell>
          <cell r="O63">
            <v>0</v>
          </cell>
          <cell r="P63">
            <v>0</v>
          </cell>
          <cell r="Q63">
            <v>14</v>
          </cell>
          <cell r="R63">
            <v>448</v>
          </cell>
          <cell r="S63">
            <v>85</v>
          </cell>
          <cell r="T63">
            <v>9</v>
          </cell>
          <cell r="U63">
            <v>197</v>
          </cell>
          <cell r="V63">
            <v>47</v>
          </cell>
          <cell r="W63">
            <v>9</v>
          </cell>
          <cell r="X63">
            <v>0</v>
          </cell>
          <cell r="Y63">
            <v>0</v>
          </cell>
          <cell r="Z63">
            <v>0</v>
          </cell>
          <cell r="AA63">
            <v>2</v>
          </cell>
          <cell r="AB63">
            <v>0</v>
          </cell>
          <cell r="AC63">
            <v>0</v>
          </cell>
          <cell r="AD63">
            <v>13</v>
          </cell>
          <cell r="AE63">
            <v>3</v>
          </cell>
          <cell r="AF63">
            <v>5</v>
          </cell>
          <cell r="AG63">
            <v>2</v>
          </cell>
          <cell r="AH63">
            <v>0</v>
          </cell>
        </row>
        <row r="64">
          <cell r="A64">
            <v>2</v>
          </cell>
          <cell r="B64" t="str">
            <v>CapeCod</v>
          </cell>
          <cell r="C64">
            <v>39508</v>
          </cell>
          <cell r="D64" t="str">
            <v>num</v>
          </cell>
          <cell r="E64">
            <v>7343</v>
          </cell>
          <cell r="F64">
            <v>36</v>
          </cell>
          <cell r="G64">
            <v>81336</v>
          </cell>
          <cell r="H64">
            <v>3870</v>
          </cell>
          <cell r="I64">
            <v>6246</v>
          </cell>
          <cell r="J64">
            <v>102</v>
          </cell>
          <cell r="K64">
            <v>10</v>
          </cell>
          <cell r="L64">
            <v>1570</v>
          </cell>
          <cell r="M64">
            <v>66</v>
          </cell>
          <cell r="N64">
            <v>3</v>
          </cell>
          <cell r="O64">
            <v>0</v>
          </cell>
          <cell r="P64">
            <v>0</v>
          </cell>
          <cell r="Q64">
            <v>14</v>
          </cell>
          <cell r="R64">
            <v>450</v>
          </cell>
          <cell r="S64">
            <v>84</v>
          </cell>
          <cell r="T64">
            <v>9</v>
          </cell>
          <cell r="U64">
            <v>198</v>
          </cell>
          <cell r="V64">
            <v>47</v>
          </cell>
          <cell r="W64">
            <v>9</v>
          </cell>
          <cell r="X64">
            <v>0</v>
          </cell>
          <cell r="Y64">
            <v>0</v>
          </cell>
          <cell r="Z64">
            <v>0</v>
          </cell>
          <cell r="AA64">
            <v>2</v>
          </cell>
          <cell r="AB64">
            <v>0</v>
          </cell>
          <cell r="AC64">
            <v>0</v>
          </cell>
          <cell r="AD64">
            <v>13</v>
          </cell>
          <cell r="AE64">
            <v>3</v>
          </cell>
          <cell r="AF64">
            <v>5</v>
          </cell>
          <cell r="AG64">
            <v>2</v>
          </cell>
          <cell r="AH64">
            <v>0</v>
          </cell>
        </row>
        <row r="65">
          <cell r="A65">
            <v>2</v>
          </cell>
          <cell r="B65" t="str">
            <v>CapeCod</v>
          </cell>
          <cell r="C65">
            <v>39539</v>
          </cell>
          <cell r="D65" t="str">
            <v>num</v>
          </cell>
          <cell r="E65">
            <v>7355</v>
          </cell>
          <cell r="F65">
            <v>37</v>
          </cell>
          <cell r="G65">
            <v>81455</v>
          </cell>
          <cell r="H65">
            <v>3880</v>
          </cell>
          <cell r="I65">
            <v>6238</v>
          </cell>
          <cell r="J65">
            <v>103</v>
          </cell>
          <cell r="K65">
            <v>11</v>
          </cell>
          <cell r="L65">
            <v>1579</v>
          </cell>
          <cell r="M65">
            <v>67</v>
          </cell>
          <cell r="N65">
            <v>3</v>
          </cell>
          <cell r="O65">
            <v>0</v>
          </cell>
          <cell r="P65">
            <v>0</v>
          </cell>
          <cell r="Q65">
            <v>14</v>
          </cell>
          <cell r="R65">
            <v>451</v>
          </cell>
          <cell r="S65">
            <v>84</v>
          </cell>
          <cell r="T65">
            <v>9</v>
          </cell>
          <cell r="U65">
            <v>202</v>
          </cell>
          <cell r="V65">
            <v>47</v>
          </cell>
          <cell r="W65">
            <v>9</v>
          </cell>
          <cell r="X65">
            <v>0</v>
          </cell>
          <cell r="Y65">
            <v>0</v>
          </cell>
          <cell r="Z65">
            <v>0</v>
          </cell>
          <cell r="AA65">
            <v>2</v>
          </cell>
          <cell r="AB65">
            <v>0</v>
          </cell>
          <cell r="AC65">
            <v>0</v>
          </cell>
          <cell r="AD65">
            <v>13</v>
          </cell>
          <cell r="AE65">
            <v>3</v>
          </cell>
          <cell r="AF65">
            <v>5</v>
          </cell>
          <cell r="AG65">
            <v>2</v>
          </cell>
          <cell r="AH65">
            <v>0</v>
          </cell>
        </row>
        <row r="66">
          <cell r="A66">
            <v>2</v>
          </cell>
          <cell r="B66" t="str">
            <v>CapeCod</v>
          </cell>
          <cell r="C66">
            <v>39569</v>
          </cell>
          <cell r="D66" t="str">
            <v>num</v>
          </cell>
          <cell r="E66">
            <v>7420</v>
          </cell>
          <cell r="F66">
            <v>38</v>
          </cell>
          <cell r="G66">
            <v>81537</v>
          </cell>
          <cell r="H66">
            <v>3876</v>
          </cell>
          <cell r="I66">
            <v>6190</v>
          </cell>
          <cell r="J66">
            <v>106</v>
          </cell>
          <cell r="K66">
            <v>11</v>
          </cell>
          <cell r="L66">
            <v>1583</v>
          </cell>
          <cell r="M66">
            <v>69</v>
          </cell>
          <cell r="N66">
            <v>3</v>
          </cell>
          <cell r="O66">
            <v>0</v>
          </cell>
          <cell r="P66">
            <v>0</v>
          </cell>
          <cell r="Q66">
            <v>13</v>
          </cell>
          <cell r="R66">
            <v>451</v>
          </cell>
          <cell r="S66">
            <v>85</v>
          </cell>
          <cell r="T66">
            <v>10</v>
          </cell>
          <cell r="U66">
            <v>202</v>
          </cell>
          <cell r="V66">
            <v>46</v>
          </cell>
          <cell r="W66">
            <v>9</v>
          </cell>
          <cell r="X66">
            <v>0</v>
          </cell>
          <cell r="Y66">
            <v>0</v>
          </cell>
          <cell r="Z66">
            <v>0</v>
          </cell>
          <cell r="AA66">
            <v>2</v>
          </cell>
          <cell r="AB66">
            <v>0</v>
          </cell>
          <cell r="AC66">
            <v>0</v>
          </cell>
          <cell r="AD66">
            <v>13</v>
          </cell>
          <cell r="AE66">
            <v>3</v>
          </cell>
          <cell r="AF66">
            <v>5</v>
          </cell>
          <cell r="AG66">
            <v>2</v>
          </cell>
          <cell r="AH66">
            <v>0</v>
          </cell>
        </row>
        <row r="67">
          <cell r="A67">
            <v>2</v>
          </cell>
          <cell r="B67" t="str">
            <v>CapeCod</v>
          </cell>
          <cell r="C67">
            <v>39600</v>
          </cell>
          <cell r="D67" t="str">
            <v>num</v>
          </cell>
          <cell r="E67">
            <v>7593</v>
          </cell>
          <cell r="F67">
            <v>38</v>
          </cell>
          <cell r="G67">
            <v>81630</v>
          </cell>
          <cell r="H67">
            <v>3847</v>
          </cell>
          <cell r="I67">
            <v>6030</v>
          </cell>
          <cell r="J67">
            <v>105</v>
          </cell>
          <cell r="K67">
            <v>10</v>
          </cell>
          <cell r="L67">
            <v>1581</v>
          </cell>
          <cell r="M67">
            <v>65</v>
          </cell>
          <cell r="N67">
            <v>3</v>
          </cell>
          <cell r="O67">
            <v>0</v>
          </cell>
          <cell r="P67">
            <v>0</v>
          </cell>
          <cell r="Q67">
            <v>13</v>
          </cell>
          <cell r="R67">
            <v>446</v>
          </cell>
          <cell r="S67">
            <v>85</v>
          </cell>
          <cell r="T67">
            <v>10</v>
          </cell>
          <cell r="U67">
            <v>202</v>
          </cell>
          <cell r="V67">
            <v>46</v>
          </cell>
          <cell r="W67">
            <v>9</v>
          </cell>
          <cell r="X67">
            <v>0</v>
          </cell>
          <cell r="Y67">
            <v>0</v>
          </cell>
          <cell r="Z67">
            <v>0</v>
          </cell>
          <cell r="AA67">
            <v>2</v>
          </cell>
          <cell r="AB67">
            <v>0</v>
          </cell>
          <cell r="AC67">
            <v>0</v>
          </cell>
          <cell r="AD67">
            <v>13</v>
          </cell>
          <cell r="AE67">
            <v>3</v>
          </cell>
          <cell r="AF67">
            <v>5</v>
          </cell>
          <cell r="AG67">
            <v>2</v>
          </cell>
          <cell r="AH67">
            <v>0</v>
          </cell>
        </row>
        <row r="68">
          <cell r="A68">
            <v>2</v>
          </cell>
          <cell r="B68" t="str">
            <v>CapeCod</v>
          </cell>
          <cell r="C68">
            <v>39630</v>
          </cell>
          <cell r="D68" t="str">
            <v>num</v>
          </cell>
          <cell r="E68">
            <v>7726</v>
          </cell>
          <cell r="F68">
            <v>38</v>
          </cell>
          <cell r="G68">
            <v>81674</v>
          </cell>
          <cell r="H68">
            <v>3798</v>
          </cell>
          <cell r="I68">
            <v>5885</v>
          </cell>
          <cell r="J68">
            <v>102</v>
          </cell>
          <cell r="K68">
            <v>8</v>
          </cell>
          <cell r="L68">
            <v>1545</v>
          </cell>
          <cell r="M68">
            <v>62</v>
          </cell>
          <cell r="N68">
            <v>3</v>
          </cell>
          <cell r="O68">
            <v>0</v>
          </cell>
          <cell r="P68">
            <v>0</v>
          </cell>
          <cell r="Q68">
            <v>13</v>
          </cell>
          <cell r="R68">
            <v>439</v>
          </cell>
          <cell r="S68">
            <v>85</v>
          </cell>
          <cell r="T68">
            <v>10</v>
          </cell>
          <cell r="U68">
            <v>203</v>
          </cell>
          <cell r="V68">
            <v>47</v>
          </cell>
          <cell r="W68">
            <v>9</v>
          </cell>
          <cell r="X68">
            <v>0</v>
          </cell>
          <cell r="Y68">
            <v>0</v>
          </cell>
          <cell r="Z68">
            <v>0</v>
          </cell>
          <cell r="AA68">
            <v>2</v>
          </cell>
          <cell r="AB68">
            <v>0</v>
          </cell>
          <cell r="AC68">
            <v>0</v>
          </cell>
          <cell r="AD68">
            <v>13</v>
          </cell>
          <cell r="AE68">
            <v>3</v>
          </cell>
          <cell r="AF68">
            <v>5</v>
          </cell>
          <cell r="AG68">
            <v>2</v>
          </cell>
          <cell r="AH68">
            <v>0</v>
          </cell>
        </row>
        <row r="69">
          <cell r="A69">
            <v>2</v>
          </cell>
          <cell r="B69" t="str">
            <v>CapeCod</v>
          </cell>
          <cell r="C69">
            <v>39661</v>
          </cell>
          <cell r="D69" t="str">
            <v>num</v>
          </cell>
          <cell r="E69">
            <v>7746</v>
          </cell>
          <cell r="F69">
            <v>41</v>
          </cell>
          <cell r="G69">
            <v>81748</v>
          </cell>
          <cell r="H69">
            <v>3823</v>
          </cell>
          <cell r="I69">
            <v>5807</v>
          </cell>
          <cell r="J69">
            <v>95</v>
          </cell>
          <cell r="K69">
            <v>8</v>
          </cell>
          <cell r="L69">
            <v>1536</v>
          </cell>
          <cell r="M69">
            <v>65</v>
          </cell>
          <cell r="N69">
            <v>3</v>
          </cell>
          <cell r="O69">
            <v>0</v>
          </cell>
          <cell r="P69">
            <v>0</v>
          </cell>
          <cell r="Q69">
            <v>13</v>
          </cell>
          <cell r="R69">
            <v>433</v>
          </cell>
          <cell r="S69">
            <v>82</v>
          </cell>
          <cell r="T69">
            <v>10</v>
          </cell>
          <cell r="U69">
            <v>203</v>
          </cell>
          <cell r="V69">
            <v>43</v>
          </cell>
          <cell r="W69">
            <v>9</v>
          </cell>
          <cell r="X69">
            <v>0</v>
          </cell>
          <cell r="Y69">
            <v>0</v>
          </cell>
          <cell r="Z69">
            <v>0</v>
          </cell>
          <cell r="AA69">
            <v>1</v>
          </cell>
          <cell r="AB69">
            <v>0</v>
          </cell>
          <cell r="AC69">
            <v>0</v>
          </cell>
          <cell r="AD69">
            <v>13</v>
          </cell>
          <cell r="AE69">
            <v>3</v>
          </cell>
          <cell r="AF69">
            <v>5</v>
          </cell>
          <cell r="AG69">
            <v>2</v>
          </cell>
          <cell r="AH69">
            <v>0</v>
          </cell>
        </row>
        <row r="70">
          <cell r="A70">
            <v>2</v>
          </cell>
          <cell r="B70" t="str">
            <v>CapeCod</v>
          </cell>
          <cell r="C70">
            <v>39692</v>
          </cell>
          <cell r="D70" t="str">
            <v>num</v>
          </cell>
          <cell r="E70">
            <v>7736</v>
          </cell>
          <cell r="F70">
            <v>41</v>
          </cell>
          <cell r="G70">
            <v>81825</v>
          </cell>
          <cell r="H70">
            <v>3809</v>
          </cell>
          <cell r="I70">
            <v>5836</v>
          </cell>
          <cell r="J70">
            <v>95</v>
          </cell>
          <cell r="K70">
            <v>6</v>
          </cell>
          <cell r="L70">
            <v>1534</v>
          </cell>
          <cell r="M70">
            <v>65</v>
          </cell>
          <cell r="N70">
            <v>3</v>
          </cell>
          <cell r="O70">
            <v>0</v>
          </cell>
          <cell r="P70">
            <v>0</v>
          </cell>
          <cell r="Q70">
            <v>13</v>
          </cell>
          <cell r="R70">
            <v>437</v>
          </cell>
          <cell r="S70">
            <v>82</v>
          </cell>
          <cell r="T70">
            <v>10</v>
          </cell>
          <cell r="U70">
            <v>205</v>
          </cell>
          <cell r="V70">
            <v>43</v>
          </cell>
          <cell r="W70">
            <v>9</v>
          </cell>
          <cell r="X70">
            <v>0</v>
          </cell>
          <cell r="Y70">
            <v>0</v>
          </cell>
          <cell r="Z70">
            <v>0</v>
          </cell>
          <cell r="AA70">
            <v>1</v>
          </cell>
          <cell r="AB70">
            <v>0</v>
          </cell>
          <cell r="AC70">
            <v>0</v>
          </cell>
          <cell r="AD70">
            <v>13</v>
          </cell>
          <cell r="AE70">
            <v>3</v>
          </cell>
          <cell r="AF70">
            <v>5</v>
          </cell>
          <cell r="AG70">
            <v>2</v>
          </cell>
          <cell r="AH70">
            <v>0</v>
          </cell>
        </row>
        <row r="71">
          <cell r="A71">
            <v>2</v>
          </cell>
          <cell r="B71" t="str">
            <v>CapeCod</v>
          </cell>
          <cell r="C71">
            <v>39722</v>
          </cell>
          <cell r="D71" t="str">
            <v>num</v>
          </cell>
          <cell r="E71">
            <v>7693</v>
          </cell>
          <cell r="F71">
            <v>42</v>
          </cell>
          <cell r="G71">
            <v>81921</v>
          </cell>
          <cell r="H71">
            <v>3760</v>
          </cell>
          <cell r="I71">
            <v>5901</v>
          </cell>
          <cell r="J71">
            <v>106</v>
          </cell>
          <cell r="K71">
            <v>8</v>
          </cell>
          <cell r="L71">
            <v>1546</v>
          </cell>
          <cell r="M71">
            <v>66</v>
          </cell>
          <cell r="N71">
            <v>4</v>
          </cell>
          <cell r="O71">
            <v>0</v>
          </cell>
          <cell r="P71">
            <v>0</v>
          </cell>
          <cell r="Q71">
            <v>14</v>
          </cell>
          <cell r="R71">
            <v>441</v>
          </cell>
          <cell r="S71">
            <v>83</v>
          </cell>
          <cell r="T71">
            <v>10</v>
          </cell>
          <cell r="U71">
            <v>205</v>
          </cell>
          <cell r="V71">
            <v>42</v>
          </cell>
          <cell r="W71">
            <v>9</v>
          </cell>
          <cell r="X71">
            <v>0</v>
          </cell>
          <cell r="Y71">
            <v>0</v>
          </cell>
          <cell r="Z71">
            <v>0</v>
          </cell>
          <cell r="AA71">
            <v>2</v>
          </cell>
          <cell r="AB71">
            <v>0</v>
          </cell>
          <cell r="AC71">
            <v>0</v>
          </cell>
          <cell r="AD71">
            <v>13</v>
          </cell>
          <cell r="AE71">
            <v>3</v>
          </cell>
          <cell r="AF71">
            <v>5</v>
          </cell>
          <cell r="AG71">
            <v>2</v>
          </cell>
          <cell r="AH71">
            <v>0</v>
          </cell>
        </row>
        <row r="72">
          <cell r="A72">
            <v>2</v>
          </cell>
          <cell r="B72" t="str">
            <v>CapeCod</v>
          </cell>
          <cell r="C72">
            <v>39753</v>
          </cell>
          <cell r="D72" t="str">
            <v>num</v>
          </cell>
          <cell r="E72">
            <v>7529</v>
          </cell>
          <cell r="F72">
            <v>44</v>
          </cell>
          <cell r="G72">
            <v>81939</v>
          </cell>
          <cell r="H72">
            <v>3820</v>
          </cell>
          <cell r="I72">
            <v>6060</v>
          </cell>
          <cell r="J72">
            <v>106</v>
          </cell>
          <cell r="K72">
            <v>9</v>
          </cell>
          <cell r="L72">
            <v>1549</v>
          </cell>
          <cell r="M72">
            <v>65</v>
          </cell>
          <cell r="N72">
            <v>4</v>
          </cell>
          <cell r="O72">
            <v>0</v>
          </cell>
          <cell r="P72">
            <v>0</v>
          </cell>
          <cell r="Q72">
            <v>14</v>
          </cell>
          <cell r="R72">
            <v>467</v>
          </cell>
          <cell r="S72">
            <v>85</v>
          </cell>
          <cell r="T72">
            <v>10</v>
          </cell>
          <cell r="U72">
            <v>206</v>
          </cell>
          <cell r="V72">
            <v>45</v>
          </cell>
          <cell r="W72">
            <v>9</v>
          </cell>
          <cell r="X72">
            <v>0</v>
          </cell>
          <cell r="Y72">
            <v>0</v>
          </cell>
          <cell r="Z72">
            <v>0</v>
          </cell>
          <cell r="AA72">
            <v>2</v>
          </cell>
          <cell r="AB72">
            <v>0</v>
          </cell>
          <cell r="AC72">
            <v>0</v>
          </cell>
          <cell r="AD72">
            <v>13</v>
          </cell>
          <cell r="AE72">
            <v>3</v>
          </cell>
          <cell r="AF72">
            <v>5</v>
          </cell>
          <cell r="AG72">
            <v>2</v>
          </cell>
          <cell r="AH72">
            <v>0</v>
          </cell>
        </row>
        <row r="73">
          <cell r="A73">
            <v>2</v>
          </cell>
          <cell r="B73" t="str">
            <v>CapeCod</v>
          </cell>
          <cell r="C73">
            <v>39783</v>
          </cell>
          <cell r="D73" t="str">
            <v>num</v>
          </cell>
          <cell r="E73">
            <v>7345</v>
          </cell>
          <cell r="F73">
            <v>46</v>
          </cell>
          <cell r="G73">
            <v>81610</v>
          </cell>
          <cell r="H73">
            <v>3880</v>
          </cell>
          <cell r="I73">
            <v>6170</v>
          </cell>
          <cell r="J73">
            <v>107</v>
          </cell>
          <cell r="K73">
            <v>7</v>
          </cell>
          <cell r="L73">
            <v>1537</v>
          </cell>
          <cell r="M73">
            <v>60</v>
          </cell>
          <cell r="N73">
            <v>3</v>
          </cell>
          <cell r="O73">
            <v>0</v>
          </cell>
          <cell r="P73">
            <v>0</v>
          </cell>
          <cell r="Q73">
            <v>15</v>
          </cell>
          <cell r="R73">
            <v>478</v>
          </cell>
          <cell r="S73">
            <v>86</v>
          </cell>
          <cell r="T73">
            <v>10</v>
          </cell>
          <cell r="U73">
            <v>221</v>
          </cell>
          <cell r="V73">
            <v>46</v>
          </cell>
          <cell r="W73">
            <v>9</v>
          </cell>
          <cell r="X73">
            <v>0</v>
          </cell>
          <cell r="Y73">
            <v>0</v>
          </cell>
          <cell r="Z73">
            <v>0</v>
          </cell>
          <cell r="AA73">
            <v>2</v>
          </cell>
          <cell r="AB73">
            <v>0</v>
          </cell>
          <cell r="AC73">
            <v>1</v>
          </cell>
          <cell r="AD73">
            <v>13</v>
          </cell>
          <cell r="AE73">
            <v>3</v>
          </cell>
          <cell r="AF73">
            <v>6</v>
          </cell>
          <cell r="AG73">
            <v>2</v>
          </cell>
          <cell r="AH73">
            <v>0</v>
          </cell>
        </row>
        <row r="74">
          <cell r="A74">
            <v>2</v>
          </cell>
          <cell r="B74" t="str">
            <v>CapeCod</v>
          </cell>
          <cell r="C74">
            <v>39814</v>
          </cell>
          <cell r="D74" t="str">
            <v>num</v>
          </cell>
          <cell r="E74">
            <v>7217</v>
          </cell>
          <cell r="F74">
            <v>46</v>
          </cell>
          <cell r="G74">
            <v>81799</v>
          </cell>
          <cell r="H74">
            <v>3956</v>
          </cell>
          <cell r="I74">
            <v>6304</v>
          </cell>
          <cell r="J74">
            <v>107</v>
          </cell>
          <cell r="K74">
            <v>6</v>
          </cell>
          <cell r="L74">
            <v>1530</v>
          </cell>
          <cell r="M74">
            <v>59</v>
          </cell>
          <cell r="N74">
            <v>4</v>
          </cell>
          <cell r="O74">
            <v>0</v>
          </cell>
          <cell r="P74">
            <v>0</v>
          </cell>
          <cell r="Q74">
            <v>15</v>
          </cell>
          <cell r="R74">
            <v>483</v>
          </cell>
          <cell r="S74">
            <v>86</v>
          </cell>
          <cell r="T74">
            <v>10</v>
          </cell>
          <cell r="U74">
            <v>225</v>
          </cell>
          <cell r="V74">
            <v>47</v>
          </cell>
          <cell r="W74">
            <v>9</v>
          </cell>
          <cell r="X74">
            <v>0</v>
          </cell>
          <cell r="Y74">
            <v>0</v>
          </cell>
          <cell r="Z74">
            <v>0</v>
          </cell>
          <cell r="AA74">
            <v>2</v>
          </cell>
          <cell r="AB74">
            <v>0</v>
          </cell>
          <cell r="AC74">
            <v>1</v>
          </cell>
          <cell r="AD74">
            <v>13</v>
          </cell>
          <cell r="AE74">
            <v>3</v>
          </cell>
          <cell r="AF74">
            <v>6</v>
          </cell>
          <cell r="AG74">
            <v>2</v>
          </cell>
          <cell r="AH74">
            <v>0</v>
          </cell>
        </row>
        <row r="75">
          <cell r="A75">
            <v>2</v>
          </cell>
          <cell r="B75" t="str">
            <v>CapeCod</v>
          </cell>
          <cell r="C75">
            <v>39845</v>
          </cell>
          <cell r="D75" t="str">
            <v>num</v>
          </cell>
          <cell r="E75">
            <v>7177</v>
          </cell>
          <cell r="F75">
            <v>48</v>
          </cell>
          <cell r="G75">
            <v>81902</v>
          </cell>
          <cell r="H75">
            <v>3981</v>
          </cell>
          <cell r="I75">
            <v>6325</v>
          </cell>
          <cell r="J75">
            <v>104</v>
          </cell>
          <cell r="K75">
            <v>6</v>
          </cell>
          <cell r="L75">
            <v>1526</v>
          </cell>
          <cell r="M75">
            <v>57</v>
          </cell>
          <cell r="N75">
            <v>4</v>
          </cell>
          <cell r="O75">
            <v>0</v>
          </cell>
          <cell r="P75">
            <v>0</v>
          </cell>
          <cell r="Q75">
            <v>16</v>
          </cell>
          <cell r="R75">
            <v>493</v>
          </cell>
          <cell r="S75">
            <v>88</v>
          </cell>
          <cell r="T75">
            <v>11</v>
          </cell>
          <cell r="U75">
            <v>230</v>
          </cell>
          <cell r="V75">
            <v>49</v>
          </cell>
          <cell r="W75">
            <v>9</v>
          </cell>
          <cell r="X75">
            <v>0</v>
          </cell>
          <cell r="Y75">
            <v>0</v>
          </cell>
          <cell r="Z75">
            <v>0</v>
          </cell>
          <cell r="AA75">
            <v>2</v>
          </cell>
          <cell r="AB75">
            <v>0</v>
          </cell>
          <cell r="AC75">
            <v>1</v>
          </cell>
          <cell r="AD75">
            <v>13</v>
          </cell>
          <cell r="AE75">
            <v>3</v>
          </cell>
          <cell r="AF75">
            <v>6</v>
          </cell>
          <cell r="AG75">
            <v>2</v>
          </cell>
          <cell r="AH75">
            <v>0</v>
          </cell>
        </row>
        <row r="76">
          <cell r="A76">
            <v>2</v>
          </cell>
          <cell r="B76" t="str">
            <v>CapeCod</v>
          </cell>
          <cell r="C76">
            <v>39873</v>
          </cell>
          <cell r="D76" t="str">
            <v>num</v>
          </cell>
          <cell r="E76">
            <v>7132</v>
          </cell>
          <cell r="F76">
            <v>49</v>
          </cell>
          <cell r="G76">
            <v>81931</v>
          </cell>
          <cell r="H76">
            <v>4025</v>
          </cell>
          <cell r="I76">
            <v>6311</v>
          </cell>
          <cell r="J76">
            <v>99</v>
          </cell>
          <cell r="K76">
            <v>6</v>
          </cell>
          <cell r="L76">
            <v>1515</v>
          </cell>
          <cell r="M76">
            <v>56</v>
          </cell>
          <cell r="N76">
            <v>4</v>
          </cell>
          <cell r="O76">
            <v>0</v>
          </cell>
          <cell r="P76">
            <v>0</v>
          </cell>
          <cell r="Q76">
            <v>16</v>
          </cell>
          <cell r="R76">
            <v>499</v>
          </cell>
          <cell r="S76">
            <v>89</v>
          </cell>
          <cell r="T76">
            <v>11</v>
          </cell>
          <cell r="U76">
            <v>228</v>
          </cell>
          <cell r="V76">
            <v>50</v>
          </cell>
          <cell r="W76">
            <v>9</v>
          </cell>
          <cell r="X76">
            <v>0</v>
          </cell>
          <cell r="Y76">
            <v>0</v>
          </cell>
          <cell r="Z76">
            <v>0</v>
          </cell>
          <cell r="AA76">
            <v>2</v>
          </cell>
          <cell r="AB76">
            <v>0</v>
          </cell>
          <cell r="AC76">
            <v>1</v>
          </cell>
          <cell r="AD76">
            <v>13</v>
          </cell>
          <cell r="AE76">
            <v>3</v>
          </cell>
          <cell r="AF76">
            <v>6</v>
          </cell>
          <cell r="AG76">
            <v>2</v>
          </cell>
          <cell r="AH76">
            <v>0</v>
          </cell>
        </row>
        <row r="77">
          <cell r="A77">
            <v>2</v>
          </cell>
          <cell r="B77" t="str">
            <v>CapeCod</v>
          </cell>
          <cell r="C77">
            <v>39904</v>
          </cell>
          <cell r="D77" t="str">
            <v>num</v>
          </cell>
          <cell r="E77">
            <v>7166</v>
          </cell>
          <cell r="F77">
            <v>47</v>
          </cell>
          <cell r="G77">
            <v>81964</v>
          </cell>
          <cell r="H77">
            <v>4021</v>
          </cell>
          <cell r="I77">
            <v>6303</v>
          </cell>
          <cell r="J77">
            <v>100</v>
          </cell>
          <cell r="K77">
            <v>7</v>
          </cell>
          <cell r="L77">
            <v>1517</v>
          </cell>
          <cell r="M77">
            <v>58</v>
          </cell>
          <cell r="N77">
            <v>4</v>
          </cell>
          <cell r="O77">
            <v>0</v>
          </cell>
          <cell r="P77">
            <v>0</v>
          </cell>
          <cell r="Q77">
            <v>16</v>
          </cell>
          <cell r="R77">
            <v>499</v>
          </cell>
          <cell r="S77">
            <v>92</v>
          </cell>
          <cell r="T77">
            <v>11</v>
          </cell>
          <cell r="U77">
            <v>228</v>
          </cell>
          <cell r="V77">
            <v>49</v>
          </cell>
          <cell r="W77">
            <v>9</v>
          </cell>
          <cell r="X77">
            <v>0</v>
          </cell>
          <cell r="Y77">
            <v>0</v>
          </cell>
          <cell r="Z77">
            <v>0</v>
          </cell>
          <cell r="AA77">
            <v>2</v>
          </cell>
          <cell r="AB77">
            <v>0</v>
          </cell>
          <cell r="AC77">
            <v>2</v>
          </cell>
          <cell r="AD77">
            <v>13</v>
          </cell>
          <cell r="AE77">
            <v>3</v>
          </cell>
          <cell r="AF77">
            <v>6</v>
          </cell>
          <cell r="AG77">
            <v>2</v>
          </cell>
          <cell r="AH77">
            <v>0</v>
          </cell>
        </row>
        <row r="78">
          <cell r="A78">
            <v>2</v>
          </cell>
          <cell r="B78" t="str">
            <v>CapeCod</v>
          </cell>
          <cell r="C78">
            <v>39934</v>
          </cell>
          <cell r="D78" t="str">
            <v>num</v>
          </cell>
          <cell r="E78">
            <v>7278</v>
          </cell>
          <cell r="F78">
            <v>49</v>
          </cell>
          <cell r="G78">
            <v>81957</v>
          </cell>
          <cell r="H78">
            <v>4037</v>
          </cell>
          <cell r="I78">
            <v>6267</v>
          </cell>
          <cell r="J78">
            <v>99</v>
          </cell>
          <cell r="K78">
            <v>8</v>
          </cell>
          <cell r="L78">
            <v>1510</v>
          </cell>
          <cell r="M78">
            <v>57</v>
          </cell>
          <cell r="N78">
            <v>4</v>
          </cell>
          <cell r="O78">
            <v>0</v>
          </cell>
          <cell r="P78">
            <v>0</v>
          </cell>
          <cell r="Q78">
            <v>16</v>
          </cell>
          <cell r="R78">
            <v>503</v>
          </cell>
          <cell r="S78">
            <v>94</v>
          </cell>
          <cell r="T78">
            <v>11</v>
          </cell>
          <cell r="U78">
            <v>234</v>
          </cell>
          <cell r="V78">
            <v>52</v>
          </cell>
          <cell r="W78">
            <v>9</v>
          </cell>
          <cell r="X78">
            <v>0</v>
          </cell>
          <cell r="Y78">
            <v>0</v>
          </cell>
          <cell r="Z78">
            <v>0</v>
          </cell>
          <cell r="AA78">
            <v>2</v>
          </cell>
          <cell r="AB78">
            <v>0</v>
          </cell>
          <cell r="AC78">
            <v>2</v>
          </cell>
          <cell r="AD78">
            <v>13</v>
          </cell>
          <cell r="AE78">
            <v>3</v>
          </cell>
          <cell r="AF78">
            <v>6</v>
          </cell>
          <cell r="AG78">
            <v>2</v>
          </cell>
          <cell r="AH78">
            <v>0</v>
          </cell>
        </row>
        <row r="79">
          <cell r="A79">
            <v>2</v>
          </cell>
          <cell r="B79" t="str">
            <v>CapeCod</v>
          </cell>
          <cell r="C79">
            <v>39965</v>
          </cell>
          <cell r="D79" t="str">
            <v>num</v>
          </cell>
          <cell r="E79">
            <v>7448</v>
          </cell>
          <cell r="F79">
            <v>51</v>
          </cell>
          <cell r="G79">
            <v>82077</v>
          </cell>
          <cell r="H79">
            <v>4026</v>
          </cell>
          <cell r="I79">
            <v>6167</v>
          </cell>
          <cell r="J79">
            <v>98</v>
          </cell>
          <cell r="K79">
            <v>6</v>
          </cell>
          <cell r="L79">
            <v>1501</v>
          </cell>
          <cell r="M79">
            <v>54</v>
          </cell>
          <cell r="N79">
            <v>4</v>
          </cell>
          <cell r="O79">
            <v>0</v>
          </cell>
          <cell r="P79">
            <v>0</v>
          </cell>
          <cell r="Q79">
            <v>16</v>
          </cell>
          <cell r="R79">
            <v>496</v>
          </cell>
          <cell r="S79">
            <v>94</v>
          </cell>
          <cell r="T79">
            <v>11</v>
          </cell>
          <cell r="U79">
            <v>233</v>
          </cell>
          <cell r="V79">
            <v>54</v>
          </cell>
          <cell r="W79">
            <v>9</v>
          </cell>
          <cell r="X79">
            <v>0</v>
          </cell>
          <cell r="Y79">
            <v>0</v>
          </cell>
          <cell r="Z79">
            <v>0</v>
          </cell>
          <cell r="AA79">
            <v>3</v>
          </cell>
          <cell r="AB79">
            <v>0</v>
          </cell>
          <cell r="AC79">
            <v>2</v>
          </cell>
          <cell r="AD79">
            <v>13</v>
          </cell>
          <cell r="AE79">
            <v>3</v>
          </cell>
          <cell r="AF79">
            <v>6</v>
          </cell>
          <cell r="AG79">
            <v>2</v>
          </cell>
          <cell r="AH79">
            <v>0</v>
          </cell>
        </row>
        <row r="80">
          <cell r="A80">
            <v>2</v>
          </cell>
          <cell r="B80" t="str">
            <v>CapeCod</v>
          </cell>
          <cell r="C80">
            <v>39995</v>
          </cell>
          <cell r="D80" t="str">
            <v>num</v>
          </cell>
          <cell r="E80">
            <v>7575</v>
          </cell>
          <cell r="F80">
            <v>50</v>
          </cell>
          <cell r="G80">
            <v>82177</v>
          </cell>
          <cell r="H80">
            <v>3978</v>
          </cell>
          <cell r="I80">
            <v>6011</v>
          </cell>
          <cell r="J80">
            <v>92</v>
          </cell>
          <cell r="K80">
            <v>5</v>
          </cell>
          <cell r="L80">
            <v>1488</v>
          </cell>
          <cell r="M80">
            <v>52</v>
          </cell>
          <cell r="N80">
            <v>4</v>
          </cell>
          <cell r="O80">
            <v>0</v>
          </cell>
          <cell r="P80">
            <v>0</v>
          </cell>
          <cell r="Q80">
            <v>14</v>
          </cell>
          <cell r="R80">
            <v>501</v>
          </cell>
          <cell r="S80">
            <v>94</v>
          </cell>
          <cell r="T80">
            <v>11</v>
          </cell>
          <cell r="U80">
            <v>233</v>
          </cell>
          <cell r="V80">
            <v>54</v>
          </cell>
          <cell r="W80">
            <v>9</v>
          </cell>
          <cell r="X80">
            <v>0</v>
          </cell>
          <cell r="Y80">
            <v>0</v>
          </cell>
          <cell r="Z80">
            <v>0</v>
          </cell>
          <cell r="AA80">
            <v>3</v>
          </cell>
          <cell r="AB80">
            <v>0</v>
          </cell>
          <cell r="AC80">
            <v>2</v>
          </cell>
          <cell r="AD80">
            <v>13</v>
          </cell>
          <cell r="AE80">
            <v>3</v>
          </cell>
          <cell r="AF80">
            <v>6</v>
          </cell>
          <cell r="AG80">
            <v>2</v>
          </cell>
          <cell r="AH80">
            <v>0</v>
          </cell>
        </row>
        <row r="81">
          <cell r="A81">
            <v>2</v>
          </cell>
          <cell r="B81" t="str">
            <v>CapeCod</v>
          </cell>
          <cell r="C81">
            <v>40026</v>
          </cell>
          <cell r="D81" t="str">
            <v>num</v>
          </cell>
          <cell r="E81">
            <v>7629</v>
          </cell>
          <cell r="F81">
            <v>51</v>
          </cell>
          <cell r="G81">
            <v>82250</v>
          </cell>
          <cell r="H81">
            <v>3979</v>
          </cell>
          <cell r="I81">
            <v>5897</v>
          </cell>
          <cell r="J81">
            <v>88</v>
          </cell>
          <cell r="K81">
            <v>4</v>
          </cell>
          <cell r="L81">
            <v>1474</v>
          </cell>
          <cell r="M81">
            <v>51</v>
          </cell>
          <cell r="N81">
            <v>4</v>
          </cell>
          <cell r="O81">
            <v>0</v>
          </cell>
          <cell r="P81">
            <v>0</v>
          </cell>
          <cell r="Q81">
            <v>14</v>
          </cell>
          <cell r="R81">
            <v>496</v>
          </cell>
          <cell r="S81">
            <v>92</v>
          </cell>
          <cell r="T81">
            <v>11</v>
          </cell>
          <cell r="U81">
            <v>231</v>
          </cell>
          <cell r="V81">
            <v>55</v>
          </cell>
          <cell r="W81">
            <v>9</v>
          </cell>
          <cell r="X81">
            <v>0</v>
          </cell>
          <cell r="Y81">
            <v>0</v>
          </cell>
          <cell r="Z81">
            <v>0</v>
          </cell>
          <cell r="AA81">
            <v>3</v>
          </cell>
          <cell r="AB81">
            <v>0</v>
          </cell>
          <cell r="AC81">
            <v>2</v>
          </cell>
          <cell r="AD81">
            <v>13</v>
          </cell>
          <cell r="AE81">
            <v>3</v>
          </cell>
          <cell r="AF81">
            <v>6</v>
          </cell>
          <cell r="AG81">
            <v>2</v>
          </cell>
          <cell r="AH81">
            <v>0</v>
          </cell>
        </row>
        <row r="82">
          <cell r="A82">
            <v>2</v>
          </cell>
          <cell r="B82" t="str">
            <v>CapeCod</v>
          </cell>
          <cell r="C82">
            <v>40057</v>
          </cell>
          <cell r="D82" t="str">
            <v>num</v>
          </cell>
          <cell r="E82">
            <v>7617</v>
          </cell>
          <cell r="F82">
            <v>52</v>
          </cell>
          <cell r="G82">
            <v>82289</v>
          </cell>
          <cell r="H82">
            <v>3967</v>
          </cell>
          <cell r="I82">
            <v>5880</v>
          </cell>
          <cell r="J82">
            <v>83</v>
          </cell>
          <cell r="K82">
            <v>5</v>
          </cell>
          <cell r="L82">
            <v>1466</v>
          </cell>
          <cell r="M82">
            <v>52</v>
          </cell>
          <cell r="N82">
            <v>4</v>
          </cell>
          <cell r="O82">
            <v>0</v>
          </cell>
          <cell r="P82">
            <v>0</v>
          </cell>
          <cell r="Q82">
            <v>14</v>
          </cell>
          <cell r="R82">
            <v>504</v>
          </cell>
          <cell r="S82">
            <v>92</v>
          </cell>
          <cell r="T82">
            <v>11</v>
          </cell>
          <cell r="U82">
            <v>231</v>
          </cell>
          <cell r="V82">
            <v>56</v>
          </cell>
          <cell r="W82">
            <v>8</v>
          </cell>
          <cell r="X82">
            <v>0</v>
          </cell>
          <cell r="Y82">
            <v>0</v>
          </cell>
          <cell r="Z82">
            <v>0</v>
          </cell>
          <cell r="AA82">
            <v>3</v>
          </cell>
          <cell r="AB82">
            <v>0</v>
          </cell>
          <cell r="AC82">
            <v>2</v>
          </cell>
          <cell r="AD82">
            <v>13</v>
          </cell>
          <cell r="AE82">
            <v>3</v>
          </cell>
          <cell r="AF82">
            <v>6</v>
          </cell>
          <cell r="AG82">
            <v>2</v>
          </cell>
          <cell r="AH82">
            <v>0</v>
          </cell>
        </row>
        <row r="83">
          <cell r="A83">
            <v>2</v>
          </cell>
          <cell r="B83" t="str">
            <v>CapeCod</v>
          </cell>
          <cell r="C83">
            <v>40087</v>
          </cell>
          <cell r="D83" t="str">
            <v>num</v>
          </cell>
          <cell r="E83">
            <v>7545</v>
          </cell>
          <cell r="F83">
            <v>52</v>
          </cell>
          <cell r="G83">
            <v>82263</v>
          </cell>
          <cell r="H83">
            <v>3930</v>
          </cell>
          <cell r="I83">
            <v>6000</v>
          </cell>
          <cell r="J83">
            <v>87</v>
          </cell>
          <cell r="K83">
            <v>6</v>
          </cell>
          <cell r="L83">
            <v>1495</v>
          </cell>
          <cell r="M83">
            <v>56</v>
          </cell>
          <cell r="N83">
            <v>4</v>
          </cell>
          <cell r="O83">
            <v>0</v>
          </cell>
          <cell r="P83">
            <v>0</v>
          </cell>
          <cell r="Q83">
            <v>13</v>
          </cell>
          <cell r="R83">
            <v>494</v>
          </cell>
          <cell r="S83">
            <v>90</v>
          </cell>
          <cell r="T83">
            <v>9</v>
          </cell>
          <cell r="U83">
            <v>225</v>
          </cell>
          <cell r="V83">
            <v>53</v>
          </cell>
          <cell r="W83">
            <v>8</v>
          </cell>
          <cell r="X83">
            <v>0</v>
          </cell>
          <cell r="Y83">
            <v>0</v>
          </cell>
          <cell r="Z83">
            <v>0</v>
          </cell>
          <cell r="AA83">
            <v>3</v>
          </cell>
          <cell r="AB83">
            <v>0</v>
          </cell>
          <cell r="AC83">
            <v>2</v>
          </cell>
          <cell r="AD83">
            <v>13</v>
          </cell>
          <cell r="AE83">
            <v>3</v>
          </cell>
          <cell r="AF83">
            <v>6</v>
          </cell>
          <cell r="AG83">
            <v>2</v>
          </cell>
          <cell r="AH83">
            <v>0</v>
          </cell>
        </row>
        <row r="84">
          <cell r="A84">
            <v>2</v>
          </cell>
          <cell r="B84" t="str">
            <v>CapeCod</v>
          </cell>
          <cell r="C84">
            <v>40118</v>
          </cell>
          <cell r="D84" t="str">
            <v>num</v>
          </cell>
          <cell r="E84">
            <v>7472</v>
          </cell>
          <cell r="F84">
            <v>50</v>
          </cell>
          <cell r="G84">
            <v>82120</v>
          </cell>
          <cell r="H84">
            <v>3990</v>
          </cell>
          <cell r="I84">
            <v>6215</v>
          </cell>
          <cell r="J84">
            <v>91</v>
          </cell>
          <cell r="K84">
            <v>7</v>
          </cell>
          <cell r="L84">
            <v>1522</v>
          </cell>
          <cell r="M84">
            <v>59</v>
          </cell>
          <cell r="N84">
            <v>4</v>
          </cell>
          <cell r="O84">
            <v>0</v>
          </cell>
          <cell r="P84">
            <v>0</v>
          </cell>
          <cell r="Q84">
            <v>12</v>
          </cell>
          <cell r="R84">
            <v>483</v>
          </cell>
          <cell r="S84">
            <v>88</v>
          </cell>
          <cell r="T84">
            <v>6</v>
          </cell>
          <cell r="U84">
            <v>219</v>
          </cell>
          <cell r="V84">
            <v>52</v>
          </cell>
          <cell r="W84">
            <v>8</v>
          </cell>
          <cell r="X84">
            <v>0</v>
          </cell>
          <cell r="Y84">
            <v>0</v>
          </cell>
          <cell r="Z84">
            <v>0</v>
          </cell>
          <cell r="AA84">
            <v>4</v>
          </cell>
          <cell r="AB84">
            <v>0</v>
          </cell>
          <cell r="AC84">
            <v>2</v>
          </cell>
          <cell r="AD84">
            <v>13</v>
          </cell>
          <cell r="AE84">
            <v>3</v>
          </cell>
          <cell r="AF84">
            <v>6</v>
          </cell>
          <cell r="AG84">
            <v>2</v>
          </cell>
          <cell r="AH84">
            <v>0</v>
          </cell>
        </row>
        <row r="85">
          <cell r="A85">
            <v>2</v>
          </cell>
          <cell r="B85" t="str">
            <v>CapeCod</v>
          </cell>
          <cell r="C85">
            <v>40148</v>
          </cell>
          <cell r="D85" t="str">
            <v>num</v>
          </cell>
          <cell r="E85">
            <v>7324</v>
          </cell>
          <cell r="F85">
            <v>48</v>
          </cell>
          <cell r="G85">
            <v>82074</v>
          </cell>
          <cell r="H85">
            <v>4166</v>
          </cell>
          <cell r="I85">
            <v>6294</v>
          </cell>
          <cell r="J85">
            <v>88</v>
          </cell>
          <cell r="K85">
            <v>9</v>
          </cell>
          <cell r="L85">
            <v>1526</v>
          </cell>
          <cell r="M85">
            <v>58</v>
          </cell>
          <cell r="N85">
            <v>3</v>
          </cell>
          <cell r="O85">
            <v>0</v>
          </cell>
          <cell r="P85">
            <v>0</v>
          </cell>
          <cell r="Q85">
            <v>12</v>
          </cell>
          <cell r="R85">
            <v>485</v>
          </cell>
          <cell r="S85">
            <v>87</v>
          </cell>
          <cell r="T85">
            <v>6</v>
          </cell>
          <cell r="U85">
            <v>219</v>
          </cell>
          <cell r="V85">
            <v>52</v>
          </cell>
          <cell r="W85">
            <v>8</v>
          </cell>
          <cell r="X85">
            <v>0</v>
          </cell>
          <cell r="Y85">
            <v>0</v>
          </cell>
          <cell r="Z85">
            <v>0</v>
          </cell>
          <cell r="AA85">
            <v>4</v>
          </cell>
          <cell r="AB85">
            <v>0</v>
          </cell>
          <cell r="AC85">
            <v>2</v>
          </cell>
          <cell r="AD85">
            <v>13</v>
          </cell>
          <cell r="AE85">
            <v>3</v>
          </cell>
          <cell r="AF85">
            <v>7</v>
          </cell>
          <cell r="AG85">
            <v>2</v>
          </cell>
          <cell r="AH85">
            <v>0</v>
          </cell>
        </row>
        <row r="86">
          <cell r="A86">
            <v>2</v>
          </cell>
          <cell r="B86" t="str">
            <v>CapeCod</v>
          </cell>
          <cell r="C86">
            <v>40179</v>
          </cell>
          <cell r="D86" t="str">
            <v>num</v>
          </cell>
          <cell r="E86">
            <v>7227</v>
          </cell>
          <cell r="F86">
            <v>48</v>
          </cell>
          <cell r="G86">
            <v>82212</v>
          </cell>
          <cell r="H86">
            <v>4217</v>
          </cell>
          <cell r="I86">
            <v>6352</v>
          </cell>
          <cell r="J86">
            <v>86</v>
          </cell>
          <cell r="K86">
            <v>7</v>
          </cell>
          <cell r="L86">
            <v>1522</v>
          </cell>
          <cell r="M86">
            <v>55</v>
          </cell>
          <cell r="N86">
            <v>3</v>
          </cell>
          <cell r="O86">
            <v>0</v>
          </cell>
          <cell r="P86">
            <v>0</v>
          </cell>
          <cell r="Q86">
            <v>12</v>
          </cell>
          <cell r="R86">
            <v>502</v>
          </cell>
          <cell r="S86">
            <v>92</v>
          </cell>
          <cell r="T86">
            <v>7</v>
          </cell>
          <cell r="U86">
            <v>212</v>
          </cell>
          <cell r="V86">
            <v>55</v>
          </cell>
          <cell r="W86">
            <v>8</v>
          </cell>
          <cell r="X86">
            <v>0</v>
          </cell>
          <cell r="Y86">
            <v>0</v>
          </cell>
          <cell r="Z86">
            <v>0</v>
          </cell>
          <cell r="AA86">
            <v>4</v>
          </cell>
          <cell r="AB86">
            <v>0</v>
          </cell>
          <cell r="AC86">
            <v>2</v>
          </cell>
          <cell r="AD86">
            <v>13</v>
          </cell>
          <cell r="AE86">
            <v>3</v>
          </cell>
          <cell r="AF86">
            <v>7</v>
          </cell>
          <cell r="AG86">
            <v>2</v>
          </cell>
          <cell r="AH86">
            <v>0</v>
          </cell>
        </row>
        <row r="87">
          <cell r="A87">
            <v>2</v>
          </cell>
          <cell r="B87" t="str">
            <v>CapeCod</v>
          </cell>
          <cell r="C87">
            <v>40210</v>
          </cell>
          <cell r="D87" t="str">
            <v>num</v>
          </cell>
          <cell r="E87">
            <v>7198</v>
          </cell>
          <cell r="F87">
            <v>50</v>
          </cell>
          <cell r="G87">
            <v>82293</v>
          </cell>
          <cell r="H87">
            <v>4303</v>
          </cell>
          <cell r="I87">
            <v>6363</v>
          </cell>
          <cell r="J87">
            <v>80</v>
          </cell>
          <cell r="K87">
            <v>6</v>
          </cell>
          <cell r="L87">
            <v>1498</v>
          </cell>
          <cell r="M87">
            <v>52</v>
          </cell>
          <cell r="N87">
            <v>3</v>
          </cell>
          <cell r="O87">
            <v>0</v>
          </cell>
          <cell r="P87">
            <v>0</v>
          </cell>
          <cell r="Q87">
            <v>12</v>
          </cell>
          <cell r="R87">
            <v>513</v>
          </cell>
          <cell r="S87">
            <v>94</v>
          </cell>
          <cell r="T87">
            <v>8</v>
          </cell>
          <cell r="U87">
            <v>221</v>
          </cell>
          <cell r="V87">
            <v>56</v>
          </cell>
          <cell r="W87">
            <v>8</v>
          </cell>
          <cell r="X87">
            <v>0</v>
          </cell>
          <cell r="Y87">
            <v>0</v>
          </cell>
          <cell r="Z87">
            <v>0</v>
          </cell>
          <cell r="AA87">
            <v>4</v>
          </cell>
          <cell r="AB87">
            <v>0</v>
          </cell>
          <cell r="AC87">
            <v>2</v>
          </cell>
          <cell r="AD87">
            <v>15</v>
          </cell>
          <cell r="AE87">
            <v>3</v>
          </cell>
          <cell r="AF87">
            <v>7</v>
          </cell>
          <cell r="AG87">
            <v>2</v>
          </cell>
          <cell r="AH87">
            <v>0</v>
          </cell>
        </row>
        <row r="88">
          <cell r="A88">
            <v>2</v>
          </cell>
          <cell r="B88" t="str">
            <v>CapeCod</v>
          </cell>
          <cell r="C88">
            <v>40238</v>
          </cell>
          <cell r="D88" t="str">
            <v>num</v>
          </cell>
          <cell r="E88">
            <v>7171</v>
          </cell>
          <cell r="F88">
            <v>53</v>
          </cell>
          <cell r="G88">
            <v>82341</v>
          </cell>
          <cell r="H88">
            <v>4356</v>
          </cell>
          <cell r="I88">
            <v>6382</v>
          </cell>
          <cell r="J88">
            <v>79</v>
          </cell>
          <cell r="K88">
            <v>6</v>
          </cell>
          <cell r="L88">
            <v>1496</v>
          </cell>
          <cell r="M88">
            <v>51</v>
          </cell>
          <cell r="N88">
            <v>3</v>
          </cell>
          <cell r="O88">
            <v>0</v>
          </cell>
          <cell r="P88">
            <v>0</v>
          </cell>
          <cell r="Q88">
            <v>12</v>
          </cell>
          <cell r="R88">
            <v>514</v>
          </cell>
          <cell r="S88">
            <v>94</v>
          </cell>
          <cell r="T88">
            <v>8</v>
          </cell>
          <cell r="U88">
            <v>219</v>
          </cell>
          <cell r="V88">
            <v>57</v>
          </cell>
          <cell r="W88">
            <v>8</v>
          </cell>
          <cell r="X88">
            <v>0</v>
          </cell>
          <cell r="Y88">
            <v>0</v>
          </cell>
          <cell r="Z88">
            <v>0</v>
          </cell>
          <cell r="AA88">
            <v>4</v>
          </cell>
          <cell r="AB88">
            <v>0</v>
          </cell>
          <cell r="AC88">
            <v>2</v>
          </cell>
          <cell r="AD88">
            <v>15</v>
          </cell>
          <cell r="AE88">
            <v>3</v>
          </cell>
          <cell r="AF88">
            <v>7</v>
          </cell>
          <cell r="AG88">
            <v>2</v>
          </cell>
          <cell r="AH88">
            <v>0</v>
          </cell>
        </row>
        <row r="89">
          <cell r="A89">
            <v>2</v>
          </cell>
          <cell r="B89" t="str">
            <v>CapeCod</v>
          </cell>
          <cell r="C89">
            <v>40269</v>
          </cell>
          <cell r="D89" t="str">
            <v>num</v>
          </cell>
          <cell r="E89">
            <v>7173</v>
          </cell>
          <cell r="F89">
            <v>52</v>
          </cell>
          <cell r="G89">
            <v>82420</v>
          </cell>
          <cell r="H89">
            <v>4361</v>
          </cell>
          <cell r="I89">
            <v>6342</v>
          </cell>
          <cell r="J89">
            <v>81</v>
          </cell>
          <cell r="K89">
            <v>7</v>
          </cell>
          <cell r="L89">
            <v>1491</v>
          </cell>
          <cell r="M89">
            <v>51</v>
          </cell>
          <cell r="N89">
            <v>2</v>
          </cell>
          <cell r="O89">
            <v>0</v>
          </cell>
          <cell r="P89">
            <v>0</v>
          </cell>
          <cell r="Q89">
            <v>12</v>
          </cell>
          <cell r="R89">
            <v>520</v>
          </cell>
          <cell r="S89">
            <v>94</v>
          </cell>
          <cell r="T89">
            <v>8</v>
          </cell>
          <cell r="U89">
            <v>225</v>
          </cell>
          <cell r="V89">
            <v>58</v>
          </cell>
          <cell r="W89">
            <v>8</v>
          </cell>
          <cell r="X89">
            <v>0</v>
          </cell>
          <cell r="Y89">
            <v>0</v>
          </cell>
          <cell r="Z89">
            <v>0</v>
          </cell>
          <cell r="AA89">
            <v>4</v>
          </cell>
          <cell r="AB89">
            <v>0</v>
          </cell>
          <cell r="AC89">
            <v>2</v>
          </cell>
          <cell r="AD89">
            <v>14</v>
          </cell>
          <cell r="AE89">
            <v>3</v>
          </cell>
          <cell r="AF89">
            <v>7</v>
          </cell>
          <cell r="AG89">
            <v>2</v>
          </cell>
          <cell r="AH89">
            <v>0</v>
          </cell>
        </row>
        <row r="90">
          <cell r="A90">
            <v>2</v>
          </cell>
          <cell r="B90" t="str">
            <v>CapeCod</v>
          </cell>
          <cell r="C90">
            <v>40299</v>
          </cell>
          <cell r="D90" t="str">
            <v>num</v>
          </cell>
          <cell r="E90">
            <v>7227</v>
          </cell>
          <cell r="F90">
            <v>55</v>
          </cell>
          <cell r="G90">
            <v>82460</v>
          </cell>
          <cell r="H90">
            <v>4380</v>
          </cell>
          <cell r="I90">
            <v>6306</v>
          </cell>
          <cell r="J90">
            <v>81</v>
          </cell>
          <cell r="K90">
            <v>8</v>
          </cell>
          <cell r="L90">
            <v>1495</v>
          </cell>
          <cell r="M90">
            <v>50</v>
          </cell>
          <cell r="N90">
            <v>2</v>
          </cell>
          <cell r="O90">
            <v>0</v>
          </cell>
          <cell r="P90">
            <v>0</v>
          </cell>
          <cell r="Q90">
            <v>12</v>
          </cell>
          <cell r="R90">
            <v>518</v>
          </cell>
          <cell r="S90">
            <v>94</v>
          </cell>
          <cell r="T90">
            <v>7</v>
          </cell>
          <cell r="U90">
            <v>229</v>
          </cell>
          <cell r="V90">
            <v>58</v>
          </cell>
          <cell r="W90">
            <v>8</v>
          </cell>
          <cell r="X90">
            <v>0</v>
          </cell>
          <cell r="Y90">
            <v>0</v>
          </cell>
          <cell r="Z90">
            <v>0</v>
          </cell>
          <cell r="AA90">
            <v>4</v>
          </cell>
          <cell r="AB90">
            <v>0</v>
          </cell>
          <cell r="AC90">
            <v>2</v>
          </cell>
          <cell r="AD90">
            <v>14</v>
          </cell>
          <cell r="AE90">
            <v>3</v>
          </cell>
          <cell r="AF90">
            <v>7</v>
          </cell>
          <cell r="AG90">
            <v>2</v>
          </cell>
          <cell r="AH90">
            <v>0</v>
          </cell>
        </row>
        <row r="91">
          <cell r="A91">
            <v>2</v>
          </cell>
          <cell r="B91" t="str">
            <v>CapeCod</v>
          </cell>
          <cell r="C91">
            <v>40330</v>
          </cell>
          <cell r="D91" t="str">
            <v>num</v>
          </cell>
          <cell r="E91">
            <v>7350</v>
          </cell>
          <cell r="F91">
            <v>56</v>
          </cell>
          <cell r="G91">
            <v>82487</v>
          </cell>
          <cell r="H91">
            <v>4393</v>
          </cell>
          <cell r="I91">
            <v>6137</v>
          </cell>
          <cell r="J91">
            <v>76</v>
          </cell>
          <cell r="K91">
            <v>8</v>
          </cell>
          <cell r="L91">
            <v>1492</v>
          </cell>
          <cell r="M91">
            <v>49</v>
          </cell>
          <cell r="N91">
            <v>2</v>
          </cell>
          <cell r="O91">
            <v>0</v>
          </cell>
          <cell r="P91">
            <v>0</v>
          </cell>
          <cell r="Q91">
            <v>12</v>
          </cell>
          <cell r="R91">
            <v>512</v>
          </cell>
          <cell r="S91">
            <v>91</v>
          </cell>
          <cell r="T91">
            <v>7</v>
          </cell>
          <cell r="U91">
            <v>227</v>
          </cell>
          <cell r="V91">
            <v>58</v>
          </cell>
          <cell r="W91">
            <v>8</v>
          </cell>
          <cell r="X91">
            <v>0</v>
          </cell>
          <cell r="Y91">
            <v>0</v>
          </cell>
          <cell r="Z91">
            <v>0</v>
          </cell>
          <cell r="AA91">
            <v>4</v>
          </cell>
          <cell r="AB91">
            <v>0</v>
          </cell>
          <cell r="AC91">
            <v>2</v>
          </cell>
          <cell r="AD91">
            <v>14</v>
          </cell>
          <cell r="AE91">
            <v>3</v>
          </cell>
          <cell r="AF91">
            <v>7</v>
          </cell>
          <cell r="AG91">
            <v>2</v>
          </cell>
          <cell r="AH91">
            <v>0</v>
          </cell>
        </row>
        <row r="92">
          <cell r="A92">
            <v>2</v>
          </cell>
          <cell r="B92" t="str">
            <v>CapeCod</v>
          </cell>
          <cell r="C92">
            <v>40360</v>
          </cell>
          <cell r="D92" t="str">
            <v>num</v>
          </cell>
          <cell r="E92">
            <v>7466</v>
          </cell>
          <cell r="F92">
            <v>55</v>
          </cell>
          <cell r="G92">
            <v>82567</v>
          </cell>
          <cell r="H92">
            <v>4371</v>
          </cell>
          <cell r="I92">
            <v>6042</v>
          </cell>
          <cell r="J92">
            <v>66</v>
          </cell>
          <cell r="K92">
            <v>7</v>
          </cell>
          <cell r="L92">
            <v>1444</v>
          </cell>
          <cell r="M92">
            <v>48</v>
          </cell>
          <cell r="N92">
            <v>2</v>
          </cell>
          <cell r="O92">
            <v>0</v>
          </cell>
          <cell r="P92">
            <v>0</v>
          </cell>
          <cell r="Q92">
            <v>12</v>
          </cell>
          <cell r="R92">
            <v>501</v>
          </cell>
          <cell r="S92">
            <v>90</v>
          </cell>
          <cell r="T92">
            <v>8</v>
          </cell>
          <cell r="U92">
            <v>233</v>
          </cell>
          <cell r="V92">
            <v>57</v>
          </cell>
          <cell r="W92">
            <v>8</v>
          </cell>
          <cell r="X92">
            <v>0</v>
          </cell>
          <cell r="Y92">
            <v>0</v>
          </cell>
          <cell r="Z92">
            <v>0</v>
          </cell>
          <cell r="AA92">
            <v>3</v>
          </cell>
          <cell r="AB92">
            <v>0</v>
          </cell>
          <cell r="AC92">
            <v>2</v>
          </cell>
          <cell r="AD92">
            <v>15</v>
          </cell>
          <cell r="AE92">
            <v>3</v>
          </cell>
          <cell r="AF92">
            <v>7</v>
          </cell>
          <cell r="AG92">
            <v>2</v>
          </cell>
          <cell r="AH92">
            <v>0</v>
          </cell>
        </row>
        <row r="93">
          <cell r="A93">
            <v>2</v>
          </cell>
          <cell r="B93" t="str">
            <v>CapeCod</v>
          </cell>
          <cell r="C93">
            <v>40391</v>
          </cell>
          <cell r="D93" t="str">
            <v>num</v>
          </cell>
          <cell r="E93">
            <v>7510</v>
          </cell>
          <cell r="F93">
            <v>56</v>
          </cell>
          <cell r="G93">
            <v>82733</v>
          </cell>
          <cell r="H93">
            <v>4352</v>
          </cell>
          <cell r="I93">
            <v>5976</v>
          </cell>
          <cell r="J93">
            <v>64</v>
          </cell>
          <cell r="K93">
            <v>7</v>
          </cell>
          <cell r="L93">
            <v>1436</v>
          </cell>
          <cell r="M93">
            <v>50</v>
          </cell>
          <cell r="N93">
            <v>2</v>
          </cell>
          <cell r="O93">
            <v>0</v>
          </cell>
          <cell r="P93">
            <v>0</v>
          </cell>
          <cell r="Q93">
            <v>12</v>
          </cell>
          <cell r="R93">
            <v>501</v>
          </cell>
          <cell r="S93">
            <v>91</v>
          </cell>
          <cell r="T93">
            <v>8</v>
          </cell>
          <cell r="U93">
            <v>230</v>
          </cell>
          <cell r="V93">
            <v>55</v>
          </cell>
          <cell r="W93">
            <v>8</v>
          </cell>
          <cell r="X93">
            <v>0</v>
          </cell>
          <cell r="Y93">
            <v>0</v>
          </cell>
          <cell r="Z93">
            <v>0</v>
          </cell>
          <cell r="AA93">
            <v>3</v>
          </cell>
          <cell r="AB93">
            <v>0</v>
          </cell>
          <cell r="AC93">
            <v>2</v>
          </cell>
          <cell r="AD93">
            <v>15</v>
          </cell>
          <cell r="AE93">
            <v>3</v>
          </cell>
          <cell r="AF93">
            <v>7</v>
          </cell>
          <cell r="AG93">
            <v>2</v>
          </cell>
          <cell r="AH93">
            <v>0</v>
          </cell>
        </row>
        <row r="94">
          <cell r="A94">
            <v>2</v>
          </cell>
          <cell r="B94" t="str">
            <v>CapeCod</v>
          </cell>
          <cell r="C94">
            <v>40422</v>
          </cell>
          <cell r="D94" t="str">
            <v>num</v>
          </cell>
          <cell r="E94">
            <v>7507</v>
          </cell>
          <cell r="F94">
            <v>57</v>
          </cell>
          <cell r="G94">
            <v>82801</v>
          </cell>
          <cell r="H94">
            <v>4358</v>
          </cell>
          <cell r="I94">
            <v>5890</v>
          </cell>
          <cell r="J94">
            <v>62</v>
          </cell>
          <cell r="K94">
            <v>7</v>
          </cell>
          <cell r="L94">
            <v>1427</v>
          </cell>
          <cell r="M94">
            <v>51</v>
          </cell>
          <cell r="N94">
            <v>2</v>
          </cell>
          <cell r="O94">
            <v>0</v>
          </cell>
          <cell r="P94">
            <v>0</v>
          </cell>
          <cell r="Q94">
            <v>12</v>
          </cell>
          <cell r="R94">
            <v>525</v>
          </cell>
          <cell r="S94">
            <v>93</v>
          </cell>
          <cell r="T94">
            <v>9</v>
          </cell>
          <cell r="U94">
            <v>233</v>
          </cell>
          <cell r="V94">
            <v>55</v>
          </cell>
          <cell r="W94">
            <v>8</v>
          </cell>
          <cell r="X94">
            <v>0</v>
          </cell>
          <cell r="Y94">
            <v>0</v>
          </cell>
          <cell r="Z94">
            <v>0</v>
          </cell>
          <cell r="AA94">
            <v>3</v>
          </cell>
          <cell r="AB94">
            <v>0</v>
          </cell>
          <cell r="AC94">
            <v>2</v>
          </cell>
          <cell r="AD94">
            <v>14</v>
          </cell>
          <cell r="AE94">
            <v>3</v>
          </cell>
          <cell r="AF94">
            <v>7</v>
          </cell>
          <cell r="AG94">
            <v>2</v>
          </cell>
          <cell r="AH94">
            <v>0</v>
          </cell>
        </row>
        <row r="95">
          <cell r="A95">
            <v>2</v>
          </cell>
          <cell r="B95" t="str">
            <v>CapeCod</v>
          </cell>
          <cell r="C95">
            <v>40452</v>
          </cell>
          <cell r="D95" t="str">
            <v>num</v>
          </cell>
          <cell r="E95">
            <v>7505</v>
          </cell>
          <cell r="F95">
            <v>56</v>
          </cell>
          <cell r="G95">
            <v>82797</v>
          </cell>
          <cell r="H95">
            <v>4307</v>
          </cell>
          <cell r="I95">
            <v>5971</v>
          </cell>
          <cell r="J95">
            <v>64</v>
          </cell>
          <cell r="K95">
            <v>8</v>
          </cell>
          <cell r="L95">
            <v>1455</v>
          </cell>
          <cell r="M95">
            <v>51</v>
          </cell>
          <cell r="N95">
            <v>2</v>
          </cell>
          <cell r="O95">
            <v>0</v>
          </cell>
          <cell r="P95">
            <v>0</v>
          </cell>
          <cell r="Q95">
            <v>12</v>
          </cell>
          <cell r="R95">
            <v>538</v>
          </cell>
          <cell r="S95">
            <v>95</v>
          </cell>
          <cell r="T95">
            <v>9</v>
          </cell>
          <cell r="U95">
            <v>236</v>
          </cell>
          <cell r="V95">
            <v>54</v>
          </cell>
          <cell r="W95">
            <v>8</v>
          </cell>
          <cell r="X95">
            <v>0</v>
          </cell>
          <cell r="Y95">
            <v>0</v>
          </cell>
          <cell r="Z95">
            <v>0</v>
          </cell>
          <cell r="AA95">
            <v>3</v>
          </cell>
          <cell r="AB95">
            <v>0</v>
          </cell>
          <cell r="AC95">
            <v>2</v>
          </cell>
          <cell r="AD95">
            <v>14</v>
          </cell>
          <cell r="AE95">
            <v>3</v>
          </cell>
          <cell r="AF95">
            <v>7</v>
          </cell>
          <cell r="AG95">
            <v>2</v>
          </cell>
          <cell r="AH95">
            <v>0</v>
          </cell>
        </row>
        <row r="96">
          <cell r="A96">
            <v>2</v>
          </cell>
          <cell r="B96" t="str">
            <v>CapeCod</v>
          </cell>
          <cell r="C96">
            <v>40483</v>
          </cell>
          <cell r="D96" t="str">
            <v>num</v>
          </cell>
          <cell r="E96">
            <v>7375</v>
          </cell>
          <cell r="F96">
            <v>58</v>
          </cell>
          <cell r="G96">
            <v>82932</v>
          </cell>
          <cell r="H96">
            <v>4334</v>
          </cell>
          <cell r="I96">
            <v>6101</v>
          </cell>
          <cell r="J96">
            <v>67</v>
          </cell>
          <cell r="K96">
            <v>6</v>
          </cell>
          <cell r="L96">
            <v>1481</v>
          </cell>
          <cell r="M96">
            <v>55</v>
          </cell>
          <cell r="N96">
            <v>2</v>
          </cell>
          <cell r="O96">
            <v>0</v>
          </cell>
          <cell r="P96">
            <v>0</v>
          </cell>
          <cell r="Q96">
            <v>13</v>
          </cell>
          <cell r="R96">
            <v>549</v>
          </cell>
          <cell r="S96">
            <v>98</v>
          </cell>
          <cell r="T96">
            <v>11</v>
          </cell>
          <cell r="U96">
            <v>244</v>
          </cell>
          <cell r="V96">
            <v>54</v>
          </cell>
          <cell r="W96">
            <v>8</v>
          </cell>
          <cell r="X96">
            <v>0</v>
          </cell>
          <cell r="Y96">
            <v>0</v>
          </cell>
          <cell r="Z96">
            <v>0</v>
          </cell>
          <cell r="AA96">
            <v>4</v>
          </cell>
          <cell r="AB96">
            <v>1</v>
          </cell>
          <cell r="AC96">
            <v>2</v>
          </cell>
          <cell r="AD96">
            <v>13</v>
          </cell>
          <cell r="AE96">
            <v>3</v>
          </cell>
          <cell r="AF96">
            <v>7</v>
          </cell>
          <cell r="AG96">
            <v>2</v>
          </cell>
          <cell r="AH96">
            <v>0</v>
          </cell>
        </row>
        <row r="97">
          <cell r="A97">
            <v>2</v>
          </cell>
          <cell r="B97" t="str">
            <v>CapeCod</v>
          </cell>
          <cell r="C97">
            <v>40513</v>
          </cell>
          <cell r="D97" t="str">
            <v>num</v>
          </cell>
          <cell r="E97">
            <v>7244</v>
          </cell>
          <cell r="F97">
            <v>60</v>
          </cell>
          <cell r="G97">
            <v>82989</v>
          </cell>
          <cell r="H97">
            <v>4489</v>
          </cell>
          <cell r="I97">
            <v>6275</v>
          </cell>
          <cell r="J97">
            <v>63</v>
          </cell>
          <cell r="K97">
            <v>5</v>
          </cell>
          <cell r="L97">
            <v>1497</v>
          </cell>
          <cell r="M97">
            <v>52</v>
          </cell>
          <cell r="N97">
            <v>2</v>
          </cell>
          <cell r="O97">
            <v>0</v>
          </cell>
          <cell r="P97">
            <v>0</v>
          </cell>
          <cell r="Q97">
            <v>13</v>
          </cell>
          <cell r="R97">
            <v>559</v>
          </cell>
          <cell r="S97">
            <v>101</v>
          </cell>
          <cell r="T97">
            <v>3</v>
          </cell>
          <cell r="U97">
            <v>249</v>
          </cell>
          <cell r="V97">
            <v>53</v>
          </cell>
          <cell r="W97">
            <v>10</v>
          </cell>
          <cell r="X97">
            <v>0</v>
          </cell>
          <cell r="Y97">
            <v>0</v>
          </cell>
          <cell r="Z97">
            <v>0</v>
          </cell>
          <cell r="AA97">
            <v>5</v>
          </cell>
          <cell r="AB97">
            <v>1</v>
          </cell>
          <cell r="AC97">
            <v>2</v>
          </cell>
          <cell r="AD97">
            <v>12</v>
          </cell>
          <cell r="AE97">
            <v>6</v>
          </cell>
          <cell r="AF97">
            <v>9</v>
          </cell>
          <cell r="AG97">
            <v>2</v>
          </cell>
          <cell r="AH97">
            <v>0</v>
          </cell>
        </row>
        <row r="98">
          <cell r="A98">
            <v>2</v>
          </cell>
          <cell r="B98" t="str">
            <v>CapeCod</v>
          </cell>
          <cell r="C98">
            <v>40544</v>
          </cell>
          <cell r="D98" t="str">
            <v>num</v>
          </cell>
          <cell r="E98">
            <v>7151</v>
          </cell>
          <cell r="F98">
            <v>58</v>
          </cell>
          <cell r="G98">
            <v>83216</v>
          </cell>
          <cell r="H98">
            <v>4549</v>
          </cell>
          <cell r="I98">
            <v>6365</v>
          </cell>
          <cell r="J98">
            <v>59</v>
          </cell>
          <cell r="K98">
            <v>4</v>
          </cell>
          <cell r="L98">
            <v>1516</v>
          </cell>
          <cell r="M98">
            <v>50</v>
          </cell>
          <cell r="N98">
            <v>2</v>
          </cell>
          <cell r="O98">
            <v>0</v>
          </cell>
          <cell r="P98">
            <v>0</v>
          </cell>
          <cell r="Q98">
            <v>13</v>
          </cell>
          <cell r="R98">
            <v>573</v>
          </cell>
          <cell r="S98">
            <v>104</v>
          </cell>
          <cell r="T98">
            <v>2</v>
          </cell>
          <cell r="U98">
            <v>264</v>
          </cell>
          <cell r="V98">
            <v>52</v>
          </cell>
          <cell r="W98">
            <v>11</v>
          </cell>
          <cell r="X98">
            <v>0</v>
          </cell>
          <cell r="Y98">
            <v>0</v>
          </cell>
          <cell r="Z98">
            <v>0</v>
          </cell>
          <cell r="AA98">
            <v>5</v>
          </cell>
          <cell r="AB98">
            <v>1</v>
          </cell>
          <cell r="AC98">
            <v>0</v>
          </cell>
          <cell r="AD98">
            <v>16</v>
          </cell>
          <cell r="AE98">
            <v>10</v>
          </cell>
          <cell r="AF98">
            <v>11</v>
          </cell>
          <cell r="AG98">
            <v>2</v>
          </cell>
          <cell r="AH98">
            <v>0</v>
          </cell>
        </row>
        <row r="99">
          <cell r="A99">
            <v>2</v>
          </cell>
          <cell r="B99" t="str">
            <v>CapeCod</v>
          </cell>
          <cell r="C99">
            <v>40575</v>
          </cell>
          <cell r="D99" t="str">
            <v>num</v>
          </cell>
          <cell r="E99">
            <v>7091</v>
          </cell>
          <cell r="F99">
            <v>55</v>
          </cell>
          <cell r="G99">
            <v>83415</v>
          </cell>
          <cell r="H99">
            <v>4568</v>
          </cell>
          <cell r="I99">
            <v>6403</v>
          </cell>
          <cell r="J99">
            <v>59</v>
          </cell>
          <cell r="K99">
            <v>4</v>
          </cell>
          <cell r="L99">
            <v>1515</v>
          </cell>
          <cell r="M99">
            <v>46</v>
          </cell>
          <cell r="N99">
            <v>2</v>
          </cell>
          <cell r="O99">
            <v>0</v>
          </cell>
          <cell r="P99">
            <v>0</v>
          </cell>
          <cell r="Q99">
            <v>13</v>
          </cell>
          <cell r="R99">
            <v>581</v>
          </cell>
          <cell r="S99">
            <v>103</v>
          </cell>
          <cell r="T99">
            <v>2</v>
          </cell>
          <cell r="U99">
            <v>262</v>
          </cell>
          <cell r="V99">
            <v>55</v>
          </cell>
          <cell r="W99">
            <v>11</v>
          </cell>
          <cell r="X99">
            <v>0</v>
          </cell>
          <cell r="Y99">
            <v>0</v>
          </cell>
          <cell r="Z99">
            <v>0</v>
          </cell>
          <cell r="AA99">
            <v>6</v>
          </cell>
          <cell r="AB99">
            <v>1</v>
          </cell>
          <cell r="AC99">
            <v>0</v>
          </cell>
          <cell r="AD99">
            <v>16</v>
          </cell>
          <cell r="AE99">
            <v>11</v>
          </cell>
          <cell r="AF99">
            <v>11</v>
          </cell>
          <cell r="AG99">
            <v>2</v>
          </cell>
          <cell r="AH99">
            <v>0</v>
          </cell>
        </row>
        <row r="100">
          <cell r="A100">
            <v>2</v>
          </cell>
          <cell r="B100" t="str">
            <v>CapeCod</v>
          </cell>
          <cell r="C100">
            <v>40603</v>
          </cell>
          <cell r="D100" t="str">
            <v>num</v>
          </cell>
          <cell r="E100">
            <v>7024</v>
          </cell>
          <cell r="F100">
            <v>58</v>
          </cell>
          <cell r="G100">
            <v>83448</v>
          </cell>
          <cell r="H100">
            <v>4679</v>
          </cell>
          <cell r="I100">
            <v>6357</v>
          </cell>
          <cell r="J100">
            <v>59</v>
          </cell>
          <cell r="K100">
            <v>4</v>
          </cell>
          <cell r="L100">
            <v>1483</v>
          </cell>
          <cell r="M100">
            <v>47</v>
          </cell>
          <cell r="N100">
            <v>2</v>
          </cell>
          <cell r="O100">
            <v>0</v>
          </cell>
          <cell r="P100">
            <v>0</v>
          </cell>
          <cell r="Q100">
            <v>13</v>
          </cell>
          <cell r="R100">
            <v>581</v>
          </cell>
          <cell r="S100">
            <v>103</v>
          </cell>
          <cell r="T100">
            <v>2</v>
          </cell>
          <cell r="U100">
            <v>259</v>
          </cell>
          <cell r="V100">
            <v>55</v>
          </cell>
          <cell r="W100">
            <v>11</v>
          </cell>
          <cell r="X100">
            <v>0</v>
          </cell>
          <cell r="Y100">
            <v>0</v>
          </cell>
          <cell r="Z100">
            <v>0</v>
          </cell>
          <cell r="AA100">
            <v>6</v>
          </cell>
          <cell r="AB100">
            <v>1</v>
          </cell>
          <cell r="AC100">
            <v>0</v>
          </cell>
          <cell r="AD100">
            <v>17</v>
          </cell>
          <cell r="AE100">
            <v>11</v>
          </cell>
          <cell r="AF100">
            <v>11</v>
          </cell>
          <cell r="AG100">
            <v>2</v>
          </cell>
          <cell r="AH100">
            <v>0</v>
          </cell>
        </row>
        <row r="101">
          <cell r="A101">
            <v>2</v>
          </cell>
          <cell r="B101" t="str">
            <v>CapeCod</v>
          </cell>
          <cell r="C101">
            <v>40634</v>
          </cell>
          <cell r="D101" t="str">
            <v>num</v>
          </cell>
          <cell r="E101">
            <v>6979</v>
          </cell>
          <cell r="F101">
            <v>59</v>
          </cell>
          <cell r="G101">
            <v>83536</v>
          </cell>
          <cell r="H101">
            <v>4712</v>
          </cell>
          <cell r="I101">
            <v>6319</v>
          </cell>
          <cell r="J101">
            <v>59</v>
          </cell>
          <cell r="K101">
            <v>4</v>
          </cell>
          <cell r="L101">
            <v>1451</v>
          </cell>
          <cell r="M101">
            <v>46</v>
          </cell>
          <cell r="N101">
            <v>2</v>
          </cell>
          <cell r="O101">
            <v>0</v>
          </cell>
          <cell r="P101">
            <v>0</v>
          </cell>
          <cell r="Q101">
            <v>13</v>
          </cell>
          <cell r="R101">
            <v>576</v>
          </cell>
          <cell r="S101">
            <v>102</v>
          </cell>
          <cell r="T101">
            <v>2</v>
          </cell>
          <cell r="U101">
            <v>264</v>
          </cell>
          <cell r="V101">
            <v>56</v>
          </cell>
          <cell r="W101">
            <v>11</v>
          </cell>
          <cell r="X101">
            <v>0</v>
          </cell>
          <cell r="Y101">
            <v>0</v>
          </cell>
          <cell r="Z101">
            <v>0</v>
          </cell>
          <cell r="AA101">
            <v>6</v>
          </cell>
          <cell r="AB101">
            <v>1</v>
          </cell>
          <cell r="AC101">
            <v>0</v>
          </cell>
          <cell r="AD101">
            <v>17</v>
          </cell>
          <cell r="AE101">
            <v>11</v>
          </cell>
          <cell r="AF101">
            <v>11</v>
          </cell>
          <cell r="AG101">
            <v>2</v>
          </cell>
          <cell r="AH101">
            <v>0</v>
          </cell>
        </row>
        <row r="102">
          <cell r="A102">
            <v>2</v>
          </cell>
          <cell r="B102" t="str">
            <v>CapeCod</v>
          </cell>
          <cell r="C102">
            <v>40664</v>
          </cell>
          <cell r="D102" t="str">
            <v>num</v>
          </cell>
          <cell r="E102">
            <v>7040</v>
          </cell>
          <cell r="F102">
            <v>58</v>
          </cell>
          <cell r="G102">
            <v>83574</v>
          </cell>
          <cell r="H102">
            <v>4707</v>
          </cell>
          <cell r="I102">
            <v>6185</v>
          </cell>
          <cell r="J102">
            <v>60</v>
          </cell>
          <cell r="K102">
            <v>4</v>
          </cell>
          <cell r="L102">
            <v>1462</v>
          </cell>
          <cell r="M102">
            <v>46</v>
          </cell>
          <cell r="N102">
            <v>2</v>
          </cell>
          <cell r="O102">
            <v>0</v>
          </cell>
          <cell r="P102">
            <v>0</v>
          </cell>
          <cell r="Q102">
            <v>13</v>
          </cell>
          <cell r="R102">
            <v>575</v>
          </cell>
          <cell r="S102">
            <v>101</v>
          </cell>
          <cell r="T102">
            <v>2</v>
          </cell>
          <cell r="U102">
            <v>262</v>
          </cell>
          <cell r="V102">
            <v>56</v>
          </cell>
          <cell r="W102">
            <v>11</v>
          </cell>
          <cell r="X102">
            <v>0</v>
          </cell>
          <cell r="Y102">
            <v>0</v>
          </cell>
          <cell r="Z102">
            <v>0</v>
          </cell>
          <cell r="AA102">
            <v>6</v>
          </cell>
          <cell r="AB102">
            <v>1</v>
          </cell>
          <cell r="AC102">
            <v>0</v>
          </cell>
          <cell r="AD102">
            <v>17</v>
          </cell>
          <cell r="AE102">
            <v>11</v>
          </cell>
          <cell r="AF102">
            <v>11</v>
          </cell>
          <cell r="AG102">
            <v>2</v>
          </cell>
          <cell r="AH102">
            <v>0</v>
          </cell>
        </row>
        <row r="103">
          <cell r="A103">
            <v>2</v>
          </cell>
          <cell r="B103" t="str">
            <v>CapeCod</v>
          </cell>
          <cell r="C103">
            <v>40695</v>
          </cell>
          <cell r="D103" t="str">
            <v>num</v>
          </cell>
          <cell r="E103">
            <v>7132</v>
          </cell>
          <cell r="F103">
            <v>57</v>
          </cell>
          <cell r="G103">
            <v>83607</v>
          </cell>
          <cell r="H103">
            <v>4761</v>
          </cell>
          <cell r="I103">
            <v>6112</v>
          </cell>
          <cell r="J103">
            <v>60</v>
          </cell>
          <cell r="K103">
            <v>4</v>
          </cell>
          <cell r="L103">
            <v>1476</v>
          </cell>
          <cell r="M103">
            <v>43</v>
          </cell>
          <cell r="N103">
            <v>2</v>
          </cell>
          <cell r="O103">
            <v>0</v>
          </cell>
          <cell r="P103">
            <v>0</v>
          </cell>
          <cell r="Q103">
            <v>13</v>
          </cell>
          <cell r="R103">
            <v>555</v>
          </cell>
          <cell r="S103">
            <v>100</v>
          </cell>
          <cell r="T103">
            <v>2</v>
          </cell>
          <cell r="U103">
            <v>267</v>
          </cell>
          <cell r="V103">
            <v>57</v>
          </cell>
          <cell r="W103">
            <v>11</v>
          </cell>
          <cell r="X103">
            <v>0</v>
          </cell>
          <cell r="Y103">
            <v>0</v>
          </cell>
          <cell r="Z103">
            <v>0</v>
          </cell>
          <cell r="AA103">
            <v>6</v>
          </cell>
          <cell r="AB103">
            <v>1</v>
          </cell>
          <cell r="AC103">
            <v>0</v>
          </cell>
          <cell r="AD103">
            <v>16</v>
          </cell>
          <cell r="AE103">
            <v>11</v>
          </cell>
          <cell r="AF103">
            <v>11</v>
          </cell>
          <cell r="AG103">
            <v>2</v>
          </cell>
          <cell r="AH103">
            <v>0</v>
          </cell>
        </row>
        <row r="104">
          <cell r="A104">
            <v>2</v>
          </cell>
          <cell r="B104" t="str">
            <v>CapeCod</v>
          </cell>
          <cell r="C104">
            <v>40725</v>
          </cell>
          <cell r="D104" t="str">
            <v>num</v>
          </cell>
          <cell r="E104">
            <v>7238</v>
          </cell>
          <cell r="F104">
            <v>59</v>
          </cell>
          <cell r="G104">
            <v>83730</v>
          </cell>
          <cell r="H104">
            <v>4727</v>
          </cell>
          <cell r="I104">
            <v>5960</v>
          </cell>
          <cell r="J104">
            <v>55</v>
          </cell>
          <cell r="K104">
            <v>4</v>
          </cell>
          <cell r="L104">
            <v>1494</v>
          </cell>
          <cell r="M104">
            <v>40</v>
          </cell>
          <cell r="N104">
            <v>2</v>
          </cell>
          <cell r="O104">
            <v>0</v>
          </cell>
          <cell r="P104">
            <v>0</v>
          </cell>
          <cell r="Q104">
            <v>13</v>
          </cell>
          <cell r="R104">
            <v>558</v>
          </cell>
          <cell r="S104">
            <v>101</v>
          </cell>
          <cell r="T104">
            <v>2</v>
          </cell>
          <cell r="U104">
            <v>267</v>
          </cell>
          <cell r="V104">
            <v>59</v>
          </cell>
          <cell r="W104">
            <v>11</v>
          </cell>
          <cell r="X104">
            <v>0</v>
          </cell>
          <cell r="Y104">
            <v>0</v>
          </cell>
          <cell r="Z104">
            <v>0</v>
          </cell>
          <cell r="AA104">
            <v>5</v>
          </cell>
          <cell r="AB104">
            <v>1</v>
          </cell>
          <cell r="AC104">
            <v>0</v>
          </cell>
          <cell r="AD104">
            <v>17</v>
          </cell>
          <cell r="AE104">
            <v>11</v>
          </cell>
          <cell r="AF104">
            <v>11</v>
          </cell>
          <cell r="AG104">
            <v>2</v>
          </cell>
          <cell r="AH104">
            <v>0</v>
          </cell>
        </row>
        <row r="105">
          <cell r="A105">
            <v>2</v>
          </cell>
          <cell r="B105" t="str">
            <v>CapeCod</v>
          </cell>
          <cell r="C105">
            <v>40756</v>
          </cell>
          <cell r="D105" t="str">
            <v>num</v>
          </cell>
          <cell r="E105">
            <v>7279</v>
          </cell>
          <cell r="F105">
            <v>62</v>
          </cell>
          <cell r="G105">
            <v>83857</v>
          </cell>
          <cell r="H105">
            <v>4718</v>
          </cell>
          <cell r="I105">
            <v>5886</v>
          </cell>
          <cell r="J105">
            <v>51</v>
          </cell>
          <cell r="K105">
            <v>4</v>
          </cell>
          <cell r="L105">
            <v>1480</v>
          </cell>
          <cell r="M105">
            <v>40</v>
          </cell>
          <cell r="N105">
            <v>2</v>
          </cell>
          <cell r="O105">
            <v>0</v>
          </cell>
          <cell r="P105">
            <v>0</v>
          </cell>
          <cell r="Q105">
            <v>12</v>
          </cell>
          <cell r="R105">
            <v>545</v>
          </cell>
          <cell r="S105">
            <v>102</v>
          </cell>
          <cell r="T105">
            <v>2</v>
          </cell>
          <cell r="U105">
            <v>268</v>
          </cell>
          <cell r="V105">
            <v>59</v>
          </cell>
          <cell r="W105">
            <v>11</v>
          </cell>
          <cell r="X105">
            <v>0</v>
          </cell>
          <cell r="Y105">
            <v>0</v>
          </cell>
          <cell r="Z105">
            <v>0</v>
          </cell>
          <cell r="AA105">
            <v>4</v>
          </cell>
          <cell r="AB105">
            <v>1</v>
          </cell>
          <cell r="AC105">
            <v>0</v>
          </cell>
          <cell r="AD105">
            <v>18</v>
          </cell>
          <cell r="AE105">
            <v>11</v>
          </cell>
          <cell r="AF105">
            <v>11</v>
          </cell>
          <cell r="AG105">
            <v>2</v>
          </cell>
          <cell r="AH105">
            <v>0</v>
          </cell>
        </row>
        <row r="106">
          <cell r="A106">
            <v>2</v>
          </cell>
          <cell r="B106" t="str">
            <v>CapeCod</v>
          </cell>
          <cell r="C106">
            <v>40787</v>
          </cell>
          <cell r="D106" t="str">
            <v>num</v>
          </cell>
          <cell r="E106">
            <v>7272</v>
          </cell>
          <cell r="F106">
            <v>67</v>
          </cell>
          <cell r="G106">
            <v>83891</v>
          </cell>
          <cell r="H106">
            <v>4713</v>
          </cell>
          <cell r="I106">
            <v>5819</v>
          </cell>
          <cell r="J106">
            <v>53</v>
          </cell>
          <cell r="K106">
            <v>5</v>
          </cell>
          <cell r="L106">
            <v>1472</v>
          </cell>
          <cell r="M106">
            <v>40</v>
          </cell>
          <cell r="N106">
            <v>2</v>
          </cell>
          <cell r="O106">
            <v>0</v>
          </cell>
          <cell r="P106">
            <v>0</v>
          </cell>
          <cell r="Q106">
            <v>12</v>
          </cell>
          <cell r="R106">
            <v>543</v>
          </cell>
          <cell r="S106">
            <v>101</v>
          </cell>
          <cell r="T106">
            <v>2</v>
          </cell>
          <cell r="U106">
            <v>272</v>
          </cell>
          <cell r="V106">
            <v>59</v>
          </cell>
          <cell r="W106">
            <v>10</v>
          </cell>
          <cell r="X106">
            <v>0</v>
          </cell>
          <cell r="Y106">
            <v>0</v>
          </cell>
          <cell r="Z106">
            <v>0</v>
          </cell>
          <cell r="AA106">
            <v>5</v>
          </cell>
          <cell r="AB106">
            <v>1</v>
          </cell>
          <cell r="AC106">
            <v>0</v>
          </cell>
          <cell r="AD106">
            <v>18</v>
          </cell>
          <cell r="AE106">
            <v>11</v>
          </cell>
          <cell r="AF106">
            <v>11</v>
          </cell>
          <cell r="AG106">
            <v>2</v>
          </cell>
          <cell r="AH106">
            <v>0</v>
          </cell>
        </row>
        <row r="107">
          <cell r="A107">
            <v>2</v>
          </cell>
          <cell r="B107" t="str">
            <v>CapeCod</v>
          </cell>
          <cell r="C107">
            <v>40817</v>
          </cell>
          <cell r="D107" t="str">
            <v>num</v>
          </cell>
          <cell r="E107">
            <v>7251</v>
          </cell>
          <cell r="F107">
            <v>67</v>
          </cell>
          <cell r="G107">
            <v>84001</v>
          </cell>
          <cell r="H107">
            <v>4660</v>
          </cell>
          <cell r="I107">
            <v>5891</v>
          </cell>
          <cell r="J107">
            <v>62</v>
          </cell>
          <cell r="K107">
            <v>4</v>
          </cell>
          <cell r="L107">
            <v>1456</v>
          </cell>
          <cell r="M107">
            <v>38</v>
          </cell>
          <cell r="N107">
            <v>0</v>
          </cell>
          <cell r="O107">
            <v>0</v>
          </cell>
          <cell r="P107">
            <v>0</v>
          </cell>
          <cell r="Q107">
            <v>12</v>
          </cell>
          <cell r="R107">
            <v>560</v>
          </cell>
          <cell r="S107">
            <v>103</v>
          </cell>
          <cell r="T107">
            <v>4</v>
          </cell>
          <cell r="U107">
            <v>268</v>
          </cell>
          <cell r="V107">
            <v>57</v>
          </cell>
          <cell r="W107">
            <v>9</v>
          </cell>
          <cell r="X107">
            <v>0</v>
          </cell>
          <cell r="Y107">
            <v>0</v>
          </cell>
          <cell r="Z107">
            <v>0</v>
          </cell>
          <cell r="AA107">
            <v>8</v>
          </cell>
          <cell r="AB107">
            <v>1</v>
          </cell>
          <cell r="AC107">
            <v>0</v>
          </cell>
          <cell r="AD107">
            <v>14</v>
          </cell>
          <cell r="AE107">
            <v>11</v>
          </cell>
          <cell r="AF107">
            <v>10</v>
          </cell>
          <cell r="AG107">
            <v>2</v>
          </cell>
          <cell r="AH107">
            <v>0</v>
          </cell>
        </row>
        <row r="108">
          <cell r="A108">
            <v>2</v>
          </cell>
          <cell r="B108" t="str">
            <v>CapeCod</v>
          </cell>
          <cell r="C108">
            <v>40848</v>
          </cell>
          <cell r="D108" t="str">
            <v>num</v>
          </cell>
          <cell r="E108">
            <v>7165</v>
          </cell>
          <cell r="F108">
            <v>66</v>
          </cell>
          <cell r="G108">
            <v>84248</v>
          </cell>
          <cell r="H108">
            <v>4600</v>
          </cell>
          <cell r="I108">
            <v>6122</v>
          </cell>
          <cell r="J108">
            <v>66</v>
          </cell>
          <cell r="K108">
            <v>5</v>
          </cell>
          <cell r="L108">
            <v>1440</v>
          </cell>
          <cell r="M108">
            <v>34</v>
          </cell>
          <cell r="N108">
            <v>0</v>
          </cell>
          <cell r="O108">
            <v>0</v>
          </cell>
          <cell r="P108">
            <v>0</v>
          </cell>
          <cell r="Q108">
            <v>12</v>
          </cell>
          <cell r="R108">
            <v>571</v>
          </cell>
          <cell r="S108">
            <v>105</v>
          </cell>
          <cell r="T108">
            <v>5</v>
          </cell>
          <cell r="U108">
            <v>257</v>
          </cell>
          <cell r="V108">
            <v>55</v>
          </cell>
          <cell r="W108">
            <v>9</v>
          </cell>
          <cell r="X108">
            <v>0</v>
          </cell>
          <cell r="Y108">
            <v>0</v>
          </cell>
          <cell r="Z108">
            <v>0</v>
          </cell>
          <cell r="AA108">
            <v>10</v>
          </cell>
          <cell r="AB108">
            <v>3</v>
          </cell>
          <cell r="AC108">
            <v>0</v>
          </cell>
          <cell r="AD108">
            <v>14</v>
          </cell>
          <cell r="AE108">
            <v>10</v>
          </cell>
          <cell r="AF108">
            <v>9</v>
          </cell>
          <cell r="AG108">
            <v>2</v>
          </cell>
          <cell r="AH108">
            <v>0</v>
          </cell>
        </row>
        <row r="109">
          <cell r="A109">
            <v>2</v>
          </cell>
          <cell r="B109" t="str">
            <v>CapeCod</v>
          </cell>
          <cell r="C109">
            <v>40878</v>
          </cell>
          <cell r="D109" t="str">
            <v>num</v>
          </cell>
          <cell r="E109">
            <v>7018</v>
          </cell>
          <cell r="F109">
            <v>64</v>
          </cell>
          <cell r="G109">
            <v>84629</v>
          </cell>
          <cell r="H109">
            <v>4445</v>
          </cell>
          <cell r="I109">
            <v>6304</v>
          </cell>
          <cell r="J109">
            <v>69</v>
          </cell>
          <cell r="K109">
            <v>5</v>
          </cell>
          <cell r="L109">
            <v>1425</v>
          </cell>
          <cell r="M109">
            <v>35</v>
          </cell>
          <cell r="N109">
            <v>0</v>
          </cell>
          <cell r="O109">
            <v>0</v>
          </cell>
          <cell r="P109">
            <v>0</v>
          </cell>
          <cell r="Q109">
            <v>13</v>
          </cell>
          <cell r="R109">
            <v>597</v>
          </cell>
          <cell r="S109">
            <v>108</v>
          </cell>
          <cell r="T109">
            <v>5</v>
          </cell>
          <cell r="U109">
            <v>255</v>
          </cell>
          <cell r="V109">
            <v>55</v>
          </cell>
          <cell r="W109">
            <v>9</v>
          </cell>
          <cell r="X109">
            <v>0</v>
          </cell>
          <cell r="Y109">
            <v>0</v>
          </cell>
          <cell r="Z109">
            <v>0</v>
          </cell>
          <cell r="AA109">
            <v>10</v>
          </cell>
          <cell r="AB109">
            <v>3</v>
          </cell>
          <cell r="AC109">
            <v>0</v>
          </cell>
          <cell r="AD109">
            <v>15</v>
          </cell>
          <cell r="AE109">
            <v>10</v>
          </cell>
          <cell r="AF109">
            <v>9</v>
          </cell>
          <cell r="AG109">
            <v>2</v>
          </cell>
          <cell r="AH109">
            <v>0</v>
          </cell>
        </row>
        <row r="110">
          <cell r="A110">
            <v>2</v>
          </cell>
          <cell r="B110" t="str">
            <v>CapeCod</v>
          </cell>
          <cell r="C110">
            <v>40909</v>
          </cell>
          <cell r="D110" t="str">
            <v>num</v>
          </cell>
          <cell r="E110">
            <v>6906</v>
          </cell>
          <cell r="F110">
            <v>65</v>
          </cell>
          <cell r="G110">
            <v>84965</v>
          </cell>
          <cell r="H110">
            <v>4461</v>
          </cell>
          <cell r="I110">
            <v>6446</v>
          </cell>
          <cell r="J110">
            <v>65</v>
          </cell>
          <cell r="K110">
            <v>6</v>
          </cell>
          <cell r="L110">
            <v>1409</v>
          </cell>
          <cell r="M110">
            <v>34</v>
          </cell>
          <cell r="N110">
            <v>0</v>
          </cell>
          <cell r="O110">
            <v>0</v>
          </cell>
          <cell r="P110">
            <v>0</v>
          </cell>
          <cell r="Q110">
            <v>16</v>
          </cell>
          <cell r="R110">
            <v>603</v>
          </cell>
          <cell r="S110">
            <v>110</v>
          </cell>
          <cell r="T110">
            <v>5</v>
          </cell>
          <cell r="U110">
            <v>255</v>
          </cell>
          <cell r="V110">
            <v>56</v>
          </cell>
          <cell r="W110">
            <v>9</v>
          </cell>
          <cell r="X110">
            <v>0</v>
          </cell>
          <cell r="Y110">
            <v>0</v>
          </cell>
          <cell r="Z110">
            <v>0</v>
          </cell>
          <cell r="AA110">
            <v>10</v>
          </cell>
          <cell r="AB110">
            <v>3</v>
          </cell>
          <cell r="AC110">
            <v>0</v>
          </cell>
          <cell r="AD110">
            <v>14</v>
          </cell>
          <cell r="AE110">
            <v>10</v>
          </cell>
          <cell r="AF110">
            <v>9</v>
          </cell>
          <cell r="AG110">
            <v>2</v>
          </cell>
          <cell r="AH110">
            <v>0</v>
          </cell>
        </row>
        <row r="111">
          <cell r="A111">
            <v>2</v>
          </cell>
          <cell r="B111" t="str">
            <v>CapeCod</v>
          </cell>
          <cell r="C111">
            <v>40940</v>
          </cell>
          <cell r="D111" t="str">
            <v>num</v>
          </cell>
          <cell r="E111">
            <v>6857</v>
          </cell>
          <cell r="F111">
            <v>63</v>
          </cell>
          <cell r="G111">
            <v>85147</v>
          </cell>
          <cell r="H111">
            <v>4516</v>
          </cell>
          <cell r="I111">
            <v>6498</v>
          </cell>
          <cell r="J111">
            <v>65</v>
          </cell>
          <cell r="K111">
            <v>6</v>
          </cell>
          <cell r="L111">
            <v>1409</v>
          </cell>
          <cell r="M111">
            <v>33</v>
          </cell>
          <cell r="N111">
            <v>0</v>
          </cell>
          <cell r="O111">
            <v>0</v>
          </cell>
          <cell r="P111">
            <v>0</v>
          </cell>
          <cell r="Q111">
            <v>15</v>
          </cell>
          <cell r="R111">
            <v>608</v>
          </cell>
          <cell r="S111">
            <v>110</v>
          </cell>
          <cell r="T111">
            <v>7</v>
          </cell>
          <cell r="U111">
            <v>260</v>
          </cell>
          <cell r="V111">
            <v>58</v>
          </cell>
          <cell r="W111">
            <v>9</v>
          </cell>
          <cell r="X111">
            <v>0</v>
          </cell>
          <cell r="Y111">
            <v>0</v>
          </cell>
          <cell r="Z111">
            <v>0</v>
          </cell>
          <cell r="AA111">
            <v>10</v>
          </cell>
          <cell r="AB111">
            <v>3</v>
          </cell>
          <cell r="AC111">
            <v>0</v>
          </cell>
          <cell r="AD111">
            <v>14</v>
          </cell>
          <cell r="AE111">
            <v>10</v>
          </cell>
          <cell r="AF111">
            <v>9</v>
          </cell>
          <cell r="AG111">
            <v>2</v>
          </cell>
          <cell r="AH111">
            <v>0</v>
          </cell>
        </row>
        <row r="112">
          <cell r="A112">
            <v>2</v>
          </cell>
          <cell r="B112" t="str">
            <v>CapeCod</v>
          </cell>
          <cell r="C112">
            <v>40969</v>
          </cell>
          <cell r="D112" t="str">
            <v>num</v>
          </cell>
          <cell r="E112">
            <v>6804</v>
          </cell>
          <cell r="F112">
            <v>66</v>
          </cell>
          <cell r="G112">
            <v>85255</v>
          </cell>
          <cell r="H112">
            <v>4586</v>
          </cell>
          <cell r="I112">
            <v>6562</v>
          </cell>
          <cell r="J112">
            <v>65</v>
          </cell>
          <cell r="K112">
            <v>6</v>
          </cell>
          <cell r="L112">
            <v>1399</v>
          </cell>
          <cell r="M112">
            <v>33</v>
          </cell>
          <cell r="N112">
            <v>0</v>
          </cell>
          <cell r="O112">
            <v>0</v>
          </cell>
          <cell r="P112">
            <v>1</v>
          </cell>
          <cell r="Q112">
            <v>14</v>
          </cell>
          <cell r="R112">
            <v>615</v>
          </cell>
          <cell r="S112">
            <v>112</v>
          </cell>
          <cell r="T112">
            <v>5</v>
          </cell>
          <cell r="U112">
            <v>265</v>
          </cell>
          <cell r="V112">
            <v>58</v>
          </cell>
          <cell r="W112">
            <v>9</v>
          </cell>
          <cell r="X112">
            <v>0</v>
          </cell>
          <cell r="Y112">
            <v>0</v>
          </cell>
          <cell r="Z112">
            <v>0</v>
          </cell>
          <cell r="AA112">
            <v>10</v>
          </cell>
          <cell r="AB112">
            <v>3</v>
          </cell>
          <cell r="AC112">
            <v>0</v>
          </cell>
          <cell r="AD112">
            <v>15</v>
          </cell>
          <cell r="AE112">
            <v>10</v>
          </cell>
          <cell r="AF112">
            <v>9</v>
          </cell>
          <cell r="AG112">
            <v>2</v>
          </cell>
          <cell r="AH112">
            <v>0</v>
          </cell>
        </row>
      </sheetData>
      <sheetData sheetId="17">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37622</v>
          </cell>
          <cell r="D2" t="str">
            <v>num</v>
          </cell>
          <cell r="E2">
            <v>8608</v>
          </cell>
          <cell r="F2">
            <v>31</v>
          </cell>
          <cell r="G2">
            <v>70856</v>
          </cell>
          <cell r="H2">
            <v>2870</v>
          </cell>
          <cell r="I2">
            <v>5789</v>
          </cell>
          <cell r="J2">
            <v>146</v>
          </cell>
          <cell r="K2">
            <v>33</v>
          </cell>
          <cell r="L2">
            <v>1663</v>
          </cell>
          <cell r="M2">
            <v>123</v>
          </cell>
          <cell r="N2">
            <v>8</v>
          </cell>
          <cell r="Q2">
            <v>38</v>
          </cell>
          <cell r="R2">
            <v>116</v>
          </cell>
          <cell r="S2">
            <v>36</v>
          </cell>
          <cell r="T2">
            <v>5</v>
          </cell>
          <cell r="U2">
            <v>205</v>
          </cell>
          <cell r="V2">
            <v>52</v>
          </cell>
          <cell r="W2">
            <v>6</v>
          </cell>
          <cell r="X2">
            <v>1</v>
          </cell>
          <cell r="AE2">
            <v>2</v>
          </cell>
          <cell r="AF2">
            <v>4</v>
          </cell>
          <cell r="AH2">
            <v>4</v>
          </cell>
        </row>
        <row r="3">
          <cell r="A3">
            <v>2</v>
          </cell>
          <cell r="B3" t="str">
            <v>CapeCod</v>
          </cell>
          <cell r="C3">
            <v>37653</v>
          </cell>
          <cell r="D3" t="str">
            <v>num</v>
          </cell>
          <cell r="E3">
            <v>8534</v>
          </cell>
          <cell r="F3">
            <v>31</v>
          </cell>
          <cell r="G3">
            <v>71213</v>
          </cell>
          <cell r="H3">
            <v>2895</v>
          </cell>
          <cell r="I3">
            <v>5841</v>
          </cell>
          <cell r="J3">
            <v>148</v>
          </cell>
          <cell r="K3">
            <v>33</v>
          </cell>
          <cell r="L3">
            <v>1653</v>
          </cell>
          <cell r="M3">
            <v>117</v>
          </cell>
          <cell r="N3">
            <v>10</v>
          </cell>
          <cell r="Q3">
            <v>38</v>
          </cell>
          <cell r="R3">
            <v>117</v>
          </cell>
          <cell r="S3">
            <v>35</v>
          </cell>
          <cell r="T3">
            <v>5</v>
          </cell>
          <cell r="U3">
            <v>215</v>
          </cell>
          <cell r="V3">
            <v>57</v>
          </cell>
          <cell r="W3">
            <v>6</v>
          </cell>
          <cell r="X3">
            <v>1</v>
          </cell>
          <cell r="AE3">
            <v>2</v>
          </cell>
          <cell r="AF3">
            <v>2</v>
          </cell>
          <cell r="AH3">
            <v>4</v>
          </cell>
        </row>
        <row r="4">
          <cell r="A4">
            <v>2</v>
          </cell>
          <cell r="B4" t="str">
            <v>CapeCod</v>
          </cell>
          <cell r="C4">
            <v>37681</v>
          </cell>
          <cell r="D4" t="str">
            <v>num</v>
          </cell>
          <cell r="E4">
            <v>8488</v>
          </cell>
          <cell r="F4">
            <v>31</v>
          </cell>
          <cell r="G4">
            <v>71530</v>
          </cell>
          <cell r="H4">
            <v>2902</v>
          </cell>
          <cell r="I4">
            <v>5876</v>
          </cell>
          <cell r="J4">
            <v>149</v>
          </cell>
          <cell r="K4">
            <v>33</v>
          </cell>
          <cell r="L4">
            <v>1643</v>
          </cell>
          <cell r="M4">
            <v>117</v>
          </cell>
          <cell r="N4">
            <v>10</v>
          </cell>
          <cell r="Q4">
            <v>38</v>
          </cell>
          <cell r="R4">
            <v>117</v>
          </cell>
          <cell r="S4">
            <v>35</v>
          </cell>
          <cell r="T4">
            <v>5</v>
          </cell>
          <cell r="U4">
            <v>217</v>
          </cell>
          <cell r="V4">
            <v>57</v>
          </cell>
          <cell r="W4">
            <v>6</v>
          </cell>
          <cell r="X4">
            <v>1</v>
          </cell>
          <cell r="AE4">
            <v>2</v>
          </cell>
          <cell r="AF4">
            <v>2</v>
          </cell>
          <cell r="AH4">
            <v>4</v>
          </cell>
        </row>
        <row r="5">
          <cell r="A5">
            <v>2</v>
          </cell>
          <cell r="B5" t="str">
            <v>CapeCod</v>
          </cell>
          <cell r="C5">
            <v>37712</v>
          </cell>
          <cell r="D5" t="str">
            <v>num</v>
          </cell>
          <cell r="E5">
            <v>8448</v>
          </cell>
          <cell r="F5">
            <v>32</v>
          </cell>
          <cell r="G5">
            <v>71748</v>
          </cell>
          <cell r="H5">
            <v>2896</v>
          </cell>
          <cell r="I5">
            <v>5882</v>
          </cell>
          <cell r="J5">
            <v>150</v>
          </cell>
          <cell r="K5">
            <v>34</v>
          </cell>
          <cell r="L5">
            <v>1655</v>
          </cell>
          <cell r="M5">
            <v>117</v>
          </cell>
          <cell r="N5">
            <v>8</v>
          </cell>
          <cell r="Q5">
            <v>38</v>
          </cell>
          <cell r="R5">
            <v>109</v>
          </cell>
          <cell r="S5">
            <v>35</v>
          </cell>
          <cell r="T5">
            <v>5</v>
          </cell>
          <cell r="U5">
            <v>210</v>
          </cell>
          <cell r="V5">
            <v>57</v>
          </cell>
          <cell r="W5">
            <v>6</v>
          </cell>
          <cell r="X5">
            <v>1</v>
          </cell>
          <cell r="AE5">
            <v>2</v>
          </cell>
          <cell r="AF5">
            <v>4</v>
          </cell>
          <cell r="AH5">
            <v>4</v>
          </cell>
        </row>
        <row r="6">
          <cell r="A6">
            <v>2</v>
          </cell>
          <cell r="B6" t="str">
            <v>CapeCod</v>
          </cell>
          <cell r="C6">
            <v>37742</v>
          </cell>
          <cell r="D6" t="str">
            <v>num</v>
          </cell>
          <cell r="E6">
            <v>8524</v>
          </cell>
          <cell r="F6">
            <v>31</v>
          </cell>
          <cell r="G6">
            <v>71917</v>
          </cell>
          <cell r="H6">
            <v>2881</v>
          </cell>
          <cell r="I6">
            <v>5873</v>
          </cell>
          <cell r="J6">
            <v>149</v>
          </cell>
          <cell r="K6">
            <v>34</v>
          </cell>
          <cell r="L6">
            <v>1668</v>
          </cell>
          <cell r="M6">
            <v>117</v>
          </cell>
          <cell r="N6">
            <v>8</v>
          </cell>
          <cell r="Q6">
            <v>38</v>
          </cell>
          <cell r="R6">
            <v>110</v>
          </cell>
          <cell r="S6">
            <v>35</v>
          </cell>
          <cell r="T6">
            <v>5</v>
          </cell>
          <cell r="U6">
            <v>213</v>
          </cell>
          <cell r="V6">
            <v>57</v>
          </cell>
          <cell r="W6">
            <v>6</v>
          </cell>
          <cell r="X6">
            <v>1</v>
          </cell>
          <cell r="AA6">
            <v>0</v>
          </cell>
          <cell r="AE6">
            <v>2</v>
          </cell>
          <cell r="AF6">
            <v>4</v>
          </cell>
          <cell r="AH6">
            <v>4</v>
          </cell>
        </row>
        <row r="7">
          <cell r="A7">
            <v>2</v>
          </cell>
          <cell r="B7" t="str">
            <v>CapeCod</v>
          </cell>
          <cell r="C7">
            <v>37773</v>
          </cell>
          <cell r="D7" t="str">
            <v>num</v>
          </cell>
          <cell r="E7">
            <v>8767</v>
          </cell>
          <cell r="F7">
            <v>29</v>
          </cell>
          <cell r="G7">
            <v>72237</v>
          </cell>
          <cell r="H7">
            <v>2788</v>
          </cell>
          <cell r="I7">
            <v>5853</v>
          </cell>
          <cell r="J7">
            <v>149</v>
          </cell>
          <cell r="K7">
            <v>34</v>
          </cell>
          <cell r="L7">
            <v>1637</v>
          </cell>
          <cell r="M7">
            <v>107</v>
          </cell>
          <cell r="N7">
            <v>8</v>
          </cell>
          <cell r="Q7">
            <v>38</v>
          </cell>
          <cell r="R7">
            <v>133</v>
          </cell>
          <cell r="S7">
            <v>35</v>
          </cell>
          <cell r="T7">
            <v>5</v>
          </cell>
          <cell r="U7">
            <v>251</v>
          </cell>
          <cell r="V7">
            <v>67</v>
          </cell>
          <cell r="W7">
            <v>6</v>
          </cell>
          <cell r="X7">
            <v>1</v>
          </cell>
          <cell r="AA7">
            <v>1</v>
          </cell>
          <cell r="AD7">
            <v>1</v>
          </cell>
          <cell r="AE7">
            <v>2</v>
          </cell>
          <cell r="AF7">
            <v>4</v>
          </cell>
          <cell r="AH7">
            <v>4</v>
          </cell>
        </row>
        <row r="8">
          <cell r="A8">
            <v>2</v>
          </cell>
          <cell r="B8" t="str">
            <v>CapeCod</v>
          </cell>
          <cell r="C8">
            <v>37803</v>
          </cell>
          <cell r="D8" t="str">
            <v>num</v>
          </cell>
          <cell r="E8">
            <v>8899</v>
          </cell>
          <cell r="F8">
            <v>28</v>
          </cell>
          <cell r="G8">
            <v>72565</v>
          </cell>
          <cell r="H8">
            <v>2682</v>
          </cell>
          <cell r="I8">
            <v>5807</v>
          </cell>
          <cell r="J8">
            <v>145</v>
          </cell>
          <cell r="K8">
            <v>33</v>
          </cell>
          <cell r="L8">
            <v>1637</v>
          </cell>
          <cell r="M8">
            <v>107</v>
          </cell>
          <cell r="N8">
            <v>8</v>
          </cell>
          <cell r="Q8">
            <v>38</v>
          </cell>
          <cell r="R8">
            <v>132</v>
          </cell>
          <cell r="S8">
            <v>35</v>
          </cell>
          <cell r="T8">
            <v>5</v>
          </cell>
          <cell r="U8">
            <v>246</v>
          </cell>
          <cell r="V8">
            <v>67</v>
          </cell>
          <cell r="W8">
            <v>6</v>
          </cell>
          <cell r="X8">
            <v>1</v>
          </cell>
          <cell r="AA8">
            <v>1</v>
          </cell>
          <cell r="AD8">
            <v>2</v>
          </cell>
          <cell r="AE8">
            <v>2</v>
          </cell>
          <cell r="AF8">
            <v>4</v>
          </cell>
          <cell r="AH8">
            <v>4</v>
          </cell>
        </row>
        <row r="9">
          <cell r="A9">
            <v>2</v>
          </cell>
          <cell r="B9" t="str">
            <v>CapeCod</v>
          </cell>
          <cell r="C9">
            <v>37834</v>
          </cell>
          <cell r="D9" t="str">
            <v>num</v>
          </cell>
          <cell r="E9">
            <v>8948</v>
          </cell>
          <cell r="F9">
            <v>29</v>
          </cell>
          <cell r="G9">
            <v>72775</v>
          </cell>
          <cell r="H9">
            <v>2651</v>
          </cell>
          <cell r="I9">
            <v>5758</v>
          </cell>
          <cell r="J9">
            <v>135</v>
          </cell>
          <cell r="K9">
            <v>32</v>
          </cell>
          <cell r="L9">
            <v>1624</v>
          </cell>
          <cell r="M9">
            <v>108</v>
          </cell>
          <cell r="N9">
            <v>8</v>
          </cell>
          <cell r="Q9">
            <v>37</v>
          </cell>
          <cell r="R9">
            <v>128</v>
          </cell>
          <cell r="S9">
            <v>38</v>
          </cell>
          <cell r="T9">
            <v>5</v>
          </cell>
          <cell r="U9">
            <v>240</v>
          </cell>
          <cell r="V9">
            <v>66</v>
          </cell>
          <cell r="W9">
            <v>6</v>
          </cell>
          <cell r="X9">
            <v>1</v>
          </cell>
          <cell r="AA9">
            <v>1</v>
          </cell>
          <cell r="AD9">
            <v>2</v>
          </cell>
          <cell r="AE9">
            <v>2</v>
          </cell>
          <cell r="AF9">
            <v>4</v>
          </cell>
          <cell r="AH9">
            <v>4</v>
          </cell>
        </row>
        <row r="10">
          <cell r="A10">
            <v>2</v>
          </cell>
          <cell r="B10" t="str">
            <v>CapeCod</v>
          </cell>
          <cell r="C10">
            <v>37865</v>
          </cell>
          <cell r="D10" t="str">
            <v>num</v>
          </cell>
          <cell r="E10">
            <v>8928</v>
          </cell>
          <cell r="F10">
            <v>28</v>
          </cell>
          <cell r="G10">
            <v>73022</v>
          </cell>
          <cell r="H10">
            <v>2628</v>
          </cell>
          <cell r="I10">
            <v>5730</v>
          </cell>
          <cell r="J10">
            <v>140</v>
          </cell>
          <cell r="K10">
            <v>33</v>
          </cell>
          <cell r="L10">
            <v>1619</v>
          </cell>
          <cell r="M10">
            <v>111</v>
          </cell>
          <cell r="N10">
            <v>8</v>
          </cell>
          <cell r="Q10">
            <v>37</v>
          </cell>
          <cell r="R10">
            <v>131</v>
          </cell>
          <cell r="S10">
            <v>41</v>
          </cell>
          <cell r="T10">
            <v>5</v>
          </cell>
          <cell r="U10">
            <v>231</v>
          </cell>
          <cell r="V10">
            <v>63</v>
          </cell>
          <cell r="W10">
            <v>6</v>
          </cell>
          <cell r="X10">
            <v>1</v>
          </cell>
          <cell r="AA10">
            <v>1</v>
          </cell>
          <cell r="AD10">
            <v>2</v>
          </cell>
          <cell r="AE10">
            <v>2</v>
          </cell>
          <cell r="AF10">
            <v>4</v>
          </cell>
          <cell r="AH10">
            <v>4</v>
          </cell>
        </row>
        <row r="11">
          <cell r="A11">
            <v>2</v>
          </cell>
          <cell r="B11" t="str">
            <v>CapeCod</v>
          </cell>
          <cell r="C11">
            <v>37895</v>
          </cell>
          <cell r="D11" t="str">
            <v>num</v>
          </cell>
          <cell r="E11">
            <v>8842</v>
          </cell>
          <cell r="F11">
            <v>28</v>
          </cell>
          <cell r="G11">
            <v>73350</v>
          </cell>
          <cell r="H11">
            <v>2595</v>
          </cell>
          <cell r="I11">
            <v>5748</v>
          </cell>
          <cell r="J11">
            <v>142</v>
          </cell>
          <cell r="K11">
            <v>33</v>
          </cell>
          <cell r="L11">
            <v>1669</v>
          </cell>
          <cell r="M11">
            <v>117</v>
          </cell>
          <cell r="N11">
            <v>8</v>
          </cell>
          <cell r="Q11">
            <v>2</v>
          </cell>
          <cell r="R11">
            <v>128</v>
          </cell>
          <cell r="S11">
            <v>42</v>
          </cell>
          <cell r="T11">
            <v>5</v>
          </cell>
          <cell r="U11">
            <v>178</v>
          </cell>
          <cell r="V11">
            <v>57</v>
          </cell>
          <cell r="W11">
            <v>6</v>
          </cell>
          <cell r="X11">
            <v>1</v>
          </cell>
          <cell r="AA11">
            <v>1</v>
          </cell>
          <cell r="AD11">
            <v>2</v>
          </cell>
          <cell r="AE11">
            <v>2</v>
          </cell>
          <cell r="AF11">
            <v>4</v>
          </cell>
          <cell r="AH11">
            <v>4</v>
          </cell>
        </row>
        <row r="12">
          <cell r="A12">
            <v>2</v>
          </cell>
          <cell r="B12" t="str">
            <v>CapeCod</v>
          </cell>
          <cell r="C12">
            <v>37926</v>
          </cell>
          <cell r="D12" t="str">
            <v>num</v>
          </cell>
          <cell r="E12">
            <v>8656</v>
          </cell>
          <cell r="F12">
            <v>25</v>
          </cell>
          <cell r="G12">
            <v>73740</v>
          </cell>
          <cell r="H12">
            <v>2587</v>
          </cell>
          <cell r="I12">
            <v>5865</v>
          </cell>
          <cell r="J12">
            <v>146</v>
          </cell>
          <cell r="K12">
            <v>32</v>
          </cell>
          <cell r="L12">
            <v>1695</v>
          </cell>
          <cell r="M12">
            <v>119</v>
          </cell>
          <cell r="N12">
            <v>7</v>
          </cell>
          <cell r="Q12">
            <v>2</v>
          </cell>
          <cell r="R12">
            <v>146</v>
          </cell>
          <cell r="S12">
            <v>40</v>
          </cell>
          <cell r="T12">
            <v>6</v>
          </cell>
          <cell r="U12">
            <v>174</v>
          </cell>
          <cell r="V12">
            <v>55</v>
          </cell>
          <cell r="W12">
            <v>7</v>
          </cell>
          <cell r="X12">
            <v>1</v>
          </cell>
          <cell r="AA12">
            <v>1</v>
          </cell>
          <cell r="AD12">
            <v>2</v>
          </cell>
          <cell r="AE12">
            <v>2</v>
          </cell>
          <cell r="AF12">
            <v>4</v>
          </cell>
          <cell r="AH12">
            <v>4</v>
          </cell>
        </row>
        <row r="13">
          <cell r="A13">
            <v>2</v>
          </cell>
          <cell r="B13" t="str">
            <v>CapeCod</v>
          </cell>
          <cell r="C13">
            <v>37956</v>
          </cell>
          <cell r="D13" t="str">
            <v>num</v>
          </cell>
          <cell r="E13">
            <v>8462</v>
          </cell>
          <cell r="F13">
            <v>37</v>
          </cell>
          <cell r="G13">
            <v>73793</v>
          </cell>
          <cell r="H13">
            <v>2835</v>
          </cell>
          <cell r="I13">
            <v>5874</v>
          </cell>
          <cell r="J13">
            <v>137</v>
          </cell>
          <cell r="K13">
            <v>32</v>
          </cell>
          <cell r="L13">
            <v>1674</v>
          </cell>
          <cell r="M13">
            <v>117</v>
          </cell>
          <cell r="N13">
            <v>8</v>
          </cell>
          <cell r="Q13">
            <v>4</v>
          </cell>
          <cell r="R13">
            <v>198</v>
          </cell>
          <cell r="S13">
            <v>50</v>
          </cell>
          <cell r="T13">
            <v>5</v>
          </cell>
          <cell r="U13">
            <v>181</v>
          </cell>
          <cell r="V13">
            <v>58</v>
          </cell>
          <cell r="W13">
            <v>7</v>
          </cell>
          <cell r="X13">
            <v>1</v>
          </cell>
          <cell r="AA13">
            <v>1</v>
          </cell>
          <cell r="AD13">
            <v>2</v>
          </cell>
          <cell r="AE13">
            <v>2</v>
          </cell>
          <cell r="AF13">
            <v>4</v>
          </cell>
          <cell r="AH13">
            <v>4</v>
          </cell>
        </row>
        <row r="14">
          <cell r="A14">
            <v>2</v>
          </cell>
          <cell r="B14" t="str">
            <v>CapeCod</v>
          </cell>
          <cell r="C14">
            <v>37987</v>
          </cell>
          <cell r="D14" t="str">
            <v>num</v>
          </cell>
          <cell r="E14">
            <v>8299</v>
          </cell>
          <cell r="F14">
            <v>37</v>
          </cell>
          <cell r="G14">
            <v>74244</v>
          </cell>
          <cell r="H14">
            <v>2747</v>
          </cell>
          <cell r="I14">
            <v>5954</v>
          </cell>
          <cell r="J14">
            <v>139</v>
          </cell>
          <cell r="K14">
            <v>33</v>
          </cell>
          <cell r="L14">
            <v>1659</v>
          </cell>
          <cell r="M14">
            <v>113</v>
          </cell>
          <cell r="N14">
            <v>7</v>
          </cell>
          <cell r="Q14">
            <v>4</v>
          </cell>
          <cell r="R14">
            <v>205</v>
          </cell>
          <cell r="S14">
            <v>50</v>
          </cell>
          <cell r="T14">
            <v>5</v>
          </cell>
          <cell r="U14">
            <v>183</v>
          </cell>
          <cell r="V14">
            <v>62</v>
          </cell>
          <cell r="W14">
            <v>7</v>
          </cell>
          <cell r="X14">
            <v>1</v>
          </cell>
          <cell r="AA14">
            <v>1</v>
          </cell>
          <cell r="AD14">
            <v>3</v>
          </cell>
          <cell r="AE14">
            <v>2</v>
          </cell>
          <cell r="AF14">
            <v>4</v>
          </cell>
          <cell r="AH14">
            <v>4</v>
          </cell>
        </row>
        <row r="15">
          <cell r="A15">
            <v>2</v>
          </cell>
          <cell r="B15" t="str">
            <v>CapeCod</v>
          </cell>
          <cell r="C15">
            <v>38018</v>
          </cell>
          <cell r="D15" t="str">
            <v>num</v>
          </cell>
          <cell r="E15">
            <v>8271</v>
          </cell>
          <cell r="F15">
            <v>39</v>
          </cell>
          <cell r="G15">
            <v>74466</v>
          </cell>
          <cell r="H15">
            <v>2735</v>
          </cell>
          <cell r="I15">
            <v>5974</v>
          </cell>
          <cell r="J15">
            <v>141</v>
          </cell>
          <cell r="K15">
            <v>34</v>
          </cell>
          <cell r="L15">
            <v>1653</v>
          </cell>
          <cell r="M15">
            <v>113</v>
          </cell>
          <cell r="N15">
            <v>7</v>
          </cell>
          <cell r="Q15">
            <v>9</v>
          </cell>
          <cell r="R15">
            <v>231</v>
          </cell>
          <cell r="S15">
            <v>51</v>
          </cell>
          <cell r="T15">
            <v>4</v>
          </cell>
          <cell r="U15">
            <v>187</v>
          </cell>
          <cell r="V15">
            <v>62</v>
          </cell>
          <cell r="W15">
            <v>6</v>
          </cell>
          <cell r="X15">
            <v>1</v>
          </cell>
          <cell r="AA15">
            <v>1</v>
          </cell>
          <cell r="AD15">
            <v>3</v>
          </cell>
          <cell r="AE15">
            <v>2</v>
          </cell>
          <cell r="AF15">
            <v>4</v>
          </cell>
          <cell r="AH15">
            <v>4</v>
          </cell>
        </row>
        <row r="16">
          <cell r="A16">
            <v>2</v>
          </cell>
          <cell r="B16" t="str">
            <v>CapeCod</v>
          </cell>
          <cell r="C16">
            <v>38047</v>
          </cell>
          <cell r="D16" t="str">
            <v>num</v>
          </cell>
          <cell r="E16">
            <v>8270</v>
          </cell>
          <cell r="F16">
            <v>39</v>
          </cell>
          <cell r="G16">
            <v>74609</v>
          </cell>
          <cell r="H16">
            <v>2696</v>
          </cell>
          <cell r="I16">
            <v>6004</v>
          </cell>
          <cell r="J16">
            <v>142</v>
          </cell>
          <cell r="K16">
            <v>34</v>
          </cell>
          <cell r="L16">
            <v>1655</v>
          </cell>
          <cell r="M16">
            <v>112</v>
          </cell>
          <cell r="N16">
            <v>8</v>
          </cell>
          <cell r="Q16">
            <v>8</v>
          </cell>
          <cell r="R16">
            <v>229</v>
          </cell>
          <cell r="S16">
            <v>50</v>
          </cell>
          <cell r="T16">
            <v>4</v>
          </cell>
          <cell r="U16">
            <v>184</v>
          </cell>
          <cell r="V16">
            <v>62</v>
          </cell>
          <cell r="W16">
            <v>5</v>
          </cell>
          <cell r="X16">
            <v>1</v>
          </cell>
          <cell r="AA16">
            <v>1</v>
          </cell>
          <cell r="AD16">
            <v>3</v>
          </cell>
          <cell r="AE16">
            <v>2</v>
          </cell>
          <cell r="AF16">
            <v>4</v>
          </cell>
          <cell r="AH16">
            <v>4</v>
          </cell>
        </row>
        <row r="17">
          <cell r="A17">
            <v>2</v>
          </cell>
          <cell r="B17" t="str">
            <v>CapeCod</v>
          </cell>
          <cell r="C17">
            <v>38078</v>
          </cell>
          <cell r="D17" t="str">
            <v>num</v>
          </cell>
          <cell r="E17">
            <v>8286</v>
          </cell>
          <cell r="F17">
            <v>37</v>
          </cell>
          <cell r="G17">
            <v>74755</v>
          </cell>
          <cell r="H17">
            <v>2645</v>
          </cell>
          <cell r="I17">
            <v>6004</v>
          </cell>
          <cell r="J17">
            <v>142</v>
          </cell>
          <cell r="K17">
            <v>34</v>
          </cell>
          <cell r="L17">
            <v>1646</v>
          </cell>
          <cell r="M17">
            <v>111</v>
          </cell>
          <cell r="N17">
            <v>4</v>
          </cell>
          <cell r="Q17">
            <v>8</v>
          </cell>
          <cell r="R17">
            <v>230</v>
          </cell>
          <cell r="S17">
            <v>49</v>
          </cell>
          <cell r="T17">
            <v>4</v>
          </cell>
          <cell r="U17">
            <v>190</v>
          </cell>
          <cell r="V17">
            <v>62</v>
          </cell>
          <cell r="W17">
            <v>9</v>
          </cell>
          <cell r="X17">
            <v>1</v>
          </cell>
          <cell r="AA17">
            <v>1</v>
          </cell>
          <cell r="AD17">
            <v>3</v>
          </cell>
          <cell r="AE17">
            <v>2</v>
          </cell>
          <cell r="AF17">
            <v>4</v>
          </cell>
          <cell r="AH17">
            <v>4</v>
          </cell>
        </row>
        <row r="18">
          <cell r="A18">
            <v>2</v>
          </cell>
          <cell r="B18" t="str">
            <v>CapeCod</v>
          </cell>
          <cell r="C18">
            <v>38108</v>
          </cell>
          <cell r="D18" t="str">
            <v>num</v>
          </cell>
          <cell r="E18">
            <v>8374</v>
          </cell>
          <cell r="F18">
            <v>35</v>
          </cell>
          <cell r="G18">
            <v>74939</v>
          </cell>
          <cell r="H18">
            <v>2630</v>
          </cell>
          <cell r="I18">
            <v>6018</v>
          </cell>
          <cell r="J18">
            <v>143</v>
          </cell>
          <cell r="K18">
            <v>34</v>
          </cell>
          <cell r="L18">
            <v>1667</v>
          </cell>
          <cell r="M18">
            <v>113</v>
          </cell>
          <cell r="N18">
            <v>4</v>
          </cell>
          <cell r="Q18">
            <v>8</v>
          </cell>
          <cell r="R18">
            <v>230</v>
          </cell>
          <cell r="S18">
            <v>49</v>
          </cell>
          <cell r="T18">
            <v>4</v>
          </cell>
          <cell r="U18">
            <v>188</v>
          </cell>
          <cell r="V18">
            <v>61</v>
          </cell>
          <cell r="W18">
            <v>9</v>
          </cell>
          <cell r="X18">
            <v>1</v>
          </cell>
          <cell r="AA18">
            <v>1</v>
          </cell>
          <cell r="AD18">
            <v>3</v>
          </cell>
          <cell r="AE18">
            <v>2</v>
          </cell>
          <cell r="AF18">
            <v>4</v>
          </cell>
          <cell r="AH18">
            <v>4</v>
          </cell>
        </row>
        <row r="19">
          <cell r="A19">
            <v>2</v>
          </cell>
          <cell r="B19" t="str">
            <v>CapeCod</v>
          </cell>
          <cell r="C19">
            <v>38139</v>
          </cell>
          <cell r="D19" t="str">
            <v>num</v>
          </cell>
          <cell r="E19">
            <v>8582</v>
          </cell>
          <cell r="F19">
            <v>34</v>
          </cell>
          <cell r="G19">
            <v>75095</v>
          </cell>
          <cell r="H19">
            <v>2608</v>
          </cell>
          <cell r="I19">
            <v>5981</v>
          </cell>
          <cell r="J19">
            <v>144</v>
          </cell>
          <cell r="K19">
            <v>34</v>
          </cell>
          <cell r="L19">
            <v>1663</v>
          </cell>
          <cell r="M19">
            <v>114</v>
          </cell>
          <cell r="N19">
            <v>4</v>
          </cell>
          <cell r="Q19">
            <v>8</v>
          </cell>
          <cell r="R19">
            <v>228</v>
          </cell>
          <cell r="S19">
            <v>49</v>
          </cell>
          <cell r="T19">
            <v>4</v>
          </cell>
          <cell r="U19">
            <v>189</v>
          </cell>
          <cell r="V19">
            <v>61</v>
          </cell>
          <cell r="W19">
            <v>9</v>
          </cell>
          <cell r="X19">
            <v>1</v>
          </cell>
          <cell r="AA19">
            <v>1</v>
          </cell>
          <cell r="AD19">
            <v>3</v>
          </cell>
          <cell r="AE19">
            <v>2</v>
          </cell>
          <cell r="AF19">
            <v>4</v>
          </cell>
          <cell r="AH19">
            <v>4</v>
          </cell>
        </row>
        <row r="20">
          <cell r="A20">
            <v>2</v>
          </cell>
          <cell r="B20" t="str">
            <v>CapeCod</v>
          </cell>
          <cell r="C20">
            <v>38169</v>
          </cell>
          <cell r="D20" t="str">
            <v>num</v>
          </cell>
          <cell r="E20">
            <v>8709</v>
          </cell>
          <cell r="F20">
            <v>34</v>
          </cell>
          <cell r="G20">
            <v>75272</v>
          </cell>
          <cell r="H20">
            <v>2581</v>
          </cell>
          <cell r="I20">
            <v>5913</v>
          </cell>
          <cell r="J20">
            <v>140</v>
          </cell>
          <cell r="K20">
            <v>33</v>
          </cell>
          <cell r="L20">
            <v>1651</v>
          </cell>
          <cell r="M20">
            <v>122</v>
          </cell>
          <cell r="N20">
            <v>4</v>
          </cell>
          <cell r="Q20">
            <v>8</v>
          </cell>
          <cell r="R20">
            <v>225</v>
          </cell>
          <cell r="S20">
            <v>48</v>
          </cell>
          <cell r="T20">
            <v>4</v>
          </cell>
          <cell r="U20">
            <v>187</v>
          </cell>
          <cell r="V20">
            <v>53</v>
          </cell>
          <cell r="W20">
            <v>9</v>
          </cell>
          <cell r="X20">
            <v>1</v>
          </cell>
          <cell r="AA20">
            <v>1</v>
          </cell>
          <cell r="AC20">
            <v>1</v>
          </cell>
          <cell r="AD20">
            <v>3</v>
          </cell>
          <cell r="AE20">
            <v>2</v>
          </cell>
          <cell r="AF20">
            <v>4</v>
          </cell>
          <cell r="AH20">
            <v>4</v>
          </cell>
        </row>
        <row r="21">
          <cell r="A21">
            <v>2</v>
          </cell>
          <cell r="B21" t="str">
            <v>CapeCod</v>
          </cell>
          <cell r="C21">
            <v>38200</v>
          </cell>
          <cell r="D21" t="str">
            <v>num</v>
          </cell>
          <cell r="E21">
            <v>8739</v>
          </cell>
          <cell r="F21">
            <v>34</v>
          </cell>
          <cell r="G21">
            <v>75518</v>
          </cell>
          <cell r="H21">
            <v>2539</v>
          </cell>
          <cell r="I21">
            <v>5842</v>
          </cell>
          <cell r="J21">
            <v>137</v>
          </cell>
          <cell r="K21">
            <v>33</v>
          </cell>
          <cell r="L21">
            <v>1661</v>
          </cell>
          <cell r="M21">
            <v>123</v>
          </cell>
          <cell r="N21">
            <v>4</v>
          </cell>
          <cell r="Q21">
            <v>8</v>
          </cell>
          <cell r="R21">
            <v>223</v>
          </cell>
          <cell r="S21">
            <v>47</v>
          </cell>
          <cell r="T21">
            <v>4</v>
          </cell>
          <cell r="U21">
            <v>162</v>
          </cell>
          <cell r="V21">
            <v>49</v>
          </cell>
          <cell r="W21">
            <v>9</v>
          </cell>
          <cell r="X21">
            <v>1</v>
          </cell>
          <cell r="AA21">
            <v>1</v>
          </cell>
          <cell r="AC21">
            <v>1</v>
          </cell>
          <cell r="AD21">
            <v>3</v>
          </cell>
          <cell r="AE21">
            <v>2</v>
          </cell>
          <cell r="AF21">
            <v>4</v>
          </cell>
          <cell r="AH21">
            <v>4</v>
          </cell>
        </row>
        <row r="22">
          <cell r="A22">
            <v>2</v>
          </cell>
          <cell r="B22" t="str">
            <v>CapeCod</v>
          </cell>
          <cell r="C22">
            <v>38231</v>
          </cell>
          <cell r="D22" t="str">
            <v>num</v>
          </cell>
          <cell r="E22">
            <v>8733</v>
          </cell>
          <cell r="F22">
            <v>33</v>
          </cell>
          <cell r="G22">
            <v>75729</v>
          </cell>
          <cell r="H22">
            <v>2490</v>
          </cell>
          <cell r="I22">
            <v>5832</v>
          </cell>
          <cell r="J22">
            <v>135</v>
          </cell>
          <cell r="K22">
            <v>33</v>
          </cell>
          <cell r="L22">
            <v>1650</v>
          </cell>
          <cell r="M22">
            <v>121</v>
          </cell>
          <cell r="N22">
            <v>4</v>
          </cell>
          <cell r="Q22">
            <v>7</v>
          </cell>
          <cell r="R22">
            <v>221</v>
          </cell>
          <cell r="S22">
            <v>48</v>
          </cell>
          <cell r="T22">
            <v>4</v>
          </cell>
          <cell r="U22">
            <v>163</v>
          </cell>
          <cell r="V22">
            <v>52</v>
          </cell>
          <cell r="W22">
            <v>9</v>
          </cell>
          <cell r="X22">
            <v>1</v>
          </cell>
          <cell r="AA22">
            <v>1</v>
          </cell>
          <cell r="AC22">
            <v>1</v>
          </cell>
          <cell r="AD22">
            <v>3</v>
          </cell>
          <cell r="AE22">
            <v>2</v>
          </cell>
          <cell r="AF22">
            <v>4</v>
          </cell>
          <cell r="AH22">
            <v>4</v>
          </cell>
        </row>
        <row r="23">
          <cell r="A23">
            <v>2</v>
          </cell>
          <cell r="B23" t="str">
            <v>CapeCod</v>
          </cell>
          <cell r="C23">
            <v>38261</v>
          </cell>
          <cell r="D23" t="str">
            <v>num</v>
          </cell>
          <cell r="E23">
            <v>8666</v>
          </cell>
          <cell r="F23">
            <v>32</v>
          </cell>
          <cell r="G23">
            <v>75925</v>
          </cell>
          <cell r="H23">
            <v>2445</v>
          </cell>
          <cell r="I23">
            <v>5914</v>
          </cell>
          <cell r="J23">
            <v>136</v>
          </cell>
          <cell r="K23">
            <v>34</v>
          </cell>
          <cell r="L23">
            <v>1667</v>
          </cell>
          <cell r="M23">
            <v>120</v>
          </cell>
          <cell r="N23">
            <v>4</v>
          </cell>
          <cell r="Q23">
            <v>7</v>
          </cell>
          <cell r="R23">
            <v>221</v>
          </cell>
          <cell r="S23">
            <v>49</v>
          </cell>
          <cell r="T23">
            <v>4</v>
          </cell>
          <cell r="U23">
            <v>162</v>
          </cell>
          <cell r="V23">
            <v>53</v>
          </cell>
          <cell r="W23">
            <v>9</v>
          </cell>
          <cell r="X23">
            <v>1</v>
          </cell>
          <cell r="AA23">
            <v>1</v>
          </cell>
          <cell r="AC23">
            <v>1</v>
          </cell>
          <cell r="AD23">
            <v>3</v>
          </cell>
          <cell r="AE23">
            <v>2</v>
          </cell>
          <cell r="AF23">
            <v>4</v>
          </cell>
          <cell r="AG23">
            <v>2</v>
          </cell>
          <cell r="AH23">
            <v>4</v>
          </cell>
        </row>
        <row r="24">
          <cell r="A24">
            <v>2</v>
          </cell>
          <cell r="B24" t="str">
            <v>CapeCod</v>
          </cell>
          <cell r="C24">
            <v>38292</v>
          </cell>
          <cell r="D24" t="str">
            <v>num</v>
          </cell>
          <cell r="E24">
            <v>8510</v>
          </cell>
          <cell r="F24">
            <v>36</v>
          </cell>
          <cell r="G24">
            <v>76269</v>
          </cell>
          <cell r="H24">
            <v>2432</v>
          </cell>
          <cell r="I24">
            <v>5953</v>
          </cell>
          <cell r="J24">
            <v>141</v>
          </cell>
          <cell r="K24">
            <v>33</v>
          </cell>
          <cell r="L24">
            <v>1665</v>
          </cell>
          <cell r="M24">
            <v>119</v>
          </cell>
          <cell r="N24">
            <v>4</v>
          </cell>
          <cell r="Q24">
            <v>8</v>
          </cell>
          <cell r="R24">
            <v>263</v>
          </cell>
          <cell r="S24">
            <v>52</v>
          </cell>
          <cell r="T24">
            <v>5</v>
          </cell>
          <cell r="U24">
            <v>166</v>
          </cell>
          <cell r="V24">
            <v>53</v>
          </cell>
          <cell r="W24">
            <v>9</v>
          </cell>
          <cell r="X24">
            <v>1</v>
          </cell>
          <cell r="AA24">
            <v>1</v>
          </cell>
          <cell r="AC24">
            <v>1</v>
          </cell>
          <cell r="AD24">
            <v>3</v>
          </cell>
          <cell r="AE24">
            <v>2</v>
          </cell>
          <cell r="AF24">
            <v>2</v>
          </cell>
          <cell r="AG24">
            <v>2</v>
          </cell>
          <cell r="AH24">
            <v>4</v>
          </cell>
        </row>
        <row r="25">
          <cell r="A25">
            <v>2</v>
          </cell>
          <cell r="B25" t="str">
            <v>CapeCod</v>
          </cell>
          <cell r="C25">
            <v>38322</v>
          </cell>
          <cell r="D25" t="str">
            <v>num</v>
          </cell>
          <cell r="E25">
            <v>8269</v>
          </cell>
          <cell r="F25">
            <v>36</v>
          </cell>
          <cell r="G25">
            <v>76434</v>
          </cell>
          <cell r="H25">
            <v>2614</v>
          </cell>
          <cell r="I25">
            <v>6055</v>
          </cell>
          <cell r="J25">
            <v>144</v>
          </cell>
          <cell r="K25">
            <v>32</v>
          </cell>
          <cell r="L25">
            <v>1656</v>
          </cell>
          <cell r="M25">
            <v>119</v>
          </cell>
          <cell r="N25">
            <v>4</v>
          </cell>
          <cell r="Q25">
            <v>8</v>
          </cell>
          <cell r="R25">
            <v>261</v>
          </cell>
          <cell r="S25">
            <v>51</v>
          </cell>
          <cell r="T25">
            <v>5</v>
          </cell>
          <cell r="U25">
            <v>166</v>
          </cell>
          <cell r="V25">
            <v>54</v>
          </cell>
          <cell r="W25">
            <v>9</v>
          </cell>
          <cell r="X25">
            <v>1</v>
          </cell>
          <cell r="AA25">
            <v>2</v>
          </cell>
          <cell r="AD25">
            <v>3</v>
          </cell>
          <cell r="AE25">
            <v>2</v>
          </cell>
          <cell r="AF25">
            <v>2</v>
          </cell>
          <cell r="AG25">
            <v>2</v>
          </cell>
          <cell r="AH25">
            <v>4</v>
          </cell>
        </row>
        <row r="26">
          <cell r="A26">
            <v>2</v>
          </cell>
          <cell r="B26" t="str">
            <v>CapeCod</v>
          </cell>
          <cell r="C26">
            <v>38353</v>
          </cell>
          <cell r="D26" t="str">
            <v>num</v>
          </cell>
          <cell r="E26">
            <v>8072</v>
          </cell>
          <cell r="F26">
            <v>33</v>
          </cell>
          <cell r="G26">
            <v>76744</v>
          </cell>
          <cell r="H26">
            <v>2632</v>
          </cell>
          <cell r="I26">
            <v>6142</v>
          </cell>
          <cell r="J26">
            <v>146</v>
          </cell>
          <cell r="K26">
            <v>32</v>
          </cell>
          <cell r="L26">
            <v>1631</v>
          </cell>
          <cell r="M26">
            <v>120</v>
          </cell>
          <cell r="N26">
            <v>4</v>
          </cell>
          <cell r="Q26">
            <v>8</v>
          </cell>
          <cell r="R26">
            <v>267</v>
          </cell>
          <cell r="S26">
            <v>52</v>
          </cell>
          <cell r="T26">
            <v>5</v>
          </cell>
          <cell r="U26">
            <v>166</v>
          </cell>
          <cell r="V26">
            <v>53</v>
          </cell>
          <cell r="W26">
            <v>9</v>
          </cell>
          <cell r="X26">
            <v>1</v>
          </cell>
          <cell r="AA26">
            <v>2</v>
          </cell>
          <cell r="AD26">
            <v>3</v>
          </cell>
          <cell r="AE26">
            <v>2</v>
          </cell>
          <cell r="AF26">
            <v>2</v>
          </cell>
          <cell r="AG26">
            <v>2</v>
          </cell>
          <cell r="AH26">
            <v>4</v>
          </cell>
        </row>
        <row r="27">
          <cell r="A27">
            <v>2</v>
          </cell>
          <cell r="B27" t="str">
            <v>CapeCod</v>
          </cell>
          <cell r="C27">
            <v>38384</v>
          </cell>
          <cell r="D27" t="str">
            <v>num</v>
          </cell>
          <cell r="E27">
            <v>7980</v>
          </cell>
          <cell r="F27">
            <v>33</v>
          </cell>
          <cell r="G27">
            <v>77014</v>
          </cell>
          <cell r="H27">
            <v>2645</v>
          </cell>
          <cell r="I27">
            <v>6203</v>
          </cell>
          <cell r="J27">
            <v>147</v>
          </cell>
          <cell r="K27">
            <v>31</v>
          </cell>
          <cell r="L27">
            <v>1622</v>
          </cell>
          <cell r="M27">
            <v>120</v>
          </cell>
          <cell r="N27">
            <v>4</v>
          </cell>
          <cell r="Q27">
            <v>8</v>
          </cell>
          <cell r="R27">
            <v>269</v>
          </cell>
          <cell r="S27">
            <v>54</v>
          </cell>
          <cell r="T27">
            <v>6</v>
          </cell>
          <cell r="U27">
            <v>169</v>
          </cell>
          <cell r="V27">
            <v>54</v>
          </cell>
          <cell r="W27">
            <v>9</v>
          </cell>
          <cell r="X27">
            <v>1</v>
          </cell>
          <cell r="AA27">
            <v>2</v>
          </cell>
          <cell r="AD27">
            <v>3</v>
          </cell>
          <cell r="AE27">
            <v>2</v>
          </cell>
          <cell r="AF27">
            <v>2</v>
          </cell>
          <cell r="AG27">
            <v>2</v>
          </cell>
          <cell r="AH27">
            <v>4</v>
          </cell>
        </row>
        <row r="28">
          <cell r="A28">
            <v>2</v>
          </cell>
          <cell r="B28" t="str">
            <v>CapeCod</v>
          </cell>
          <cell r="C28">
            <v>38412</v>
          </cell>
          <cell r="D28" t="str">
            <v>num</v>
          </cell>
          <cell r="E28">
            <v>7941</v>
          </cell>
          <cell r="F28">
            <v>33</v>
          </cell>
          <cell r="G28">
            <v>77128</v>
          </cell>
          <cell r="H28">
            <v>2647</v>
          </cell>
          <cell r="I28">
            <v>6251</v>
          </cell>
          <cell r="J28">
            <v>147</v>
          </cell>
          <cell r="K28">
            <v>31</v>
          </cell>
          <cell r="L28">
            <v>1620</v>
          </cell>
          <cell r="M28">
            <v>121</v>
          </cell>
          <cell r="N28">
            <v>4</v>
          </cell>
          <cell r="Q28">
            <v>8</v>
          </cell>
          <cell r="R28">
            <v>260</v>
          </cell>
          <cell r="S28">
            <v>53</v>
          </cell>
          <cell r="T28">
            <v>6</v>
          </cell>
          <cell r="U28">
            <v>169</v>
          </cell>
          <cell r="V28">
            <v>52</v>
          </cell>
          <cell r="W28">
            <v>9</v>
          </cell>
          <cell r="X28">
            <v>1</v>
          </cell>
          <cell r="AA28">
            <v>2</v>
          </cell>
          <cell r="AD28">
            <v>3</v>
          </cell>
          <cell r="AE28">
            <v>2</v>
          </cell>
          <cell r="AF28">
            <v>2</v>
          </cell>
          <cell r="AG28">
            <v>2</v>
          </cell>
          <cell r="AH28">
            <v>4</v>
          </cell>
        </row>
        <row r="29">
          <cell r="A29">
            <v>2</v>
          </cell>
          <cell r="B29" t="str">
            <v>CapeCod</v>
          </cell>
          <cell r="C29">
            <v>38443</v>
          </cell>
          <cell r="D29" t="str">
            <v>num</v>
          </cell>
          <cell r="E29">
            <v>7902</v>
          </cell>
          <cell r="F29">
            <v>30</v>
          </cell>
          <cell r="G29">
            <v>77259</v>
          </cell>
          <cell r="H29">
            <v>2641</v>
          </cell>
          <cell r="I29">
            <v>6259</v>
          </cell>
          <cell r="J29">
            <v>145</v>
          </cell>
          <cell r="K29">
            <v>31</v>
          </cell>
          <cell r="L29">
            <v>1634</v>
          </cell>
          <cell r="M29">
            <v>122</v>
          </cell>
          <cell r="N29">
            <v>4</v>
          </cell>
          <cell r="Q29">
            <v>8</v>
          </cell>
          <cell r="R29">
            <v>263</v>
          </cell>
          <cell r="S29">
            <v>53</v>
          </cell>
          <cell r="T29">
            <v>6</v>
          </cell>
          <cell r="U29">
            <v>158</v>
          </cell>
          <cell r="V29">
            <v>53</v>
          </cell>
          <cell r="W29">
            <v>9</v>
          </cell>
          <cell r="X29">
            <v>1</v>
          </cell>
          <cell r="AA29">
            <v>2</v>
          </cell>
          <cell r="AD29">
            <v>3</v>
          </cell>
          <cell r="AE29">
            <v>2</v>
          </cell>
          <cell r="AF29">
            <v>2</v>
          </cell>
          <cell r="AG29">
            <v>2</v>
          </cell>
          <cell r="AH29">
            <v>4</v>
          </cell>
        </row>
        <row r="30">
          <cell r="A30">
            <v>2</v>
          </cell>
          <cell r="B30" t="str">
            <v>CapeCod</v>
          </cell>
          <cell r="C30">
            <v>38473</v>
          </cell>
          <cell r="D30" t="str">
            <v>num</v>
          </cell>
          <cell r="E30">
            <v>7986</v>
          </cell>
          <cell r="F30">
            <v>29</v>
          </cell>
          <cell r="G30">
            <v>77334</v>
          </cell>
          <cell r="H30">
            <v>2613</v>
          </cell>
          <cell r="I30">
            <v>6243</v>
          </cell>
          <cell r="J30">
            <v>144</v>
          </cell>
          <cell r="K30">
            <v>31</v>
          </cell>
          <cell r="L30">
            <v>1661</v>
          </cell>
          <cell r="M30">
            <v>121</v>
          </cell>
          <cell r="N30">
            <v>4</v>
          </cell>
          <cell r="Q30">
            <v>8</v>
          </cell>
          <cell r="R30">
            <v>260</v>
          </cell>
          <cell r="S30">
            <v>53</v>
          </cell>
          <cell r="T30">
            <v>6</v>
          </cell>
          <cell r="U30">
            <v>154</v>
          </cell>
          <cell r="V30">
            <v>54</v>
          </cell>
          <cell r="W30">
            <v>9</v>
          </cell>
          <cell r="X30">
            <v>1</v>
          </cell>
          <cell r="AA30">
            <v>2</v>
          </cell>
          <cell r="AD30">
            <v>3</v>
          </cell>
          <cell r="AE30">
            <v>2</v>
          </cell>
          <cell r="AF30">
            <v>2</v>
          </cell>
          <cell r="AG30">
            <v>2</v>
          </cell>
          <cell r="AH30">
            <v>4</v>
          </cell>
        </row>
        <row r="31">
          <cell r="A31">
            <v>2</v>
          </cell>
          <cell r="B31" t="str">
            <v>CapeCod</v>
          </cell>
          <cell r="C31">
            <v>38504</v>
          </cell>
          <cell r="D31" t="str">
            <v>num</v>
          </cell>
          <cell r="E31">
            <v>8151</v>
          </cell>
          <cell r="F31">
            <v>27</v>
          </cell>
          <cell r="G31">
            <v>77443</v>
          </cell>
          <cell r="H31">
            <v>2594</v>
          </cell>
          <cell r="I31">
            <v>6219</v>
          </cell>
          <cell r="J31">
            <v>144</v>
          </cell>
          <cell r="K31">
            <v>31</v>
          </cell>
          <cell r="L31">
            <v>1659</v>
          </cell>
          <cell r="M31">
            <v>120</v>
          </cell>
          <cell r="N31">
            <v>4</v>
          </cell>
          <cell r="Q31">
            <v>8</v>
          </cell>
          <cell r="R31">
            <v>256</v>
          </cell>
          <cell r="S31">
            <v>54</v>
          </cell>
          <cell r="T31">
            <v>6</v>
          </cell>
          <cell r="U31">
            <v>150</v>
          </cell>
          <cell r="V31">
            <v>51</v>
          </cell>
          <cell r="W31">
            <v>9</v>
          </cell>
          <cell r="X31">
            <v>1</v>
          </cell>
          <cell r="AA31">
            <v>2</v>
          </cell>
          <cell r="AD31">
            <v>3</v>
          </cell>
          <cell r="AE31">
            <v>2</v>
          </cell>
          <cell r="AF31">
            <v>2</v>
          </cell>
          <cell r="AG31">
            <v>2</v>
          </cell>
          <cell r="AH31">
            <v>4</v>
          </cell>
        </row>
        <row r="32">
          <cell r="A32">
            <v>2</v>
          </cell>
          <cell r="B32" t="str">
            <v>CapeCod</v>
          </cell>
          <cell r="C32">
            <v>38534</v>
          </cell>
          <cell r="D32" t="str">
            <v>num</v>
          </cell>
          <cell r="E32">
            <v>8290</v>
          </cell>
          <cell r="F32">
            <v>27</v>
          </cell>
          <cell r="G32">
            <v>77553</v>
          </cell>
          <cell r="H32">
            <v>2580</v>
          </cell>
          <cell r="I32">
            <v>6162</v>
          </cell>
          <cell r="J32">
            <v>147</v>
          </cell>
          <cell r="K32">
            <v>32</v>
          </cell>
          <cell r="L32">
            <v>1667</v>
          </cell>
          <cell r="M32">
            <v>127</v>
          </cell>
          <cell r="N32">
            <v>4</v>
          </cell>
          <cell r="Q32">
            <v>8</v>
          </cell>
          <cell r="R32">
            <v>236</v>
          </cell>
          <cell r="S32">
            <v>51</v>
          </cell>
          <cell r="T32">
            <v>6</v>
          </cell>
          <cell r="U32">
            <v>128</v>
          </cell>
          <cell r="V32">
            <v>45</v>
          </cell>
          <cell r="W32">
            <v>9</v>
          </cell>
          <cell r="X32">
            <v>1</v>
          </cell>
          <cell r="AA32">
            <v>2</v>
          </cell>
          <cell r="AD32">
            <v>3</v>
          </cell>
          <cell r="AE32">
            <v>2</v>
          </cell>
          <cell r="AF32">
            <v>2</v>
          </cell>
          <cell r="AG32">
            <v>2</v>
          </cell>
          <cell r="AH32">
            <v>4</v>
          </cell>
        </row>
        <row r="33">
          <cell r="A33">
            <v>2</v>
          </cell>
          <cell r="B33" t="str">
            <v>CapeCod</v>
          </cell>
          <cell r="C33">
            <v>38565</v>
          </cell>
          <cell r="D33" t="str">
            <v>num</v>
          </cell>
          <cell r="E33">
            <v>8306</v>
          </cell>
          <cell r="F33">
            <v>28</v>
          </cell>
          <cell r="G33">
            <v>77743</v>
          </cell>
          <cell r="H33">
            <v>2525</v>
          </cell>
          <cell r="I33">
            <v>6040</v>
          </cell>
          <cell r="J33">
            <v>142</v>
          </cell>
          <cell r="K33">
            <v>32</v>
          </cell>
          <cell r="L33">
            <v>1638</v>
          </cell>
          <cell r="M33">
            <v>126</v>
          </cell>
          <cell r="N33">
            <v>3</v>
          </cell>
          <cell r="Q33">
            <v>8</v>
          </cell>
          <cell r="R33">
            <v>238</v>
          </cell>
          <cell r="S33">
            <v>51</v>
          </cell>
          <cell r="T33">
            <v>6</v>
          </cell>
          <cell r="U33">
            <v>124</v>
          </cell>
          <cell r="V33">
            <v>46</v>
          </cell>
          <cell r="W33">
            <v>9</v>
          </cell>
          <cell r="X33">
            <v>1</v>
          </cell>
          <cell r="AA33">
            <v>2</v>
          </cell>
          <cell r="AD33">
            <v>3</v>
          </cell>
          <cell r="AE33">
            <v>2</v>
          </cell>
          <cell r="AF33">
            <v>2</v>
          </cell>
          <cell r="AG33">
            <v>2</v>
          </cell>
          <cell r="AH33">
            <v>4</v>
          </cell>
        </row>
        <row r="34">
          <cell r="A34">
            <v>2</v>
          </cell>
          <cell r="B34" t="str">
            <v>CapeCod</v>
          </cell>
          <cell r="C34">
            <v>38596</v>
          </cell>
          <cell r="D34" t="str">
            <v>num</v>
          </cell>
          <cell r="E34">
            <v>8256</v>
          </cell>
          <cell r="F34">
            <v>28</v>
          </cell>
          <cell r="G34">
            <v>77807</v>
          </cell>
          <cell r="H34">
            <v>2486</v>
          </cell>
          <cell r="I34">
            <v>5949</v>
          </cell>
          <cell r="J34">
            <v>140</v>
          </cell>
          <cell r="K34">
            <v>32</v>
          </cell>
          <cell r="L34">
            <v>1619</v>
          </cell>
          <cell r="M34">
            <v>125</v>
          </cell>
          <cell r="N34">
            <v>3</v>
          </cell>
          <cell r="Q34">
            <v>8</v>
          </cell>
          <cell r="R34">
            <v>247</v>
          </cell>
          <cell r="S34">
            <v>50</v>
          </cell>
          <cell r="T34">
            <v>6</v>
          </cell>
          <cell r="U34">
            <v>126</v>
          </cell>
          <cell r="V34">
            <v>45</v>
          </cell>
          <cell r="W34">
            <v>9</v>
          </cell>
          <cell r="X34">
            <v>1</v>
          </cell>
          <cell r="AA34">
            <v>1</v>
          </cell>
          <cell r="AD34">
            <v>3</v>
          </cell>
          <cell r="AE34">
            <v>2</v>
          </cell>
          <cell r="AF34">
            <v>2</v>
          </cell>
          <cell r="AG34">
            <v>2</v>
          </cell>
          <cell r="AH34">
            <v>4</v>
          </cell>
        </row>
        <row r="35">
          <cell r="A35">
            <v>2</v>
          </cell>
          <cell r="B35" t="str">
            <v>CapeCod</v>
          </cell>
          <cell r="C35">
            <v>38626</v>
          </cell>
          <cell r="D35" t="str">
            <v>num</v>
          </cell>
          <cell r="E35">
            <v>8166</v>
          </cell>
          <cell r="F35">
            <v>28</v>
          </cell>
          <cell r="G35">
            <v>77939</v>
          </cell>
          <cell r="H35">
            <v>2442</v>
          </cell>
          <cell r="I35">
            <v>6041</v>
          </cell>
          <cell r="J35">
            <v>147</v>
          </cell>
          <cell r="K35">
            <v>32</v>
          </cell>
          <cell r="L35">
            <v>1635</v>
          </cell>
          <cell r="M35">
            <v>124</v>
          </cell>
          <cell r="N35">
            <v>3</v>
          </cell>
          <cell r="Q35">
            <v>8</v>
          </cell>
          <cell r="R35">
            <v>245</v>
          </cell>
          <cell r="S35">
            <v>50</v>
          </cell>
          <cell r="T35">
            <v>6</v>
          </cell>
          <cell r="U35">
            <v>125</v>
          </cell>
          <cell r="V35">
            <v>44</v>
          </cell>
          <cell r="W35">
            <v>9</v>
          </cell>
          <cell r="X35">
            <v>1</v>
          </cell>
          <cell r="AA35">
            <v>2</v>
          </cell>
          <cell r="AD35">
            <v>3</v>
          </cell>
          <cell r="AE35">
            <v>2</v>
          </cell>
          <cell r="AF35">
            <v>2</v>
          </cell>
          <cell r="AG35">
            <v>2</v>
          </cell>
          <cell r="AH35">
            <v>4</v>
          </cell>
        </row>
        <row r="36">
          <cell r="A36">
            <v>2</v>
          </cell>
          <cell r="B36" t="str">
            <v>CapeCod</v>
          </cell>
          <cell r="C36">
            <v>38657</v>
          </cell>
          <cell r="D36" t="str">
            <v>num</v>
          </cell>
          <cell r="E36">
            <v>8051</v>
          </cell>
          <cell r="F36">
            <v>30</v>
          </cell>
          <cell r="G36">
            <v>78226</v>
          </cell>
          <cell r="H36">
            <v>2370</v>
          </cell>
          <cell r="I36">
            <v>6170</v>
          </cell>
          <cell r="J36">
            <v>152</v>
          </cell>
          <cell r="K36">
            <v>32</v>
          </cell>
          <cell r="L36">
            <v>1644</v>
          </cell>
          <cell r="M36">
            <v>125</v>
          </cell>
          <cell r="N36">
            <v>3</v>
          </cell>
          <cell r="Q36">
            <v>8</v>
          </cell>
          <cell r="R36">
            <v>248</v>
          </cell>
          <cell r="S36">
            <v>50</v>
          </cell>
          <cell r="T36">
            <v>6</v>
          </cell>
          <cell r="U36">
            <v>127</v>
          </cell>
          <cell r="V36">
            <v>43</v>
          </cell>
          <cell r="W36">
            <v>9</v>
          </cell>
          <cell r="X36">
            <v>1</v>
          </cell>
          <cell r="AA36">
            <v>2</v>
          </cell>
          <cell r="AD36">
            <v>3</v>
          </cell>
          <cell r="AE36">
            <v>2</v>
          </cell>
          <cell r="AF36">
            <v>2</v>
          </cell>
          <cell r="AG36">
            <v>2</v>
          </cell>
          <cell r="AH36">
            <v>4</v>
          </cell>
        </row>
        <row r="37">
          <cell r="A37">
            <v>2</v>
          </cell>
          <cell r="B37" t="str">
            <v>CapeCod</v>
          </cell>
          <cell r="C37">
            <v>38687</v>
          </cell>
          <cell r="D37" t="str">
            <v>num</v>
          </cell>
          <cell r="E37">
            <v>7806</v>
          </cell>
          <cell r="F37">
            <v>33</v>
          </cell>
          <cell r="G37">
            <v>78390</v>
          </cell>
          <cell r="H37">
            <v>2565</v>
          </cell>
          <cell r="I37">
            <v>6278</v>
          </cell>
          <cell r="J37">
            <v>156</v>
          </cell>
          <cell r="K37">
            <v>32</v>
          </cell>
          <cell r="L37">
            <v>1647</v>
          </cell>
          <cell r="M37">
            <v>123</v>
          </cell>
          <cell r="N37">
            <v>3</v>
          </cell>
          <cell r="Q37">
            <v>13</v>
          </cell>
          <cell r="R37">
            <v>243</v>
          </cell>
          <cell r="S37">
            <v>49</v>
          </cell>
          <cell r="T37">
            <v>6</v>
          </cell>
          <cell r="U37">
            <v>121</v>
          </cell>
          <cell r="V37">
            <v>44</v>
          </cell>
          <cell r="W37">
            <v>9</v>
          </cell>
          <cell r="X37">
            <v>1</v>
          </cell>
          <cell r="AA37">
            <v>2</v>
          </cell>
          <cell r="AD37">
            <v>3</v>
          </cell>
          <cell r="AE37">
            <v>2</v>
          </cell>
          <cell r="AF37">
            <v>2</v>
          </cell>
          <cell r="AG37">
            <v>2</v>
          </cell>
          <cell r="AH37">
            <v>4</v>
          </cell>
        </row>
        <row r="38">
          <cell r="A38">
            <v>2</v>
          </cell>
          <cell r="B38" t="str">
            <v>CapeCod</v>
          </cell>
          <cell r="C38">
            <v>38718</v>
          </cell>
          <cell r="D38" t="str">
            <v>num</v>
          </cell>
          <cell r="E38">
            <v>7624</v>
          </cell>
          <cell r="F38">
            <v>36</v>
          </cell>
          <cell r="G38">
            <v>78604</v>
          </cell>
          <cell r="H38">
            <v>2665</v>
          </cell>
          <cell r="I38">
            <v>6362</v>
          </cell>
          <cell r="J38">
            <v>155</v>
          </cell>
          <cell r="K38">
            <v>32</v>
          </cell>
          <cell r="L38">
            <v>1634</v>
          </cell>
          <cell r="M38">
            <v>124</v>
          </cell>
          <cell r="N38">
            <v>3</v>
          </cell>
          <cell r="Q38">
            <v>13</v>
          </cell>
          <cell r="R38">
            <v>248</v>
          </cell>
          <cell r="S38">
            <v>49</v>
          </cell>
          <cell r="T38">
            <v>6</v>
          </cell>
          <cell r="U38">
            <v>121</v>
          </cell>
          <cell r="V38">
            <v>43</v>
          </cell>
          <cell r="W38">
            <v>8</v>
          </cell>
          <cell r="X38">
            <v>1</v>
          </cell>
          <cell r="AA38">
            <v>2</v>
          </cell>
          <cell r="AD38">
            <v>3</v>
          </cell>
          <cell r="AE38">
            <v>2</v>
          </cell>
          <cell r="AF38">
            <v>3</v>
          </cell>
          <cell r="AG38">
            <v>3</v>
          </cell>
          <cell r="AH38">
            <v>4</v>
          </cell>
        </row>
        <row r="39">
          <cell r="A39">
            <v>2</v>
          </cell>
          <cell r="B39" t="str">
            <v>CapeCod</v>
          </cell>
          <cell r="C39">
            <v>38749</v>
          </cell>
          <cell r="D39" t="str">
            <v>num</v>
          </cell>
          <cell r="E39">
            <v>7555</v>
          </cell>
          <cell r="F39">
            <v>35</v>
          </cell>
          <cell r="G39">
            <v>78831</v>
          </cell>
          <cell r="H39">
            <v>2668</v>
          </cell>
          <cell r="I39">
            <v>6394</v>
          </cell>
          <cell r="J39">
            <v>158</v>
          </cell>
          <cell r="K39">
            <v>33</v>
          </cell>
          <cell r="L39">
            <v>1619</v>
          </cell>
          <cell r="M39">
            <v>123</v>
          </cell>
          <cell r="N39">
            <v>3</v>
          </cell>
          <cell r="Q39">
            <v>13</v>
          </cell>
          <cell r="R39">
            <v>258</v>
          </cell>
          <cell r="S39">
            <v>49</v>
          </cell>
          <cell r="T39">
            <v>6</v>
          </cell>
          <cell r="U39">
            <v>123</v>
          </cell>
          <cell r="V39">
            <v>43</v>
          </cell>
          <cell r="W39">
            <v>8</v>
          </cell>
          <cell r="X39">
            <v>1</v>
          </cell>
          <cell r="AA39">
            <v>2</v>
          </cell>
          <cell r="AD39">
            <v>3</v>
          </cell>
          <cell r="AE39">
            <v>2</v>
          </cell>
          <cell r="AF39">
            <v>3</v>
          </cell>
          <cell r="AG39">
            <v>2</v>
          </cell>
          <cell r="AH39">
            <v>4</v>
          </cell>
        </row>
        <row r="40">
          <cell r="A40">
            <v>2</v>
          </cell>
          <cell r="B40" t="str">
            <v>CapeCod</v>
          </cell>
          <cell r="C40">
            <v>38777</v>
          </cell>
          <cell r="D40" t="str">
            <v>num</v>
          </cell>
          <cell r="E40">
            <v>7511</v>
          </cell>
          <cell r="F40">
            <v>33</v>
          </cell>
          <cell r="G40">
            <v>78916</v>
          </cell>
          <cell r="H40">
            <v>2725</v>
          </cell>
          <cell r="I40">
            <v>6396</v>
          </cell>
          <cell r="J40">
            <v>159</v>
          </cell>
          <cell r="K40">
            <v>33</v>
          </cell>
          <cell r="L40">
            <v>1617</v>
          </cell>
          <cell r="M40">
            <v>122</v>
          </cell>
          <cell r="N40">
            <v>3</v>
          </cell>
          <cell r="Q40">
            <v>13</v>
          </cell>
          <cell r="R40">
            <v>259</v>
          </cell>
          <cell r="S40">
            <v>48</v>
          </cell>
          <cell r="T40">
            <v>6</v>
          </cell>
          <cell r="U40">
            <v>120</v>
          </cell>
          <cell r="V40">
            <v>44</v>
          </cell>
          <cell r="W40">
            <v>8</v>
          </cell>
          <cell r="X40">
            <v>1</v>
          </cell>
          <cell r="AA40">
            <v>2</v>
          </cell>
          <cell r="AD40">
            <v>3</v>
          </cell>
          <cell r="AE40">
            <v>2</v>
          </cell>
          <cell r="AF40">
            <v>3</v>
          </cell>
          <cell r="AG40">
            <v>2</v>
          </cell>
          <cell r="AH40">
            <v>5</v>
          </cell>
        </row>
        <row r="41">
          <cell r="A41">
            <v>2</v>
          </cell>
          <cell r="B41" t="str">
            <v>CapeCod</v>
          </cell>
          <cell r="C41">
            <v>38808</v>
          </cell>
          <cell r="D41" t="str">
            <v>num</v>
          </cell>
          <cell r="E41">
            <v>7507</v>
          </cell>
          <cell r="F41">
            <v>34</v>
          </cell>
          <cell r="G41">
            <v>78962</v>
          </cell>
          <cell r="H41">
            <v>2839</v>
          </cell>
          <cell r="I41">
            <v>6393</v>
          </cell>
          <cell r="J41">
            <v>160</v>
          </cell>
          <cell r="K41">
            <v>33</v>
          </cell>
          <cell r="L41">
            <v>1618</v>
          </cell>
          <cell r="M41">
            <v>122</v>
          </cell>
          <cell r="N41">
            <v>3</v>
          </cell>
          <cell r="Q41">
            <v>14</v>
          </cell>
          <cell r="R41">
            <v>261</v>
          </cell>
          <cell r="S41">
            <v>48</v>
          </cell>
          <cell r="T41">
            <v>6</v>
          </cell>
          <cell r="U41">
            <v>124</v>
          </cell>
          <cell r="V41">
            <v>45</v>
          </cell>
          <cell r="W41">
            <v>8</v>
          </cell>
          <cell r="X41">
            <v>1</v>
          </cell>
          <cell r="AA41">
            <v>2</v>
          </cell>
          <cell r="AD41">
            <v>3</v>
          </cell>
          <cell r="AE41">
            <v>2</v>
          </cell>
          <cell r="AF41">
            <v>3</v>
          </cell>
          <cell r="AG41">
            <v>2</v>
          </cell>
          <cell r="AH41">
            <v>4</v>
          </cell>
        </row>
        <row r="42">
          <cell r="A42">
            <v>2</v>
          </cell>
          <cell r="B42" t="str">
            <v>CapeCod</v>
          </cell>
          <cell r="C42">
            <v>38838</v>
          </cell>
          <cell r="D42" t="str">
            <v>num</v>
          </cell>
          <cell r="E42">
            <v>7595</v>
          </cell>
          <cell r="F42">
            <v>33</v>
          </cell>
          <cell r="G42">
            <v>78977</v>
          </cell>
          <cell r="H42">
            <v>2893</v>
          </cell>
          <cell r="I42">
            <v>6364</v>
          </cell>
          <cell r="J42">
            <v>151</v>
          </cell>
          <cell r="K42">
            <v>32</v>
          </cell>
          <cell r="L42">
            <v>1620</v>
          </cell>
          <cell r="M42">
            <v>117</v>
          </cell>
          <cell r="N42">
            <v>3</v>
          </cell>
          <cell r="Q42">
            <v>14</v>
          </cell>
          <cell r="R42">
            <v>275</v>
          </cell>
          <cell r="S42">
            <v>54</v>
          </cell>
          <cell r="T42">
            <v>6</v>
          </cell>
          <cell r="U42">
            <v>126</v>
          </cell>
          <cell r="V42">
            <v>46</v>
          </cell>
          <cell r="W42">
            <v>8</v>
          </cell>
          <cell r="X42">
            <v>1</v>
          </cell>
          <cell r="AA42">
            <v>2</v>
          </cell>
          <cell r="AD42">
            <v>3</v>
          </cell>
          <cell r="AE42">
            <v>2</v>
          </cell>
          <cell r="AF42">
            <v>3</v>
          </cell>
          <cell r="AG42">
            <v>2</v>
          </cell>
          <cell r="AH42">
            <v>4</v>
          </cell>
        </row>
        <row r="43">
          <cell r="A43">
            <v>2</v>
          </cell>
          <cell r="B43" t="str">
            <v>CapeCod</v>
          </cell>
          <cell r="C43">
            <v>38869</v>
          </cell>
          <cell r="D43" t="str">
            <v>num</v>
          </cell>
          <cell r="E43">
            <v>7791</v>
          </cell>
          <cell r="F43">
            <v>35</v>
          </cell>
          <cell r="G43">
            <v>79085</v>
          </cell>
          <cell r="H43">
            <v>2901</v>
          </cell>
          <cell r="I43">
            <v>6329</v>
          </cell>
          <cell r="J43">
            <v>149</v>
          </cell>
          <cell r="K43">
            <v>32</v>
          </cell>
          <cell r="L43">
            <v>1618</v>
          </cell>
          <cell r="M43">
            <v>115</v>
          </cell>
          <cell r="N43">
            <v>3</v>
          </cell>
          <cell r="Q43">
            <v>14</v>
          </cell>
          <cell r="R43">
            <v>274</v>
          </cell>
          <cell r="S43">
            <v>54</v>
          </cell>
          <cell r="T43">
            <v>6</v>
          </cell>
          <cell r="U43">
            <v>131</v>
          </cell>
          <cell r="V43">
            <v>47</v>
          </cell>
          <cell r="W43">
            <v>8</v>
          </cell>
          <cell r="X43">
            <v>1</v>
          </cell>
          <cell r="AA43">
            <v>2</v>
          </cell>
          <cell r="AD43">
            <v>3</v>
          </cell>
          <cell r="AE43">
            <v>2</v>
          </cell>
          <cell r="AF43">
            <v>3</v>
          </cell>
          <cell r="AG43">
            <v>2</v>
          </cell>
          <cell r="AH43">
            <v>4</v>
          </cell>
        </row>
        <row r="44">
          <cell r="A44">
            <v>2</v>
          </cell>
          <cell r="B44" t="str">
            <v>CapeCod</v>
          </cell>
          <cell r="C44">
            <v>38899</v>
          </cell>
          <cell r="D44" t="str">
            <v>num</v>
          </cell>
          <cell r="E44">
            <v>7940</v>
          </cell>
          <cell r="F44">
            <v>35</v>
          </cell>
          <cell r="G44">
            <v>79173</v>
          </cell>
          <cell r="H44">
            <v>2852</v>
          </cell>
          <cell r="I44">
            <v>6208</v>
          </cell>
          <cell r="J44">
            <v>142</v>
          </cell>
          <cell r="K44">
            <v>32</v>
          </cell>
          <cell r="L44">
            <v>1612</v>
          </cell>
          <cell r="M44">
            <v>115</v>
          </cell>
          <cell r="N44">
            <v>3</v>
          </cell>
          <cell r="Q44">
            <v>14</v>
          </cell>
          <cell r="R44">
            <v>270</v>
          </cell>
          <cell r="S44">
            <v>54</v>
          </cell>
          <cell r="T44">
            <v>6</v>
          </cell>
          <cell r="U44">
            <v>131</v>
          </cell>
          <cell r="V44">
            <v>47</v>
          </cell>
          <cell r="W44">
            <v>9</v>
          </cell>
          <cell r="X44">
            <v>1</v>
          </cell>
          <cell r="AA44">
            <v>2</v>
          </cell>
          <cell r="AD44">
            <v>3</v>
          </cell>
          <cell r="AE44">
            <v>2</v>
          </cell>
          <cell r="AF44">
            <v>3</v>
          </cell>
          <cell r="AG44">
            <v>2</v>
          </cell>
          <cell r="AH44">
            <v>4</v>
          </cell>
        </row>
        <row r="45">
          <cell r="A45">
            <v>2</v>
          </cell>
          <cell r="B45" t="str">
            <v>CapeCod</v>
          </cell>
          <cell r="C45">
            <v>38930</v>
          </cell>
          <cell r="D45" t="str">
            <v>num</v>
          </cell>
          <cell r="E45">
            <v>8003</v>
          </cell>
          <cell r="F45">
            <v>35</v>
          </cell>
          <cell r="G45">
            <v>79322</v>
          </cell>
          <cell r="H45">
            <v>2800</v>
          </cell>
          <cell r="I45">
            <v>6116</v>
          </cell>
          <cell r="J45">
            <v>137</v>
          </cell>
          <cell r="K45">
            <v>33</v>
          </cell>
          <cell r="L45">
            <v>1603</v>
          </cell>
          <cell r="M45">
            <v>116</v>
          </cell>
          <cell r="N45">
            <v>3</v>
          </cell>
          <cell r="Q45">
            <v>14</v>
          </cell>
          <cell r="R45">
            <v>262</v>
          </cell>
          <cell r="S45">
            <v>55</v>
          </cell>
          <cell r="T45">
            <v>6</v>
          </cell>
          <cell r="U45">
            <v>123</v>
          </cell>
          <cell r="V45">
            <v>47</v>
          </cell>
          <cell r="W45">
            <v>9</v>
          </cell>
          <cell r="X45">
            <v>1</v>
          </cell>
          <cell r="AA45">
            <v>1</v>
          </cell>
          <cell r="AD45">
            <v>6</v>
          </cell>
          <cell r="AE45">
            <v>2</v>
          </cell>
          <cell r="AF45">
            <v>3</v>
          </cell>
          <cell r="AG45">
            <v>2</v>
          </cell>
          <cell r="AH45">
            <v>1</v>
          </cell>
        </row>
        <row r="46">
          <cell r="A46">
            <v>2</v>
          </cell>
          <cell r="B46" t="str">
            <v>CapeCod</v>
          </cell>
          <cell r="C46">
            <v>38961</v>
          </cell>
          <cell r="D46" t="str">
            <v>num</v>
          </cell>
          <cell r="E46">
            <v>8006</v>
          </cell>
          <cell r="F46">
            <v>33</v>
          </cell>
          <cell r="G46">
            <v>79414</v>
          </cell>
          <cell r="H46">
            <v>2792</v>
          </cell>
          <cell r="I46">
            <v>6062</v>
          </cell>
          <cell r="J46">
            <v>138</v>
          </cell>
          <cell r="K46">
            <v>33</v>
          </cell>
          <cell r="L46">
            <v>1588</v>
          </cell>
          <cell r="M46">
            <v>117</v>
          </cell>
          <cell r="N46">
            <v>3</v>
          </cell>
          <cell r="Q46">
            <v>14</v>
          </cell>
          <cell r="R46">
            <v>272</v>
          </cell>
          <cell r="S46">
            <v>56</v>
          </cell>
          <cell r="T46">
            <v>6</v>
          </cell>
          <cell r="U46">
            <v>128</v>
          </cell>
          <cell r="V46">
            <v>45</v>
          </cell>
          <cell r="W46">
            <v>9</v>
          </cell>
          <cell r="X46">
            <v>1</v>
          </cell>
          <cell r="AA46">
            <v>1</v>
          </cell>
          <cell r="AD46">
            <v>6</v>
          </cell>
          <cell r="AE46">
            <v>2</v>
          </cell>
          <cell r="AF46">
            <v>3</v>
          </cell>
          <cell r="AG46">
            <v>2</v>
          </cell>
        </row>
        <row r="47">
          <cell r="A47">
            <v>2</v>
          </cell>
          <cell r="B47" t="str">
            <v>CapeCod</v>
          </cell>
          <cell r="C47">
            <v>38991</v>
          </cell>
          <cell r="D47" t="str">
            <v>num</v>
          </cell>
          <cell r="E47">
            <v>7959</v>
          </cell>
          <cell r="F47">
            <v>33</v>
          </cell>
          <cell r="G47">
            <v>79376</v>
          </cell>
          <cell r="H47">
            <v>2762</v>
          </cell>
          <cell r="I47">
            <v>6137</v>
          </cell>
          <cell r="J47">
            <v>141</v>
          </cell>
          <cell r="K47">
            <v>33</v>
          </cell>
          <cell r="L47">
            <v>1589</v>
          </cell>
          <cell r="M47">
            <v>116</v>
          </cell>
          <cell r="N47">
            <v>3</v>
          </cell>
          <cell r="Q47">
            <v>14</v>
          </cell>
          <cell r="R47">
            <v>278</v>
          </cell>
          <cell r="S47">
            <v>55</v>
          </cell>
          <cell r="T47">
            <v>6</v>
          </cell>
          <cell r="U47">
            <v>129</v>
          </cell>
          <cell r="V47">
            <v>49</v>
          </cell>
          <cell r="W47">
            <v>9</v>
          </cell>
          <cell r="X47">
            <v>1</v>
          </cell>
          <cell r="AA47">
            <v>2</v>
          </cell>
          <cell r="AD47">
            <v>6</v>
          </cell>
          <cell r="AE47">
            <v>2</v>
          </cell>
          <cell r="AF47">
            <v>3</v>
          </cell>
          <cell r="AG47">
            <v>2</v>
          </cell>
        </row>
        <row r="48">
          <cell r="A48">
            <v>2</v>
          </cell>
          <cell r="B48" t="str">
            <v>CapeCod</v>
          </cell>
          <cell r="C48">
            <v>39022</v>
          </cell>
          <cell r="D48" t="str">
            <v>num</v>
          </cell>
          <cell r="E48">
            <v>7833</v>
          </cell>
          <cell r="F48">
            <v>35</v>
          </cell>
          <cell r="G48">
            <v>79757</v>
          </cell>
          <cell r="H48">
            <v>2565</v>
          </cell>
          <cell r="I48">
            <v>6241</v>
          </cell>
          <cell r="J48">
            <v>149</v>
          </cell>
          <cell r="K48">
            <v>32</v>
          </cell>
          <cell r="L48">
            <v>1604</v>
          </cell>
          <cell r="M48">
            <v>114</v>
          </cell>
          <cell r="N48">
            <v>3</v>
          </cell>
          <cell r="Q48">
            <v>14</v>
          </cell>
          <cell r="R48">
            <v>308</v>
          </cell>
          <cell r="S48">
            <v>57</v>
          </cell>
          <cell r="T48">
            <v>7</v>
          </cell>
          <cell r="U48">
            <v>137</v>
          </cell>
          <cell r="V48">
            <v>49</v>
          </cell>
          <cell r="W48">
            <v>9</v>
          </cell>
          <cell r="X48">
            <v>1</v>
          </cell>
          <cell r="AA48">
            <v>2</v>
          </cell>
          <cell r="AD48">
            <v>6</v>
          </cell>
          <cell r="AE48">
            <v>3</v>
          </cell>
          <cell r="AF48">
            <v>3</v>
          </cell>
          <cell r="AG48">
            <v>2</v>
          </cell>
        </row>
        <row r="49">
          <cell r="A49">
            <v>2</v>
          </cell>
          <cell r="B49" t="str">
            <v>CapeCod</v>
          </cell>
          <cell r="C49">
            <v>39052</v>
          </cell>
          <cell r="D49" t="str">
            <v>num</v>
          </cell>
          <cell r="E49">
            <v>7579</v>
          </cell>
          <cell r="F49">
            <v>44</v>
          </cell>
          <cell r="G49">
            <v>79744</v>
          </cell>
          <cell r="H49">
            <v>2816</v>
          </cell>
          <cell r="I49">
            <v>6361</v>
          </cell>
          <cell r="J49">
            <v>148</v>
          </cell>
          <cell r="K49">
            <v>31</v>
          </cell>
          <cell r="L49">
            <v>1578</v>
          </cell>
          <cell r="M49">
            <v>105</v>
          </cell>
          <cell r="N49">
            <v>3</v>
          </cell>
          <cell r="Q49">
            <v>49</v>
          </cell>
          <cell r="R49">
            <v>301</v>
          </cell>
          <cell r="S49">
            <v>56</v>
          </cell>
          <cell r="T49">
            <v>8</v>
          </cell>
          <cell r="U49">
            <v>142</v>
          </cell>
          <cell r="V49">
            <v>57</v>
          </cell>
          <cell r="W49">
            <v>9</v>
          </cell>
          <cell r="X49">
            <v>1</v>
          </cell>
          <cell r="AA49">
            <v>2</v>
          </cell>
          <cell r="AD49">
            <v>6</v>
          </cell>
          <cell r="AE49">
            <v>3</v>
          </cell>
          <cell r="AF49">
            <v>3</v>
          </cell>
          <cell r="AG49">
            <v>2</v>
          </cell>
        </row>
        <row r="50">
          <cell r="A50">
            <v>2</v>
          </cell>
          <cell r="B50" t="str">
            <v>CapeCod</v>
          </cell>
          <cell r="C50">
            <v>39083</v>
          </cell>
          <cell r="D50" t="str">
            <v>num</v>
          </cell>
          <cell r="E50">
            <v>7461</v>
          </cell>
          <cell r="F50">
            <v>41</v>
          </cell>
          <cell r="G50">
            <v>80024</v>
          </cell>
          <cell r="H50">
            <v>2883</v>
          </cell>
          <cell r="I50">
            <v>6390</v>
          </cell>
          <cell r="J50">
            <v>148</v>
          </cell>
          <cell r="K50">
            <v>32</v>
          </cell>
          <cell r="L50">
            <v>1565</v>
          </cell>
          <cell r="M50">
            <v>104</v>
          </cell>
          <cell r="N50">
            <v>3</v>
          </cell>
          <cell r="Q50">
            <v>51</v>
          </cell>
          <cell r="R50">
            <v>329</v>
          </cell>
          <cell r="S50">
            <v>58</v>
          </cell>
          <cell r="T50">
            <v>8</v>
          </cell>
          <cell r="U50">
            <v>147</v>
          </cell>
          <cell r="V50">
            <v>58</v>
          </cell>
          <cell r="W50">
            <v>9</v>
          </cell>
          <cell r="AA50">
            <v>2</v>
          </cell>
          <cell r="AD50">
            <v>6</v>
          </cell>
          <cell r="AE50">
            <v>3</v>
          </cell>
          <cell r="AF50">
            <v>3</v>
          </cell>
          <cell r="AG50">
            <v>2</v>
          </cell>
        </row>
        <row r="51">
          <cell r="A51">
            <v>2</v>
          </cell>
          <cell r="B51" t="str">
            <v>CapeCod</v>
          </cell>
          <cell r="C51">
            <v>39114</v>
          </cell>
          <cell r="D51" t="str">
            <v>num</v>
          </cell>
          <cell r="E51">
            <v>7417</v>
          </cell>
          <cell r="F51">
            <v>41</v>
          </cell>
          <cell r="G51">
            <v>80085</v>
          </cell>
          <cell r="H51">
            <v>2998</v>
          </cell>
          <cell r="I51">
            <v>6429</v>
          </cell>
          <cell r="J51">
            <v>147</v>
          </cell>
          <cell r="K51">
            <v>31</v>
          </cell>
          <cell r="L51">
            <v>1551</v>
          </cell>
          <cell r="M51">
            <v>101</v>
          </cell>
          <cell r="N51">
            <v>3</v>
          </cell>
          <cell r="Q51">
            <v>51</v>
          </cell>
          <cell r="R51">
            <v>344</v>
          </cell>
          <cell r="S51">
            <v>61</v>
          </cell>
          <cell r="T51">
            <v>8</v>
          </cell>
          <cell r="U51">
            <v>156</v>
          </cell>
          <cell r="V51">
            <v>61</v>
          </cell>
          <cell r="W51">
            <v>10</v>
          </cell>
          <cell r="AA51">
            <v>2</v>
          </cell>
          <cell r="AD51">
            <v>6</v>
          </cell>
          <cell r="AE51">
            <v>3</v>
          </cell>
          <cell r="AF51">
            <v>3</v>
          </cell>
          <cell r="AG51">
            <v>2</v>
          </cell>
        </row>
        <row r="52">
          <cell r="A52">
            <v>2</v>
          </cell>
          <cell r="B52" t="str">
            <v>CapeCod</v>
          </cell>
          <cell r="C52">
            <v>39142</v>
          </cell>
          <cell r="D52" t="str">
            <v>num</v>
          </cell>
          <cell r="E52">
            <v>7383</v>
          </cell>
          <cell r="F52">
            <v>40</v>
          </cell>
          <cell r="G52">
            <v>80225</v>
          </cell>
          <cell r="H52">
            <v>3033</v>
          </cell>
          <cell r="I52">
            <v>6478</v>
          </cell>
          <cell r="J52">
            <v>148</v>
          </cell>
          <cell r="K52">
            <v>32</v>
          </cell>
          <cell r="L52">
            <v>1553</v>
          </cell>
          <cell r="M52">
            <v>98</v>
          </cell>
          <cell r="N52">
            <v>3</v>
          </cell>
          <cell r="Q52">
            <v>51</v>
          </cell>
          <cell r="R52">
            <v>343</v>
          </cell>
          <cell r="S52">
            <v>63</v>
          </cell>
          <cell r="T52">
            <v>8</v>
          </cell>
          <cell r="U52">
            <v>159</v>
          </cell>
          <cell r="V52">
            <v>61</v>
          </cell>
          <cell r="W52">
            <v>10</v>
          </cell>
          <cell r="AA52">
            <v>2</v>
          </cell>
          <cell r="AD52">
            <v>6</v>
          </cell>
          <cell r="AE52">
            <v>3</v>
          </cell>
          <cell r="AF52">
            <v>3</v>
          </cell>
          <cell r="AG52">
            <v>2</v>
          </cell>
        </row>
        <row r="53">
          <cell r="A53">
            <v>2</v>
          </cell>
          <cell r="B53" t="str">
            <v>CapeCod</v>
          </cell>
          <cell r="C53">
            <v>39173</v>
          </cell>
          <cell r="D53" t="str">
            <v>num</v>
          </cell>
          <cell r="E53">
            <v>7386</v>
          </cell>
          <cell r="F53">
            <v>40</v>
          </cell>
          <cell r="G53">
            <v>80314</v>
          </cell>
          <cell r="H53">
            <v>3018</v>
          </cell>
          <cell r="I53">
            <v>6497</v>
          </cell>
          <cell r="J53">
            <v>148</v>
          </cell>
          <cell r="K53">
            <v>32</v>
          </cell>
          <cell r="L53">
            <v>1553</v>
          </cell>
          <cell r="M53">
            <v>96</v>
          </cell>
          <cell r="N53">
            <v>3</v>
          </cell>
          <cell r="Q53">
            <v>51</v>
          </cell>
          <cell r="R53">
            <v>342</v>
          </cell>
          <cell r="S53">
            <v>63</v>
          </cell>
          <cell r="T53">
            <v>8</v>
          </cell>
          <cell r="U53">
            <v>160</v>
          </cell>
          <cell r="V53">
            <v>63</v>
          </cell>
          <cell r="W53">
            <v>10</v>
          </cell>
          <cell r="AA53">
            <v>2</v>
          </cell>
          <cell r="AD53">
            <v>6</v>
          </cell>
          <cell r="AE53">
            <v>3</v>
          </cell>
          <cell r="AF53">
            <v>3</v>
          </cell>
          <cell r="AG53">
            <v>2</v>
          </cell>
        </row>
        <row r="54">
          <cell r="A54">
            <v>2</v>
          </cell>
          <cell r="B54" t="str">
            <v>CapeCod</v>
          </cell>
          <cell r="C54">
            <v>39203</v>
          </cell>
          <cell r="D54" t="str">
            <v>num</v>
          </cell>
          <cell r="E54">
            <v>7465</v>
          </cell>
          <cell r="F54">
            <v>39</v>
          </cell>
          <cell r="G54">
            <v>80327</v>
          </cell>
          <cell r="H54">
            <v>3022</v>
          </cell>
          <cell r="I54">
            <v>6451</v>
          </cell>
          <cell r="J54">
            <v>148</v>
          </cell>
          <cell r="K54">
            <v>32</v>
          </cell>
          <cell r="L54">
            <v>1556</v>
          </cell>
          <cell r="M54">
            <v>98</v>
          </cell>
          <cell r="N54">
            <v>3</v>
          </cell>
          <cell r="Q54">
            <v>51</v>
          </cell>
          <cell r="R54">
            <v>341</v>
          </cell>
          <cell r="S54">
            <v>64</v>
          </cell>
          <cell r="T54">
            <v>8</v>
          </cell>
          <cell r="U54">
            <v>160</v>
          </cell>
          <cell r="V54">
            <v>63</v>
          </cell>
          <cell r="W54">
            <v>10</v>
          </cell>
          <cell r="AA54">
            <v>2</v>
          </cell>
          <cell r="AD54">
            <v>6</v>
          </cell>
          <cell r="AE54">
            <v>3</v>
          </cell>
          <cell r="AF54">
            <v>3</v>
          </cell>
          <cell r="AG54">
            <v>2</v>
          </cell>
        </row>
        <row r="55">
          <cell r="A55">
            <v>2</v>
          </cell>
          <cell r="B55" t="str">
            <v>CapeCod</v>
          </cell>
          <cell r="C55">
            <v>39234</v>
          </cell>
          <cell r="D55" t="str">
            <v>num</v>
          </cell>
          <cell r="E55">
            <v>7690</v>
          </cell>
          <cell r="F55">
            <v>39</v>
          </cell>
          <cell r="G55">
            <v>80417</v>
          </cell>
          <cell r="H55">
            <v>3006</v>
          </cell>
          <cell r="I55">
            <v>6369</v>
          </cell>
          <cell r="J55">
            <v>149</v>
          </cell>
          <cell r="K55">
            <v>31</v>
          </cell>
          <cell r="L55">
            <v>1549</v>
          </cell>
          <cell r="M55">
            <v>97</v>
          </cell>
          <cell r="N55">
            <v>3</v>
          </cell>
          <cell r="Q55">
            <v>51</v>
          </cell>
          <cell r="R55">
            <v>339</v>
          </cell>
          <cell r="S55">
            <v>64</v>
          </cell>
          <cell r="T55">
            <v>8</v>
          </cell>
          <cell r="U55">
            <v>160</v>
          </cell>
          <cell r="V55">
            <v>64</v>
          </cell>
          <cell r="W55">
            <v>10</v>
          </cell>
          <cell r="AA55">
            <v>2</v>
          </cell>
          <cell r="AD55">
            <v>6</v>
          </cell>
          <cell r="AE55">
            <v>3</v>
          </cell>
          <cell r="AF55">
            <v>3</v>
          </cell>
          <cell r="AG55">
            <v>2</v>
          </cell>
        </row>
        <row r="56">
          <cell r="A56">
            <v>2</v>
          </cell>
          <cell r="B56" t="str">
            <v>CapeCod</v>
          </cell>
          <cell r="C56">
            <v>39264</v>
          </cell>
          <cell r="D56" t="str">
            <v>num</v>
          </cell>
          <cell r="E56">
            <v>7855</v>
          </cell>
          <cell r="F56">
            <v>37</v>
          </cell>
          <cell r="G56">
            <v>80501</v>
          </cell>
          <cell r="H56">
            <v>2958</v>
          </cell>
          <cell r="I56">
            <v>6237</v>
          </cell>
          <cell r="J56">
            <v>145</v>
          </cell>
          <cell r="K56">
            <v>30</v>
          </cell>
          <cell r="L56">
            <v>1523</v>
          </cell>
          <cell r="M56">
            <v>96</v>
          </cell>
          <cell r="N56">
            <v>3</v>
          </cell>
          <cell r="Q56">
            <v>51</v>
          </cell>
          <cell r="R56">
            <v>332</v>
          </cell>
          <cell r="S56">
            <v>64</v>
          </cell>
          <cell r="T56">
            <v>8</v>
          </cell>
          <cell r="U56">
            <v>158</v>
          </cell>
          <cell r="V56">
            <v>63</v>
          </cell>
          <cell r="W56">
            <v>10</v>
          </cell>
          <cell r="AA56">
            <v>2</v>
          </cell>
          <cell r="AD56">
            <v>6</v>
          </cell>
          <cell r="AE56">
            <v>3</v>
          </cell>
          <cell r="AF56">
            <v>3</v>
          </cell>
          <cell r="AG56">
            <v>2</v>
          </cell>
        </row>
        <row r="57">
          <cell r="A57">
            <v>2</v>
          </cell>
          <cell r="B57" t="str">
            <v>CapeCod</v>
          </cell>
          <cell r="C57">
            <v>39295</v>
          </cell>
          <cell r="D57" t="str">
            <v>num</v>
          </cell>
          <cell r="E57">
            <v>7906</v>
          </cell>
          <cell r="F57">
            <v>37</v>
          </cell>
          <cell r="G57">
            <v>80584</v>
          </cell>
          <cell r="H57">
            <v>2925</v>
          </cell>
          <cell r="I57">
            <v>6148</v>
          </cell>
          <cell r="J57">
            <v>134</v>
          </cell>
          <cell r="K57">
            <v>30</v>
          </cell>
          <cell r="L57">
            <v>1507</v>
          </cell>
          <cell r="M57">
            <v>96</v>
          </cell>
          <cell r="N57">
            <v>3</v>
          </cell>
          <cell r="Q57">
            <v>51</v>
          </cell>
          <cell r="R57">
            <v>326</v>
          </cell>
          <cell r="S57">
            <v>63</v>
          </cell>
          <cell r="T57">
            <v>8</v>
          </cell>
          <cell r="U57">
            <v>153</v>
          </cell>
          <cell r="V57">
            <v>63</v>
          </cell>
          <cell r="W57">
            <v>10</v>
          </cell>
          <cell r="AA57">
            <v>2</v>
          </cell>
          <cell r="AD57">
            <v>6</v>
          </cell>
          <cell r="AE57">
            <v>3</v>
          </cell>
          <cell r="AF57">
            <v>3</v>
          </cell>
          <cell r="AG57">
            <v>2</v>
          </cell>
        </row>
        <row r="58">
          <cell r="A58">
            <v>2</v>
          </cell>
          <cell r="B58" t="str">
            <v>CapeCod</v>
          </cell>
          <cell r="C58">
            <v>39326</v>
          </cell>
          <cell r="D58" t="str">
            <v>num</v>
          </cell>
          <cell r="E58">
            <v>7913</v>
          </cell>
          <cell r="F58">
            <v>37</v>
          </cell>
          <cell r="G58">
            <v>80625</v>
          </cell>
          <cell r="H58">
            <v>2865</v>
          </cell>
          <cell r="I58">
            <v>6126</v>
          </cell>
          <cell r="J58">
            <v>137</v>
          </cell>
          <cell r="K58">
            <v>30</v>
          </cell>
          <cell r="L58">
            <v>1520</v>
          </cell>
          <cell r="M58">
            <v>96</v>
          </cell>
          <cell r="N58">
            <v>3</v>
          </cell>
          <cell r="Q58">
            <v>51</v>
          </cell>
          <cell r="R58">
            <v>314</v>
          </cell>
          <cell r="S58">
            <v>64</v>
          </cell>
          <cell r="T58">
            <v>8</v>
          </cell>
          <cell r="U58">
            <v>151</v>
          </cell>
          <cell r="V58">
            <v>63</v>
          </cell>
          <cell r="W58">
            <v>10</v>
          </cell>
          <cell r="AA58">
            <v>1</v>
          </cell>
          <cell r="AD58">
            <v>6</v>
          </cell>
          <cell r="AE58">
            <v>3</v>
          </cell>
          <cell r="AF58">
            <v>3</v>
          </cell>
          <cell r="AG58">
            <v>2</v>
          </cell>
        </row>
        <row r="59">
          <cell r="A59">
            <v>2</v>
          </cell>
          <cell r="B59" t="str">
            <v>CapeCod</v>
          </cell>
          <cell r="C59">
            <v>39356</v>
          </cell>
          <cell r="D59" t="str">
            <v>num</v>
          </cell>
          <cell r="E59">
            <v>7874</v>
          </cell>
          <cell r="F59">
            <v>34</v>
          </cell>
          <cell r="G59">
            <v>80721</v>
          </cell>
          <cell r="H59">
            <v>2803</v>
          </cell>
          <cell r="I59">
            <v>6189</v>
          </cell>
          <cell r="J59">
            <v>147</v>
          </cell>
          <cell r="K59">
            <v>29</v>
          </cell>
          <cell r="L59">
            <v>1524</v>
          </cell>
          <cell r="M59">
            <v>94</v>
          </cell>
          <cell r="N59">
            <v>3</v>
          </cell>
          <cell r="Q59">
            <v>51</v>
          </cell>
          <cell r="R59">
            <v>320</v>
          </cell>
          <cell r="S59">
            <v>62</v>
          </cell>
          <cell r="T59">
            <v>8</v>
          </cell>
          <cell r="U59">
            <v>152</v>
          </cell>
          <cell r="V59">
            <v>64</v>
          </cell>
          <cell r="W59">
            <v>10</v>
          </cell>
          <cell r="AA59">
            <v>2</v>
          </cell>
          <cell r="AD59">
            <v>6</v>
          </cell>
          <cell r="AE59">
            <v>3</v>
          </cell>
          <cell r="AF59">
            <v>3</v>
          </cell>
          <cell r="AG59">
            <v>2</v>
          </cell>
        </row>
        <row r="60">
          <cell r="A60">
            <v>2</v>
          </cell>
          <cell r="B60" t="str">
            <v>CapeCod</v>
          </cell>
          <cell r="C60">
            <v>39387</v>
          </cell>
          <cell r="D60" t="str">
            <v>num</v>
          </cell>
          <cell r="E60">
            <v>7737</v>
          </cell>
          <cell r="F60">
            <v>35</v>
          </cell>
          <cell r="G60">
            <v>80985</v>
          </cell>
          <cell r="H60">
            <v>2726</v>
          </cell>
          <cell r="I60">
            <v>6311</v>
          </cell>
          <cell r="J60">
            <v>152</v>
          </cell>
          <cell r="K60">
            <v>29</v>
          </cell>
          <cell r="L60">
            <v>1531</v>
          </cell>
          <cell r="M60">
            <v>93</v>
          </cell>
          <cell r="N60">
            <v>4</v>
          </cell>
          <cell r="Q60">
            <v>51</v>
          </cell>
          <cell r="R60">
            <v>333</v>
          </cell>
          <cell r="S60">
            <v>62</v>
          </cell>
          <cell r="T60">
            <v>8</v>
          </cell>
          <cell r="U60">
            <v>160</v>
          </cell>
          <cell r="V60">
            <v>64</v>
          </cell>
          <cell r="W60">
            <v>9</v>
          </cell>
          <cell r="AA60">
            <v>2</v>
          </cell>
          <cell r="AD60">
            <v>6</v>
          </cell>
          <cell r="AE60">
            <v>3</v>
          </cell>
          <cell r="AF60">
            <v>4</v>
          </cell>
          <cell r="AG60">
            <v>2</v>
          </cell>
        </row>
        <row r="61">
          <cell r="A61">
            <v>2</v>
          </cell>
          <cell r="B61" t="str">
            <v>CapeCod</v>
          </cell>
          <cell r="C61">
            <v>39417</v>
          </cell>
          <cell r="D61" t="str">
            <v>num</v>
          </cell>
          <cell r="E61">
            <v>7544</v>
          </cell>
          <cell r="F61">
            <v>36</v>
          </cell>
          <cell r="G61">
            <v>80968</v>
          </cell>
          <cell r="H61">
            <v>3001</v>
          </cell>
          <cell r="I61">
            <v>6463</v>
          </cell>
          <cell r="J61">
            <v>158</v>
          </cell>
          <cell r="K61">
            <v>32</v>
          </cell>
          <cell r="L61">
            <v>1526</v>
          </cell>
          <cell r="M61">
            <v>95</v>
          </cell>
          <cell r="N61">
            <v>3</v>
          </cell>
          <cell r="Q61">
            <v>51</v>
          </cell>
          <cell r="R61">
            <v>337</v>
          </cell>
          <cell r="S61">
            <v>63</v>
          </cell>
          <cell r="T61">
            <v>9</v>
          </cell>
          <cell r="U61">
            <v>160</v>
          </cell>
          <cell r="V61">
            <v>64</v>
          </cell>
          <cell r="W61">
            <v>9</v>
          </cell>
          <cell r="AA61">
            <v>2</v>
          </cell>
          <cell r="AD61">
            <v>11</v>
          </cell>
          <cell r="AE61">
            <v>3</v>
          </cell>
          <cell r="AF61">
            <v>5</v>
          </cell>
          <cell r="AG61">
            <v>2</v>
          </cell>
        </row>
        <row r="62">
          <cell r="A62">
            <v>2</v>
          </cell>
          <cell r="B62" t="str">
            <v>CapeCod</v>
          </cell>
          <cell r="C62">
            <v>39448</v>
          </cell>
          <cell r="D62" t="str">
            <v>num</v>
          </cell>
          <cell r="E62">
            <v>7415</v>
          </cell>
          <cell r="F62">
            <v>36</v>
          </cell>
          <cell r="G62">
            <v>81214</v>
          </cell>
          <cell r="H62">
            <v>3051</v>
          </cell>
          <cell r="I62">
            <v>6554</v>
          </cell>
          <cell r="J62">
            <v>158</v>
          </cell>
          <cell r="K62">
            <v>33</v>
          </cell>
          <cell r="L62">
            <v>1514</v>
          </cell>
          <cell r="M62">
            <v>94</v>
          </cell>
          <cell r="N62">
            <v>3</v>
          </cell>
          <cell r="Q62">
            <v>51</v>
          </cell>
          <cell r="R62">
            <v>343</v>
          </cell>
          <cell r="S62">
            <v>63</v>
          </cell>
          <cell r="T62">
            <v>9</v>
          </cell>
          <cell r="U62">
            <v>159</v>
          </cell>
          <cell r="V62">
            <v>66</v>
          </cell>
          <cell r="W62">
            <v>9</v>
          </cell>
          <cell r="AA62">
            <v>2</v>
          </cell>
          <cell r="AD62">
            <v>12</v>
          </cell>
          <cell r="AE62">
            <v>3</v>
          </cell>
          <cell r="AF62">
            <v>5</v>
          </cell>
          <cell r="AG62">
            <v>2</v>
          </cell>
        </row>
        <row r="63">
          <cell r="A63">
            <v>2</v>
          </cell>
          <cell r="B63" t="str">
            <v>CapeCod</v>
          </cell>
          <cell r="C63">
            <v>39479</v>
          </cell>
          <cell r="D63" t="str">
            <v>num</v>
          </cell>
          <cell r="E63">
            <v>7374</v>
          </cell>
          <cell r="F63">
            <v>38</v>
          </cell>
          <cell r="G63">
            <v>81229</v>
          </cell>
          <cell r="H63">
            <v>3174</v>
          </cell>
          <cell r="I63">
            <v>6578</v>
          </cell>
          <cell r="J63">
            <v>155</v>
          </cell>
          <cell r="K63">
            <v>32</v>
          </cell>
          <cell r="L63">
            <v>1507</v>
          </cell>
          <cell r="M63">
            <v>95</v>
          </cell>
          <cell r="N63">
            <v>3</v>
          </cell>
          <cell r="Q63">
            <v>51</v>
          </cell>
          <cell r="R63">
            <v>345</v>
          </cell>
          <cell r="S63">
            <v>67</v>
          </cell>
          <cell r="T63">
            <v>9</v>
          </cell>
          <cell r="U63">
            <v>157</v>
          </cell>
          <cell r="V63">
            <v>67</v>
          </cell>
          <cell r="W63">
            <v>9</v>
          </cell>
          <cell r="AA63">
            <v>2</v>
          </cell>
          <cell r="AD63">
            <v>13</v>
          </cell>
          <cell r="AE63">
            <v>3</v>
          </cell>
          <cell r="AF63">
            <v>5</v>
          </cell>
          <cell r="AG63">
            <v>2</v>
          </cell>
        </row>
        <row r="64">
          <cell r="A64">
            <v>2</v>
          </cell>
          <cell r="B64" t="str">
            <v>CapeCod</v>
          </cell>
          <cell r="C64">
            <v>39508</v>
          </cell>
          <cell r="D64" t="str">
            <v>num</v>
          </cell>
          <cell r="E64">
            <v>7343</v>
          </cell>
          <cell r="F64">
            <v>39</v>
          </cell>
          <cell r="G64">
            <v>81336</v>
          </cell>
          <cell r="H64">
            <v>3208</v>
          </cell>
          <cell r="I64">
            <v>6586</v>
          </cell>
          <cell r="J64">
            <v>155</v>
          </cell>
          <cell r="K64">
            <v>32</v>
          </cell>
          <cell r="L64">
            <v>1495</v>
          </cell>
          <cell r="M64">
            <v>94</v>
          </cell>
          <cell r="N64">
            <v>3</v>
          </cell>
          <cell r="Q64">
            <v>51</v>
          </cell>
          <cell r="R64">
            <v>347</v>
          </cell>
          <cell r="S64">
            <v>66</v>
          </cell>
          <cell r="T64">
            <v>9</v>
          </cell>
          <cell r="U64">
            <v>158</v>
          </cell>
          <cell r="V64">
            <v>67</v>
          </cell>
          <cell r="W64">
            <v>9</v>
          </cell>
          <cell r="AA64">
            <v>2</v>
          </cell>
          <cell r="AD64">
            <v>13</v>
          </cell>
          <cell r="AE64">
            <v>3</v>
          </cell>
          <cell r="AF64">
            <v>5</v>
          </cell>
          <cell r="AG64">
            <v>2</v>
          </cell>
        </row>
        <row r="65">
          <cell r="A65">
            <v>2</v>
          </cell>
          <cell r="B65" t="str">
            <v>CapeCod</v>
          </cell>
          <cell r="C65">
            <v>39539</v>
          </cell>
          <cell r="D65" t="str">
            <v>num</v>
          </cell>
          <cell r="E65">
            <v>7355</v>
          </cell>
          <cell r="F65">
            <v>40</v>
          </cell>
          <cell r="G65">
            <v>81455</v>
          </cell>
          <cell r="H65">
            <v>3218</v>
          </cell>
          <cell r="I65">
            <v>6578</v>
          </cell>
          <cell r="J65">
            <v>156</v>
          </cell>
          <cell r="K65">
            <v>33</v>
          </cell>
          <cell r="L65">
            <v>1504</v>
          </cell>
          <cell r="M65">
            <v>95</v>
          </cell>
          <cell r="N65">
            <v>3</v>
          </cell>
          <cell r="Q65">
            <v>51</v>
          </cell>
          <cell r="R65">
            <v>348</v>
          </cell>
          <cell r="S65">
            <v>66</v>
          </cell>
          <cell r="T65">
            <v>9</v>
          </cell>
          <cell r="U65">
            <v>162</v>
          </cell>
          <cell r="V65">
            <v>67</v>
          </cell>
          <cell r="W65">
            <v>9</v>
          </cell>
          <cell r="AA65">
            <v>2</v>
          </cell>
          <cell r="AD65">
            <v>13</v>
          </cell>
          <cell r="AE65">
            <v>3</v>
          </cell>
          <cell r="AF65">
            <v>5</v>
          </cell>
          <cell r="AG65">
            <v>2</v>
          </cell>
        </row>
        <row r="66">
          <cell r="A66">
            <v>2</v>
          </cell>
          <cell r="B66" t="str">
            <v>CapeCod</v>
          </cell>
          <cell r="C66">
            <v>39569</v>
          </cell>
          <cell r="D66" t="str">
            <v>num</v>
          </cell>
          <cell r="E66">
            <v>7420</v>
          </cell>
          <cell r="F66">
            <v>41</v>
          </cell>
          <cell r="G66">
            <v>81537</v>
          </cell>
          <cell r="H66">
            <v>3214</v>
          </cell>
          <cell r="I66">
            <v>6530</v>
          </cell>
          <cell r="J66">
            <v>159</v>
          </cell>
          <cell r="K66">
            <v>33</v>
          </cell>
          <cell r="L66">
            <v>1508</v>
          </cell>
          <cell r="M66">
            <v>97</v>
          </cell>
          <cell r="N66">
            <v>3</v>
          </cell>
          <cell r="Q66">
            <v>50</v>
          </cell>
          <cell r="R66">
            <v>348</v>
          </cell>
          <cell r="S66">
            <v>67</v>
          </cell>
          <cell r="T66">
            <v>10</v>
          </cell>
          <cell r="U66">
            <v>162</v>
          </cell>
          <cell r="V66">
            <v>66</v>
          </cell>
          <cell r="W66">
            <v>9</v>
          </cell>
          <cell r="AA66">
            <v>2</v>
          </cell>
          <cell r="AD66">
            <v>13</v>
          </cell>
          <cell r="AE66">
            <v>3</v>
          </cell>
          <cell r="AF66">
            <v>5</v>
          </cell>
          <cell r="AG66">
            <v>2</v>
          </cell>
        </row>
        <row r="67">
          <cell r="A67">
            <v>2</v>
          </cell>
          <cell r="B67" t="str">
            <v>CapeCod</v>
          </cell>
          <cell r="C67">
            <v>39600</v>
          </cell>
          <cell r="D67" t="str">
            <v>num</v>
          </cell>
          <cell r="E67">
            <v>7593</v>
          </cell>
          <cell r="F67">
            <v>41</v>
          </cell>
          <cell r="G67">
            <v>81630</v>
          </cell>
          <cell r="H67">
            <v>3185</v>
          </cell>
          <cell r="I67">
            <v>6370</v>
          </cell>
          <cell r="J67">
            <v>158</v>
          </cell>
          <cell r="K67">
            <v>32</v>
          </cell>
          <cell r="L67">
            <v>1506</v>
          </cell>
          <cell r="M67">
            <v>93</v>
          </cell>
          <cell r="N67">
            <v>3</v>
          </cell>
          <cell r="Q67">
            <v>50</v>
          </cell>
          <cell r="R67">
            <v>343</v>
          </cell>
          <cell r="S67">
            <v>67</v>
          </cell>
          <cell r="T67">
            <v>10</v>
          </cell>
          <cell r="U67">
            <v>162</v>
          </cell>
          <cell r="V67">
            <v>66</v>
          </cell>
          <cell r="W67">
            <v>9</v>
          </cell>
          <cell r="AA67">
            <v>2</v>
          </cell>
          <cell r="AD67">
            <v>13</v>
          </cell>
          <cell r="AE67">
            <v>3</v>
          </cell>
          <cell r="AF67">
            <v>5</v>
          </cell>
          <cell r="AG67">
            <v>2</v>
          </cell>
        </row>
        <row r="68">
          <cell r="A68">
            <v>2</v>
          </cell>
          <cell r="B68" t="str">
            <v>CapeCod</v>
          </cell>
          <cell r="C68">
            <v>39630</v>
          </cell>
          <cell r="D68" t="str">
            <v>num</v>
          </cell>
          <cell r="E68">
            <v>7726</v>
          </cell>
          <cell r="F68">
            <v>41</v>
          </cell>
          <cell r="G68">
            <v>81674</v>
          </cell>
          <cell r="H68">
            <v>3136</v>
          </cell>
          <cell r="I68">
            <v>6225</v>
          </cell>
          <cell r="J68">
            <v>155</v>
          </cell>
          <cell r="K68">
            <v>30</v>
          </cell>
          <cell r="L68">
            <v>1470</v>
          </cell>
          <cell r="M68">
            <v>90</v>
          </cell>
          <cell r="N68">
            <v>3</v>
          </cell>
          <cell r="Q68">
            <v>50</v>
          </cell>
          <cell r="R68">
            <v>336</v>
          </cell>
          <cell r="S68">
            <v>67</v>
          </cell>
          <cell r="T68">
            <v>10</v>
          </cell>
          <cell r="U68">
            <v>163</v>
          </cell>
          <cell r="V68">
            <v>67</v>
          </cell>
          <cell r="W68">
            <v>9</v>
          </cell>
          <cell r="AA68">
            <v>2</v>
          </cell>
          <cell r="AD68">
            <v>13</v>
          </cell>
          <cell r="AE68">
            <v>3</v>
          </cell>
          <cell r="AF68">
            <v>5</v>
          </cell>
          <cell r="AG68">
            <v>2</v>
          </cell>
        </row>
        <row r="69">
          <cell r="A69">
            <v>2</v>
          </cell>
          <cell r="B69" t="str">
            <v>CapeCod</v>
          </cell>
          <cell r="C69">
            <v>39661</v>
          </cell>
          <cell r="D69" t="str">
            <v>num</v>
          </cell>
          <cell r="E69">
            <v>7746</v>
          </cell>
          <cell r="F69">
            <v>44</v>
          </cell>
          <cell r="G69">
            <v>81748</v>
          </cell>
          <cell r="H69">
            <v>3161</v>
          </cell>
          <cell r="I69">
            <v>6147</v>
          </cell>
          <cell r="J69">
            <v>148</v>
          </cell>
          <cell r="K69">
            <v>30</v>
          </cell>
          <cell r="L69">
            <v>1461</v>
          </cell>
          <cell r="M69">
            <v>93</v>
          </cell>
          <cell r="N69">
            <v>3</v>
          </cell>
          <cell r="Q69">
            <v>50</v>
          </cell>
          <cell r="R69">
            <v>330</v>
          </cell>
          <cell r="S69">
            <v>64</v>
          </cell>
          <cell r="T69">
            <v>10</v>
          </cell>
          <cell r="U69">
            <v>163</v>
          </cell>
          <cell r="V69">
            <v>63</v>
          </cell>
          <cell r="W69">
            <v>9</v>
          </cell>
          <cell r="AA69">
            <v>1</v>
          </cell>
          <cell r="AD69">
            <v>13</v>
          </cell>
          <cell r="AE69">
            <v>3</v>
          </cell>
          <cell r="AF69">
            <v>5</v>
          </cell>
          <cell r="AG69">
            <v>2</v>
          </cell>
        </row>
        <row r="70">
          <cell r="A70">
            <v>2</v>
          </cell>
          <cell r="B70" t="str">
            <v>CapeCod</v>
          </cell>
          <cell r="C70">
            <v>39692</v>
          </cell>
          <cell r="D70" t="str">
            <v>num</v>
          </cell>
          <cell r="E70">
            <v>7736</v>
          </cell>
          <cell r="F70">
            <v>44</v>
          </cell>
          <cell r="G70">
            <v>81825</v>
          </cell>
          <cell r="H70">
            <v>3147</v>
          </cell>
          <cell r="I70">
            <v>6176</v>
          </cell>
          <cell r="J70">
            <v>148</v>
          </cell>
          <cell r="K70">
            <v>28</v>
          </cell>
          <cell r="L70">
            <v>1459</v>
          </cell>
          <cell r="M70">
            <v>93</v>
          </cell>
          <cell r="N70">
            <v>3</v>
          </cell>
          <cell r="Q70">
            <v>50</v>
          </cell>
          <cell r="R70">
            <v>334</v>
          </cell>
          <cell r="S70">
            <v>64</v>
          </cell>
          <cell r="T70">
            <v>10</v>
          </cell>
          <cell r="U70">
            <v>165</v>
          </cell>
          <cell r="V70">
            <v>63</v>
          </cell>
          <cell r="W70">
            <v>9</v>
          </cell>
          <cell r="AA70">
            <v>1</v>
          </cell>
          <cell r="AD70">
            <v>13</v>
          </cell>
          <cell r="AE70">
            <v>3</v>
          </cell>
          <cell r="AF70">
            <v>5</v>
          </cell>
          <cell r="AG70">
            <v>2</v>
          </cell>
        </row>
        <row r="71">
          <cell r="A71">
            <v>2</v>
          </cell>
          <cell r="B71" t="str">
            <v>CapeCod</v>
          </cell>
          <cell r="C71">
            <v>39722</v>
          </cell>
          <cell r="D71" t="str">
            <v>num</v>
          </cell>
          <cell r="E71">
            <v>7693</v>
          </cell>
          <cell r="F71">
            <v>45</v>
          </cell>
          <cell r="G71">
            <v>81921</v>
          </cell>
          <cell r="H71">
            <v>3098</v>
          </cell>
          <cell r="I71">
            <v>6241</v>
          </cell>
          <cell r="J71">
            <v>159</v>
          </cell>
          <cell r="K71">
            <v>30</v>
          </cell>
          <cell r="L71">
            <v>1471</v>
          </cell>
          <cell r="M71">
            <v>94</v>
          </cell>
          <cell r="N71">
            <v>4</v>
          </cell>
          <cell r="Q71">
            <v>51</v>
          </cell>
          <cell r="R71">
            <v>338</v>
          </cell>
          <cell r="S71">
            <v>65</v>
          </cell>
          <cell r="T71">
            <v>10</v>
          </cell>
          <cell r="U71">
            <v>165</v>
          </cell>
          <cell r="V71">
            <v>62</v>
          </cell>
          <cell r="W71">
            <v>9</v>
          </cell>
          <cell r="AA71">
            <v>2</v>
          </cell>
          <cell r="AD71">
            <v>13</v>
          </cell>
          <cell r="AE71">
            <v>3</v>
          </cell>
          <cell r="AF71">
            <v>5</v>
          </cell>
          <cell r="AG71">
            <v>2</v>
          </cell>
        </row>
        <row r="72">
          <cell r="A72">
            <v>2</v>
          </cell>
          <cell r="B72" t="str">
            <v>CapeCod</v>
          </cell>
          <cell r="C72">
            <v>39753</v>
          </cell>
          <cell r="D72" t="str">
            <v>num</v>
          </cell>
          <cell r="E72">
            <v>7529</v>
          </cell>
          <cell r="F72">
            <v>54</v>
          </cell>
          <cell r="G72">
            <v>81939</v>
          </cell>
          <cell r="H72">
            <v>3305</v>
          </cell>
          <cell r="I72">
            <v>6400</v>
          </cell>
          <cell r="J72">
            <v>159</v>
          </cell>
          <cell r="K72">
            <v>31</v>
          </cell>
          <cell r="L72">
            <v>1474</v>
          </cell>
          <cell r="M72">
            <v>93</v>
          </cell>
          <cell r="N72">
            <v>4</v>
          </cell>
          <cell r="Q72">
            <v>51</v>
          </cell>
          <cell r="R72">
            <v>364</v>
          </cell>
          <cell r="S72">
            <v>72</v>
          </cell>
          <cell r="T72">
            <v>10</v>
          </cell>
          <cell r="U72">
            <v>166</v>
          </cell>
          <cell r="V72">
            <v>65</v>
          </cell>
          <cell r="W72">
            <v>9</v>
          </cell>
          <cell r="AA72">
            <v>2</v>
          </cell>
          <cell r="AD72">
            <v>13</v>
          </cell>
          <cell r="AE72">
            <v>3</v>
          </cell>
          <cell r="AF72">
            <v>5</v>
          </cell>
          <cell r="AG72">
            <v>2</v>
          </cell>
        </row>
        <row r="73">
          <cell r="A73">
            <v>2</v>
          </cell>
          <cell r="B73" t="str">
            <v>CapeCod</v>
          </cell>
          <cell r="C73">
            <v>39783</v>
          </cell>
          <cell r="D73" t="str">
            <v>num</v>
          </cell>
          <cell r="E73">
            <v>7345</v>
          </cell>
          <cell r="F73">
            <v>60</v>
          </cell>
          <cell r="G73">
            <v>81610</v>
          </cell>
          <cell r="H73">
            <v>3830</v>
          </cell>
          <cell r="I73">
            <v>6510</v>
          </cell>
          <cell r="J73">
            <v>160</v>
          </cell>
          <cell r="K73">
            <v>29</v>
          </cell>
          <cell r="L73">
            <v>1462</v>
          </cell>
          <cell r="M73">
            <v>88</v>
          </cell>
          <cell r="N73">
            <v>3</v>
          </cell>
          <cell r="Q73">
            <v>52</v>
          </cell>
          <cell r="R73">
            <v>375</v>
          </cell>
          <cell r="S73">
            <v>73</v>
          </cell>
          <cell r="T73">
            <v>10</v>
          </cell>
          <cell r="U73">
            <v>181</v>
          </cell>
          <cell r="V73">
            <v>71</v>
          </cell>
          <cell r="W73">
            <v>9</v>
          </cell>
          <cell r="AA73">
            <v>2</v>
          </cell>
          <cell r="AC73">
            <v>1</v>
          </cell>
          <cell r="AD73">
            <v>13</v>
          </cell>
          <cell r="AE73">
            <v>3</v>
          </cell>
          <cell r="AF73">
            <v>6</v>
          </cell>
          <cell r="AG73">
            <v>2</v>
          </cell>
        </row>
        <row r="74">
          <cell r="A74">
            <v>2</v>
          </cell>
          <cell r="B74" t="str">
            <v>CapeCod</v>
          </cell>
          <cell r="C74">
            <v>39814</v>
          </cell>
          <cell r="D74" t="str">
            <v>num</v>
          </cell>
          <cell r="E74">
            <v>7217</v>
          </cell>
          <cell r="F74">
            <v>60</v>
          </cell>
          <cell r="G74">
            <v>81799</v>
          </cell>
          <cell r="H74">
            <v>3906</v>
          </cell>
          <cell r="I74">
            <v>6644</v>
          </cell>
          <cell r="J74">
            <v>160</v>
          </cell>
          <cell r="K74">
            <v>28</v>
          </cell>
          <cell r="L74">
            <v>1455</v>
          </cell>
          <cell r="M74">
            <v>87</v>
          </cell>
          <cell r="N74">
            <v>4</v>
          </cell>
          <cell r="Q74">
            <v>52</v>
          </cell>
          <cell r="R74">
            <v>380</v>
          </cell>
          <cell r="S74">
            <v>73</v>
          </cell>
          <cell r="T74">
            <v>10</v>
          </cell>
          <cell r="U74">
            <v>185</v>
          </cell>
          <cell r="V74">
            <v>72</v>
          </cell>
          <cell r="W74">
            <v>9</v>
          </cell>
          <cell r="AA74">
            <v>2</v>
          </cell>
          <cell r="AC74">
            <v>1</v>
          </cell>
          <cell r="AD74">
            <v>13</v>
          </cell>
          <cell r="AE74">
            <v>3</v>
          </cell>
          <cell r="AF74">
            <v>6</v>
          </cell>
          <cell r="AG74">
            <v>2</v>
          </cell>
        </row>
        <row r="75">
          <cell r="A75">
            <v>2</v>
          </cell>
          <cell r="B75" t="str">
            <v>CapeCod</v>
          </cell>
          <cell r="C75">
            <v>39845</v>
          </cell>
          <cell r="D75" t="str">
            <v>num</v>
          </cell>
          <cell r="E75">
            <v>7177</v>
          </cell>
          <cell r="F75">
            <v>62</v>
          </cell>
          <cell r="G75">
            <v>81902</v>
          </cell>
          <cell r="H75">
            <v>3931</v>
          </cell>
          <cell r="I75">
            <v>6665</v>
          </cell>
          <cell r="J75">
            <v>157</v>
          </cell>
          <cell r="K75">
            <v>28</v>
          </cell>
          <cell r="L75">
            <v>1451</v>
          </cell>
          <cell r="M75">
            <v>85</v>
          </cell>
          <cell r="N75">
            <v>4</v>
          </cell>
          <cell r="Q75">
            <v>53</v>
          </cell>
          <cell r="R75">
            <v>390</v>
          </cell>
          <cell r="S75">
            <v>75</v>
          </cell>
          <cell r="T75">
            <v>11</v>
          </cell>
          <cell r="U75">
            <v>190</v>
          </cell>
          <cell r="V75">
            <v>74</v>
          </cell>
          <cell r="W75">
            <v>9</v>
          </cell>
          <cell r="AA75">
            <v>2</v>
          </cell>
          <cell r="AC75">
            <v>1</v>
          </cell>
          <cell r="AD75">
            <v>13</v>
          </cell>
          <cell r="AE75">
            <v>3</v>
          </cell>
          <cell r="AF75">
            <v>6</v>
          </cell>
          <cell r="AG75">
            <v>2</v>
          </cell>
        </row>
        <row r="76">
          <cell r="A76">
            <v>2</v>
          </cell>
          <cell r="B76" t="str">
            <v>CapeCod</v>
          </cell>
          <cell r="C76">
            <v>39873</v>
          </cell>
          <cell r="D76" t="str">
            <v>num</v>
          </cell>
          <cell r="E76">
            <v>7132</v>
          </cell>
          <cell r="F76">
            <v>63</v>
          </cell>
          <cell r="G76">
            <v>81931</v>
          </cell>
          <cell r="H76">
            <v>3975</v>
          </cell>
          <cell r="I76">
            <v>6651</v>
          </cell>
          <cell r="J76">
            <v>152</v>
          </cell>
          <cell r="K76">
            <v>28</v>
          </cell>
          <cell r="L76">
            <v>1440</v>
          </cell>
          <cell r="M76">
            <v>84</v>
          </cell>
          <cell r="N76">
            <v>4</v>
          </cell>
          <cell r="Q76">
            <v>53</v>
          </cell>
          <cell r="R76">
            <v>396</v>
          </cell>
          <cell r="S76">
            <v>76</v>
          </cell>
          <cell r="T76">
            <v>11</v>
          </cell>
          <cell r="U76">
            <v>188</v>
          </cell>
          <cell r="V76">
            <v>75</v>
          </cell>
          <cell r="W76">
            <v>9</v>
          </cell>
          <cell r="AA76">
            <v>2</v>
          </cell>
          <cell r="AC76">
            <v>1</v>
          </cell>
          <cell r="AD76">
            <v>13</v>
          </cell>
          <cell r="AE76">
            <v>3</v>
          </cell>
          <cell r="AF76">
            <v>6</v>
          </cell>
          <cell r="AG76">
            <v>2</v>
          </cell>
        </row>
        <row r="77">
          <cell r="A77">
            <v>2</v>
          </cell>
          <cell r="B77" t="str">
            <v>CapeCod</v>
          </cell>
          <cell r="C77">
            <v>39904</v>
          </cell>
          <cell r="D77" t="str">
            <v>num</v>
          </cell>
          <cell r="E77">
            <v>7166</v>
          </cell>
          <cell r="F77">
            <v>61</v>
          </cell>
          <cell r="G77">
            <v>81964</v>
          </cell>
          <cell r="H77">
            <v>3971</v>
          </cell>
          <cell r="I77">
            <v>6643</v>
          </cell>
          <cell r="J77">
            <v>153</v>
          </cell>
          <cell r="K77">
            <v>29</v>
          </cell>
          <cell r="L77">
            <v>1442</v>
          </cell>
          <cell r="M77">
            <v>86</v>
          </cell>
          <cell r="N77">
            <v>4</v>
          </cell>
          <cell r="Q77">
            <v>53</v>
          </cell>
          <cell r="R77">
            <v>396</v>
          </cell>
          <cell r="S77">
            <v>79</v>
          </cell>
          <cell r="T77">
            <v>11</v>
          </cell>
          <cell r="U77">
            <v>188</v>
          </cell>
          <cell r="V77">
            <v>74</v>
          </cell>
          <cell r="W77">
            <v>9</v>
          </cell>
          <cell r="AA77">
            <v>2</v>
          </cell>
          <cell r="AC77">
            <v>2</v>
          </cell>
          <cell r="AD77">
            <v>13</v>
          </cell>
          <cell r="AE77">
            <v>3</v>
          </cell>
          <cell r="AF77">
            <v>6</v>
          </cell>
          <cell r="AG77">
            <v>2</v>
          </cell>
        </row>
        <row r="78">
          <cell r="A78">
            <v>2</v>
          </cell>
          <cell r="B78" t="str">
            <v>CapeCod</v>
          </cell>
          <cell r="C78">
            <v>39934</v>
          </cell>
          <cell r="D78" t="str">
            <v>num</v>
          </cell>
          <cell r="E78">
            <v>7278</v>
          </cell>
          <cell r="F78">
            <v>63</v>
          </cell>
          <cell r="G78">
            <v>81957</v>
          </cell>
          <cell r="H78">
            <v>3987</v>
          </cell>
          <cell r="I78">
            <v>6607</v>
          </cell>
          <cell r="J78">
            <v>152</v>
          </cell>
          <cell r="K78">
            <v>30</v>
          </cell>
          <cell r="L78">
            <v>1435</v>
          </cell>
          <cell r="M78">
            <v>85</v>
          </cell>
          <cell r="N78">
            <v>4</v>
          </cell>
          <cell r="Q78">
            <v>53</v>
          </cell>
          <cell r="R78">
            <v>400</v>
          </cell>
          <cell r="S78">
            <v>81</v>
          </cell>
          <cell r="T78">
            <v>11</v>
          </cell>
          <cell r="U78">
            <v>194</v>
          </cell>
          <cell r="V78">
            <v>77</v>
          </cell>
          <cell r="W78">
            <v>9</v>
          </cell>
          <cell r="AA78">
            <v>2</v>
          </cell>
          <cell r="AC78">
            <v>2</v>
          </cell>
          <cell r="AD78">
            <v>13</v>
          </cell>
          <cell r="AE78">
            <v>3</v>
          </cell>
          <cell r="AF78">
            <v>6</v>
          </cell>
          <cell r="AG78">
            <v>2</v>
          </cell>
        </row>
        <row r="79">
          <cell r="A79">
            <v>2</v>
          </cell>
          <cell r="B79" t="str">
            <v>CapeCod</v>
          </cell>
          <cell r="C79">
            <v>39965</v>
          </cell>
          <cell r="D79" t="str">
            <v>num</v>
          </cell>
          <cell r="E79">
            <v>7448</v>
          </cell>
          <cell r="F79">
            <v>65</v>
          </cell>
          <cell r="G79">
            <v>82077</v>
          </cell>
          <cell r="H79">
            <v>3976</v>
          </cell>
          <cell r="I79">
            <v>6507</v>
          </cell>
          <cell r="J79">
            <v>151</v>
          </cell>
          <cell r="K79">
            <v>28</v>
          </cell>
          <cell r="L79">
            <v>1426</v>
          </cell>
          <cell r="M79">
            <v>82</v>
          </cell>
          <cell r="N79">
            <v>4</v>
          </cell>
          <cell r="Q79">
            <v>53</v>
          </cell>
          <cell r="R79">
            <v>393</v>
          </cell>
          <cell r="S79">
            <v>81</v>
          </cell>
          <cell r="T79">
            <v>11</v>
          </cell>
          <cell r="U79">
            <v>193</v>
          </cell>
          <cell r="V79">
            <v>79</v>
          </cell>
          <cell r="W79">
            <v>9</v>
          </cell>
          <cell r="AA79">
            <v>3</v>
          </cell>
          <cell r="AC79">
            <v>2</v>
          </cell>
          <cell r="AD79">
            <v>13</v>
          </cell>
          <cell r="AE79">
            <v>3</v>
          </cell>
          <cell r="AF79">
            <v>6</v>
          </cell>
          <cell r="AG79">
            <v>2</v>
          </cell>
        </row>
        <row r="80">
          <cell r="A80">
            <v>2</v>
          </cell>
          <cell r="B80" t="str">
            <v>CapeCod</v>
          </cell>
          <cell r="C80">
            <v>39995</v>
          </cell>
          <cell r="D80" t="str">
            <v>num</v>
          </cell>
          <cell r="E80">
            <v>7575</v>
          </cell>
          <cell r="F80">
            <v>64</v>
          </cell>
          <cell r="G80">
            <v>82177</v>
          </cell>
          <cell r="H80">
            <v>3928</v>
          </cell>
          <cell r="I80">
            <v>6351</v>
          </cell>
          <cell r="J80">
            <v>145</v>
          </cell>
          <cell r="K80">
            <v>27</v>
          </cell>
          <cell r="L80">
            <v>1413</v>
          </cell>
          <cell r="M80">
            <v>80</v>
          </cell>
          <cell r="N80">
            <v>4</v>
          </cell>
          <cell r="Q80">
            <v>48</v>
          </cell>
          <cell r="R80">
            <v>398</v>
          </cell>
          <cell r="S80">
            <v>81</v>
          </cell>
          <cell r="T80">
            <v>11</v>
          </cell>
          <cell r="U80">
            <v>193</v>
          </cell>
          <cell r="V80">
            <v>79</v>
          </cell>
          <cell r="W80">
            <v>9</v>
          </cell>
          <cell r="AA80">
            <v>3</v>
          </cell>
          <cell r="AC80">
            <v>2</v>
          </cell>
          <cell r="AD80">
            <v>13</v>
          </cell>
          <cell r="AE80">
            <v>3</v>
          </cell>
          <cell r="AF80">
            <v>6</v>
          </cell>
          <cell r="AG80">
            <v>2</v>
          </cell>
        </row>
        <row r="81">
          <cell r="A81">
            <v>2</v>
          </cell>
          <cell r="B81" t="str">
            <v>CapeCod</v>
          </cell>
          <cell r="C81">
            <v>40026</v>
          </cell>
          <cell r="D81" t="str">
            <v>num</v>
          </cell>
          <cell r="E81">
            <v>7629</v>
          </cell>
          <cell r="F81">
            <v>65</v>
          </cell>
          <cell r="G81">
            <v>82250</v>
          </cell>
          <cell r="H81">
            <v>3929</v>
          </cell>
          <cell r="I81">
            <v>6237</v>
          </cell>
          <cell r="J81">
            <v>141</v>
          </cell>
          <cell r="K81">
            <v>26</v>
          </cell>
          <cell r="L81">
            <v>1399</v>
          </cell>
          <cell r="M81">
            <v>79</v>
          </cell>
          <cell r="N81">
            <v>4</v>
          </cell>
          <cell r="Q81">
            <v>48</v>
          </cell>
          <cell r="R81">
            <v>393</v>
          </cell>
          <cell r="S81">
            <v>79</v>
          </cell>
          <cell r="T81">
            <v>11</v>
          </cell>
          <cell r="U81">
            <v>191</v>
          </cell>
          <cell r="V81">
            <v>80</v>
          </cell>
          <cell r="W81">
            <v>9</v>
          </cell>
          <cell r="AA81">
            <v>3</v>
          </cell>
          <cell r="AC81">
            <v>2</v>
          </cell>
          <cell r="AD81">
            <v>13</v>
          </cell>
          <cell r="AE81">
            <v>3</v>
          </cell>
          <cell r="AF81">
            <v>6</v>
          </cell>
          <cell r="AG81">
            <v>2</v>
          </cell>
        </row>
        <row r="82">
          <cell r="A82">
            <v>2</v>
          </cell>
          <cell r="B82" t="str">
            <v>CapeCod</v>
          </cell>
          <cell r="C82">
            <v>40057</v>
          </cell>
          <cell r="D82" t="str">
            <v>num</v>
          </cell>
          <cell r="E82">
            <v>7617</v>
          </cell>
          <cell r="F82">
            <v>66</v>
          </cell>
          <cell r="G82">
            <v>82289</v>
          </cell>
          <cell r="H82">
            <v>3917</v>
          </cell>
          <cell r="I82">
            <v>6220</v>
          </cell>
          <cell r="J82">
            <v>136</v>
          </cell>
          <cell r="K82">
            <v>29</v>
          </cell>
          <cell r="L82">
            <v>1391</v>
          </cell>
          <cell r="M82">
            <v>80</v>
          </cell>
          <cell r="N82">
            <v>4</v>
          </cell>
          <cell r="Q82">
            <v>48</v>
          </cell>
          <cell r="R82">
            <v>401</v>
          </cell>
          <cell r="S82">
            <v>79</v>
          </cell>
          <cell r="T82">
            <v>11</v>
          </cell>
          <cell r="U82">
            <v>191</v>
          </cell>
          <cell r="V82">
            <v>81</v>
          </cell>
          <cell r="W82">
            <v>8</v>
          </cell>
          <cell r="AA82">
            <v>3</v>
          </cell>
          <cell r="AC82">
            <v>2</v>
          </cell>
          <cell r="AD82">
            <v>13</v>
          </cell>
          <cell r="AE82">
            <v>3</v>
          </cell>
          <cell r="AF82">
            <v>6</v>
          </cell>
          <cell r="AG82">
            <v>2</v>
          </cell>
        </row>
        <row r="83">
          <cell r="A83">
            <v>2</v>
          </cell>
          <cell r="B83" t="str">
            <v>CapeCod</v>
          </cell>
          <cell r="C83">
            <v>40087</v>
          </cell>
          <cell r="D83" t="str">
            <v>num</v>
          </cell>
          <cell r="E83">
            <v>7582</v>
          </cell>
          <cell r="F83">
            <v>66</v>
          </cell>
          <cell r="G83">
            <v>82263</v>
          </cell>
          <cell r="H83">
            <v>3880</v>
          </cell>
          <cell r="I83">
            <v>6340</v>
          </cell>
          <cell r="J83">
            <v>158</v>
          </cell>
          <cell r="K83">
            <v>30</v>
          </cell>
          <cell r="L83">
            <v>1420</v>
          </cell>
          <cell r="M83">
            <v>84</v>
          </cell>
          <cell r="N83">
            <v>4</v>
          </cell>
          <cell r="Q83">
            <v>47</v>
          </cell>
          <cell r="R83">
            <v>346</v>
          </cell>
          <cell r="S83">
            <v>69</v>
          </cell>
          <cell r="T83">
            <v>9</v>
          </cell>
          <cell r="U83">
            <v>175</v>
          </cell>
          <cell r="V83">
            <v>78</v>
          </cell>
          <cell r="W83">
            <v>8</v>
          </cell>
          <cell r="AA83">
            <v>3</v>
          </cell>
          <cell r="AC83">
            <v>2</v>
          </cell>
          <cell r="AD83">
            <v>13</v>
          </cell>
          <cell r="AE83">
            <v>3</v>
          </cell>
          <cell r="AF83">
            <v>6</v>
          </cell>
          <cell r="AG83">
            <v>2</v>
          </cell>
        </row>
        <row r="84">
          <cell r="A84">
            <v>2</v>
          </cell>
          <cell r="B84" t="str">
            <v>CapeCod</v>
          </cell>
          <cell r="C84">
            <v>40118</v>
          </cell>
          <cell r="D84" t="str">
            <v>num</v>
          </cell>
          <cell r="E84">
            <v>7472</v>
          </cell>
          <cell r="F84">
            <v>45</v>
          </cell>
          <cell r="G84">
            <v>82120</v>
          </cell>
          <cell r="H84">
            <v>4119</v>
          </cell>
          <cell r="I84">
            <v>6555</v>
          </cell>
          <cell r="J84">
            <v>177</v>
          </cell>
          <cell r="K84">
            <v>33</v>
          </cell>
          <cell r="L84">
            <v>1447</v>
          </cell>
          <cell r="M84">
            <v>94</v>
          </cell>
          <cell r="N84">
            <v>4</v>
          </cell>
          <cell r="Q84">
            <v>46</v>
          </cell>
          <cell r="R84">
            <v>303</v>
          </cell>
          <cell r="S84">
            <v>56</v>
          </cell>
          <cell r="T84">
            <v>6</v>
          </cell>
          <cell r="U84">
            <v>169</v>
          </cell>
          <cell r="V84">
            <v>69</v>
          </cell>
          <cell r="W84">
            <v>8</v>
          </cell>
          <cell r="AA84">
            <v>4</v>
          </cell>
          <cell r="AC84">
            <v>2</v>
          </cell>
          <cell r="AD84">
            <v>13</v>
          </cell>
          <cell r="AE84">
            <v>3</v>
          </cell>
          <cell r="AF84">
            <v>6</v>
          </cell>
          <cell r="AG84">
            <v>2</v>
          </cell>
        </row>
        <row r="85">
          <cell r="A85">
            <v>2</v>
          </cell>
          <cell r="B85" t="str">
            <v>CapeCod</v>
          </cell>
          <cell r="C85">
            <v>40148</v>
          </cell>
          <cell r="D85" t="str">
            <v>num</v>
          </cell>
          <cell r="E85">
            <v>7324</v>
          </cell>
          <cell r="F85">
            <v>37</v>
          </cell>
          <cell r="G85">
            <v>82074</v>
          </cell>
          <cell r="H85">
            <v>4295</v>
          </cell>
          <cell r="I85">
            <v>6634</v>
          </cell>
          <cell r="J85">
            <v>174</v>
          </cell>
          <cell r="K85">
            <v>35</v>
          </cell>
          <cell r="L85">
            <v>1451</v>
          </cell>
          <cell r="M85">
            <v>93</v>
          </cell>
          <cell r="N85">
            <v>3</v>
          </cell>
          <cell r="Q85">
            <v>46</v>
          </cell>
          <cell r="R85">
            <v>305</v>
          </cell>
          <cell r="S85">
            <v>55</v>
          </cell>
          <cell r="T85">
            <v>6</v>
          </cell>
          <cell r="U85">
            <v>169</v>
          </cell>
          <cell r="V85">
            <v>69</v>
          </cell>
          <cell r="W85">
            <v>8</v>
          </cell>
          <cell r="AA85">
            <v>4</v>
          </cell>
          <cell r="AC85">
            <v>2</v>
          </cell>
          <cell r="AD85">
            <v>13</v>
          </cell>
          <cell r="AE85">
            <v>3</v>
          </cell>
          <cell r="AF85">
            <v>7</v>
          </cell>
          <cell r="AG85">
            <v>2</v>
          </cell>
        </row>
        <row r="86">
          <cell r="A86">
            <v>2</v>
          </cell>
          <cell r="B86" t="str">
            <v>CapeCod</v>
          </cell>
          <cell r="C86">
            <v>40179</v>
          </cell>
          <cell r="D86" t="str">
            <v>num</v>
          </cell>
          <cell r="E86">
            <v>7227</v>
          </cell>
          <cell r="F86">
            <v>37</v>
          </cell>
          <cell r="G86">
            <v>82212</v>
          </cell>
          <cell r="H86">
            <v>4346</v>
          </cell>
          <cell r="I86">
            <v>6692</v>
          </cell>
          <cell r="J86">
            <v>172</v>
          </cell>
          <cell r="K86">
            <v>33</v>
          </cell>
          <cell r="L86">
            <v>1447</v>
          </cell>
          <cell r="M86">
            <v>90</v>
          </cell>
          <cell r="N86">
            <v>3</v>
          </cell>
          <cell r="Q86">
            <v>46</v>
          </cell>
          <cell r="R86">
            <v>322</v>
          </cell>
          <cell r="S86">
            <v>60</v>
          </cell>
          <cell r="T86">
            <v>7</v>
          </cell>
          <cell r="U86">
            <v>162</v>
          </cell>
          <cell r="V86">
            <v>72</v>
          </cell>
          <cell r="W86">
            <v>8</v>
          </cell>
          <cell r="AA86">
            <v>4</v>
          </cell>
          <cell r="AC86">
            <v>2</v>
          </cell>
          <cell r="AD86">
            <v>13</v>
          </cell>
          <cell r="AE86">
            <v>3</v>
          </cell>
          <cell r="AF86">
            <v>7</v>
          </cell>
          <cell r="AG86">
            <v>2</v>
          </cell>
        </row>
        <row r="87">
          <cell r="A87">
            <v>2</v>
          </cell>
          <cell r="B87" t="str">
            <v>CapeCod</v>
          </cell>
          <cell r="C87">
            <v>40210</v>
          </cell>
          <cell r="D87" t="str">
            <v>num</v>
          </cell>
          <cell r="E87">
            <v>7198</v>
          </cell>
          <cell r="F87">
            <v>39</v>
          </cell>
          <cell r="G87">
            <v>82293</v>
          </cell>
          <cell r="H87">
            <v>4432</v>
          </cell>
          <cell r="I87">
            <v>6703</v>
          </cell>
          <cell r="J87">
            <v>166</v>
          </cell>
          <cell r="K87">
            <v>32</v>
          </cell>
          <cell r="L87">
            <v>1423</v>
          </cell>
          <cell r="M87">
            <v>87</v>
          </cell>
          <cell r="N87">
            <v>3</v>
          </cell>
          <cell r="Q87">
            <v>46</v>
          </cell>
          <cell r="R87">
            <v>369</v>
          </cell>
          <cell r="S87">
            <v>66</v>
          </cell>
          <cell r="T87">
            <v>8</v>
          </cell>
          <cell r="U87">
            <v>171</v>
          </cell>
          <cell r="V87">
            <v>73</v>
          </cell>
          <cell r="W87">
            <v>8</v>
          </cell>
          <cell r="AA87">
            <v>4</v>
          </cell>
          <cell r="AC87">
            <v>2</v>
          </cell>
          <cell r="AD87">
            <v>15</v>
          </cell>
          <cell r="AE87">
            <v>3</v>
          </cell>
          <cell r="AF87">
            <v>7</v>
          </cell>
          <cell r="AG87">
            <v>2</v>
          </cell>
        </row>
        <row r="88">
          <cell r="A88">
            <v>2</v>
          </cell>
          <cell r="B88" t="str">
            <v>CapeCod</v>
          </cell>
          <cell r="C88">
            <v>40238</v>
          </cell>
          <cell r="D88" t="str">
            <v>num</v>
          </cell>
          <cell r="E88">
            <v>7171</v>
          </cell>
          <cell r="F88">
            <v>42</v>
          </cell>
          <cell r="G88">
            <v>82341</v>
          </cell>
          <cell r="H88">
            <v>4485</v>
          </cell>
          <cell r="I88">
            <v>6722</v>
          </cell>
          <cell r="J88">
            <v>165</v>
          </cell>
          <cell r="K88">
            <v>32</v>
          </cell>
          <cell r="L88">
            <v>1421</v>
          </cell>
          <cell r="M88">
            <v>86</v>
          </cell>
          <cell r="N88">
            <v>3</v>
          </cell>
          <cell r="Q88">
            <v>46</v>
          </cell>
          <cell r="R88">
            <v>370</v>
          </cell>
          <cell r="S88">
            <v>66</v>
          </cell>
          <cell r="T88">
            <v>8</v>
          </cell>
          <cell r="U88">
            <v>169</v>
          </cell>
          <cell r="V88">
            <v>74</v>
          </cell>
          <cell r="W88">
            <v>8</v>
          </cell>
          <cell r="AA88">
            <v>4</v>
          </cell>
          <cell r="AC88">
            <v>2</v>
          </cell>
          <cell r="AD88">
            <v>15</v>
          </cell>
          <cell r="AE88">
            <v>3</v>
          </cell>
          <cell r="AF88">
            <v>7</v>
          </cell>
          <cell r="AG88">
            <v>2</v>
          </cell>
        </row>
        <row r="89">
          <cell r="A89">
            <v>2</v>
          </cell>
          <cell r="B89" t="str">
            <v>CapeCod</v>
          </cell>
          <cell r="C89">
            <v>40269</v>
          </cell>
          <cell r="D89" t="str">
            <v>num</v>
          </cell>
          <cell r="E89">
            <v>7173</v>
          </cell>
          <cell r="F89">
            <v>41</v>
          </cell>
          <cell r="G89">
            <v>82420</v>
          </cell>
          <cell r="H89">
            <v>4490</v>
          </cell>
          <cell r="I89">
            <v>6682</v>
          </cell>
          <cell r="J89">
            <v>167</v>
          </cell>
          <cell r="K89">
            <v>33</v>
          </cell>
          <cell r="L89">
            <v>1416</v>
          </cell>
          <cell r="M89">
            <v>86</v>
          </cell>
          <cell r="N89">
            <v>2</v>
          </cell>
          <cell r="Q89">
            <v>46</v>
          </cell>
          <cell r="R89">
            <v>376</v>
          </cell>
          <cell r="S89">
            <v>66</v>
          </cell>
          <cell r="T89">
            <v>8</v>
          </cell>
          <cell r="U89">
            <v>175</v>
          </cell>
          <cell r="V89">
            <v>75</v>
          </cell>
          <cell r="W89">
            <v>8</v>
          </cell>
          <cell r="AA89">
            <v>4</v>
          </cell>
          <cell r="AC89">
            <v>2</v>
          </cell>
          <cell r="AD89">
            <v>14</v>
          </cell>
          <cell r="AE89">
            <v>3</v>
          </cell>
          <cell r="AF89">
            <v>7</v>
          </cell>
          <cell r="AG89">
            <v>2</v>
          </cell>
        </row>
        <row r="90">
          <cell r="A90">
            <v>2</v>
          </cell>
          <cell r="B90" t="str">
            <v>CapeCod</v>
          </cell>
          <cell r="C90">
            <v>40299</v>
          </cell>
          <cell r="D90" t="str">
            <v>num</v>
          </cell>
          <cell r="E90">
            <v>7227</v>
          </cell>
          <cell r="F90">
            <v>44</v>
          </cell>
          <cell r="G90">
            <v>82460</v>
          </cell>
          <cell r="H90">
            <v>4509</v>
          </cell>
          <cell r="I90">
            <v>6646</v>
          </cell>
          <cell r="J90">
            <v>167</v>
          </cell>
          <cell r="K90">
            <v>34</v>
          </cell>
          <cell r="L90">
            <v>1420</v>
          </cell>
          <cell r="M90">
            <v>85</v>
          </cell>
          <cell r="N90">
            <v>2</v>
          </cell>
          <cell r="Q90">
            <v>46</v>
          </cell>
          <cell r="R90">
            <v>374</v>
          </cell>
          <cell r="S90">
            <v>66</v>
          </cell>
          <cell r="T90">
            <v>7</v>
          </cell>
          <cell r="U90">
            <v>179</v>
          </cell>
          <cell r="V90">
            <v>75</v>
          </cell>
          <cell r="W90">
            <v>8</v>
          </cell>
          <cell r="AA90">
            <v>4</v>
          </cell>
          <cell r="AC90">
            <v>2</v>
          </cell>
          <cell r="AD90">
            <v>14</v>
          </cell>
          <cell r="AE90">
            <v>3</v>
          </cell>
          <cell r="AF90">
            <v>7</v>
          </cell>
          <cell r="AG90">
            <v>2</v>
          </cell>
        </row>
        <row r="91">
          <cell r="A91">
            <v>2</v>
          </cell>
          <cell r="B91" t="str">
            <v>CapeCod</v>
          </cell>
          <cell r="C91">
            <v>40330</v>
          </cell>
          <cell r="D91" t="str">
            <v>num</v>
          </cell>
          <cell r="E91">
            <v>7350</v>
          </cell>
          <cell r="F91">
            <v>45</v>
          </cell>
          <cell r="G91">
            <v>82487</v>
          </cell>
          <cell r="H91">
            <v>4522</v>
          </cell>
          <cell r="I91">
            <v>6477</v>
          </cell>
          <cell r="J91">
            <v>162</v>
          </cell>
          <cell r="K91">
            <v>34</v>
          </cell>
          <cell r="L91">
            <v>1417</v>
          </cell>
          <cell r="M91">
            <v>84</v>
          </cell>
          <cell r="N91">
            <v>2</v>
          </cell>
          <cell r="Q91">
            <v>46</v>
          </cell>
          <cell r="R91">
            <v>368</v>
          </cell>
          <cell r="S91">
            <v>63</v>
          </cell>
          <cell r="T91">
            <v>7</v>
          </cell>
          <cell r="U91">
            <v>177</v>
          </cell>
          <cell r="V91">
            <v>75</v>
          </cell>
          <cell r="W91">
            <v>8</v>
          </cell>
          <cell r="AA91">
            <v>4</v>
          </cell>
          <cell r="AC91">
            <v>2</v>
          </cell>
          <cell r="AD91">
            <v>14</v>
          </cell>
          <cell r="AE91">
            <v>3</v>
          </cell>
          <cell r="AF91">
            <v>7</v>
          </cell>
          <cell r="AG91">
            <v>2</v>
          </cell>
        </row>
        <row r="92">
          <cell r="A92">
            <v>2</v>
          </cell>
          <cell r="B92" t="str">
            <v>CapeCod</v>
          </cell>
          <cell r="C92">
            <v>40360</v>
          </cell>
          <cell r="D92" t="str">
            <v>num</v>
          </cell>
          <cell r="E92">
            <v>7466</v>
          </cell>
          <cell r="F92">
            <v>44</v>
          </cell>
          <cell r="G92">
            <v>82567</v>
          </cell>
          <cell r="H92">
            <v>4500</v>
          </cell>
          <cell r="I92">
            <v>6382</v>
          </cell>
          <cell r="J92">
            <v>152</v>
          </cell>
          <cell r="K92">
            <v>31</v>
          </cell>
          <cell r="L92">
            <v>1369</v>
          </cell>
          <cell r="M92">
            <v>83</v>
          </cell>
          <cell r="N92">
            <v>2</v>
          </cell>
          <cell r="Q92">
            <v>46</v>
          </cell>
          <cell r="R92">
            <v>332</v>
          </cell>
          <cell r="S92">
            <v>62</v>
          </cell>
          <cell r="T92">
            <v>8</v>
          </cell>
          <cell r="U92">
            <v>193</v>
          </cell>
          <cell r="V92">
            <v>74</v>
          </cell>
          <cell r="W92">
            <v>8</v>
          </cell>
          <cell r="AA92">
            <v>3</v>
          </cell>
          <cell r="AC92">
            <v>2</v>
          </cell>
          <cell r="AD92">
            <v>15</v>
          </cell>
          <cell r="AE92">
            <v>3</v>
          </cell>
          <cell r="AF92">
            <v>7</v>
          </cell>
          <cell r="AG92">
            <v>2</v>
          </cell>
        </row>
        <row r="93">
          <cell r="A93">
            <v>2</v>
          </cell>
          <cell r="B93" t="str">
            <v>CapeCod</v>
          </cell>
          <cell r="C93">
            <v>40391</v>
          </cell>
          <cell r="D93" t="str">
            <v>num</v>
          </cell>
          <cell r="E93">
            <v>7510</v>
          </cell>
          <cell r="F93">
            <v>45</v>
          </cell>
          <cell r="G93">
            <v>82733</v>
          </cell>
          <cell r="H93">
            <v>4481</v>
          </cell>
          <cell r="I93">
            <v>6316</v>
          </cell>
          <cell r="J93">
            <v>150</v>
          </cell>
          <cell r="K93">
            <v>31</v>
          </cell>
          <cell r="L93">
            <v>1361</v>
          </cell>
          <cell r="M93">
            <v>85</v>
          </cell>
          <cell r="N93">
            <v>2</v>
          </cell>
          <cell r="Q93">
            <v>46</v>
          </cell>
          <cell r="R93">
            <v>332</v>
          </cell>
          <cell r="S93">
            <v>63</v>
          </cell>
          <cell r="T93">
            <v>8</v>
          </cell>
          <cell r="U93">
            <v>190</v>
          </cell>
          <cell r="V93">
            <v>72</v>
          </cell>
          <cell r="W93">
            <v>8</v>
          </cell>
          <cell r="AA93">
            <v>3</v>
          </cell>
          <cell r="AC93">
            <v>2</v>
          </cell>
          <cell r="AD93">
            <v>15</v>
          </cell>
          <cell r="AE93">
            <v>3</v>
          </cell>
          <cell r="AF93">
            <v>7</v>
          </cell>
          <cell r="AG93">
            <v>2</v>
          </cell>
        </row>
        <row r="94">
          <cell r="A94">
            <v>2</v>
          </cell>
          <cell r="B94" t="str">
            <v>CapeCod</v>
          </cell>
          <cell r="C94">
            <v>40422</v>
          </cell>
          <cell r="D94" t="str">
            <v>num</v>
          </cell>
          <cell r="E94">
            <v>7507</v>
          </cell>
          <cell r="F94">
            <v>46</v>
          </cell>
          <cell r="G94">
            <v>82801</v>
          </cell>
          <cell r="H94">
            <v>4487</v>
          </cell>
          <cell r="I94">
            <v>6230</v>
          </cell>
          <cell r="J94">
            <v>148</v>
          </cell>
          <cell r="K94">
            <v>31</v>
          </cell>
          <cell r="L94">
            <v>1352</v>
          </cell>
          <cell r="M94">
            <v>86</v>
          </cell>
          <cell r="N94">
            <v>2</v>
          </cell>
          <cell r="Q94">
            <v>46</v>
          </cell>
          <cell r="R94">
            <v>356</v>
          </cell>
          <cell r="S94">
            <v>65</v>
          </cell>
          <cell r="T94">
            <v>9</v>
          </cell>
          <cell r="U94">
            <v>193</v>
          </cell>
          <cell r="V94">
            <v>72</v>
          </cell>
          <cell r="W94">
            <v>8</v>
          </cell>
          <cell r="AA94">
            <v>3</v>
          </cell>
          <cell r="AC94">
            <v>2</v>
          </cell>
          <cell r="AD94">
            <v>14</v>
          </cell>
          <cell r="AE94">
            <v>3</v>
          </cell>
          <cell r="AF94">
            <v>7</v>
          </cell>
          <cell r="AG94">
            <v>2</v>
          </cell>
        </row>
        <row r="95">
          <cell r="A95">
            <v>2</v>
          </cell>
          <cell r="B95" t="str">
            <v>CapeCod</v>
          </cell>
          <cell r="C95">
            <v>40452</v>
          </cell>
          <cell r="D95" t="str">
            <v>num</v>
          </cell>
          <cell r="E95">
            <v>7505</v>
          </cell>
          <cell r="F95">
            <v>45</v>
          </cell>
          <cell r="G95">
            <v>82797</v>
          </cell>
          <cell r="H95">
            <v>4436</v>
          </cell>
          <cell r="I95">
            <v>6311</v>
          </cell>
          <cell r="J95">
            <v>150</v>
          </cell>
          <cell r="K95">
            <v>32</v>
          </cell>
          <cell r="L95">
            <v>1380</v>
          </cell>
          <cell r="M95">
            <v>86</v>
          </cell>
          <cell r="N95">
            <v>2</v>
          </cell>
          <cell r="Q95">
            <v>46</v>
          </cell>
          <cell r="R95">
            <v>369</v>
          </cell>
          <cell r="S95">
            <v>67</v>
          </cell>
          <cell r="T95">
            <v>9</v>
          </cell>
          <cell r="U95">
            <v>196</v>
          </cell>
          <cell r="V95">
            <v>71</v>
          </cell>
          <cell r="W95">
            <v>8</v>
          </cell>
          <cell r="AA95">
            <v>3</v>
          </cell>
          <cell r="AB95">
            <v>0</v>
          </cell>
          <cell r="AC95">
            <v>2</v>
          </cell>
          <cell r="AD95">
            <v>14</v>
          </cell>
          <cell r="AE95">
            <v>3</v>
          </cell>
          <cell r="AF95">
            <v>7</v>
          </cell>
          <cell r="AG95">
            <v>2</v>
          </cell>
        </row>
        <row r="96">
          <cell r="A96">
            <v>2</v>
          </cell>
          <cell r="B96" t="str">
            <v>CapeCod</v>
          </cell>
          <cell r="C96">
            <v>40483</v>
          </cell>
          <cell r="D96" t="str">
            <v>num</v>
          </cell>
          <cell r="E96">
            <v>7417</v>
          </cell>
          <cell r="F96">
            <v>52</v>
          </cell>
          <cell r="G96">
            <v>82932</v>
          </cell>
          <cell r="H96">
            <v>4463</v>
          </cell>
          <cell r="I96">
            <v>6441</v>
          </cell>
          <cell r="J96">
            <v>153</v>
          </cell>
          <cell r="K96">
            <v>30</v>
          </cell>
          <cell r="L96">
            <v>1406</v>
          </cell>
          <cell r="M96">
            <v>90</v>
          </cell>
          <cell r="N96">
            <v>2</v>
          </cell>
          <cell r="Q96">
            <v>47</v>
          </cell>
          <cell r="R96">
            <v>422</v>
          </cell>
          <cell r="S96">
            <v>75</v>
          </cell>
          <cell r="T96">
            <v>11</v>
          </cell>
          <cell r="U96">
            <v>204</v>
          </cell>
          <cell r="V96">
            <v>71</v>
          </cell>
          <cell r="W96">
            <v>8</v>
          </cell>
          <cell r="AA96">
            <v>4</v>
          </cell>
          <cell r="AB96">
            <v>1</v>
          </cell>
          <cell r="AC96">
            <v>2</v>
          </cell>
          <cell r="AD96">
            <v>13</v>
          </cell>
          <cell r="AE96">
            <v>3</v>
          </cell>
          <cell r="AF96">
            <v>7</v>
          </cell>
          <cell r="AG96">
            <v>2</v>
          </cell>
        </row>
        <row r="97">
          <cell r="A97">
            <v>2</v>
          </cell>
          <cell r="B97" t="str">
            <v>CapeCod</v>
          </cell>
          <cell r="C97">
            <v>40513</v>
          </cell>
          <cell r="D97" t="str">
            <v>num</v>
          </cell>
          <cell r="E97">
            <v>7244</v>
          </cell>
          <cell r="F97">
            <v>60</v>
          </cell>
          <cell r="G97">
            <v>82989</v>
          </cell>
          <cell r="H97">
            <v>4618</v>
          </cell>
          <cell r="I97">
            <v>6275</v>
          </cell>
          <cell r="J97">
            <v>78</v>
          </cell>
          <cell r="K97">
            <v>5</v>
          </cell>
          <cell r="L97">
            <v>1676</v>
          </cell>
          <cell r="M97">
            <v>75</v>
          </cell>
          <cell r="N97">
            <v>2</v>
          </cell>
          <cell r="Q97">
            <v>47</v>
          </cell>
          <cell r="R97">
            <v>516</v>
          </cell>
          <cell r="S97">
            <v>84</v>
          </cell>
          <cell r="T97">
            <v>3</v>
          </cell>
          <cell r="U97">
            <v>237</v>
          </cell>
          <cell r="V97">
            <v>77</v>
          </cell>
          <cell r="W97">
            <v>10</v>
          </cell>
          <cell r="AA97">
            <v>5</v>
          </cell>
          <cell r="AB97">
            <v>1</v>
          </cell>
          <cell r="AC97">
            <v>2</v>
          </cell>
          <cell r="AD97">
            <v>12</v>
          </cell>
          <cell r="AE97">
            <v>6</v>
          </cell>
          <cell r="AF97">
            <v>9</v>
          </cell>
          <cell r="AG97">
            <v>2</v>
          </cell>
        </row>
        <row r="98">
          <cell r="A98">
            <v>2</v>
          </cell>
          <cell r="B98" t="str">
            <v>CapeCod</v>
          </cell>
          <cell r="C98">
            <v>40544</v>
          </cell>
          <cell r="D98" t="str">
            <v>num</v>
          </cell>
          <cell r="E98">
            <v>7151</v>
          </cell>
          <cell r="F98">
            <v>58</v>
          </cell>
          <cell r="G98">
            <v>83216</v>
          </cell>
          <cell r="H98">
            <v>4678</v>
          </cell>
          <cell r="I98">
            <v>6365</v>
          </cell>
          <cell r="J98">
            <v>62</v>
          </cell>
          <cell r="K98">
            <v>2</v>
          </cell>
          <cell r="L98">
            <v>1695</v>
          </cell>
          <cell r="M98">
            <v>61</v>
          </cell>
          <cell r="N98">
            <v>2</v>
          </cell>
          <cell r="Q98">
            <v>47</v>
          </cell>
          <cell r="R98">
            <v>530</v>
          </cell>
          <cell r="S98">
            <v>76</v>
          </cell>
          <cell r="T98">
            <v>2</v>
          </cell>
          <cell r="U98">
            <v>252</v>
          </cell>
          <cell r="V98">
            <v>69</v>
          </cell>
          <cell r="W98">
            <v>11</v>
          </cell>
          <cell r="AA98">
            <v>5</v>
          </cell>
          <cell r="AB98">
            <v>1</v>
          </cell>
          <cell r="AD98">
            <v>16</v>
          </cell>
          <cell r="AE98">
            <v>10</v>
          </cell>
          <cell r="AF98">
            <v>11</v>
          </cell>
          <cell r="AG98">
            <v>2</v>
          </cell>
        </row>
        <row r="99">
          <cell r="A99">
            <v>2</v>
          </cell>
          <cell r="B99" t="str">
            <v>CapeCod</v>
          </cell>
          <cell r="C99">
            <v>40575</v>
          </cell>
          <cell r="D99" t="str">
            <v>num</v>
          </cell>
          <cell r="E99">
            <v>7091</v>
          </cell>
          <cell r="F99">
            <v>55</v>
          </cell>
          <cell r="G99">
            <v>83415</v>
          </cell>
          <cell r="H99">
            <v>4697</v>
          </cell>
          <cell r="I99">
            <v>6403</v>
          </cell>
          <cell r="J99">
            <v>62</v>
          </cell>
          <cell r="K99">
            <v>2</v>
          </cell>
          <cell r="L99">
            <v>1694</v>
          </cell>
          <cell r="M99">
            <v>57</v>
          </cell>
          <cell r="N99">
            <v>2</v>
          </cell>
          <cell r="Q99">
            <v>47</v>
          </cell>
          <cell r="R99">
            <v>538</v>
          </cell>
          <cell r="S99">
            <v>75</v>
          </cell>
          <cell r="T99">
            <v>2</v>
          </cell>
          <cell r="U99">
            <v>250</v>
          </cell>
          <cell r="V99">
            <v>72</v>
          </cell>
          <cell r="W99">
            <v>11</v>
          </cell>
          <cell r="AA99">
            <v>6</v>
          </cell>
          <cell r="AB99">
            <v>1</v>
          </cell>
          <cell r="AD99">
            <v>16</v>
          </cell>
          <cell r="AE99">
            <v>11</v>
          </cell>
          <cell r="AF99">
            <v>11</v>
          </cell>
          <cell r="AG99">
            <v>2</v>
          </cell>
        </row>
        <row r="100">
          <cell r="A100">
            <v>2</v>
          </cell>
          <cell r="B100" t="str">
            <v>CapeCod</v>
          </cell>
          <cell r="C100">
            <v>40603</v>
          </cell>
          <cell r="D100" t="str">
            <v>num</v>
          </cell>
          <cell r="E100">
            <v>7024</v>
          </cell>
          <cell r="F100">
            <v>58</v>
          </cell>
          <cell r="G100">
            <v>83448</v>
          </cell>
          <cell r="H100">
            <v>4808</v>
          </cell>
          <cell r="I100">
            <v>6357</v>
          </cell>
          <cell r="J100">
            <v>62</v>
          </cell>
          <cell r="K100">
            <v>2</v>
          </cell>
          <cell r="L100">
            <v>1662</v>
          </cell>
          <cell r="M100">
            <v>58</v>
          </cell>
          <cell r="N100">
            <v>2</v>
          </cell>
          <cell r="Q100">
            <v>47</v>
          </cell>
          <cell r="R100">
            <v>538</v>
          </cell>
          <cell r="S100">
            <v>75</v>
          </cell>
          <cell r="T100">
            <v>2</v>
          </cell>
          <cell r="U100">
            <v>247</v>
          </cell>
          <cell r="V100">
            <v>72</v>
          </cell>
          <cell r="W100">
            <v>11</v>
          </cell>
          <cell r="AA100">
            <v>6</v>
          </cell>
          <cell r="AB100">
            <v>1</v>
          </cell>
          <cell r="AD100">
            <v>17</v>
          </cell>
          <cell r="AE100">
            <v>11</v>
          </cell>
          <cell r="AF100">
            <v>11</v>
          </cell>
          <cell r="AG100">
            <v>2</v>
          </cell>
        </row>
        <row r="101">
          <cell r="A101">
            <v>2</v>
          </cell>
          <cell r="B101" t="str">
            <v>CapeCod</v>
          </cell>
          <cell r="C101">
            <v>40634</v>
          </cell>
          <cell r="D101" t="str">
            <v>num</v>
          </cell>
          <cell r="E101">
            <v>6979</v>
          </cell>
          <cell r="F101">
            <v>59</v>
          </cell>
          <cell r="G101">
            <v>83536</v>
          </cell>
          <cell r="H101">
            <v>4841</v>
          </cell>
          <cell r="I101">
            <v>6319</v>
          </cell>
          <cell r="J101">
            <v>62</v>
          </cell>
          <cell r="K101">
            <v>2</v>
          </cell>
          <cell r="L101">
            <v>1630</v>
          </cell>
          <cell r="M101">
            <v>57</v>
          </cell>
          <cell r="N101">
            <v>2</v>
          </cell>
          <cell r="Q101">
            <v>47</v>
          </cell>
          <cell r="R101">
            <v>533</v>
          </cell>
          <cell r="S101">
            <v>74</v>
          </cell>
          <cell r="T101">
            <v>2</v>
          </cell>
          <cell r="U101">
            <v>264</v>
          </cell>
          <cell r="V101">
            <v>73</v>
          </cell>
          <cell r="W101">
            <v>11</v>
          </cell>
          <cell r="AA101">
            <v>6</v>
          </cell>
          <cell r="AB101">
            <v>1</v>
          </cell>
          <cell r="AD101">
            <v>17</v>
          </cell>
          <cell r="AE101">
            <v>11</v>
          </cell>
          <cell r="AF101">
            <v>11</v>
          </cell>
          <cell r="AG101">
            <v>2</v>
          </cell>
        </row>
        <row r="102">
          <cell r="A102">
            <v>2</v>
          </cell>
          <cell r="B102" t="str">
            <v>CapeCod</v>
          </cell>
          <cell r="C102">
            <v>40664</v>
          </cell>
          <cell r="D102" t="str">
            <v>num</v>
          </cell>
          <cell r="E102">
            <v>7040</v>
          </cell>
          <cell r="F102">
            <v>58</v>
          </cell>
          <cell r="G102">
            <v>83574</v>
          </cell>
          <cell r="H102">
            <v>4836</v>
          </cell>
          <cell r="I102">
            <v>6185</v>
          </cell>
          <cell r="J102">
            <v>63</v>
          </cell>
          <cell r="K102">
            <v>2</v>
          </cell>
          <cell r="L102">
            <v>1641</v>
          </cell>
          <cell r="M102">
            <v>57</v>
          </cell>
          <cell r="N102">
            <v>2</v>
          </cell>
          <cell r="Q102">
            <v>47</v>
          </cell>
          <cell r="R102">
            <v>532</v>
          </cell>
          <cell r="S102">
            <v>73</v>
          </cell>
          <cell r="T102">
            <v>2</v>
          </cell>
          <cell r="U102">
            <v>262</v>
          </cell>
          <cell r="V102">
            <v>73</v>
          </cell>
          <cell r="W102">
            <v>11</v>
          </cell>
          <cell r="AA102">
            <v>6</v>
          </cell>
          <cell r="AB102">
            <v>1</v>
          </cell>
          <cell r="AD102">
            <v>17</v>
          </cell>
          <cell r="AE102">
            <v>11</v>
          </cell>
          <cell r="AF102">
            <v>11</v>
          </cell>
          <cell r="AG102">
            <v>2</v>
          </cell>
        </row>
        <row r="103">
          <cell r="A103">
            <v>2</v>
          </cell>
          <cell r="B103" t="str">
            <v>CapeCod</v>
          </cell>
          <cell r="C103">
            <v>40695</v>
          </cell>
          <cell r="D103" t="str">
            <v>num</v>
          </cell>
          <cell r="E103">
            <v>7132</v>
          </cell>
          <cell r="F103">
            <v>57</v>
          </cell>
          <cell r="G103">
            <v>83607</v>
          </cell>
          <cell r="H103">
            <v>4890</v>
          </cell>
          <cell r="I103">
            <v>6112</v>
          </cell>
          <cell r="J103">
            <v>63</v>
          </cell>
          <cell r="K103">
            <v>2</v>
          </cell>
          <cell r="L103">
            <v>1655</v>
          </cell>
          <cell r="M103">
            <v>54</v>
          </cell>
          <cell r="N103">
            <v>2</v>
          </cell>
          <cell r="Q103">
            <v>47</v>
          </cell>
          <cell r="R103">
            <v>512</v>
          </cell>
          <cell r="S103">
            <v>72</v>
          </cell>
          <cell r="T103">
            <v>2</v>
          </cell>
          <cell r="U103">
            <v>267</v>
          </cell>
          <cell r="V103">
            <v>74</v>
          </cell>
          <cell r="W103">
            <v>11</v>
          </cell>
          <cell r="AA103">
            <v>6</v>
          </cell>
          <cell r="AB103">
            <v>1</v>
          </cell>
          <cell r="AD103">
            <v>16</v>
          </cell>
          <cell r="AE103">
            <v>11</v>
          </cell>
          <cell r="AF103">
            <v>11</v>
          </cell>
          <cell r="AG103">
            <v>2</v>
          </cell>
        </row>
        <row r="104">
          <cell r="A104">
            <v>2</v>
          </cell>
          <cell r="B104" t="str">
            <v>CapeCod</v>
          </cell>
          <cell r="C104">
            <v>40725</v>
          </cell>
          <cell r="D104" t="str">
            <v>num</v>
          </cell>
          <cell r="E104">
            <v>7238</v>
          </cell>
          <cell r="F104">
            <v>59</v>
          </cell>
          <cell r="G104">
            <v>83730</v>
          </cell>
          <cell r="H104">
            <v>4856</v>
          </cell>
          <cell r="I104">
            <v>5960</v>
          </cell>
          <cell r="J104">
            <v>58</v>
          </cell>
          <cell r="K104">
            <v>2</v>
          </cell>
          <cell r="L104">
            <v>1673</v>
          </cell>
          <cell r="M104">
            <v>51</v>
          </cell>
          <cell r="N104">
            <v>2</v>
          </cell>
          <cell r="Q104">
            <v>47</v>
          </cell>
          <cell r="R104">
            <v>515</v>
          </cell>
          <cell r="S104">
            <v>73</v>
          </cell>
          <cell r="T104">
            <v>2</v>
          </cell>
          <cell r="U104">
            <v>267</v>
          </cell>
          <cell r="V104">
            <v>76</v>
          </cell>
          <cell r="W104">
            <v>11</v>
          </cell>
          <cell r="AA104">
            <v>5</v>
          </cell>
          <cell r="AB104">
            <v>1</v>
          </cell>
          <cell r="AD104">
            <v>17</v>
          </cell>
          <cell r="AE104">
            <v>11</v>
          </cell>
          <cell r="AF104">
            <v>11</v>
          </cell>
          <cell r="AG104">
            <v>2</v>
          </cell>
        </row>
        <row r="105">
          <cell r="A105">
            <v>2</v>
          </cell>
          <cell r="B105" t="str">
            <v>CapeCod</v>
          </cell>
          <cell r="C105">
            <v>40756</v>
          </cell>
          <cell r="D105" t="str">
            <v>num</v>
          </cell>
          <cell r="E105">
            <v>7279</v>
          </cell>
          <cell r="F105">
            <v>62</v>
          </cell>
          <cell r="G105">
            <v>83857</v>
          </cell>
          <cell r="H105">
            <v>4847</v>
          </cell>
          <cell r="I105">
            <v>5736</v>
          </cell>
          <cell r="J105">
            <v>54</v>
          </cell>
          <cell r="K105">
            <v>2</v>
          </cell>
          <cell r="L105">
            <v>1659</v>
          </cell>
          <cell r="M105">
            <v>51</v>
          </cell>
          <cell r="N105">
            <v>2</v>
          </cell>
          <cell r="Q105">
            <v>12</v>
          </cell>
          <cell r="R105">
            <v>502</v>
          </cell>
          <cell r="S105">
            <v>74</v>
          </cell>
          <cell r="T105">
            <v>2</v>
          </cell>
          <cell r="U105">
            <v>268</v>
          </cell>
          <cell r="V105">
            <v>76</v>
          </cell>
          <cell r="W105">
            <v>11</v>
          </cell>
          <cell r="AA105">
            <v>4</v>
          </cell>
          <cell r="AB105">
            <v>1</v>
          </cell>
          <cell r="AD105">
            <v>18</v>
          </cell>
          <cell r="AE105">
            <v>11</v>
          </cell>
          <cell r="AF105">
            <v>11</v>
          </cell>
          <cell r="AG105">
            <v>2</v>
          </cell>
        </row>
        <row r="106">
          <cell r="A106">
            <v>2</v>
          </cell>
          <cell r="B106" t="str">
            <v>CapeCod</v>
          </cell>
          <cell r="C106">
            <v>40787</v>
          </cell>
          <cell r="D106" t="str">
            <v>num</v>
          </cell>
          <cell r="E106">
            <v>7272</v>
          </cell>
          <cell r="F106">
            <v>67</v>
          </cell>
          <cell r="G106">
            <v>83891</v>
          </cell>
          <cell r="H106">
            <v>4842</v>
          </cell>
          <cell r="I106">
            <v>5669</v>
          </cell>
          <cell r="J106">
            <v>56</v>
          </cell>
          <cell r="K106">
            <v>3</v>
          </cell>
          <cell r="L106">
            <v>1651</v>
          </cell>
          <cell r="M106">
            <v>51</v>
          </cell>
          <cell r="N106">
            <v>2</v>
          </cell>
          <cell r="Q106">
            <v>12</v>
          </cell>
          <cell r="R106">
            <v>500</v>
          </cell>
          <cell r="S106">
            <v>73</v>
          </cell>
          <cell r="T106">
            <v>2</v>
          </cell>
          <cell r="U106">
            <v>272</v>
          </cell>
          <cell r="V106">
            <v>76</v>
          </cell>
          <cell r="W106">
            <v>10</v>
          </cell>
          <cell r="AA106">
            <v>5</v>
          </cell>
          <cell r="AB106">
            <v>1</v>
          </cell>
          <cell r="AD106">
            <v>18</v>
          </cell>
          <cell r="AE106">
            <v>11</v>
          </cell>
          <cell r="AF106">
            <v>11</v>
          </cell>
          <cell r="AG106">
            <v>2</v>
          </cell>
        </row>
        <row r="107">
          <cell r="A107">
            <v>2</v>
          </cell>
          <cell r="B107" t="str">
            <v>CapeCod</v>
          </cell>
          <cell r="C107">
            <v>40817</v>
          </cell>
          <cell r="D107" t="str">
            <v>num</v>
          </cell>
          <cell r="E107">
            <v>7251</v>
          </cell>
          <cell r="F107">
            <v>67</v>
          </cell>
          <cell r="G107">
            <v>84001</v>
          </cell>
          <cell r="H107">
            <v>4789</v>
          </cell>
          <cell r="I107">
            <v>5741</v>
          </cell>
          <cell r="J107">
            <v>65</v>
          </cell>
          <cell r="K107">
            <v>2</v>
          </cell>
          <cell r="L107">
            <v>1513</v>
          </cell>
          <cell r="M107">
            <v>38</v>
          </cell>
          <cell r="Q107">
            <v>12</v>
          </cell>
          <cell r="R107">
            <v>517</v>
          </cell>
          <cell r="S107">
            <v>79</v>
          </cell>
          <cell r="T107">
            <v>4</v>
          </cell>
          <cell r="U107">
            <v>268</v>
          </cell>
          <cell r="V107">
            <v>64</v>
          </cell>
          <cell r="W107">
            <v>9</v>
          </cell>
          <cell r="AA107">
            <v>8</v>
          </cell>
          <cell r="AB107">
            <v>1</v>
          </cell>
          <cell r="AD107">
            <v>14</v>
          </cell>
          <cell r="AE107">
            <v>11</v>
          </cell>
          <cell r="AF107">
            <v>10</v>
          </cell>
          <cell r="AG107">
            <v>2</v>
          </cell>
        </row>
        <row r="108">
          <cell r="A108">
            <v>2</v>
          </cell>
          <cell r="B108" t="str">
            <v>CapeCod</v>
          </cell>
          <cell r="C108">
            <v>40848</v>
          </cell>
          <cell r="D108" t="str">
            <v>num</v>
          </cell>
          <cell r="E108">
            <v>7165</v>
          </cell>
          <cell r="F108">
            <v>66</v>
          </cell>
          <cell r="G108">
            <v>84248</v>
          </cell>
          <cell r="H108">
            <v>4600</v>
          </cell>
          <cell r="I108">
            <v>6122</v>
          </cell>
          <cell r="J108">
            <v>81</v>
          </cell>
          <cell r="K108">
            <v>3</v>
          </cell>
          <cell r="L108">
            <v>1440</v>
          </cell>
          <cell r="M108">
            <v>34</v>
          </cell>
          <cell r="Q108">
            <v>12</v>
          </cell>
          <cell r="R108">
            <v>571</v>
          </cell>
          <cell r="S108">
            <v>86</v>
          </cell>
          <cell r="T108">
            <v>5</v>
          </cell>
          <cell r="U108">
            <v>257</v>
          </cell>
          <cell r="V108">
            <v>55</v>
          </cell>
          <cell r="W108">
            <v>9</v>
          </cell>
          <cell r="AA108">
            <v>10</v>
          </cell>
          <cell r="AB108">
            <v>3</v>
          </cell>
          <cell r="AD108">
            <v>14</v>
          </cell>
          <cell r="AE108">
            <v>10</v>
          </cell>
          <cell r="AF108">
            <v>9</v>
          </cell>
          <cell r="AG108">
            <v>2</v>
          </cell>
        </row>
        <row r="109">
          <cell r="A109">
            <v>2</v>
          </cell>
          <cell r="B109" t="str">
            <v>CapeCod</v>
          </cell>
          <cell r="C109">
            <v>40878</v>
          </cell>
          <cell r="D109" t="str">
            <v>num</v>
          </cell>
          <cell r="E109">
            <v>7018</v>
          </cell>
          <cell r="F109">
            <v>64</v>
          </cell>
          <cell r="G109">
            <v>84629</v>
          </cell>
          <cell r="H109">
            <v>4445</v>
          </cell>
          <cell r="I109">
            <v>6304</v>
          </cell>
          <cell r="J109">
            <v>84</v>
          </cell>
          <cell r="K109">
            <v>3</v>
          </cell>
          <cell r="L109">
            <v>1425</v>
          </cell>
          <cell r="M109">
            <v>35</v>
          </cell>
          <cell r="Q109">
            <v>13</v>
          </cell>
          <cell r="R109">
            <v>597</v>
          </cell>
          <cell r="S109">
            <v>89</v>
          </cell>
          <cell r="T109">
            <v>5</v>
          </cell>
          <cell r="U109">
            <v>255</v>
          </cell>
          <cell r="V109">
            <v>55</v>
          </cell>
          <cell r="W109">
            <v>9</v>
          </cell>
          <cell r="AA109">
            <v>10</v>
          </cell>
          <cell r="AB109">
            <v>3</v>
          </cell>
          <cell r="AD109">
            <v>15</v>
          </cell>
          <cell r="AE109">
            <v>10</v>
          </cell>
          <cell r="AF109">
            <v>9</v>
          </cell>
          <cell r="AG109">
            <v>2</v>
          </cell>
        </row>
        <row r="110">
          <cell r="A110">
            <v>2</v>
          </cell>
          <cell r="B110" t="str">
            <v>CapeCod</v>
          </cell>
          <cell r="C110">
            <v>40909</v>
          </cell>
          <cell r="D110" t="str">
            <v>num</v>
          </cell>
          <cell r="E110">
            <v>6906</v>
          </cell>
          <cell r="F110">
            <v>65</v>
          </cell>
          <cell r="G110">
            <v>84965</v>
          </cell>
          <cell r="H110">
            <v>4461</v>
          </cell>
          <cell r="I110">
            <v>6446</v>
          </cell>
          <cell r="J110">
            <v>65</v>
          </cell>
          <cell r="K110">
            <v>6</v>
          </cell>
          <cell r="L110">
            <v>1409</v>
          </cell>
          <cell r="M110">
            <v>34</v>
          </cell>
          <cell r="Q110">
            <v>16</v>
          </cell>
          <cell r="R110">
            <v>603</v>
          </cell>
          <cell r="S110">
            <v>110</v>
          </cell>
          <cell r="T110">
            <v>5</v>
          </cell>
          <cell r="U110">
            <v>255</v>
          </cell>
          <cell r="V110">
            <v>56</v>
          </cell>
          <cell r="W110">
            <v>9</v>
          </cell>
          <cell r="AA110">
            <v>10</v>
          </cell>
          <cell r="AB110">
            <v>3</v>
          </cell>
          <cell r="AD110">
            <v>14</v>
          </cell>
          <cell r="AE110">
            <v>10</v>
          </cell>
          <cell r="AF110">
            <v>9</v>
          </cell>
          <cell r="AG110">
            <v>2</v>
          </cell>
        </row>
        <row r="111">
          <cell r="A111">
            <v>2</v>
          </cell>
          <cell r="B111" t="str">
            <v>CapeCod</v>
          </cell>
          <cell r="C111">
            <v>40940</v>
          </cell>
          <cell r="D111" t="str">
            <v>num</v>
          </cell>
          <cell r="E111">
            <v>6857</v>
          </cell>
          <cell r="F111">
            <v>63</v>
          </cell>
          <cell r="G111">
            <v>85147</v>
          </cell>
          <cell r="H111">
            <v>4516</v>
          </cell>
          <cell r="I111">
            <v>6498</v>
          </cell>
          <cell r="J111">
            <v>65</v>
          </cell>
          <cell r="K111">
            <v>6</v>
          </cell>
          <cell r="L111">
            <v>1409</v>
          </cell>
          <cell r="M111">
            <v>33</v>
          </cell>
          <cell r="Q111">
            <v>15</v>
          </cell>
          <cell r="R111">
            <v>608</v>
          </cell>
          <cell r="S111">
            <v>110</v>
          </cell>
          <cell r="T111">
            <v>7</v>
          </cell>
          <cell r="U111">
            <v>260</v>
          </cell>
          <cell r="V111">
            <v>58</v>
          </cell>
          <cell r="W111">
            <v>9</v>
          </cell>
          <cell r="AA111">
            <v>10</v>
          </cell>
          <cell r="AB111">
            <v>3</v>
          </cell>
          <cell r="AD111">
            <v>14</v>
          </cell>
          <cell r="AE111">
            <v>10</v>
          </cell>
          <cell r="AF111">
            <v>9</v>
          </cell>
          <cell r="AG111">
            <v>2</v>
          </cell>
        </row>
        <row r="112">
          <cell r="A112">
            <v>2</v>
          </cell>
          <cell r="B112" t="str">
            <v>CapeCod</v>
          </cell>
          <cell r="C112">
            <v>40969</v>
          </cell>
          <cell r="D112" t="str">
            <v>num</v>
          </cell>
          <cell r="E112">
            <v>6804</v>
          </cell>
          <cell r="F112">
            <v>66</v>
          </cell>
          <cell r="G112">
            <v>85255</v>
          </cell>
          <cell r="H112">
            <v>4586</v>
          </cell>
          <cell r="I112">
            <v>6562</v>
          </cell>
          <cell r="J112">
            <v>65</v>
          </cell>
          <cell r="K112">
            <v>6</v>
          </cell>
          <cell r="L112">
            <v>1399</v>
          </cell>
          <cell r="M112">
            <v>33</v>
          </cell>
          <cell r="P112">
            <v>1</v>
          </cell>
          <cell r="Q112">
            <v>14</v>
          </cell>
          <cell r="R112">
            <v>615</v>
          </cell>
          <cell r="S112">
            <v>112</v>
          </cell>
          <cell r="T112">
            <v>5</v>
          </cell>
          <cell r="U112">
            <v>265</v>
          </cell>
          <cell r="V112">
            <v>58</v>
          </cell>
          <cell r="W112">
            <v>9</v>
          </cell>
          <cell r="AA112">
            <v>10</v>
          </cell>
          <cell r="AB112">
            <v>3</v>
          </cell>
          <cell r="AD112">
            <v>15</v>
          </cell>
          <cell r="AE112">
            <v>10</v>
          </cell>
          <cell r="AF112">
            <v>9</v>
          </cell>
          <cell r="AG112">
            <v>2</v>
          </cell>
        </row>
      </sheetData>
      <sheetData sheetId="18">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37622</v>
          </cell>
          <cell r="D2" t="str">
            <v>volume</v>
          </cell>
          <cell r="E2">
            <v>248977.32804421132</v>
          </cell>
          <cell r="F2">
            <v>606.37185438689903</v>
          </cell>
          <cell r="G2">
            <v>10785748.755995132</v>
          </cell>
          <cell r="H2">
            <v>397880.35417024884</v>
          </cell>
          <cell r="I2">
            <v>1794501.3103909155</v>
          </cell>
          <cell r="J2">
            <v>431297.27603030216</v>
          </cell>
          <cell r="K2">
            <v>181914.56960641893</v>
          </cell>
          <cell r="L2">
            <v>559441.25465835037</v>
          </cell>
          <cell r="M2">
            <v>265351.32918346743</v>
          </cell>
          <cell r="N2">
            <v>100891.45098039214</v>
          </cell>
          <cell r="Q2">
            <v>6406.7510335647967</v>
          </cell>
          <cell r="R2">
            <v>86107.343470165739</v>
          </cell>
          <cell r="S2">
            <v>200543.62950096832</v>
          </cell>
          <cell r="T2">
            <v>17257.198975972846</v>
          </cell>
          <cell r="U2">
            <v>247745.28702178557</v>
          </cell>
          <cell r="V2">
            <v>285327.29987219768</v>
          </cell>
          <cell r="W2">
            <v>248824.93548268455</v>
          </cell>
          <cell r="X2">
            <v>40860</v>
          </cell>
          <cell r="AE2">
            <v>12690.645161226397</v>
          </cell>
          <cell r="AF2">
            <v>19929.677419342064</v>
          </cell>
          <cell r="AH2">
            <v>0</v>
          </cell>
        </row>
        <row r="3">
          <cell r="A3">
            <v>2</v>
          </cell>
          <cell r="B3" t="str">
            <v>CapeCod</v>
          </cell>
          <cell r="C3">
            <v>37653</v>
          </cell>
          <cell r="D3" t="str">
            <v>volume</v>
          </cell>
          <cell r="E3">
            <v>259836.09833450525</v>
          </cell>
          <cell r="F3">
            <v>523.94431521719662</v>
          </cell>
          <cell r="G3">
            <v>12557584.710904555</v>
          </cell>
          <cell r="H3">
            <v>515273.32707509957</v>
          </cell>
          <cell r="I3">
            <v>2156158.376844197</v>
          </cell>
          <cell r="J3">
            <v>412318.15097175015</v>
          </cell>
          <cell r="K3">
            <v>138511.06259022353</v>
          </cell>
          <cell r="L3">
            <v>593771.45139534702</v>
          </cell>
          <cell r="M3">
            <v>268195.36800871993</v>
          </cell>
          <cell r="N3">
            <v>155628.3169129694</v>
          </cell>
          <cell r="Q3">
            <v>7891.3193955355937</v>
          </cell>
          <cell r="R3">
            <v>109799.10657730079</v>
          </cell>
          <cell r="S3">
            <v>277015.24258286355</v>
          </cell>
          <cell r="T3">
            <v>61410.881951272422</v>
          </cell>
          <cell r="U3">
            <v>263007.8721354439</v>
          </cell>
          <cell r="V3">
            <v>354274.70366580784</v>
          </cell>
          <cell r="W3">
            <v>234758.85990743339</v>
          </cell>
          <cell r="X3">
            <v>34110</v>
          </cell>
          <cell r="AE3">
            <v>11882.62672802061</v>
          </cell>
          <cell r="AF3">
            <v>10.6451612903184</v>
          </cell>
          <cell r="AH3">
            <v>0</v>
          </cell>
        </row>
        <row r="4">
          <cell r="A4">
            <v>2</v>
          </cell>
          <cell r="B4" t="str">
            <v>CapeCod</v>
          </cell>
          <cell r="C4">
            <v>37681</v>
          </cell>
          <cell r="D4" t="str">
            <v>volume</v>
          </cell>
          <cell r="E4">
            <v>227273.50533488017</v>
          </cell>
          <cell r="F4">
            <v>481.25659519822761</v>
          </cell>
          <cell r="G4">
            <v>10668565.521036783</v>
          </cell>
          <cell r="H4">
            <v>430217.95809008647</v>
          </cell>
          <cell r="I4">
            <v>1804045.3311632881</v>
          </cell>
          <cell r="J4">
            <v>369189.112816434</v>
          </cell>
          <cell r="K4">
            <v>91200.84479622099</v>
          </cell>
          <cell r="L4">
            <v>537352.36812312645</v>
          </cell>
          <cell r="M4">
            <v>242259.50824863583</v>
          </cell>
          <cell r="N4">
            <v>127433.34975369445</v>
          </cell>
          <cell r="Q4">
            <v>7851.7052180821111</v>
          </cell>
          <cell r="R4">
            <v>92698.623587934868</v>
          </cell>
          <cell r="S4">
            <v>198081.20577172242</v>
          </cell>
          <cell r="T4">
            <v>52532.208520114502</v>
          </cell>
          <cell r="U4">
            <v>259904.1090393411</v>
          </cell>
          <cell r="V4">
            <v>312217.78596100956</v>
          </cell>
          <cell r="W4">
            <v>220464.97880158204</v>
          </cell>
          <cell r="X4">
            <v>31340</v>
          </cell>
          <cell r="AE4">
            <v>12057.695852507368</v>
          </cell>
          <cell r="AF4">
            <v>10.6451612903184</v>
          </cell>
          <cell r="AH4">
            <v>0</v>
          </cell>
        </row>
        <row r="5">
          <cell r="A5">
            <v>2</v>
          </cell>
          <cell r="B5" t="str">
            <v>CapeCod</v>
          </cell>
          <cell r="C5">
            <v>37712</v>
          </cell>
          <cell r="D5" t="str">
            <v>volume</v>
          </cell>
          <cell r="E5">
            <v>191054.30650054486</v>
          </cell>
          <cell r="F5">
            <v>478.14115435449366</v>
          </cell>
          <cell r="G5">
            <v>7472631.8466714462</v>
          </cell>
          <cell r="H5">
            <v>294145.49599926657</v>
          </cell>
          <cell r="I5">
            <v>1193054.4302159077</v>
          </cell>
          <cell r="J5">
            <v>274823.96183567576</v>
          </cell>
          <cell r="K5">
            <v>74405.949995764997</v>
          </cell>
          <cell r="L5">
            <v>478305.13209952146</v>
          </cell>
          <cell r="M5">
            <v>243165.13842254426</v>
          </cell>
          <cell r="N5">
            <v>104663</v>
          </cell>
          <cell r="Q5">
            <v>5172.0514893803056</v>
          </cell>
          <cell r="R5">
            <v>63513.095510691724</v>
          </cell>
          <cell r="S5">
            <v>139860.428381684</v>
          </cell>
          <cell r="T5">
            <v>34349.545547731228</v>
          </cell>
          <cell r="U5">
            <v>191771.20030816511</v>
          </cell>
          <cell r="V5">
            <v>227767.75909820429</v>
          </cell>
          <cell r="W5">
            <v>199023.93548375368</v>
          </cell>
          <cell r="X5">
            <v>27690</v>
          </cell>
          <cell r="AE5">
            <v>11243.161290321499</v>
          </cell>
          <cell r="AF5">
            <v>7591.3548387095798</v>
          </cell>
          <cell r="AH5">
            <v>16823.333333313501</v>
          </cell>
        </row>
        <row r="6">
          <cell r="A6">
            <v>2</v>
          </cell>
          <cell r="B6" t="str">
            <v>CapeCod</v>
          </cell>
          <cell r="C6">
            <v>37742</v>
          </cell>
          <cell r="D6" t="str">
            <v>volume</v>
          </cell>
          <cell r="E6">
            <v>166156.44494052496</v>
          </cell>
          <cell r="F6">
            <v>375.42320103024127</v>
          </cell>
          <cell r="G6">
            <v>4858979.8867718996</v>
          </cell>
          <cell r="H6">
            <v>194940.50059582389</v>
          </cell>
          <cell r="I6">
            <v>726761.33920630103</v>
          </cell>
          <cell r="J6">
            <v>180757.31024954453</v>
          </cell>
          <cell r="K6">
            <v>44635.214937734934</v>
          </cell>
          <cell r="L6">
            <v>432516.72508270858</v>
          </cell>
          <cell r="M6">
            <v>215689.02857357476</v>
          </cell>
          <cell r="N6">
            <v>111953</v>
          </cell>
          <cell r="Q6">
            <v>3994.5361318454043</v>
          </cell>
          <cell r="R6">
            <v>47366.495110468182</v>
          </cell>
          <cell r="S6">
            <v>111206.09462975156</v>
          </cell>
          <cell r="T6">
            <v>41137.303240388632</v>
          </cell>
          <cell r="U6">
            <v>187090.71391697956</v>
          </cell>
          <cell r="V6">
            <v>194549.54757381231</v>
          </cell>
          <cell r="W6">
            <v>202239.96774191782</v>
          </cell>
          <cell r="X6">
            <v>22960</v>
          </cell>
          <cell r="AA6">
            <v>10</v>
          </cell>
          <cell r="AE6">
            <v>13740.06451612711</v>
          </cell>
          <cell r="AF6">
            <v>29427.3548386693</v>
          </cell>
          <cell r="AH6">
            <v>27455.053763389558</v>
          </cell>
        </row>
        <row r="7">
          <cell r="A7">
            <v>2</v>
          </cell>
          <cell r="B7" t="str">
            <v>CapeCod</v>
          </cell>
          <cell r="C7">
            <v>37773</v>
          </cell>
          <cell r="D7" t="str">
            <v>volume</v>
          </cell>
          <cell r="E7">
            <v>157440.21993894168</v>
          </cell>
          <cell r="F7">
            <v>351.60339902851939</v>
          </cell>
          <cell r="G7">
            <v>2875514.3813089933</v>
          </cell>
          <cell r="H7">
            <v>104842.89962927189</v>
          </cell>
          <cell r="I7">
            <v>338919.88250501646</v>
          </cell>
          <cell r="J7">
            <v>94549.07101576624</v>
          </cell>
          <cell r="K7">
            <v>26940.442323364819</v>
          </cell>
          <cell r="L7">
            <v>370211.61758549872</v>
          </cell>
          <cell r="M7">
            <v>158892.94157542399</v>
          </cell>
          <cell r="N7">
            <v>86197.628571428562</v>
          </cell>
          <cell r="Q7">
            <v>2551.3174279129175</v>
          </cell>
          <cell r="R7">
            <v>35420.01430241362</v>
          </cell>
          <cell r="S7">
            <v>48697.498938365665</v>
          </cell>
          <cell r="T7">
            <v>30281.239751198133</v>
          </cell>
          <cell r="U7">
            <v>172002.341834216</v>
          </cell>
          <cell r="V7">
            <v>148008.71306737536</v>
          </cell>
          <cell r="W7">
            <v>175715.03225786981</v>
          </cell>
          <cell r="X7">
            <v>18490</v>
          </cell>
          <cell r="AA7">
            <v>505</v>
          </cell>
          <cell r="AD7">
            <v>265.71428571268899</v>
          </cell>
          <cell r="AE7">
            <v>13589.935483869165</v>
          </cell>
          <cell r="AF7">
            <v>33287.311827895894</v>
          </cell>
          <cell r="AH7">
            <v>11031.61290317774</v>
          </cell>
        </row>
        <row r="8">
          <cell r="A8">
            <v>2</v>
          </cell>
          <cell r="B8" t="str">
            <v>CapeCod</v>
          </cell>
          <cell r="C8">
            <v>37803</v>
          </cell>
          <cell r="D8" t="str">
            <v>volume</v>
          </cell>
          <cell r="E8">
            <v>146793.35738009194</v>
          </cell>
          <cell r="F8">
            <v>299.37104455221026</v>
          </cell>
          <cell r="G8">
            <v>1820294.3792338131</v>
          </cell>
          <cell r="H8">
            <v>59956.938699571823</v>
          </cell>
          <cell r="I8">
            <v>192873.8246180584</v>
          </cell>
          <cell r="J8">
            <v>56407.610639126957</v>
          </cell>
          <cell r="K8">
            <v>19930.005794111716</v>
          </cell>
          <cell r="L8">
            <v>363726.40281913918</v>
          </cell>
          <cell r="M8">
            <v>147215.7016222353</v>
          </cell>
          <cell r="N8">
            <v>53250.929464243134</v>
          </cell>
          <cell r="Q8">
            <v>1110.3662042956341</v>
          </cell>
          <cell r="R8">
            <v>20249.861941867712</v>
          </cell>
          <cell r="S8">
            <v>27982.819236194249</v>
          </cell>
          <cell r="T8">
            <v>18743.357246352352</v>
          </cell>
          <cell r="U8">
            <v>157981.09926738235</v>
          </cell>
          <cell r="V8">
            <v>121464.415687377</v>
          </cell>
          <cell r="W8">
            <v>163867.77419345462</v>
          </cell>
          <cell r="X8">
            <v>16680</v>
          </cell>
          <cell r="AA8">
            <v>122.79752809484501</v>
          </cell>
          <cell r="AD8">
            <v>1931.114285710968</v>
          </cell>
          <cell r="AE8">
            <v>20127.161290321499</v>
          </cell>
          <cell r="AF8">
            <v>33492.688171982802</v>
          </cell>
          <cell r="AH8">
            <v>1979.354838706553</v>
          </cell>
        </row>
        <row r="9">
          <cell r="A9">
            <v>2</v>
          </cell>
          <cell r="B9" t="str">
            <v>CapeCod</v>
          </cell>
          <cell r="C9">
            <v>37834</v>
          </cell>
          <cell r="D9" t="str">
            <v>volume</v>
          </cell>
          <cell r="E9">
            <v>132720.12922050123</v>
          </cell>
          <cell r="F9">
            <v>272.56330204987177</v>
          </cell>
          <cell r="G9">
            <v>1544013.5584512693</v>
          </cell>
          <cell r="H9">
            <v>49893.171762968843</v>
          </cell>
          <cell r="I9">
            <v>186405.93543173256</v>
          </cell>
          <cell r="J9">
            <v>49955.70765647923</v>
          </cell>
          <cell r="K9">
            <v>18013.163554495612</v>
          </cell>
          <cell r="L9">
            <v>362093.89104375371</v>
          </cell>
          <cell r="M9">
            <v>138568.43538314462</v>
          </cell>
          <cell r="N9">
            <v>76693.714783981442</v>
          </cell>
          <cell r="Q9">
            <v>857.22702354281489</v>
          </cell>
          <cell r="R9">
            <v>18563.822703560902</v>
          </cell>
          <cell r="S9">
            <v>39042.552407962045</v>
          </cell>
          <cell r="T9">
            <v>16695.430497486603</v>
          </cell>
          <cell r="U9">
            <v>158143.26025615534</v>
          </cell>
          <cell r="V9">
            <v>128579.75390557572</v>
          </cell>
          <cell r="W9">
            <v>189884.77419331297</v>
          </cell>
          <cell r="X9">
            <v>17150</v>
          </cell>
          <cell r="AA9">
            <v>91.009409373320551</v>
          </cell>
          <cell r="AD9">
            <v>5079.1714285707567</v>
          </cell>
          <cell r="AE9">
            <v>23358.709677413106</v>
          </cell>
          <cell r="AF9">
            <v>28883.87096768618</v>
          </cell>
          <cell r="AH9">
            <v>1216.1290322542191</v>
          </cell>
        </row>
        <row r="10">
          <cell r="A10">
            <v>2</v>
          </cell>
          <cell r="B10" t="str">
            <v>CapeCod</v>
          </cell>
          <cell r="C10">
            <v>37865</v>
          </cell>
          <cell r="D10" t="str">
            <v>volume</v>
          </cell>
          <cell r="E10">
            <v>121360.52949799424</v>
          </cell>
          <cell r="F10">
            <v>253.36820127183466</v>
          </cell>
          <cell r="G10">
            <v>1564068.221945297</v>
          </cell>
          <cell r="H10">
            <v>50976.776412308602</v>
          </cell>
          <cell r="I10">
            <v>185580.33551096631</v>
          </cell>
          <cell r="J10">
            <v>50899.948609760002</v>
          </cell>
          <cell r="K10">
            <v>18739.970521765008</v>
          </cell>
          <cell r="L10">
            <v>340385.48410553025</v>
          </cell>
          <cell r="M10">
            <v>139482.9636229146</v>
          </cell>
          <cell r="N10">
            <v>75811.332258854076</v>
          </cell>
          <cell r="Q10">
            <v>1164.6220387090434</v>
          </cell>
          <cell r="R10">
            <v>19496.933502536704</v>
          </cell>
          <cell r="S10">
            <v>36383.609989632627</v>
          </cell>
          <cell r="T10">
            <v>18257.933707075423</v>
          </cell>
          <cell r="U10">
            <v>137647.8911218</v>
          </cell>
          <cell r="V10">
            <v>117400.74324681256</v>
          </cell>
          <cell r="W10">
            <v>176293.13911268863</v>
          </cell>
          <cell r="X10">
            <v>17920</v>
          </cell>
          <cell r="AA10">
            <v>109.5771120307035</v>
          </cell>
          <cell r="AD10">
            <v>1536.338742393116</v>
          </cell>
          <cell r="AE10">
            <v>18368.129032257944</v>
          </cell>
          <cell r="AF10">
            <v>32530.107526838801</v>
          </cell>
          <cell r="AH10">
            <v>1884.5161290317769</v>
          </cell>
        </row>
        <row r="11">
          <cell r="A11">
            <v>2</v>
          </cell>
          <cell r="B11" t="str">
            <v>CapeCod</v>
          </cell>
          <cell r="C11">
            <v>37895</v>
          </cell>
          <cell r="D11" t="str">
            <v>volume</v>
          </cell>
          <cell r="E11">
            <v>122152.06436640714</v>
          </cell>
          <cell r="F11">
            <v>235.44705939446965</v>
          </cell>
          <cell r="G11">
            <v>2260065.8809199096</v>
          </cell>
          <cell r="H11">
            <v>72700.193815739825</v>
          </cell>
          <cell r="I11">
            <v>295727.45047000918</v>
          </cell>
          <cell r="J11">
            <v>80777.912959719513</v>
          </cell>
          <cell r="K11">
            <v>64100.68859905556</v>
          </cell>
          <cell r="L11">
            <v>380308.16437983583</v>
          </cell>
          <cell r="M11">
            <v>178577.33914402092</v>
          </cell>
          <cell r="N11">
            <v>105381.09492133628</v>
          </cell>
          <cell r="Q11">
            <v>48.003348854734192</v>
          </cell>
          <cell r="R11">
            <v>19487.286946972839</v>
          </cell>
          <cell r="S11">
            <v>55142.732568573207</v>
          </cell>
          <cell r="T11">
            <v>24676.280178975318</v>
          </cell>
          <cell r="U11">
            <v>107677.89391107774</v>
          </cell>
          <cell r="V11">
            <v>120329.21664673634</v>
          </cell>
          <cell r="W11">
            <v>164979.7641126774</v>
          </cell>
          <cell r="X11">
            <v>22040</v>
          </cell>
          <cell r="AA11">
            <v>149.0847571565684</v>
          </cell>
          <cell r="AD11">
            <v>1708.6612576064099</v>
          </cell>
          <cell r="AE11">
            <v>17592.032258063551</v>
          </cell>
          <cell r="AF11">
            <v>43300.215053677501</v>
          </cell>
          <cell r="AH11">
            <v>9222.9032257795297</v>
          </cell>
        </row>
        <row r="12">
          <cell r="A12">
            <v>2</v>
          </cell>
          <cell r="B12" t="str">
            <v>CapeCod</v>
          </cell>
          <cell r="C12">
            <v>37926</v>
          </cell>
          <cell r="D12" t="str">
            <v>volume</v>
          </cell>
          <cell r="E12">
            <v>135442.82802958859</v>
          </cell>
          <cell r="F12">
            <v>341.31226307141151</v>
          </cell>
          <cell r="G12">
            <v>4098647.2925210726</v>
          </cell>
          <cell r="H12">
            <v>155738.54243968378</v>
          </cell>
          <cell r="I12">
            <v>595157.89727186051</v>
          </cell>
          <cell r="J12">
            <v>154177.49775209036</v>
          </cell>
          <cell r="K12">
            <v>50785.434224872784</v>
          </cell>
          <cell r="L12">
            <v>401858.08485347789</v>
          </cell>
          <cell r="M12">
            <v>203730.07059847389</v>
          </cell>
          <cell r="N12">
            <v>106557.30216446587</v>
          </cell>
          <cell r="Q12">
            <v>76.295882741280366</v>
          </cell>
          <cell r="R12">
            <v>37248.271644241788</v>
          </cell>
          <cell r="S12">
            <v>98334.782927042106</v>
          </cell>
          <cell r="T12">
            <v>46130.040748279542</v>
          </cell>
          <cell r="U12">
            <v>137840.52437171541</v>
          </cell>
          <cell r="V12">
            <v>156732.40304195241</v>
          </cell>
          <cell r="W12">
            <v>186805.54838699105</v>
          </cell>
          <cell r="X12">
            <v>24830</v>
          </cell>
          <cell r="AA12">
            <v>101.5311933441553</v>
          </cell>
          <cell r="AD12">
            <v>3600</v>
          </cell>
          <cell r="AE12">
            <v>19628.96774193272</v>
          </cell>
          <cell r="AF12">
            <v>41924.784946203268</v>
          </cell>
          <cell r="AH12">
            <v>21263.096774160858</v>
          </cell>
        </row>
        <row r="13">
          <cell r="A13">
            <v>2</v>
          </cell>
          <cell r="B13" t="str">
            <v>CapeCod</v>
          </cell>
          <cell r="C13">
            <v>37956</v>
          </cell>
          <cell r="D13" t="str">
            <v>volume</v>
          </cell>
          <cell r="E13">
            <v>189433.46286736714</v>
          </cell>
          <cell r="F13">
            <v>424.45997913602292</v>
          </cell>
          <cell r="G13">
            <v>8139253.9303772403</v>
          </cell>
          <cell r="H13">
            <v>276481.64277413924</v>
          </cell>
          <cell r="I13">
            <v>1145272.1613648725</v>
          </cell>
          <cell r="J13">
            <v>241880.68831185845</v>
          </cell>
          <cell r="K13">
            <v>124754.08588741571</v>
          </cell>
          <cell r="L13">
            <v>473488.93524594989</v>
          </cell>
          <cell r="M13">
            <v>224116.37319553539</v>
          </cell>
          <cell r="N13">
            <v>119310.7765119097</v>
          </cell>
          <cell r="Q13">
            <v>376.05383151062415</v>
          </cell>
          <cell r="R13">
            <v>107773.8134818823</v>
          </cell>
          <cell r="S13">
            <v>196143.38620419809</v>
          </cell>
          <cell r="T13">
            <v>75801.800126936156</v>
          </cell>
          <cell r="U13">
            <v>155746.18713130453</v>
          </cell>
          <cell r="V13">
            <v>232454.02804785917</v>
          </cell>
          <cell r="W13">
            <v>192493.79907829285</v>
          </cell>
          <cell r="X13">
            <v>30060</v>
          </cell>
          <cell r="AA13">
            <v>1538</v>
          </cell>
          <cell r="AD13">
            <v>3736.4571428559761</v>
          </cell>
          <cell r="AE13">
            <v>10717.967741847038</v>
          </cell>
          <cell r="AF13">
            <v>39672.956989169099</v>
          </cell>
          <cell r="AH13">
            <v>19074</v>
          </cell>
        </row>
        <row r="14">
          <cell r="A14">
            <v>2</v>
          </cell>
          <cell r="B14" t="str">
            <v>CapeCod</v>
          </cell>
          <cell r="C14">
            <v>37987</v>
          </cell>
          <cell r="D14" t="str">
            <v>volume</v>
          </cell>
          <cell r="E14">
            <v>235258.42903388196</v>
          </cell>
          <cell r="F14">
            <v>442.23128799859296</v>
          </cell>
          <cell r="G14">
            <v>11327261.956411542</v>
          </cell>
          <cell r="H14">
            <v>370169.24565126345</v>
          </cell>
          <cell r="I14">
            <v>1747799.3126895127</v>
          </cell>
          <cell r="J14">
            <v>309077.75779065525</v>
          </cell>
          <cell r="K14">
            <v>165682.17475538695</v>
          </cell>
          <cell r="L14">
            <v>595806.0600289586</v>
          </cell>
          <cell r="M14">
            <v>252146.4340807409</v>
          </cell>
          <cell r="N14">
            <v>118266.90847802753</v>
          </cell>
          <cell r="Q14">
            <v>472.54869592338218</v>
          </cell>
          <cell r="R14">
            <v>153738.84657533446</v>
          </cell>
          <cell r="S14">
            <v>294183.13116063853</v>
          </cell>
          <cell r="T14">
            <v>96707.466852038982</v>
          </cell>
          <cell r="U14">
            <v>199291.12454672356</v>
          </cell>
          <cell r="V14">
            <v>319211.48749853898</v>
          </cell>
          <cell r="W14">
            <v>236534.78330988833</v>
          </cell>
          <cell r="X14">
            <v>36750</v>
          </cell>
          <cell r="AA14">
            <v>2512</v>
          </cell>
          <cell r="AD14">
            <v>5878.3369747840297</v>
          </cell>
          <cell r="AE14">
            <v>14786.12903220579</v>
          </cell>
          <cell r="AF14">
            <v>28342.580645136532</v>
          </cell>
          <cell r="AH14">
            <v>0</v>
          </cell>
        </row>
        <row r="15">
          <cell r="A15">
            <v>2</v>
          </cell>
          <cell r="B15" t="str">
            <v>CapeCod</v>
          </cell>
          <cell r="C15">
            <v>38018</v>
          </cell>
          <cell r="D15" t="str">
            <v>volume</v>
          </cell>
          <cell r="E15">
            <v>246630.80282065319</v>
          </cell>
          <cell r="F15">
            <v>443.79688678145982</v>
          </cell>
          <cell r="G15">
            <v>13346019.792403135</v>
          </cell>
          <cell r="H15">
            <v>433579.09896165569</v>
          </cell>
          <cell r="I15">
            <v>2192018.5239620842</v>
          </cell>
          <cell r="J15">
            <v>413742.33343923494</v>
          </cell>
          <cell r="K15">
            <v>140118.25231722536</v>
          </cell>
          <cell r="L15">
            <v>657879.82667741668</v>
          </cell>
          <cell r="M15">
            <v>276319.98930419696</v>
          </cell>
          <cell r="N15">
            <v>194427.50988946308</v>
          </cell>
          <cell r="Q15">
            <v>1998.3199371161836</v>
          </cell>
          <cell r="R15">
            <v>204904.50166107051</v>
          </cell>
          <cell r="S15">
            <v>347464.99673161231</v>
          </cell>
          <cell r="T15">
            <v>125538.77611577514</v>
          </cell>
          <cell r="U15">
            <v>241964.4479368605</v>
          </cell>
          <cell r="V15">
            <v>373397.56477850955</v>
          </cell>
          <cell r="W15">
            <v>254437.10726492101</v>
          </cell>
          <cell r="X15">
            <v>30290</v>
          </cell>
          <cell r="AA15">
            <v>3423</v>
          </cell>
          <cell r="AD15">
            <v>6948.0334685596172</v>
          </cell>
          <cell r="AE15">
            <v>11825.265109341595</v>
          </cell>
          <cell r="AF15">
            <v>1036.12903225794</v>
          </cell>
          <cell r="AH15">
            <v>0</v>
          </cell>
        </row>
        <row r="16">
          <cell r="A16">
            <v>2</v>
          </cell>
          <cell r="B16" t="str">
            <v>CapeCod</v>
          </cell>
          <cell r="C16">
            <v>38047</v>
          </cell>
          <cell r="D16" t="str">
            <v>volume</v>
          </cell>
          <cell r="E16">
            <v>196888.99420010741</v>
          </cell>
          <cell r="F16">
            <v>442.46964898867918</v>
          </cell>
          <cell r="G16">
            <v>10007158.607360777</v>
          </cell>
          <cell r="H16">
            <v>327026.81157144572</v>
          </cell>
          <cell r="I16">
            <v>1510037.607504345</v>
          </cell>
          <cell r="J16">
            <v>329869.84371303691</v>
          </cell>
          <cell r="K16">
            <v>100720.56230314446</v>
          </cell>
          <cell r="L16">
            <v>553378.98548500543</v>
          </cell>
          <cell r="M16">
            <v>223859.33878872835</v>
          </cell>
          <cell r="N16">
            <v>131071.85744126145</v>
          </cell>
          <cell r="Q16">
            <v>1269.6212556415583</v>
          </cell>
          <cell r="R16">
            <v>163001.01657344311</v>
          </cell>
          <cell r="S16">
            <v>233488.53263137233</v>
          </cell>
          <cell r="T16">
            <v>86962.604656405718</v>
          </cell>
          <cell r="U16">
            <v>202567.33890934355</v>
          </cell>
          <cell r="V16">
            <v>290486.11302276101</v>
          </cell>
          <cell r="W16">
            <v>221586.45658038557</v>
          </cell>
          <cell r="X16">
            <v>28970</v>
          </cell>
          <cell r="AA16">
            <v>927.96253810822998</v>
          </cell>
          <cell r="AD16">
            <v>5971.5589683756698</v>
          </cell>
          <cell r="AE16">
            <v>11676.895203355471</v>
          </cell>
          <cell r="AF16">
            <v>1470.9677419327199</v>
          </cell>
          <cell r="AH16">
            <v>67.741935483645605</v>
          </cell>
        </row>
        <row r="17">
          <cell r="A17">
            <v>2</v>
          </cell>
          <cell r="B17" t="str">
            <v>CapeCod</v>
          </cell>
          <cell r="C17">
            <v>38078</v>
          </cell>
          <cell r="D17" t="str">
            <v>volume</v>
          </cell>
          <cell r="E17">
            <v>172399.22300745995</v>
          </cell>
          <cell r="F17">
            <v>402.67869350927174</v>
          </cell>
          <cell r="G17">
            <v>7811602.1191326967</v>
          </cell>
          <cell r="H17">
            <v>261553.40867084416</v>
          </cell>
          <cell r="I17">
            <v>1196979.2219348648</v>
          </cell>
          <cell r="J17">
            <v>251561.01612330801</v>
          </cell>
          <cell r="K17">
            <v>77852.0814047944</v>
          </cell>
          <cell r="L17">
            <v>491789.24157142395</v>
          </cell>
          <cell r="M17">
            <v>209529.74227436958</v>
          </cell>
          <cell r="N17">
            <v>99794.324823689647</v>
          </cell>
          <cell r="Q17">
            <v>1226.6989249793191</v>
          </cell>
          <cell r="R17">
            <v>140844.33289504191</v>
          </cell>
          <cell r="S17">
            <v>185505.60252491705</v>
          </cell>
          <cell r="T17">
            <v>75276.91876867041</v>
          </cell>
          <cell r="U17">
            <v>161338.38470252388</v>
          </cell>
          <cell r="V17">
            <v>247213.55687750393</v>
          </cell>
          <cell r="W17">
            <v>232873.87533106294</v>
          </cell>
          <cell r="X17">
            <v>23680</v>
          </cell>
          <cell r="AA17">
            <v>2606.1223988053407</v>
          </cell>
          <cell r="AD17">
            <v>5220.2036239462941</v>
          </cell>
          <cell r="AE17">
            <v>10927.433389138427</v>
          </cell>
          <cell r="AF17">
            <v>12059.032258043531</v>
          </cell>
          <cell r="AH17">
            <v>14350.591397829621</v>
          </cell>
        </row>
        <row r="18">
          <cell r="A18">
            <v>2</v>
          </cell>
          <cell r="B18" t="str">
            <v>CapeCod</v>
          </cell>
          <cell r="C18">
            <v>38108</v>
          </cell>
          <cell r="D18" t="str">
            <v>volume</v>
          </cell>
          <cell r="E18">
            <v>132668.54523498169</v>
          </cell>
          <cell r="F18">
            <v>391.08177058096499</v>
          </cell>
          <cell r="G18">
            <v>4037340.6508997176</v>
          </cell>
          <cell r="H18">
            <v>145200.69982491885</v>
          </cell>
          <cell r="I18">
            <v>675318.31382549938</v>
          </cell>
          <cell r="J18">
            <v>136635.28088540991</v>
          </cell>
          <cell r="K18">
            <v>45444.329498909756</v>
          </cell>
          <cell r="L18">
            <v>426422.11752149533</v>
          </cell>
          <cell r="M18">
            <v>187362.77939191723</v>
          </cell>
          <cell r="N18">
            <v>97550.630422689224</v>
          </cell>
          <cell r="Q18">
            <v>794.72860107492284</v>
          </cell>
          <cell r="R18">
            <v>97406.151966977501</v>
          </cell>
          <cell r="S18">
            <v>118487.34180761606</v>
          </cell>
          <cell r="T18">
            <v>42043.636458408044</v>
          </cell>
          <cell r="U18">
            <v>148529.31445059265</v>
          </cell>
          <cell r="V18">
            <v>184259.53557634036</v>
          </cell>
          <cell r="W18">
            <v>220182.83938775584</v>
          </cell>
          <cell r="X18">
            <v>20650</v>
          </cell>
          <cell r="AA18">
            <v>513.13473188178591</v>
          </cell>
          <cell r="AD18">
            <v>26319.436221085471</v>
          </cell>
          <cell r="AE18">
            <v>12301.599846385412</v>
          </cell>
          <cell r="AF18">
            <v>49063.225806315677</v>
          </cell>
          <cell r="AH18">
            <v>25314.247311770891</v>
          </cell>
        </row>
        <row r="19">
          <cell r="A19">
            <v>2</v>
          </cell>
          <cell r="B19" t="str">
            <v>CapeCod</v>
          </cell>
          <cell r="C19">
            <v>38139</v>
          </cell>
          <cell r="D19" t="str">
            <v>volume</v>
          </cell>
          <cell r="E19">
            <v>138818.96521780812</v>
          </cell>
          <cell r="F19">
            <v>367.13927549834182</v>
          </cell>
          <cell r="G19">
            <v>2634160.8109109206</v>
          </cell>
          <cell r="H19">
            <v>88111.690477017561</v>
          </cell>
          <cell r="I19">
            <v>305586.35043610015</v>
          </cell>
          <cell r="J19">
            <v>89869.289186719543</v>
          </cell>
          <cell r="K19">
            <v>43113.450607402163</v>
          </cell>
          <cell r="L19">
            <v>398944.52173828043</v>
          </cell>
          <cell r="M19">
            <v>163784.99347468064</v>
          </cell>
          <cell r="N19">
            <v>100395.97267097812</v>
          </cell>
          <cell r="Q19">
            <v>466.55466171240516</v>
          </cell>
          <cell r="R19">
            <v>42607.401973621374</v>
          </cell>
          <cell r="S19">
            <v>60007.529658621308</v>
          </cell>
          <cell r="T19">
            <v>26427.657671231784</v>
          </cell>
          <cell r="U19">
            <v>107925.46473593154</v>
          </cell>
          <cell r="V19">
            <v>129626.19450282463</v>
          </cell>
          <cell r="W19">
            <v>174295.20154251903</v>
          </cell>
          <cell r="X19">
            <v>18200</v>
          </cell>
          <cell r="AA19">
            <v>29.683240652789301</v>
          </cell>
          <cell r="AD19">
            <v>7995.4434927653092</v>
          </cell>
          <cell r="AE19">
            <v>14203.944971520432</v>
          </cell>
          <cell r="AF19">
            <v>57794.440860159732</v>
          </cell>
          <cell r="AH19">
            <v>10457.41935479641</v>
          </cell>
        </row>
        <row r="20">
          <cell r="A20">
            <v>2</v>
          </cell>
          <cell r="B20" t="str">
            <v>CapeCod</v>
          </cell>
          <cell r="C20">
            <v>38169</v>
          </cell>
          <cell r="D20" t="str">
            <v>volume</v>
          </cell>
          <cell r="E20">
            <v>143285.52568752668</v>
          </cell>
          <cell r="F20">
            <v>312.04777820151963</v>
          </cell>
          <cell r="G20">
            <v>1807761.172253347</v>
          </cell>
          <cell r="H20">
            <v>52979.095835225795</v>
          </cell>
          <cell r="I20">
            <v>193634.62176531003</v>
          </cell>
          <cell r="J20">
            <v>49546.740936308874</v>
          </cell>
          <cell r="K20">
            <v>25992.946510039867</v>
          </cell>
          <cell r="L20">
            <v>409702.2626744716</v>
          </cell>
          <cell r="M20">
            <v>171233.81629840523</v>
          </cell>
          <cell r="N20">
            <v>55050.040583727881</v>
          </cell>
          <cell r="Q20">
            <v>233.29982326048781</v>
          </cell>
          <cell r="R20">
            <v>23807.820441156076</v>
          </cell>
          <cell r="S20">
            <v>34125.825535086537</v>
          </cell>
          <cell r="T20">
            <v>17131.259323392962</v>
          </cell>
          <cell r="U20">
            <v>93471.156430771021</v>
          </cell>
          <cell r="V20">
            <v>89246.554754447672</v>
          </cell>
          <cell r="W20">
            <v>171087.46586467326</v>
          </cell>
          <cell r="X20">
            <v>16850</v>
          </cell>
          <cell r="AA20">
            <v>9.7090579103999999E-2</v>
          </cell>
          <cell r="AC20">
            <v>242</v>
          </cell>
          <cell r="AD20">
            <v>4002.4808464422858</v>
          </cell>
          <cell r="AE20">
            <v>17379.63567361981</v>
          </cell>
          <cell r="AF20">
            <v>40058.139784917235</v>
          </cell>
          <cell r="AH20">
            <v>2225.8064516112208</v>
          </cell>
        </row>
        <row r="21">
          <cell r="A21">
            <v>2</v>
          </cell>
          <cell r="B21" t="str">
            <v>CapeCod</v>
          </cell>
          <cell r="C21">
            <v>38200</v>
          </cell>
          <cell r="D21" t="str">
            <v>volume</v>
          </cell>
          <cell r="E21">
            <v>144531.74283712875</v>
          </cell>
          <cell r="F21">
            <v>288.47462455577624</v>
          </cell>
          <cell r="G21">
            <v>1744370.1217785089</v>
          </cell>
          <cell r="H21">
            <v>48617.466177555223</v>
          </cell>
          <cell r="I21">
            <v>196708.71097963845</v>
          </cell>
          <cell r="J21">
            <v>52140.666933819179</v>
          </cell>
          <cell r="K21">
            <v>28004.042850957951</v>
          </cell>
          <cell r="L21">
            <v>438704.95719719655</v>
          </cell>
          <cell r="M21">
            <v>184197.1743767572</v>
          </cell>
          <cell r="N21">
            <v>84453.363110595179</v>
          </cell>
          <cell r="Q21">
            <v>184.98846867788228</v>
          </cell>
          <cell r="R21">
            <v>22870.505097883666</v>
          </cell>
          <cell r="S21">
            <v>29776.075501457097</v>
          </cell>
          <cell r="T21">
            <v>15398.856267742371</v>
          </cell>
          <cell r="U21">
            <v>78755.501938699439</v>
          </cell>
          <cell r="V21">
            <v>86657.034821496927</v>
          </cell>
          <cell r="W21">
            <v>181636.14905423764</v>
          </cell>
          <cell r="X21">
            <v>17190</v>
          </cell>
          <cell r="AA21">
            <v>0</v>
          </cell>
          <cell r="AC21">
            <v>0.800000000745</v>
          </cell>
          <cell r="AD21">
            <v>4293.6004944743836</v>
          </cell>
          <cell r="AE21">
            <v>24034.963709674776</v>
          </cell>
          <cell r="AF21">
            <v>36501.935483743975</v>
          </cell>
          <cell r="AH21">
            <v>1893.5483870916071</v>
          </cell>
        </row>
        <row r="22">
          <cell r="A22">
            <v>2</v>
          </cell>
          <cell r="B22" t="str">
            <v>CapeCod</v>
          </cell>
          <cell r="C22">
            <v>38231</v>
          </cell>
          <cell r="D22" t="str">
            <v>volume</v>
          </cell>
          <cell r="E22">
            <v>128998.02004838399</v>
          </cell>
          <cell r="F22">
            <v>267.57457347512076</v>
          </cell>
          <cell r="G22">
            <v>1738271.251112429</v>
          </cell>
          <cell r="H22">
            <v>48711.207171674156</v>
          </cell>
          <cell r="I22">
            <v>187216.40594156555</v>
          </cell>
          <cell r="J22">
            <v>46618.198670001977</v>
          </cell>
          <cell r="K22">
            <v>28527.363885976189</v>
          </cell>
          <cell r="L22">
            <v>396789.88173690898</v>
          </cell>
          <cell r="M22">
            <v>174826.51954506023</v>
          </cell>
          <cell r="N22">
            <v>85537.311065846254</v>
          </cell>
          <cell r="Q22">
            <v>162.94917057076219</v>
          </cell>
          <cell r="R22">
            <v>21373.021822704748</v>
          </cell>
          <cell r="S22">
            <v>32420.49181743971</v>
          </cell>
          <cell r="T22">
            <v>16875.15319682844</v>
          </cell>
          <cell r="U22">
            <v>74316.80297777307</v>
          </cell>
          <cell r="V22">
            <v>88353.084776773772</v>
          </cell>
          <cell r="W22">
            <v>177346.15534427777</v>
          </cell>
          <cell r="X22">
            <v>18990</v>
          </cell>
          <cell r="AA22">
            <v>0</v>
          </cell>
          <cell r="AC22">
            <v>3.5200000000185998</v>
          </cell>
          <cell r="AD22">
            <v>3959.6693548363673</v>
          </cell>
          <cell r="AE22">
            <v>22986.196261517733</v>
          </cell>
          <cell r="AF22">
            <v>42889.806528442787</v>
          </cell>
          <cell r="AH22">
            <v>2322.8077515699019</v>
          </cell>
        </row>
        <row r="23">
          <cell r="A23">
            <v>2</v>
          </cell>
          <cell r="B23" t="str">
            <v>CapeCod</v>
          </cell>
          <cell r="C23">
            <v>38261</v>
          </cell>
          <cell r="D23" t="str">
            <v>volume</v>
          </cell>
          <cell r="E23">
            <v>114910.45444442322</v>
          </cell>
          <cell r="F23">
            <v>309.36299584055081</v>
          </cell>
          <cell r="G23">
            <v>2204617.3157400424</v>
          </cell>
          <cell r="H23">
            <v>64999.099497788346</v>
          </cell>
          <cell r="I23">
            <v>255127.29107333694</v>
          </cell>
          <cell r="J23">
            <v>76902.271251212806</v>
          </cell>
          <cell r="K23">
            <v>55115.791588311928</v>
          </cell>
          <cell r="L23">
            <v>360987.56614263298</v>
          </cell>
          <cell r="M23">
            <v>173261.19285406597</v>
          </cell>
          <cell r="N23">
            <v>97612.128751816112</v>
          </cell>
          <cell r="Q23">
            <v>172.43710801913352</v>
          </cell>
          <cell r="R23">
            <v>32060.779803553</v>
          </cell>
          <cell r="S23">
            <v>50112.915152909314</v>
          </cell>
          <cell r="T23">
            <v>20070.045965407044</v>
          </cell>
          <cell r="U23">
            <v>80989.074658437734</v>
          </cell>
          <cell r="V23">
            <v>105495.57499995038</v>
          </cell>
          <cell r="W23">
            <v>180145.4244927949</v>
          </cell>
          <cell r="X23">
            <v>27710</v>
          </cell>
          <cell r="AA23">
            <v>0</v>
          </cell>
          <cell r="AC23">
            <v>319.526534650766</v>
          </cell>
          <cell r="AD23">
            <v>4054.0959554053838</v>
          </cell>
          <cell r="AE23">
            <v>19216.715604733658</v>
          </cell>
          <cell r="AF23">
            <v>29487.612826306402</v>
          </cell>
          <cell r="AG23">
            <v>40340</v>
          </cell>
          <cell r="AH23">
            <v>10541.708377402279</v>
          </cell>
        </row>
        <row r="24">
          <cell r="A24">
            <v>2</v>
          </cell>
          <cell r="B24" t="str">
            <v>CapeCod</v>
          </cell>
          <cell r="C24">
            <v>38292</v>
          </cell>
          <cell r="D24" t="str">
            <v>volume</v>
          </cell>
          <cell r="E24">
            <v>133037.27844645391</v>
          </cell>
          <cell r="F24">
            <v>428.52431412794988</v>
          </cell>
          <cell r="G24">
            <v>4378596.4217959661</v>
          </cell>
          <cell r="H24">
            <v>147128.83107938082</v>
          </cell>
          <cell r="I24">
            <v>536222.15560910746</v>
          </cell>
          <cell r="J24">
            <v>139570.79379722403</v>
          </cell>
          <cell r="K24">
            <v>109079.33083542935</v>
          </cell>
          <cell r="L24">
            <v>369729.48330269725</v>
          </cell>
          <cell r="M24">
            <v>196203.56127132237</v>
          </cell>
          <cell r="N24">
            <v>99905.201328376235</v>
          </cell>
          <cell r="Q24">
            <v>665.82441386580626</v>
          </cell>
          <cell r="R24">
            <v>73203.187927158986</v>
          </cell>
          <cell r="S24">
            <v>127374.61741598329</v>
          </cell>
          <cell r="T24">
            <v>37545.051746269441</v>
          </cell>
          <cell r="U24">
            <v>103284.43232754149</v>
          </cell>
          <cell r="V24">
            <v>142220.27842898399</v>
          </cell>
          <cell r="W24">
            <v>167330.73469655938</v>
          </cell>
          <cell r="X24">
            <v>25480</v>
          </cell>
          <cell r="AA24">
            <v>761.93686642195098</v>
          </cell>
          <cell r="AC24">
            <v>143.15346534643299</v>
          </cell>
          <cell r="AD24">
            <v>5345.5800080658009</v>
          </cell>
          <cell r="AE24">
            <v>18258.253456216305</v>
          </cell>
          <cell r="AF24">
            <v>38258.838709652402</v>
          </cell>
          <cell r="AG24">
            <v>84990</v>
          </cell>
          <cell r="AH24">
            <v>23678.129032254201</v>
          </cell>
        </row>
        <row r="25">
          <cell r="A25">
            <v>2</v>
          </cell>
          <cell r="B25" t="str">
            <v>CapeCod</v>
          </cell>
          <cell r="C25">
            <v>38322</v>
          </cell>
          <cell r="D25" t="str">
            <v>volume</v>
          </cell>
          <cell r="E25">
            <v>167824.84226072003</v>
          </cell>
          <cell r="F25">
            <v>430.4190307254529</v>
          </cell>
          <cell r="G25">
            <v>7362000.4408123856</v>
          </cell>
          <cell r="H25">
            <v>234809.59345602986</v>
          </cell>
          <cell r="I25">
            <v>994518.52739374689</v>
          </cell>
          <cell r="J25">
            <v>242207.44307740391</v>
          </cell>
          <cell r="K25">
            <v>111130.51299124425</v>
          </cell>
          <cell r="L25">
            <v>438254.87515539367</v>
          </cell>
          <cell r="M25">
            <v>241505.56657549017</v>
          </cell>
          <cell r="N25">
            <v>109083.74795563507</v>
          </cell>
          <cell r="Q25">
            <v>1110.4089320083544</v>
          </cell>
          <cell r="R25">
            <v>121078.10617530083</v>
          </cell>
          <cell r="S25">
            <v>219200.28630196315</v>
          </cell>
          <cell r="T25">
            <v>62565.676328415117</v>
          </cell>
          <cell r="U25">
            <v>134985.05792659032</v>
          </cell>
          <cell r="V25">
            <v>185164.66655417017</v>
          </cell>
          <cell r="W25">
            <v>227108.18268428743</v>
          </cell>
          <cell r="X25">
            <v>30000</v>
          </cell>
          <cell r="AA25">
            <v>1648.1691015763213</v>
          </cell>
          <cell r="AD25">
            <v>8214.5463054107931</v>
          </cell>
          <cell r="AE25">
            <v>9986.1935483813304</v>
          </cell>
          <cell r="AF25">
            <v>43019.225806415081</v>
          </cell>
          <cell r="AG25">
            <v>33670</v>
          </cell>
          <cell r="AH25">
            <v>21888</v>
          </cell>
        </row>
        <row r="26">
          <cell r="A26">
            <v>2</v>
          </cell>
          <cell r="B26" t="str">
            <v>CapeCod</v>
          </cell>
          <cell r="C26">
            <v>38353</v>
          </cell>
          <cell r="D26" t="str">
            <v>volume</v>
          </cell>
          <cell r="E26">
            <v>190554.85797278612</v>
          </cell>
          <cell r="F26">
            <v>454.61439538611916</v>
          </cell>
          <cell r="G26">
            <v>10452305.04342412</v>
          </cell>
          <cell r="H26">
            <v>322333.68191320152</v>
          </cell>
          <cell r="I26">
            <v>1541515.3201062067</v>
          </cell>
          <cell r="J26">
            <v>321805.53457813605</v>
          </cell>
          <cell r="K26">
            <v>92366.231760845039</v>
          </cell>
          <cell r="L26">
            <v>547853.46523460234</v>
          </cell>
          <cell r="M26">
            <v>289147.04864266491</v>
          </cell>
          <cell r="N26">
            <v>102244.62318142135</v>
          </cell>
          <cell r="Q26">
            <v>1590.5214060453111</v>
          </cell>
          <cell r="R26">
            <v>193822.89330657054</v>
          </cell>
          <cell r="S26">
            <v>291973.57602163247</v>
          </cell>
          <cell r="T26">
            <v>122545.15348833089</v>
          </cell>
          <cell r="U26">
            <v>173508.52830132007</v>
          </cell>
          <cell r="V26">
            <v>250164.83646116257</v>
          </cell>
          <cell r="W26">
            <v>279029.52858657023</v>
          </cell>
          <cell r="X26">
            <v>34720</v>
          </cell>
          <cell r="AA26">
            <v>3014.9480538000407</v>
          </cell>
          <cell r="AD26">
            <v>8674.9083863794749</v>
          </cell>
          <cell r="AE26">
            <v>13111.290322519841</v>
          </cell>
          <cell r="AF26">
            <v>20076.7741935253</v>
          </cell>
          <cell r="AG26">
            <v>0</v>
          </cell>
          <cell r="AH26">
            <v>0</v>
          </cell>
        </row>
        <row r="27">
          <cell r="A27">
            <v>2</v>
          </cell>
          <cell r="B27" t="str">
            <v>CapeCod</v>
          </cell>
          <cell r="C27">
            <v>38384</v>
          </cell>
          <cell r="D27" t="str">
            <v>volume</v>
          </cell>
          <cell r="E27">
            <v>196412.1123994251</v>
          </cell>
          <cell r="F27">
            <v>422.23722634205194</v>
          </cell>
          <cell r="G27">
            <v>11747582.934537688</v>
          </cell>
          <cell r="H27">
            <v>368257.76658725372</v>
          </cell>
          <cell r="I27">
            <v>1900510.892910002</v>
          </cell>
          <cell r="J27">
            <v>366903.51183461712</v>
          </cell>
          <cell r="K27">
            <v>95441.372346557167</v>
          </cell>
          <cell r="L27">
            <v>559805.29722259194</v>
          </cell>
          <cell r="M27">
            <v>289927.75548763585</v>
          </cell>
          <cell r="N27">
            <v>103266.22798886499</v>
          </cell>
          <cell r="Q27">
            <v>1515.377101362677</v>
          </cell>
          <cell r="R27">
            <v>219565.46106561137</v>
          </cell>
          <cell r="S27">
            <v>357943.20623091771</v>
          </cell>
          <cell r="T27">
            <v>144123.82845923313</v>
          </cell>
          <cell r="U27">
            <v>184171.03913856545</v>
          </cell>
          <cell r="V27">
            <v>275532.34491607238</v>
          </cell>
          <cell r="W27">
            <v>285888.79952074593</v>
          </cell>
          <cell r="X27">
            <v>30540</v>
          </cell>
          <cell r="AA27">
            <v>3208.5106240473651</v>
          </cell>
          <cell r="AD27">
            <v>10127.472565914039</v>
          </cell>
          <cell r="AE27">
            <v>10524.516128975893</v>
          </cell>
          <cell r="AF27">
            <v>0</v>
          </cell>
          <cell r="AG27">
            <v>490</v>
          </cell>
          <cell r="AH27">
            <v>0</v>
          </cell>
        </row>
        <row r="28">
          <cell r="A28">
            <v>2</v>
          </cell>
          <cell r="B28" t="str">
            <v>CapeCod</v>
          </cell>
          <cell r="C28">
            <v>38412</v>
          </cell>
          <cell r="D28" t="str">
            <v>volume</v>
          </cell>
          <cell r="E28">
            <v>181431.13317775377</v>
          </cell>
          <cell r="F28">
            <v>461.53543715029804</v>
          </cell>
          <cell r="G28">
            <v>10684246.682807364</v>
          </cell>
          <cell r="H28">
            <v>335832.8210543046</v>
          </cell>
          <cell r="I28">
            <v>1707560.415408555</v>
          </cell>
          <cell r="J28">
            <v>321381.28540455305</v>
          </cell>
          <cell r="K28">
            <v>86579.002018946514</v>
          </cell>
          <cell r="L28">
            <v>548263.83833937312</v>
          </cell>
          <cell r="M28">
            <v>287561.66061064781</v>
          </cell>
          <cell r="N28">
            <v>101017.21439954314</v>
          </cell>
          <cell r="Q28">
            <v>1448.0760940979189</v>
          </cell>
          <cell r="R28">
            <v>190410.93342250245</v>
          </cell>
          <cell r="S28">
            <v>305667.28905599169</v>
          </cell>
          <cell r="T28">
            <v>123130.12266642973</v>
          </cell>
          <cell r="U28">
            <v>189840.99345121934</v>
          </cell>
          <cell r="V28">
            <v>251419.67152424288</v>
          </cell>
          <cell r="W28">
            <v>252164.79832771054</v>
          </cell>
          <cell r="X28">
            <v>34200</v>
          </cell>
          <cell r="AA28">
            <v>3543.442087956701</v>
          </cell>
          <cell r="AD28">
            <v>9390.4342549913563</v>
          </cell>
          <cell r="AE28">
            <v>11105.241935430793</v>
          </cell>
          <cell r="AF28">
            <v>162.58064516121499</v>
          </cell>
          <cell r="AG28">
            <v>1840</v>
          </cell>
          <cell r="AH28">
            <v>0</v>
          </cell>
        </row>
        <row r="29">
          <cell r="A29">
            <v>2</v>
          </cell>
          <cell r="B29" t="str">
            <v>CapeCod</v>
          </cell>
          <cell r="C29">
            <v>38443</v>
          </cell>
          <cell r="D29" t="str">
            <v>volume</v>
          </cell>
          <cell r="E29">
            <v>149724.176119096</v>
          </cell>
          <cell r="F29">
            <v>410.01825695296986</v>
          </cell>
          <cell r="G29">
            <v>7626670.3212375874</v>
          </cell>
          <cell r="H29">
            <v>253758.99061435965</v>
          </cell>
          <cell r="I29">
            <v>1183800.1056209938</v>
          </cell>
          <cell r="J29">
            <v>242771.87739452565</v>
          </cell>
          <cell r="K29">
            <v>58656.984572160487</v>
          </cell>
          <cell r="L29">
            <v>470127.0721090493</v>
          </cell>
          <cell r="M29">
            <v>260217.44224981952</v>
          </cell>
          <cell r="N29">
            <v>94206.10312227215</v>
          </cell>
          <cell r="Q29">
            <v>1414.1159698862612</v>
          </cell>
          <cell r="R29">
            <v>141323.85556003661</v>
          </cell>
          <cell r="S29">
            <v>225502.57896549517</v>
          </cell>
          <cell r="T29">
            <v>93887.070249833632</v>
          </cell>
          <cell r="U29">
            <v>138994.96057516232</v>
          </cell>
          <cell r="V29">
            <v>209233.79102899149</v>
          </cell>
          <cell r="W29">
            <v>245436.08225708449</v>
          </cell>
          <cell r="X29">
            <v>18050</v>
          </cell>
          <cell r="AA29">
            <v>1783.1369925984181</v>
          </cell>
          <cell r="AD29">
            <v>6815.9371735746963</v>
          </cell>
          <cell r="AE29">
            <v>9805.42473118007</v>
          </cell>
          <cell r="AF29">
            <v>10129.752688150858</v>
          </cell>
          <cell r="AG29">
            <v>43210</v>
          </cell>
          <cell r="AH29">
            <v>13392</v>
          </cell>
        </row>
        <row r="30">
          <cell r="A30">
            <v>2</v>
          </cell>
          <cell r="B30" t="str">
            <v>CapeCod</v>
          </cell>
          <cell r="C30">
            <v>38473</v>
          </cell>
          <cell r="D30" t="str">
            <v>volume</v>
          </cell>
          <cell r="E30">
            <v>144440.98274160791</v>
          </cell>
          <cell r="F30">
            <v>371.8044385968289</v>
          </cell>
          <cell r="G30">
            <v>4740821.9686944392</v>
          </cell>
          <cell r="H30">
            <v>159206.23416057744</v>
          </cell>
          <cell r="I30">
            <v>653159.16742453899</v>
          </cell>
          <cell r="J30">
            <v>157820.64598395437</v>
          </cell>
          <cell r="K30">
            <v>48011.530223544702</v>
          </cell>
          <cell r="L30">
            <v>426483.30489301536</v>
          </cell>
          <cell r="M30">
            <v>227615.53741282682</v>
          </cell>
          <cell r="N30">
            <v>99021.801140292358</v>
          </cell>
          <cell r="Q30">
            <v>891.53151959247748</v>
          </cell>
          <cell r="R30">
            <v>92172.537466302718</v>
          </cell>
          <cell r="S30">
            <v>149906.91206223017</v>
          </cell>
          <cell r="T30">
            <v>70938.658344242765</v>
          </cell>
          <cell r="U30">
            <v>129272.40785950703</v>
          </cell>
          <cell r="V30">
            <v>166191.78136644227</v>
          </cell>
          <cell r="W30">
            <v>222994.95586482054</v>
          </cell>
          <cell r="X30">
            <v>24900</v>
          </cell>
          <cell r="AA30">
            <v>1108.0301736996048</v>
          </cell>
          <cell r="AD30">
            <v>5478.7098449871446</v>
          </cell>
          <cell r="AE30">
            <v>13989.996927749358</v>
          </cell>
          <cell r="AF30">
            <v>45881.215053677501</v>
          </cell>
          <cell r="AG30">
            <v>73440</v>
          </cell>
          <cell r="AH30">
            <v>29231.225806415081</v>
          </cell>
        </row>
        <row r="31">
          <cell r="A31">
            <v>2</v>
          </cell>
          <cell r="B31" t="str">
            <v>CapeCod</v>
          </cell>
          <cell r="C31">
            <v>38504</v>
          </cell>
          <cell r="D31" t="str">
            <v>volume</v>
          </cell>
          <cell r="E31">
            <v>143928.01618783968</v>
          </cell>
          <cell r="F31">
            <v>325.77442089685246</v>
          </cell>
          <cell r="G31">
            <v>3501172.1056513325</v>
          </cell>
          <cell r="H31">
            <v>114588.00825266649</v>
          </cell>
          <cell r="I31">
            <v>443521.22366316884</v>
          </cell>
          <cell r="J31">
            <v>105638.38278887729</v>
          </cell>
          <cell r="K31">
            <v>27379.459547901512</v>
          </cell>
          <cell r="L31">
            <v>414747.74465853814</v>
          </cell>
          <cell r="M31">
            <v>202259.38346386078</v>
          </cell>
          <cell r="N31">
            <v>101053.43477208333</v>
          </cell>
          <cell r="Q31">
            <v>508.18673014293</v>
          </cell>
          <cell r="R31">
            <v>60068.611450959797</v>
          </cell>
          <cell r="S31">
            <v>100629.9677405335</v>
          </cell>
          <cell r="T31">
            <v>54773.278911486399</v>
          </cell>
          <cell r="U31">
            <v>101221.03205294602</v>
          </cell>
          <cell r="V31">
            <v>123493.19365008603</v>
          </cell>
          <cell r="W31">
            <v>209263.36080085111</v>
          </cell>
          <cell r="X31">
            <v>18980</v>
          </cell>
          <cell r="AA31">
            <v>602.53940698580118</v>
          </cell>
          <cell r="AD31">
            <v>4844.128250238482</v>
          </cell>
          <cell r="AE31">
            <v>13218.253072191023</v>
          </cell>
          <cell r="AF31">
            <v>42999.784946203268</v>
          </cell>
          <cell r="AG31">
            <v>53080</v>
          </cell>
          <cell r="AH31">
            <v>15659.7741935253</v>
          </cell>
        </row>
        <row r="32">
          <cell r="A32">
            <v>2</v>
          </cell>
          <cell r="B32" t="str">
            <v>CapeCod</v>
          </cell>
          <cell r="C32">
            <v>38534</v>
          </cell>
          <cell r="D32" t="str">
            <v>volume</v>
          </cell>
          <cell r="E32">
            <v>133814.39289931132</v>
          </cell>
          <cell r="F32">
            <v>314.10558659452204</v>
          </cell>
          <cell r="G32">
            <v>1940453.5906515908</v>
          </cell>
          <cell r="H32">
            <v>54746.813634318743</v>
          </cell>
          <cell r="I32">
            <v>211619.24809487903</v>
          </cell>
          <cell r="J32">
            <v>54528.547221604313</v>
          </cell>
          <cell r="K32">
            <v>18220.127717575055</v>
          </cell>
          <cell r="L32">
            <v>410620.59880125639</v>
          </cell>
          <cell r="M32">
            <v>194883.75198853997</v>
          </cell>
          <cell r="N32">
            <v>86737.81261475326</v>
          </cell>
          <cell r="Q32">
            <v>317.99605849983379</v>
          </cell>
          <cell r="R32">
            <v>27885.670135031854</v>
          </cell>
          <cell r="S32">
            <v>45607.038564109367</v>
          </cell>
          <cell r="T32">
            <v>35526.869881000865</v>
          </cell>
          <cell r="U32">
            <v>86626.235100811624</v>
          </cell>
          <cell r="V32">
            <v>82157.778303469488</v>
          </cell>
          <cell r="W32">
            <v>184573.53558146092</v>
          </cell>
          <cell r="X32">
            <v>16880</v>
          </cell>
          <cell r="AA32">
            <v>138.38855929157589</v>
          </cell>
          <cell r="AD32">
            <v>3845.8201368476703</v>
          </cell>
          <cell r="AE32">
            <v>15812.409498158822</v>
          </cell>
          <cell r="AF32">
            <v>34443.440860152208</v>
          </cell>
          <cell r="AG32">
            <v>45790</v>
          </cell>
          <cell r="AH32">
            <v>2373.451612900943</v>
          </cell>
        </row>
        <row r="33">
          <cell r="A33">
            <v>2</v>
          </cell>
          <cell r="B33" t="str">
            <v>CapeCod</v>
          </cell>
          <cell r="C33">
            <v>38565</v>
          </cell>
          <cell r="D33" t="str">
            <v>volume</v>
          </cell>
          <cell r="E33">
            <v>123296.09660859079</v>
          </cell>
          <cell r="F33">
            <v>274.72978188691758</v>
          </cell>
          <cell r="G33">
            <v>1688948.6616484208</v>
          </cell>
          <cell r="H33">
            <v>45422.484233253839</v>
          </cell>
          <cell r="I33">
            <v>193995.21884458684</v>
          </cell>
          <cell r="J33">
            <v>45903.891017336922</v>
          </cell>
          <cell r="K33">
            <v>20218.683280850491</v>
          </cell>
          <cell r="L33">
            <v>402421.67526797933</v>
          </cell>
          <cell r="M33">
            <v>183594.35607293682</v>
          </cell>
          <cell r="N33">
            <v>17997.874242417052</v>
          </cell>
          <cell r="Q33">
            <v>139.3634819692962</v>
          </cell>
          <cell r="R33">
            <v>24313.78308455789</v>
          </cell>
          <cell r="S33">
            <v>38230.015391483103</v>
          </cell>
          <cell r="T33">
            <v>29289.069789578702</v>
          </cell>
          <cell r="U33">
            <v>82209.880641262207</v>
          </cell>
          <cell r="V33">
            <v>87313.032247753959</v>
          </cell>
          <cell r="W33">
            <v>181018.69990209115</v>
          </cell>
          <cell r="X33">
            <v>16460</v>
          </cell>
          <cell r="AA33">
            <v>4.8981335957796501</v>
          </cell>
          <cell r="AD33">
            <v>4033.6092314252446</v>
          </cell>
          <cell r="AE33">
            <v>24882.314388096343</v>
          </cell>
          <cell r="AF33">
            <v>38734.516128957301</v>
          </cell>
          <cell r="AG33">
            <v>33280</v>
          </cell>
          <cell r="AH33">
            <v>1830.9677419327179</v>
          </cell>
        </row>
        <row r="34">
          <cell r="A34">
            <v>2</v>
          </cell>
          <cell r="B34" t="str">
            <v>CapeCod</v>
          </cell>
          <cell r="C34">
            <v>38596</v>
          </cell>
          <cell r="D34" t="str">
            <v>volume</v>
          </cell>
          <cell r="E34">
            <v>107634.3260484386</v>
          </cell>
          <cell r="F34">
            <v>268.10580764012786</v>
          </cell>
          <cell r="G34">
            <v>1655598.5782765797</v>
          </cell>
          <cell r="H34">
            <v>44358.037389817888</v>
          </cell>
          <cell r="I34">
            <v>189659.44877258167</v>
          </cell>
          <cell r="J34">
            <v>50181.283765576329</v>
          </cell>
          <cell r="K34">
            <v>11019.23747529287</v>
          </cell>
          <cell r="L34">
            <v>376815.59879395628</v>
          </cell>
          <cell r="M34">
            <v>174589.33209796672</v>
          </cell>
          <cell r="N34">
            <v>93329.247414600512</v>
          </cell>
          <cell r="Q34">
            <v>139.84390958140381</v>
          </cell>
          <cell r="R34">
            <v>23677.930613898567</v>
          </cell>
          <cell r="S34">
            <v>36839.329808390161</v>
          </cell>
          <cell r="T34">
            <v>34499.282746984274</v>
          </cell>
          <cell r="U34">
            <v>81453.132747500335</v>
          </cell>
          <cell r="V34">
            <v>82922.676434804162</v>
          </cell>
          <cell r="W34">
            <v>174768.09784873092</v>
          </cell>
          <cell r="X34">
            <v>17740</v>
          </cell>
          <cell r="AA34">
            <v>0</v>
          </cell>
          <cell r="AD34">
            <v>3719.3333099689366</v>
          </cell>
          <cell r="AE34">
            <v>22203.692780315912</v>
          </cell>
          <cell r="AF34">
            <v>37102.709677398198</v>
          </cell>
          <cell r="AG34">
            <v>42480</v>
          </cell>
          <cell r="AH34">
            <v>1957.5806451588869</v>
          </cell>
        </row>
        <row r="35">
          <cell r="A35">
            <v>2</v>
          </cell>
          <cell r="B35" t="str">
            <v>CapeCod</v>
          </cell>
          <cell r="C35">
            <v>38626</v>
          </cell>
          <cell r="D35" t="str">
            <v>volume</v>
          </cell>
          <cell r="E35">
            <v>93635.647594468639</v>
          </cell>
          <cell r="F35">
            <v>263.08013597178615</v>
          </cell>
          <cell r="G35">
            <v>1847317.7967872256</v>
          </cell>
          <cell r="H35">
            <v>53217.046118573184</v>
          </cell>
          <cell r="I35">
            <v>228636.35086696476</v>
          </cell>
          <cell r="J35">
            <v>78257.822895574383</v>
          </cell>
          <cell r="K35">
            <v>46721.253913583445</v>
          </cell>
          <cell r="L35">
            <v>324553.74261405115</v>
          </cell>
          <cell r="M35">
            <v>184771.18247211145</v>
          </cell>
          <cell r="N35">
            <v>106159.97193882758</v>
          </cell>
          <cell r="Q35">
            <v>199.04207610543378</v>
          </cell>
          <cell r="R35">
            <v>30711.362206939801</v>
          </cell>
          <cell r="S35">
            <v>47750.568201738206</v>
          </cell>
          <cell r="T35">
            <v>40193.615827242611</v>
          </cell>
          <cell r="U35">
            <v>79992.268165464106</v>
          </cell>
          <cell r="V35">
            <v>90406.537682739916</v>
          </cell>
          <cell r="W35">
            <v>196280.58763422084</v>
          </cell>
          <cell r="X35">
            <v>22180</v>
          </cell>
          <cell r="AA35">
            <v>85.014545180369197</v>
          </cell>
          <cell r="AD35">
            <v>3783.5631838124264</v>
          </cell>
          <cell r="AE35">
            <v>17524.25806449357</v>
          </cell>
          <cell r="AF35">
            <v>38398.903225779497</v>
          </cell>
          <cell r="AG35">
            <v>41680</v>
          </cell>
          <cell r="AH35">
            <v>7216.9354838132904</v>
          </cell>
        </row>
        <row r="36">
          <cell r="A36">
            <v>2</v>
          </cell>
          <cell r="B36" t="str">
            <v>CapeCod</v>
          </cell>
          <cell r="C36">
            <v>38657</v>
          </cell>
          <cell r="D36" t="str">
            <v>volume</v>
          </cell>
          <cell r="E36">
            <v>110753.71425445541</v>
          </cell>
          <cell r="F36">
            <v>381.39696505648158</v>
          </cell>
          <cell r="G36">
            <v>3778162.1103983312</v>
          </cell>
          <cell r="H36">
            <v>132865.97313779857</v>
          </cell>
          <cell r="I36">
            <v>486806.89755393239</v>
          </cell>
          <cell r="J36">
            <v>140143.25607986841</v>
          </cell>
          <cell r="K36">
            <v>55335.799245896102</v>
          </cell>
          <cell r="L36">
            <v>332203.77745494095</v>
          </cell>
          <cell r="M36">
            <v>196614.07641892458</v>
          </cell>
          <cell r="N36">
            <v>100990.49639537591</v>
          </cell>
          <cell r="Q36">
            <v>646.5847519008679</v>
          </cell>
          <cell r="R36">
            <v>69820.356261208406</v>
          </cell>
          <cell r="S36">
            <v>100628.89446552237</v>
          </cell>
          <cell r="T36">
            <v>58774.622243151352</v>
          </cell>
          <cell r="U36">
            <v>90105.173592078689</v>
          </cell>
          <cell r="V36">
            <v>120303.58469777842</v>
          </cell>
          <cell r="W36">
            <v>183462.09755044803</v>
          </cell>
          <cell r="X36">
            <v>25880</v>
          </cell>
          <cell r="AA36">
            <v>592.19516796246194</v>
          </cell>
          <cell r="AD36">
            <v>4924.8329228174398</v>
          </cell>
          <cell r="AE36">
            <v>13164.903225764629</v>
          </cell>
          <cell r="AF36">
            <v>34829.763440787829</v>
          </cell>
          <cell r="AG36">
            <v>42460</v>
          </cell>
          <cell r="AH36">
            <v>9001.7311827912908</v>
          </cell>
        </row>
        <row r="37">
          <cell r="A37">
            <v>2</v>
          </cell>
          <cell r="B37" t="str">
            <v>CapeCod</v>
          </cell>
          <cell r="C37">
            <v>38687</v>
          </cell>
          <cell r="D37" t="str">
            <v>volume</v>
          </cell>
          <cell r="E37">
            <v>150050.53993471875</v>
          </cell>
          <cell r="F37">
            <v>552.65343598896936</v>
          </cell>
          <cell r="G37">
            <v>7808919.7149978336</v>
          </cell>
          <cell r="H37">
            <v>244605.79164859623</v>
          </cell>
          <cell r="I37">
            <v>1088894.3982840064</v>
          </cell>
          <cell r="J37">
            <v>255868.58755203855</v>
          </cell>
          <cell r="K37">
            <v>74215.112999621342</v>
          </cell>
          <cell r="L37">
            <v>439574.75378837803</v>
          </cell>
          <cell r="M37">
            <v>244064.36845044454</v>
          </cell>
          <cell r="N37">
            <v>96623.482098512482</v>
          </cell>
          <cell r="Q37">
            <v>1441.7763550327365</v>
          </cell>
          <cell r="R37">
            <v>135170.14650789116</v>
          </cell>
          <cell r="S37">
            <v>196551.72368144171</v>
          </cell>
          <cell r="T37">
            <v>92840.532449800055</v>
          </cell>
          <cell r="U37">
            <v>133017.68766851557</v>
          </cell>
          <cell r="V37">
            <v>186452.18149869482</v>
          </cell>
          <cell r="W37">
            <v>243824.79761032376</v>
          </cell>
          <cell r="X37">
            <v>33420</v>
          </cell>
          <cell r="AA37">
            <v>2033.7662817772948</v>
          </cell>
          <cell r="AD37">
            <v>7726.7141317669366</v>
          </cell>
          <cell r="AE37">
            <v>11786.224270306531</v>
          </cell>
          <cell r="AF37">
            <v>33667.978494584604</v>
          </cell>
          <cell r="AG37">
            <v>11640</v>
          </cell>
          <cell r="AH37">
            <v>2666.3333333320902</v>
          </cell>
        </row>
        <row r="38">
          <cell r="A38">
            <v>2</v>
          </cell>
          <cell r="B38" t="str">
            <v>CapeCod</v>
          </cell>
          <cell r="C38">
            <v>38718</v>
          </cell>
          <cell r="D38" t="str">
            <v>volume</v>
          </cell>
          <cell r="E38">
            <v>159218.71657457302</v>
          </cell>
          <cell r="F38">
            <v>825.79490802872101</v>
          </cell>
          <cell r="G38">
            <v>10230050.793024395</v>
          </cell>
          <cell r="H38">
            <v>321261.35429631203</v>
          </cell>
          <cell r="I38">
            <v>1617607.0037215881</v>
          </cell>
          <cell r="J38">
            <v>357640.67302986502</v>
          </cell>
          <cell r="K38">
            <v>82917.272490398449</v>
          </cell>
          <cell r="L38">
            <v>530388.60166336445</v>
          </cell>
          <cell r="M38">
            <v>298256.814216386</v>
          </cell>
          <cell r="N38">
            <v>102335.67281092073</v>
          </cell>
          <cell r="Q38">
            <v>2171.5091764816757</v>
          </cell>
          <cell r="R38">
            <v>181358.32934777133</v>
          </cell>
          <cell r="S38">
            <v>278986.25710470724</v>
          </cell>
          <cell r="T38">
            <v>128586.62093960877</v>
          </cell>
          <cell r="U38">
            <v>167197.70965286135</v>
          </cell>
          <cell r="V38">
            <v>228264.71454127913</v>
          </cell>
          <cell r="W38">
            <v>241997.05253343654</v>
          </cell>
          <cell r="X38">
            <v>30160</v>
          </cell>
          <cell r="AA38">
            <v>2138.958368538184</v>
          </cell>
          <cell r="AD38">
            <v>9047.3733773862477</v>
          </cell>
          <cell r="AE38">
            <v>12021.232718877496</v>
          </cell>
          <cell r="AF38">
            <v>97029.677418828054</v>
          </cell>
          <cell r="AG38">
            <v>0</v>
          </cell>
          <cell r="AH38">
            <v>0</v>
          </cell>
        </row>
        <row r="39">
          <cell r="A39">
            <v>2</v>
          </cell>
          <cell r="B39" t="str">
            <v>CapeCod</v>
          </cell>
          <cell r="C39">
            <v>38749</v>
          </cell>
          <cell r="D39" t="str">
            <v>volume</v>
          </cell>
          <cell r="E39">
            <v>139052.49096649059</v>
          </cell>
          <cell r="F39">
            <v>744.21186018130982</v>
          </cell>
          <cell r="G39">
            <v>8790878.2789896149</v>
          </cell>
          <cell r="H39">
            <v>280901.38802901044</v>
          </cell>
          <cell r="I39">
            <v>1395623.8606057046</v>
          </cell>
          <cell r="J39">
            <v>328897.47045547538</v>
          </cell>
          <cell r="K39">
            <v>78405.506065734589</v>
          </cell>
          <cell r="L39">
            <v>460369.59123659751</v>
          </cell>
          <cell r="M39">
            <v>258550.85149145575</v>
          </cell>
          <cell r="N39">
            <v>95884.046285567369</v>
          </cell>
          <cell r="Q39">
            <v>1823.2456747709452</v>
          </cell>
          <cell r="R39">
            <v>158962.3817256536</v>
          </cell>
          <cell r="S39">
            <v>234673.61164728281</v>
          </cell>
          <cell r="T39">
            <v>110603.32148543489</v>
          </cell>
          <cell r="U39">
            <v>147530.00683381123</v>
          </cell>
          <cell r="V39">
            <v>200723.43385039381</v>
          </cell>
          <cell r="W39">
            <v>205823.03478404507</v>
          </cell>
          <cell r="X39">
            <v>38040</v>
          </cell>
          <cell r="AA39">
            <v>1886.3239200189701</v>
          </cell>
          <cell r="AD39">
            <v>8763.9272691521346</v>
          </cell>
          <cell r="AE39">
            <v>10541.40552990138</v>
          </cell>
          <cell r="AF39">
            <v>71167.534562110945</v>
          </cell>
          <cell r="AG39">
            <v>0</v>
          </cell>
          <cell r="AH39">
            <v>0</v>
          </cell>
        </row>
        <row r="40">
          <cell r="A40">
            <v>2</v>
          </cell>
          <cell r="B40" t="str">
            <v>CapeCod</v>
          </cell>
          <cell r="C40">
            <v>38777</v>
          </cell>
          <cell r="D40" t="str">
            <v>volume</v>
          </cell>
          <cell r="E40">
            <v>150333.19412374787</v>
          </cell>
          <cell r="F40">
            <v>758.15592257957235</v>
          </cell>
          <cell r="G40">
            <v>10094867.192271912</v>
          </cell>
          <cell r="H40">
            <v>336111.92517107737</v>
          </cell>
          <cell r="I40">
            <v>1627212.6107559863</v>
          </cell>
          <cell r="J40">
            <v>330600.02756331593</v>
          </cell>
          <cell r="K40">
            <v>71348.399998797671</v>
          </cell>
          <cell r="L40">
            <v>515149.74126514036</v>
          </cell>
          <cell r="M40">
            <v>263297.6750462745</v>
          </cell>
          <cell r="N40">
            <v>106184.7294897707</v>
          </cell>
          <cell r="Q40">
            <v>2175.4088786143225</v>
          </cell>
          <cell r="R40">
            <v>192382.13996901142</v>
          </cell>
          <cell r="S40">
            <v>264644.71707445418</v>
          </cell>
          <cell r="T40">
            <v>124938.14143058186</v>
          </cell>
          <cell r="U40">
            <v>151207.87095643533</v>
          </cell>
          <cell r="V40">
            <v>219314.30158116389</v>
          </cell>
          <cell r="W40">
            <v>214348.75945409393</v>
          </cell>
          <cell r="X40">
            <v>29920</v>
          </cell>
          <cell r="AA40">
            <v>2464.5261497490587</v>
          </cell>
          <cell r="AD40">
            <v>9802.34297366602</v>
          </cell>
          <cell r="AE40">
            <v>11162.03288639337</v>
          </cell>
          <cell r="AF40">
            <v>83141.820275929524</v>
          </cell>
          <cell r="AG40">
            <v>5640</v>
          </cell>
          <cell r="AH40">
            <v>0</v>
          </cell>
        </row>
        <row r="41">
          <cell r="A41">
            <v>2</v>
          </cell>
          <cell r="B41" t="str">
            <v>CapeCod</v>
          </cell>
          <cell r="C41">
            <v>38808</v>
          </cell>
          <cell r="D41" t="str">
            <v>volume</v>
          </cell>
          <cell r="E41">
            <v>118941.5748148475</v>
          </cell>
          <cell r="F41">
            <v>681.85441857236935</v>
          </cell>
          <cell r="G41">
            <v>6550868.2711063717</v>
          </cell>
          <cell r="H41">
            <v>241964.94874689713</v>
          </cell>
          <cell r="I41">
            <v>1037808.5063167608</v>
          </cell>
          <cell r="J41">
            <v>236360.66329723364</v>
          </cell>
          <cell r="K41">
            <v>45521.99277917861</v>
          </cell>
          <cell r="L41">
            <v>424585.09965831065</v>
          </cell>
          <cell r="M41">
            <v>225805.10694150327</v>
          </cell>
          <cell r="N41">
            <v>98638.794236909554</v>
          </cell>
          <cell r="Q41">
            <v>2046.3745987134921</v>
          </cell>
          <cell r="R41">
            <v>127667.56349946767</v>
          </cell>
          <cell r="S41">
            <v>182595.86048070015</v>
          </cell>
          <cell r="T41">
            <v>97124.597273211926</v>
          </cell>
          <cell r="U41">
            <v>131284.86344172817</v>
          </cell>
          <cell r="V41">
            <v>178764.21844811848</v>
          </cell>
          <cell r="W41">
            <v>199729.78861165053</v>
          </cell>
          <cell r="X41">
            <v>23060</v>
          </cell>
          <cell r="AA41">
            <v>1513.817686631809</v>
          </cell>
          <cell r="AD41">
            <v>7669.7259918367581</v>
          </cell>
          <cell r="AE41">
            <v>11380.954798202965</v>
          </cell>
          <cell r="AF41">
            <v>92471.65591374322</v>
          </cell>
          <cell r="AG41">
            <v>62180</v>
          </cell>
          <cell r="AH41">
            <v>2848</v>
          </cell>
        </row>
        <row r="42">
          <cell r="A42">
            <v>2</v>
          </cell>
          <cell r="B42" t="str">
            <v>CapeCod</v>
          </cell>
          <cell r="C42">
            <v>38838</v>
          </cell>
          <cell r="D42" t="str">
            <v>volume</v>
          </cell>
          <cell r="E42">
            <v>112936.69152811824</v>
          </cell>
          <cell r="F42">
            <v>585.59277686303903</v>
          </cell>
          <cell r="G42">
            <v>4240785.6147758942</v>
          </cell>
          <cell r="H42">
            <v>163489.46983673319</v>
          </cell>
          <cell r="I42">
            <v>594805.57256789494</v>
          </cell>
          <cell r="J42">
            <v>152831.14345724625</v>
          </cell>
          <cell r="K42">
            <v>34753.816784050068</v>
          </cell>
          <cell r="L42">
            <v>373912.33076140599</v>
          </cell>
          <cell r="M42">
            <v>197107.66562020918</v>
          </cell>
          <cell r="N42">
            <v>104010.25144396139</v>
          </cell>
          <cell r="Q42">
            <v>1158.361293367178</v>
          </cell>
          <cell r="R42">
            <v>91823.378490354953</v>
          </cell>
          <cell r="S42">
            <v>127078.19281895368</v>
          </cell>
          <cell r="T42">
            <v>70864.695346836044</v>
          </cell>
          <cell r="U42">
            <v>114444.65822067222</v>
          </cell>
          <cell r="V42">
            <v>134039.55988550585</v>
          </cell>
          <cell r="W42">
            <v>159518.65493626895</v>
          </cell>
          <cell r="X42">
            <v>21280</v>
          </cell>
          <cell r="AA42">
            <v>449.12787023032411</v>
          </cell>
          <cell r="AD42">
            <v>6218.3490646134578</v>
          </cell>
          <cell r="AE42">
            <v>13581.332591764633</v>
          </cell>
          <cell r="AF42">
            <v>105069.95698910943</v>
          </cell>
          <cell r="AG42">
            <v>64980</v>
          </cell>
          <cell r="AH42">
            <v>11212.645161271101</v>
          </cell>
        </row>
        <row r="43">
          <cell r="A43">
            <v>2</v>
          </cell>
          <cell r="B43" t="str">
            <v>CapeCod</v>
          </cell>
          <cell r="C43">
            <v>38869</v>
          </cell>
          <cell r="D43" t="str">
            <v>volume</v>
          </cell>
          <cell r="E43">
            <v>108351.52169884625</v>
          </cell>
          <cell r="F43">
            <v>477.21210320461881</v>
          </cell>
          <cell r="G43">
            <v>2486348.6984981243</v>
          </cell>
          <cell r="H43">
            <v>89398.453200714619</v>
          </cell>
          <cell r="I43">
            <v>304313.83995169151</v>
          </cell>
          <cell r="J43">
            <v>80158.150779350777</v>
          </cell>
          <cell r="K43">
            <v>14331.338965799265</v>
          </cell>
          <cell r="L43">
            <v>362234.88583378971</v>
          </cell>
          <cell r="M43">
            <v>171018.50846052889</v>
          </cell>
          <cell r="N43">
            <v>91977.522871721492</v>
          </cell>
          <cell r="Q43">
            <v>660.91907803741833</v>
          </cell>
          <cell r="R43">
            <v>44461.685645633181</v>
          </cell>
          <cell r="S43">
            <v>70135.50232765406</v>
          </cell>
          <cell r="T43">
            <v>44054.583179978348</v>
          </cell>
          <cell r="U43">
            <v>91825.37226001278</v>
          </cell>
          <cell r="V43">
            <v>98462.500838737978</v>
          </cell>
          <cell r="W43">
            <v>146396.01259582117</v>
          </cell>
          <cell r="X43">
            <v>18380</v>
          </cell>
          <cell r="AA43">
            <v>220.28220788356009</v>
          </cell>
          <cell r="AD43">
            <v>4256.6658663188564</v>
          </cell>
          <cell r="AE43">
            <v>12713.851992376198</v>
          </cell>
          <cell r="AF43">
            <v>97806.043010730296</v>
          </cell>
          <cell r="AG43">
            <v>76910</v>
          </cell>
          <cell r="AH43">
            <v>12107.3548386693</v>
          </cell>
        </row>
        <row r="44">
          <cell r="A44">
            <v>2</v>
          </cell>
          <cell r="B44" t="str">
            <v>CapeCod</v>
          </cell>
          <cell r="C44">
            <v>38899</v>
          </cell>
          <cell r="D44" t="str">
            <v>volume</v>
          </cell>
          <cell r="E44">
            <v>115874.26447021725</v>
          </cell>
          <cell r="F44">
            <v>390.05262739878759</v>
          </cell>
          <cell r="G44">
            <v>1808274.3911396477</v>
          </cell>
          <cell r="H44">
            <v>56744.548775831383</v>
          </cell>
          <cell r="I44">
            <v>204997.56185985057</v>
          </cell>
          <cell r="J44">
            <v>50690.996894701348</v>
          </cell>
          <cell r="K44">
            <v>9044.2302702864181</v>
          </cell>
          <cell r="L44">
            <v>375032.2993655834</v>
          </cell>
          <cell r="M44">
            <v>175465.31419693347</v>
          </cell>
          <cell r="N44">
            <v>59921.467362354044</v>
          </cell>
          <cell r="Q44">
            <v>351.17551374044018</v>
          </cell>
          <cell r="R44">
            <v>28138.654922925096</v>
          </cell>
          <cell r="S44">
            <v>42935.280150991348</v>
          </cell>
          <cell r="T44">
            <v>28156.729533948441</v>
          </cell>
          <cell r="U44">
            <v>93546.840858574797</v>
          </cell>
          <cell r="V44">
            <v>85943.43369764305</v>
          </cell>
          <cell r="W44">
            <v>148800.48825261736</v>
          </cell>
          <cell r="X44">
            <v>15540</v>
          </cell>
          <cell r="AA44">
            <v>2.98780200345209</v>
          </cell>
          <cell r="AD44">
            <v>4664.5036983902064</v>
          </cell>
          <cell r="AE44">
            <v>16186.47058823332</v>
          </cell>
          <cell r="AF44">
            <v>99971.053763329954</v>
          </cell>
          <cell r="AG44">
            <v>38400</v>
          </cell>
          <cell r="AH44">
            <v>1462</v>
          </cell>
        </row>
        <row r="45">
          <cell r="A45">
            <v>2</v>
          </cell>
          <cell r="B45" t="str">
            <v>CapeCod</v>
          </cell>
          <cell r="C45">
            <v>38930</v>
          </cell>
          <cell r="D45" t="str">
            <v>volume</v>
          </cell>
          <cell r="E45">
            <v>111584.70544156698</v>
          </cell>
          <cell r="F45">
            <v>324.36913297927174</v>
          </cell>
          <cell r="G45">
            <v>1628955.4545852041</v>
          </cell>
          <cell r="H45">
            <v>47093.989629475705</v>
          </cell>
          <cell r="I45">
            <v>183873.37755022079</v>
          </cell>
          <cell r="J45">
            <v>38183.070830852572</v>
          </cell>
          <cell r="K45">
            <v>8698.0967000564888</v>
          </cell>
          <cell r="L45">
            <v>367087.59432443249</v>
          </cell>
          <cell r="M45">
            <v>174005.17708858481</v>
          </cell>
          <cell r="N45">
            <v>86763.587678977507</v>
          </cell>
          <cell r="Q45">
            <v>371.2615520757389</v>
          </cell>
          <cell r="R45">
            <v>24383.88571740692</v>
          </cell>
          <cell r="S45">
            <v>38153.433690487356</v>
          </cell>
          <cell r="T45">
            <v>28689.775331374964</v>
          </cell>
          <cell r="U45">
            <v>77471.220030867145</v>
          </cell>
          <cell r="V45">
            <v>72033.889547289844</v>
          </cell>
          <cell r="W45">
            <v>128830.41620158774</v>
          </cell>
          <cell r="X45">
            <v>16440</v>
          </cell>
          <cell r="AA45">
            <v>0</v>
          </cell>
          <cell r="AD45">
            <v>4073.3718442017571</v>
          </cell>
          <cell r="AE45">
            <v>24833.666666626901</v>
          </cell>
          <cell r="AF45">
            <v>74211.612903118104</v>
          </cell>
          <cell r="AG45">
            <v>47800</v>
          </cell>
          <cell r="AH45">
            <v>0</v>
          </cell>
        </row>
        <row r="46">
          <cell r="A46">
            <v>2</v>
          </cell>
          <cell r="B46" t="str">
            <v>CapeCod</v>
          </cell>
          <cell r="C46">
            <v>38961</v>
          </cell>
          <cell r="D46" t="str">
            <v>volume</v>
          </cell>
          <cell r="E46">
            <v>110435.14432807112</v>
          </cell>
          <cell r="F46">
            <v>340.71752964349554</v>
          </cell>
          <cell r="G46">
            <v>1775239.3626239796</v>
          </cell>
          <cell r="H46">
            <v>53255.733272527941</v>
          </cell>
          <cell r="I46">
            <v>198592.35432539019</v>
          </cell>
          <cell r="J46">
            <v>44120.45894006118</v>
          </cell>
          <cell r="K46">
            <v>8744.5655102706332</v>
          </cell>
          <cell r="L46">
            <v>362505.68746746657</v>
          </cell>
          <cell r="M46">
            <v>177173.72725852151</v>
          </cell>
          <cell r="N46">
            <v>97344.58299745922</v>
          </cell>
          <cell r="Q46">
            <v>409.92215112021904</v>
          </cell>
          <cell r="R46">
            <v>32206.617464011826</v>
          </cell>
          <cell r="S46">
            <v>46750.305940114544</v>
          </cell>
          <cell r="T46">
            <v>34316.829364594429</v>
          </cell>
          <cell r="U46">
            <v>88151.45438456058</v>
          </cell>
          <cell r="V46">
            <v>84489.007658808318</v>
          </cell>
          <cell r="W46">
            <v>152668.67649667829</v>
          </cell>
          <cell r="X46">
            <v>17340</v>
          </cell>
          <cell r="AA46">
            <v>0</v>
          </cell>
          <cell r="AD46">
            <v>6877.2375882778297</v>
          </cell>
          <cell r="AE46">
            <v>27136.333333332092</v>
          </cell>
          <cell r="AF46">
            <v>95275.666665911704</v>
          </cell>
          <cell r="AG46">
            <v>42020</v>
          </cell>
        </row>
        <row r="47">
          <cell r="A47">
            <v>2</v>
          </cell>
          <cell r="B47" t="str">
            <v>CapeCod</v>
          </cell>
          <cell r="C47">
            <v>38991</v>
          </cell>
          <cell r="D47" t="str">
            <v>volume</v>
          </cell>
          <cell r="E47">
            <v>98462.925322717041</v>
          </cell>
          <cell r="F47">
            <v>366.22289932845797</v>
          </cell>
          <cell r="G47">
            <v>2089085.6549862488</v>
          </cell>
          <cell r="H47">
            <v>69226.016113926395</v>
          </cell>
          <cell r="I47">
            <v>245108.44324471185</v>
          </cell>
          <cell r="J47">
            <v>71871.452651939675</v>
          </cell>
          <cell r="K47">
            <v>23647.405528851959</v>
          </cell>
          <cell r="L47">
            <v>320326.03160301183</v>
          </cell>
          <cell r="M47">
            <v>172205.66901447711</v>
          </cell>
          <cell r="N47">
            <v>104023.28030271236</v>
          </cell>
          <cell r="Q47">
            <v>473.71430370107066</v>
          </cell>
          <cell r="R47">
            <v>42941.575921483025</v>
          </cell>
          <cell r="S47">
            <v>60725.714782011055</v>
          </cell>
          <cell r="T47">
            <v>38403.721730555655</v>
          </cell>
          <cell r="U47">
            <v>87790.494862738822</v>
          </cell>
          <cell r="V47">
            <v>95642.844711481259</v>
          </cell>
          <cell r="W47">
            <v>120283.27741911259</v>
          </cell>
          <cell r="X47">
            <v>21740</v>
          </cell>
          <cell r="AA47">
            <v>101.744465298951</v>
          </cell>
          <cell r="AD47">
            <v>6903.3607678051376</v>
          </cell>
          <cell r="AE47">
            <v>16526.376344043729</v>
          </cell>
          <cell r="AF47">
            <v>91773.688171982794</v>
          </cell>
          <cell r="AG47">
            <v>65030</v>
          </cell>
        </row>
        <row r="48">
          <cell r="A48">
            <v>2</v>
          </cell>
          <cell r="B48" t="str">
            <v>CapeCod</v>
          </cell>
          <cell r="C48">
            <v>39022</v>
          </cell>
          <cell r="D48" t="str">
            <v>volume</v>
          </cell>
          <cell r="E48">
            <v>109953.9234797822</v>
          </cell>
          <cell r="F48">
            <v>542.34742417349571</v>
          </cell>
          <cell r="G48">
            <v>3967738.9299808578</v>
          </cell>
          <cell r="H48">
            <v>135480.31543143099</v>
          </cell>
          <cell r="I48">
            <v>485279.20199462044</v>
          </cell>
          <cell r="J48">
            <v>132186.14377699394</v>
          </cell>
          <cell r="K48">
            <v>44157.570477515954</v>
          </cell>
          <cell r="L48">
            <v>321078.19672716339</v>
          </cell>
          <cell r="M48">
            <v>197129.38847140738</v>
          </cell>
          <cell r="N48">
            <v>98365.997536346869</v>
          </cell>
          <cell r="Q48">
            <v>1306.5799917287227</v>
          </cell>
          <cell r="R48">
            <v>75646.759016782118</v>
          </cell>
          <cell r="S48">
            <v>110506.79884245721</v>
          </cell>
          <cell r="T48">
            <v>62135.719227724738</v>
          </cell>
          <cell r="U48">
            <v>105618.18370875358</v>
          </cell>
          <cell r="V48">
            <v>132278.51670806922</v>
          </cell>
          <cell r="W48">
            <v>146301.77775283906</v>
          </cell>
          <cell r="X48">
            <v>13240</v>
          </cell>
          <cell r="AA48">
            <v>490.11569898878247</v>
          </cell>
          <cell r="AD48">
            <v>9088.4113123484403</v>
          </cell>
          <cell r="AE48">
            <v>11391.290322575715</v>
          </cell>
          <cell r="AF48">
            <v>102401.97849454358</v>
          </cell>
          <cell r="AG48">
            <v>63390</v>
          </cell>
        </row>
        <row r="49">
          <cell r="A49">
            <v>2</v>
          </cell>
          <cell r="B49" t="str">
            <v>CapeCod</v>
          </cell>
          <cell r="C49">
            <v>39052</v>
          </cell>
          <cell r="D49" t="str">
            <v>volume</v>
          </cell>
          <cell r="E49">
            <v>113920.19832650968</v>
          </cell>
          <cell r="F49">
            <v>616.49471436883596</v>
          </cell>
          <cell r="G49">
            <v>5962890.4867823357</v>
          </cell>
          <cell r="H49">
            <v>208429.71287264972</v>
          </cell>
          <cell r="I49">
            <v>813041.39456873038</v>
          </cell>
          <cell r="J49">
            <v>204297.12610354458</v>
          </cell>
          <cell r="K49">
            <v>50923.368873249652</v>
          </cell>
          <cell r="L49">
            <v>359148.88624426845</v>
          </cell>
          <cell r="M49">
            <v>181866.81802980427</v>
          </cell>
          <cell r="N49">
            <v>93266.252463017183</v>
          </cell>
          <cell r="Q49">
            <v>5148.6101852943721</v>
          </cell>
          <cell r="R49">
            <v>116179.42342694764</v>
          </cell>
          <cell r="S49">
            <v>172756.7421564009</v>
          </cell>
          <cell r="T49">
            <v>96295.985781930402</v>
          </cell>
          <cell r="U49">
            <v>155423.59690097586</v>
          </cell>
          <cell r="V49">
            <v>199472.18963178172</v>
          </cell>
          <cell r="W49">
            <v>180989.60934346536</v>
          </cell>
          <cell r="X49">
            <v>25560</v>
          </cell>
          <cell r="AA49">
            <v>1156.1398357113212</v>
          </cell>
          <cell r="AD49">
            <v>8979.111294320257</v>
          </cell>
          <cell r="AE49">
            <v>18231.340431962159</v>
          </cell>
          <cell r="AF49">
            <v>109410.60214984414</v>
          </cell>
          <cell r="AG49">
            <v>24820</v>
          </cell>
        </row>
        <row r="50">
          <cell r="A50">
            <v>2</v>
          </cell>
          <cell r="B50" t="str">
            <v>CapeCod</v>
          </cell>
          <cell r="C50">
            <v>39083</v>
          </cell>
          <cell r="D50" t="str">
            <v>volume</v>
          </cell>
          <cell r="E50">
            <v>144039.4453632957</v>
          </cell>
          <cell r="F50">
            <v>716.1235735617139</v>
          </cell>
          <cell r="G50">
            <v>8558669.6839988176</v>
          </cell>
          <cell r="H50">
            <v>291239.2523030038</v>
          </cell>
          <cell r="I50">
            <v>1250520.7299055075</v>
          </cell>
          <cell r="J50">
            <v>298115.42541605595</v>
          </cell>
          <cell r="K50">
            <v>76975.864556973655</v>
          </cell>
          <cell r="L50">
            <v>437265.65882225585</v>
          </cell>
          <cell r="M50">
            <v>206794.30007528354</v>
          </cell>
          <cell r="N50">
            <v>97971.365366533384</v>
          </cell>
          <cell r="Q50">
            <v>7184.562383312179</v>
          </cell>
          <cell r="R50">
            <v>169733.50081921075</v>
          </cell>
          <cell r="S50">
            <v>232832.64218983118</v>
          </cell>
          <cell r="T50">
            <v>129868.38274113467</v>
          </cell>
          <cell r="U50">
            <v>174635.14104597736</v>
          </cell>
          <cell r="V50">
            <v>225411.52245688299</v>
          </cell>
          <cell r="W50">
            <v>225115.62648528063</v>
          </cell>
          <cell r="AA50">
            <v>1571.207367494703</v>
          </cell>
          <cell r="AD50">
            <v>8333.4698444696151</v>
          </cell>
          <cell r="AE50">
            <v>19521.564329892401</v>
          </cell>
          <cell r="AF50">
            <v>106472.58064448841</v>
          </cell>
          <cell r="AG50">
            <v>0</v>
          </cell>
        </row>
        <row r="51">
          <cell r="A51">
            <v>2</v>
          </cell>
          <cell r="B51" t="str">
            <v>CapeCod</v>
          </cell>
          <cell r="C51">
            <v>39114</v>
          </cell>
          <cell r="D51" t="str">
            <v>volume</v>
          </cell>
          <cell r="E51">
            <v>188949.35137091219</v>
          </cell>
          <cell r="F51">
            <v>724.88876077224586</v>
          </cell>
          <cell r="G51">
            <v>12015055.224904282</v>
          </cell>
          <cell r="H51">
            <v>402017.1024816694</v>
          </cell>
          <cell r="I51">
            <v>1837825.5309294271</v>
          </cell>
          <cell r="J51">
            <v>353562.25370317389</v>
          </cell>
          <cell r="K51">
            <v>90187.420628404841</v>
          </cell>
          <cell r="L51">
            <v>526119.51933364733</v>
          </cell>
          <cell r="M51">
            <v>224569.70020363756</v>
          </cell>
          <cell r="N51">
            <v>91232.989932210403</v>
          </cell>
          <cell r="Q51">
            <v>10096.368438666712</v>
          </cell>
          <cell r="R51">
            <v>250758.82716726171</v>
          </cell>
          <cell r="S51">
            <v>335032.43742674764</v>
          </cell>
          <cell r="T51">
            <v>169339.74276044586</v>
          </cell>
          <cell r="U51">
            <v>216356.11996828212</v>
          </cell>
          <cell r="V51">
            <v>309918.56801284407</v>
          </cell>
          <cell r="W51">
            <v>253599.54437607169</v>
          </cell>
          <cell r="AA51">
            <v>2173.5516686425553</v>
          </cell>
          <cell r="AD51">
            <v>10830.221351764627</v>
          </cell>
          <cell r="AE51">
            <v>18240.564039379358</v>
          </cell>
          <cell r="AF51">
            <v>98895.483870506301</v>
          </cell>
          <cell r="AG51">
            <v>0</v>
          </cell>
        </row>
        <row r="52">
          <cell r="A52">
            <v>2</v>
          </cell>
          <cell r="B52" t="str">
            <v>CapeCod</v>
          </cell>
          <cell r="C52">
            <v>39142</v>
          </cell>
          <cell r="D52" t="str">
            <v>volume</v>
          </cell>
          <cell r="E52">
            <v>175274.92177854924</v>
          </cell>
          <cell r="F52">
            <v>784.34638987625181</v>
          </cell>
          <cell r="G52">
            <v>11236470.971094824</v>
          </cell>
          <cell r="H52">
            <v>397205.13148619927</v>
          </cell>
          <cell r="I52">
            <v>1821352.7713661452</v>
          </cell>
          <cell r="J52">
            <v>345866.58409688307</v>
          </cell>
          <cell r="K52">
            <v>78104.361606006045</v>
          </cell>
          <cell r="L52">
            <v>539775.46148809604</v>
          </cell>
          <cell r="M52">
            <v>241500.1960186559</v>
          </cell>
          <cell r="N52">
            <v>109376.93636634597</v>
          </cell>
          <cell r="Q52">
            <v>10489.573120553479</v>
          </cell>
          <cell r="R52">
            <v>252942.37214357575</v>
          </cell>
          <cell r="S52">
            <v>328691.68688844109</v>
          </cell>
          <cell r="T52">
            <v>165211.35623233765</v>
          </cell>
          <cell r="U52">
            <v>232792.80598556975</v>
          </cell>
          <cell r="V52">
            <v>317319.78590448527</v>
          </cell>
          <cell r="W52">
            <v>291479.13328522805</v>
          </cell>
          <cell r="AA52">
            <v>2153.3914737454661</v>
          </cell>
          <cell r="AD52">
            <v>10970.38138435835</v>
          </cell>
          <cell r="AE52">
            <v>19623.566422961663</v>
          </cell>
          <cell r="AF52">
            <v>111073.5483870506</v>
          </cell>
          <cell r="AG52">
            <v>770</v>
          </cell>
        </row>
        <row r="53">
          <cell r="A53">
            <v>2</v>
          </cell>
          <cell r="B53" t="str">
            <v>CapeCod</v>
          </cell>
          <cell r="C53">
            <v>39173</v>
          </cell>
          <cell r="D53" t="str">
            <v>volume</v>
          </cell>
          <cell r="E53">
            <v>141299.12313504299</v>
          </cell>
          <cell r="F53">
            <v>615.91639970942924</v>
          </cell>
          <cell r="G53">
            <v>7606326.8901146045</v>
          </cell>
          <cell r="H53">
            <v>285262.99830559839</v>
          </cell>
          <cell r="I53">
            <v>1159181.5490120661</v>
          </cell>
          <cell r="J53">
            <v>251175.38525654891</v>
          </cell>
          <cell r="K53">
            <v>62359.273675540288</v>
          </cell>
          <cell r="L53">
            <v>434062.96577955072</v>
          </cell>
          <cell r="M53">
            <v>189481.01058070152</v>
          </cell>
          <cell r="N53">
            <v>109099.79166666535</v>
          </cell>
          <cell r="Q53">
            <v>7197.8693704827019</v>
          </cell>
          <cell r="R53">
            <v>164506.57889176192</v>
          </cell>
          <cell r="S53">
            <v>221678.6222343159</v>
          </cell>
          <cell r="T53">
            <v>114366.72104881934</v>
          </cell>
          <cell r="U53">
            <v>191456.26222967793</v>
          </cell>
          <cell r="V53">
            <v>257530.29579981818</v>
          </cell>
          <cell r="W53">
            <v>237282.87961183861</v>
          </cell>
          <cell r="AA53">
            <v>1130.5112169876522</v>
          </cell>
          <cell r="AD53">
            <v>8896.5812561878956</v>
          </cell>
          <cell r="AE53">
            <v>16973.972998036304</v>
          </cell>
          <cell r="AF53">
            <v>92539.118279099406</v>
          </cell>
          <cell r="AG53">
            <v>48830</v>
          </cell>
        </row>
        <row r="54">
          <cell r="A54">
            <v>2</v>
          </cell>
          <cell r="B54" t="str">
            <v>CapeCod</v>
          </cell>
          <cell r="C54">
            <v>39203</v>
          </cell>
          <cell r="D54" t="str">
            <v>volume</v>
          </cell>
          <cell r="E54">
            <v>117508.32788581392</v>
          </cell>
          <cell r="F54">
            <v>526.83641239531835</v>
          </cell>
          <cell r="G54">
            <v>4439661.353100433</v>
          </cell>
          <cell r="H54">
            <v>170204.47721518806</v>
          </cell>
          <cell r="I54">
            <v>641263.84598465706</v>
          </cell>
          <cell r="J54">
            <v>141940.77699597325</v>
          </cell>
          <cell r="K54">
            <v>22963.401887350483</v>
          </cell>
          <cell r="L54">
            <v>368195.12175584829</v>
          </cell>
          <cell r="M54">
            <v>165025.63949917001</v>
          </cell>
          <cell r="N54">
            <v>99244.827956988942</v>
          </cell>
          <cell r="Q54">
            <v>4787.1882189497683</v>
          </cell>
          <cell r="R54">
            <v>98331.373651947943</v>
          </cell>
          <cell r="S54">
            <v>139736.25091978267</v>
          </cell>
          <cell r="T54">
            <v>69668.358451020846</v>
          </cell>
          <cell r="U54">
            <v>130278.6543049848</v>
          </cell>
          <cell r="V54">
            <v>205197.33908589248</v>
          </cell>
          <cell r="W54">
            <v>207169.26215834136</v>
          </cell>
          <cell r="AA54">
            <v>495.47099746439221</v>
          </cell>
          <cell r="AD54">
            <v>8458.9015775984153</v>
          </cell>
          <cell r="AE54">
            <v>18485.736401215661</v>
          </cell>
          <cell r="AF54">
            <v>111218.30107486242</v>
          </cell>
          <cell r="AG54">
            <v>74780</v>
          </cell>
        </row>
        <row r="55">
          <cell r="A55">
            <v>2</v>
          </cell>
          <cell r="B55" t="str">
            <v>CapeCod</v>
          </cell>
          <cell r="C55">
            <v>39234</v>
          </cell>
          <cell r="D55" t="str">
            <v>volume</v>
          </cell>
          <cell r="E55">
            <v>102047.20427753622</v>
          </cell>
          <cell r="F55">
            <v>360.29149854980403</v>
          </cell>
          <cell r="G55">
            <v>2269687.2668047673</v>
          </cell>
          <cell r="H55">
            <v>83039.005490388998</v>
          </cell>
          <cell r="I55">
            <v>285643.79538921232</v>
          </cell>
          <cell r="J55">
            <v>57941.549485812997</v>
          </cell>
          <cell r="K55">
            <v>11833.102729315413</v>
          </cell>
          <cell r="L55">
            <v>333178.2631350148</v>
          </cell>
          <cell r="M55">
            <v>139749.25713791131</v>
          </cell>
          <cell r="N55">
            <v>87155.611070381085</v>
          </cell>
          <cell r="Q55">
            <v>2039.0413114877147</v>
          </cell>
          <cell r="R55">
            <v>47506.776591091868</v>
          </cell>
          <cell r="S55">
            <v>72948.596201099077</v>
          </cell>
          <cell r="T55">
            <v>43864.554871679647</v>
          </cell>
          <cell r="U55">
            <v>103003.28475300844</v>
          </cell>
          <cell r="V55">
            <v>133203.75381772991</v>
          </cell>
          <cell r="W55">
            <v>192339.67556358862</v>
          </cell>
          <cell r="AA55">
            <v>181.86262538834083</v>
          </cell>
          <cell r="AD55">
            <v>6300.7696369788609</v>
          </cell>
          <cell r="AE55">
            <v>21776.189617954165</v>
          </cell>
          <cell r="AF55">
            <v>108735.3655913473</v>
          </cell>
          <cell r="AG55">
            <v>52200</v>
          </cell>
        </row>
        <row r="56">
          <cell r="A56">
            <v>2</v>
          </cell>
          <cell r="B56" t="str">
            <v>CapeCod</v>
          </cell>
          <cell r="C56">
            <v>39264</v>
          </cell>
          <cell r="D56" t="str">
            <v>volume</v>
          </cell>
          <cell r="E56">
            <v>120609.78258873981</v>
          </cell>
          <cell r="F56">
            <v>283.78165203535218</v>
          </cell>
          <cell r="G56">
            <v>1882855.5893312262</v>
          </cell>
          <cell r="H56">
            <v>56159.276012847411</v>
          </cell>
          <cell r="I56">
            <v>222158.96876187259</v>
          </cell>
          <cell r="J56">
            <v>38128.515967682339</v>
          </cell>
          <cell r="K56">
            <v>7840.9841665358817</v>
          </cell>
          <cell r="L56">
            <v>354629.50376028055</v>
          </cell>
          <cell r="M56">
            <v>138783.61081920058</v>
          </cell>
          <cell r="N56">
            <v>59923.631679667058</v>
          </cell>
          <cell r="Q56">
            <v>1257.3839530664404</v>
          </cell>
          <cell r="R56">
            <v>30616.740316639767</v>
          </cell>
          <cell r="S56">
            <v>52901.422224616304</v>
          </cell>
          <cell r="T56">
            <v>32355.460678863055</v>
          </cell>
          <cell r="U56">
            <v>95920.61982232127</v>
          </cell>
          <cell r="V56">
            <v>108958.18714122937</v>
          </cell>
          <cell r="W56">
            <v>172876.44777300928</v>
          </cell>
          <cell r="AA56">
            <v>61.175343360445368</v>
          </cell>
          <cell r="AD56">
            <v>5294.408052441202</v>
          </cell>
          <cell r="AE56">
            <v>26175.786188395225</v>
          </cell>
          <cell r="AF56">
            <v>96074.9569891094</v>
          </cell>
          <cell r="AG56">
            <v>30630</v>
          </cell>
        </row>
        <row r="57">
          <cell r="A57">
            <v>2</v>
          </cell>
          <cell r="B57" t="str">
            <v>CapeCod</v>
          </cell>
          <cell r="C57">
            <v>39295</v>
          </cell>
          <cell r="D57" t="str">
            <v>volume</v>
          </cell>
          <cell r="E57">
            <v>111168.86747418701</v>
          </cell>
          <cell r="F57">
            <v>235.85853854848727</v>
          </cell>
          <cell r="G57">
            <v>1647022.1196175502</v>
          </cell>
          <cell r="H57">
            <v>47042.025399420207</v>
          </cell>
          <cell r="I57">
            <v>193953.03787953791</v>
          </cell>
          <cell r="J57">
            <v>34945.290576627165</v>
          </cell>
          <cell r="K57">
            <v>8502.6954662000207</v>
          </cell>
          <cell r="L57">
            <v>348965.79326994665</v>
          </cell>
          <cell r="M57">
            <v>144855.28226322637</v>
          </cell>
          <cell r="N57">
            <v>79398.074219609814</v>
          </cell>
          <cell r="Q57">
            <v>830.97181656226894</v>
          </cell>
          <cell r="R57">
            <v>25483.712518507826</v>
          </cell>
          <cell r="S57">
            <v>48867.017257186024</v>
          </cell>
          <cell r="T57">
            <v>28510.282506525433</v>
          </cell>
          <cell r="U57">
            <v>92982.420867304987</v>
          </cell>
          <cell r="V57">
            <v>108853.76751363737</v>
          </cell>
          <cell r="W57">
            <v>145839.91461570197</v>
          </cell>
          <cell r="AA57">
            <v>1.82930690460489</v>
          </cell>
          <cell r="AD57">
            <v>4858.4980212783448</v>
          </cell>
          <cell r="AE57">
            <v>30646.87096773833</v>
          </cell>
          <cell r="AF57">
            <v>100629.35483860978</v>
          </cell>
          <cell r="AG57">
            <v>32180</v>
          </cell>
        </row>
        <row r="58">
          <cell r="A58">
            <v>2</v>
          </cell>
          <cell r="B58" t="str">
            <v>CapeCod</v>
          </cell>
          <cell r="C58">
            <v>39326</v>
          </cell>
          <cell r="D58" t="str">
            <v>volume</v>
          </cell>
          <cell r="E58">
            <v>107006.52784402868</v>
          </cell>
          <cell r="F58">
            <v>248.00005341465322</v>
          </cell>
          <cell r="G58">
            <v>1738263.5377233145</v>
          </cell>
          <cell r="H58">
            <v>48950.223901479127</v>
          </cell>
          <cell r="I58">
            <v>208133.5655230213</v>
          </cell>
          <cell r="J58">
            <v>42562.588607779267</v>
          </cell>
          <cell r="K58">
            <v>9129.1161759885181</v>
          </cell>
          <cell r="L58">
            <v>344174.81057579099</v>
          </cell>
          <cell r="M58">
            <v>143285.85999643413</v>
          </cell>
          <cell r="N58">
            <v>87491.865489128977</v>
          </cell>
          <cell r="Q58">
            <v>936.2452326511193</v>
          </cell>
          <cell r="R58">
            <v>28040.619541766886</v>
          </cell>
          <cell r="S58">
            <v>51954.889706356123</v>
          </cell>
          <cell r="T58">
            <v>33816.898029794625</v>
          </cell>
          <cell r="U58">
            <v>92554.819544584723</v>
          </cell>
          <cell r="V58">
            <v>119084.02445092564</v>
          </cell>
          <cell r="W58">
            <v>186384.757138405</v>
          </cell>
          <cell r="AA58">
            <v>0</v>
          </cell>
          <cell r="AD58">
            <v>5603.769408163178</v>
          </cell>
          <cell r="AE58">
            <v>34938.259176839187</v>
          </cell>
          <cell r="AF58">
            <v>91025.3548386693</v>
          </cell>
          <cell r="AG58">
            <v>34080</v>
          </cell>
        </row>
        <row r="59">
          <cell r="A59">
            <v>2</v>
          </cell>
          <cell r="B59" t="str">
            <v>CapeCod</v>
          </cell>
          <cell r="C59">
            <v>39356</v>
          </cell>
          <cell r="D59" t="str">
            <v>volume</v>
          </cell>
          <cell r="E59">
            <v>86005.90263681933</v>
          </cell>
          <cell r="F59">
            <v>251.24343489487649</v>
          </cell>
          <cell r="G59">
            <v>1815956.1157505866</v>
          </cell>
          <cell r="H59">
            <v>58860.058631469336</v>
          </cell>
          <cell r="I59">
            <v>213536.38343785147</v>
          </cell>
          <cell r="J59">
            <v>60345.943472044077</v>
          </cell>
          <cell r="K59">
            <v>14903.433828237936</v>
          </cell>
          <cell r="L59">
            <v>298304.58891339152</v>
          </cell>
          <cell r="M59">
            <v>131739.87710378371</v>
          </cell>
          <cell r="N59">
            <v>104088.19442733988</v>
          </cell>
          <cell r="Q59">
            <v>1267.1713697708988</v>
          </cell>
          <cell r="R59">
            <v>33431.850995783039</v>
          </cell>
          <cell r="S59">
            <v>56308.142482060983</v>
          </cell>
          <cell r="T59">
            <v>37894.646229733247</v>
          </cell>
          <cell r="U59">
            <v>91268.722168570064</v>
          </cell>
          <cell r="V59">
            <v>124178.45426506162</v>
          </cell>
          <cell r="W59">
            <v>170533.07696235171</v>
          </cell>
          <cell r="AA59">
            <v>78.964192355866501</v>
          </cell>
          <cell r="AD59">
            <v>6044.2586178575757</v>
          </cell>
          <cell r="AE59">
            <v>22459.063403777782</v>
          </cell>
          <cell r="AF59">
            <v>96941.74193545428</v>
          </cell>
          <cell r="AG59">
            <v>83080</v>
          </cell>
        </row>
        <row r="60">
          <cell r="A60">
            <v>2</v>
          </cell>
          <cell r="B60" t="str">
            <v>CapeCod</v>
          </cell>
          <cell r="C60">
            <v>39387</v>
          </cell>
          <cell r="D60" t="str">
            <v>volume</v>
          </cell>
          <cell r="E60">
            <v>113727.31208727899</v>
          </cell>
          <cell r="F60">
            <v>405.38481034980742</v>
          </cell>
          <cell r="G60">
            <v>3920009.4325758116</v>
          </cell>
          <cell r="H60">
            <v>135522.28003787855</v>
          </cell>
          <cell r="I60">
            <v>503767.05347947829</v>
          </cell>
          <cell r="J60">
            <v>148973.05067633078</v>
          </cell>
          <cell r="K60">
            <v>53245.081627498876</v>
          </cell>
          <cell r="L60">
            <v>310959.79062659474</v>
          </cell>
          <cell r="M60">
            <v>144694.66891270768</v>
          </cell>
          <cell r="N60">
            <v>116927.49753694578</v>
          </cell>
          <cell r="Q60">
            <v>2762.15374375192</v>
          </cell>
          <cell r="R60">
            <v>75788.821638690715</v>
          </cell>
          <cell r="S60">
            <v>117580.23582749613</v>
          </cell>
          <cell r="T60">
            <v>67227.534761259682</v>
          </cell>
          <cell r="U60">
            <v>131176.50392834831</v>
          </cell>
          <cell r="V60">
            <v>188758.79125637983</v>
          </cell>
          <cell r="W60">
            <v>182501.36693662405</v>
          </cell>
          <cell r="AA60">
            <v>788.03580764388607</v>
          </cell>
          <cell r="AD60">
            <v>7825.8842435679371</v>
          </cell>
          <cell r="AE60">
            <v>22283.419354796377</v>
          </cell>
          <cell r="AF60">
            <v>123524.40101040159</v>
          </cell>
          <cell r="AG60">
            <v>60190</v>
          </cell>
        </row>
        <row r="61">
          <cell r="A61">
            <v>2</v>
          </cell>
          <cell r="B61" t="str">
            <v>CapeCod</v>
          </cell>
          <cell r="C61">
            <v>39417</v>
          </cell>
          <cell r="D61" t="str">
            <v>volume</v>
          </cell>
          <cell r="E61">
            <v>165959.33117029522</v>
          </cell>
          <cell r="F61">
            <v>561.48025314319807</v>
          </cell>
          <cell r="G61">
            <v>8870716.8024498112</v>
          </cell>
          <cell r="H61">
            <v>301064.23559798108</v>
          </cell>
          <cell r="I61">
            <v>1284575.1143849816</v>
          </cell>
          <cell r="J61">
            <v>320278.12184156734</v>
          </cell>
          <cell r="K61">
            <v>90658.75220190463</v>
          </cell>
          <cell r="L61">
            <v>422138.56348903186</v>
          </cell>
          <cell r="M61">
            <v>178637.94462910565</v>
          </cell>
          <cell r="N61">
            <v>109780.05252010551</v>
          </cell>
          <cell r="Q61">
            <v>7280.8297488728676</v>
          </cell>
          <cell r="R61">
            <v>174304.42521417717</v>
          </cell>
          <cell r="S61">
            <v>265479.47229811916</v>
          </cell>
          <cell r="T61">
            <v>152491.78004098171</v>
          </cell>
          <cell r="U61">
            <v>188255.6174977129</v>
          </cell>
          <cell r="V61">
            <v>314891.5187983893</v>
          </cell>
          <cell r="W61">
            <v>255667.07686324796</v>
          </cell>
          <cell r="AA61">
            <v>1808.0148903839329</v>
          </cell>
          <cell r="AD61">
            <v>13114.599430160832</v>
          </cell>
          <cell r="AE61">
            <v>20038.463343080133</v>
          </cell>
          <cell r="AF61">
            <v>148986.93626048046</v>
          </cell>
          <cell r="AG61">
            <v>25640</v>
          </cell>
        </row>
        <row r="62">
          <cell r="A62">
            <v>2</v>
          </cell>
          <cell r="B62" t="str">
            <v>CapeCod</v>
          </cell>
          <cell r="C62">
            <v>39448</v>
          </cell>
          <cell r="D62" t="str">
            <v>volume</v>
          </cell>
          <cell r="E62">
            <v>170140.26065437129</v>
          </cell>
          <cell r="F62">
            <v>681.78382857861379</v>
          </cell>
          <cell r="G62">
            <v>10569798.215879139</v>
          </cell>
          <cell r="H62">
            <v>364780.71524004475</v>
          </cell>
          <cell r="I62">
            <v>1641111.5493885118</v>
          </cell>
          <cell r="J62">
            <v>359324.21190095006</v>
          </cell>
          <cell r="K62">
            <v>103104.70473403987</v>
          </cell>
          <cell r="L62">
            <v>461631.86585042306</v>
          </cell>
          <cell r="M62">
            <v>180862.85605718402</v>
          </cell>
          <cell r="N62">
            <v>122016.29866908983</v>
          </cell>
          <cell r="Q62">
            <v>8623.5422372198627</v>
          </cell>
          <cell r="R62">
            <v>213035.36071066355</v>
          </cell>
          <cell r="S62">
            <v>301224.54244151752</v>
          </cell>
          <cell r="T62">
            <v>166665.66590058073</v>
          </cell>
          <cell r="U62">
            <v>202607.14063669147</v>
          </cell>
          <cell r="V62">
            <v>366997.77147239633</v>
          </cell>
          <cell r="W62">
            <v>275771.43685879948</v>
          </cell>
          <cell r="AA62">
            <v>2523.8434516901584</v>
          </cell>
          <cell r="AD62">
            <v>16349.411441211352</v>
          </cell>
          <cell r="AE62">
            <v>20410.008797558017</v>
          </cell>
          <cell r="AF62">
            <v>143890.07822762791</v>
          </cell>
          <cell r="AG62">
            <v>0</v>
          </cell>
        </row>
        <row r="63">
          <cell r="A63">
            <v>2</v>
          </cell>
          <cell r="B63" t="str">
            <v>CapeCod</v>
          </cell>
          <cell r="C63">
            <v>39479</v>
          </cell>
          <cell r="D63" t="str">
            <v>volume</v>
          </cell>
          <cell r="E63">
            <v>163393.90359361155</v>
          </cell>
          <cell r="F63">
            <v>690.13774827220186</v>
          </cell>
          <cell r="G63">
            <v>10609071.143432347</v>
          </cell>
          <cell r="H63">
            <v>381953.81365061586</v>
          </cell>
          <cell r="I63">
            <v>1667113.2432411504</v>
          </cell>
          <cell r="J63">
            <v>340522.84247259842</v>
          </cell>
          <cell r="K63">
            <v>98913.510029901037</v>
          </cell>
          <cell r="L63">
            <v>458159.06749375834</v>
          </cell>
          <cell r="M63">
            <v>174189.04123739022</v>
          </cell>
          <cell r="N63">
            <v>132710.0464285654</v>
          </cell>
          <cell r="Q63">
            <v>8720.9256026674411</v>
          </cell>
          <cell r="R63">
            <v>239670.89668221431</v>
          </cell>
          <cell r="S63">
            <v>321075.9036285624</v>
          </cell>
          <cell r="T63">
            <v>183776.39287524659</v>
          </cell>
          <cell r="U63">
            <v>234191.16085741267</v>
          </cell>
          <cell r="V63">
            <v>374573.53947452223</v>
          </cell>
          <cell r="W63">
            <v>281383.42650479823</v>
          </cell>
          <cell r="AA63">
            <v>2636.1416579221841</v>
          </cell>
          <cell r="AD63">
            <v>17445.511004741311</v>
          </cell>
          <cell r="AE63">
            <v>21031.83820404857</v>
          </cell>
          <cell r="AF63">
            <v>131521.15872172642</v>
          </cell>
          <cell r="AG63">
            <v>0</v>
          </cell>
        </row>
        <row r="64">
          <cell r="A64">
            <v>2</v>
          </cell>
          <cell r="B64" t="str">
            <v>CapeCod</v>
          </cell>
          <cell r="C64">
            <v>39508</v>
          </cell>
          <cell r="D64" t="str">
            <v>volume</v>
          </cell>
          <cell r="E64">
            <v>141051.58010801801</v>
          </cell>
          <cell r="F64">
            <v>643.96313911752304</v>
          </cell>
          <cell r="G64">
            <v>9163564.5769493151</v>
          </cell>
          <cell r="H64">
            <v>343834.85303592042</v>
          </cell>
          <cell r="I64">
            <v>1457631.7849669161</v>
          </cell>
          <cell r="J64">
            <v>303361.35886067472</v>
          </cell>
          <cell r="K64">
            <v>86261.787726611394</v>
          </cell>
          <cell r="L64">
            <v>426317.67442354222</v>
          </cell>
          <cell r="M64">
            <v>172537.27900344937</v>
          </cell>
          <cell r="N64">
            <v>144183.08077956759</v>
          </cell>
          <cell r="Q64">
            <v>8500.0194392505946</v>
          </cell>
          <cell r="R64">
            <v>216874.98543037495</v>
          </cell>
          <cell r="S64">
            <v>277951.45512215747</v>
          </cell>
          <cell r="T64">
            <v>151938.95340830117</v>
          </cell>
          <cell r="U64">
            <v>193931.32117167552</v>
          </cell>
          <cell r="V64">
            <v>340000.7061155499</v>
          </cell>
          <cell r="W64">
            <v>226172.91805672637</v>
          </cell>
          <cell r="AA64">
            <v>2222.6727642267897</v>
          </cell>
          <cell r="AD64">
            <v>16237.917811844734</v>
          </cell>
          <cell r="AE64">
            <v>18718.399332568057</v>
          </cell>
          <cell r="AF64">
            <v>117748.31562072314</v>
          </cell>
          <cell r="AG64">
            <v>2950</v>
          </cell>
        </row>
        <row r="65">
          <cell r="A65">
            <v>2</v>
          </cell>
          <cell r="B65" t="str">
            <v>CapeCod</v>
          </cell>
          <cell r="C65">
            <v>39539</v>
          </cell>
          <cell r="D65" t="str">
            <v>volume</v>
          </cell>
          <cell r="E65">
            <v>125626.65781420941</v>
          </cell>
          <cell r="F65">
            <v>569.05835971985027</v>
          </cell>
          <cell r="G65">
            <v>7088047.2953733327</v>
          </cell>
          <cell r="H65">
            <v>277118.7367550229</v>
          </cell>
          <cell r="I65">
            <v>1084738.7140689024</v>
          </cell>
          <cell r="J65">
            <v>241795.26102692346</v>
          </cell>
          <cell r="K65">
            <v>69067.067780636717</v>
          </cell>
          <cell r="L65">
            <v>378207.48796847404</v>
          </cell>
          <cell r="M65">
            <v>158177.62377755623</v>
          </cell>
          <cell r="N65">
            <v>130405.03761100156</v>
          </cell>
          <cell r="Q65">
            <v>6721.0749197999248</v>
          </cell>
          <cell r="R65">
            <v>170424.47620318684</v>
          </cell>
          <cell r="S65">
            <v>222705.87294652101</v>
          </cell>
          <cell r="T65">
            <v>121782.45278043396</v>
          </cell>
          <cell r="U65">
            <v>172681.63871210592</v>
          </cell>
          <cell r="V65">
            <v>274465.56910139887</v>
          </cell>
          <cell r="W65">
            <v>202190.00148287779</v>
          </cell>
          <cell r="AA65">
            <v>1246.0117882073391</v>
          </cell>
          <cell r="AD65">
            <v>14481.677927048644</v>
          </cell>
          <cell r="AE65">
            <v>16757.905707158148</v>
          </cell>
          <cell r="AF65">
            <v>129113.67885618284</v>
          </cell>
          <cell r="AG65">
            <v>70200</v>
          </cell>
        </row>
        <row r="66">
          <cell r="A66">
            <v>2</v>
          </cell>
          <cell r="B66" t="str">
            <v>CapeCod</v>
          </cell>
          <cell r="C66">
            <v>39569</v>
          </cell>
          <cell r="D66" t="str">
            <v>volume</v>
          </cell>
          <cell r="E66">
            <v>115850.73533032137</v>
          </cell>
          <cell r="F66">
            <v>522.01404336274391</v>
          </cell>
          <cell r="G66">
            <v>4165283.4768373561</v>
          </cell>
          <cell r="H66">
            <v>168062.15428714696</v>
          </cell>
          <cell r="I66">
            <v>578303.20981324627</v>
          </cell>
          <cell r="J66">
            <v>161044.35951109038</v>
          </cell>
          <cell r="K66">
            <v>42879.995771471535</v>
          </cell>
          <cell r="L66">
            <v>333433.00546101958</v>
          </cell>
          <cell r="M66">
            <v>135721.95746923573</v>
          </cell>
          <cell r="N66">
            <v>123482.44827585365</v>
          </cell>
          <cell r="Q66">
            <v>3966.194294417804</v>
          </cell>
          <cell r="R66">
            <v>108190.79525035706</v>
          </cell>
          <cell r="S66">
            <v>138240.21055728788</v>
          </cell>
          <cell r="T66">
            <v>92026.731245279341</v>
          </cell>
          <cell r="U66">
            <v>131719.79746018775</v>
          </cell>
          <cell r="V66">
            <v>185193.24165057499</v>
          </cell>
          <cell r="W66">
            <v>215248.45532020548</v>
          </cell>
          <cell r="AA66">
            <v>493.99611983125226</v>
          </cell>
          <cell r="AD66">
            <v>12021.945211740918</v>
          </cell>
          <cell r="AE66">
            <v>21101.275744416289</v>
          </cell>
          <cell r="AF66">
            <v>158711.06151136768</v>
          </cell>
          <cell r="AG66">
            <v>63000</v>
          </cell>
        </row>
        <row r="67">
          <cell r="A67">
            <v>2</v>
          </cell>
          <cell r="B67" t="str">
            <v>CapeCod</v>
          </cell>
          <cell r="C67">
            <v>39600</v>
          </cell>
          <cell r="D67" t="str">
            <v>volume</v>
          </cell>
          <cell r="E67">
            <v>108310.38097153696</v>
          </cell>
          <cell r="F67">
            <v>390.08960111988739</v>
          </cell>
          <cell r="G67">
            <v>2500338.688433026</v>
          </cell>
          <cell r="H67">
            <v>94074.413491223691</v>
          </cell>
          <cell r="I67">
            <v>298760.59807726153</v>
          </cell>
          <cell r="J67">
            <v>81904.715962491813</v>
          </cell>
          <cell r="K67">
            <v>19072.69040220754</v>
          </cell>
          <cell r="L67">
            <v>320597.71902767668</v>
          </cell>
          <cell r="M67">
            <v>120415.35408141439</v>
          </cell>
          <cell r="N67">
            <v>124222.4737070868</v>
          </cell>
          <cell r="Q67">
            <v>2538.2840513946594</v>
          </cell>
          <cell r="R67">
            <v>61920.864696837729</v>
          </cell>
          <cell r="S67">
            <v>81029.167343363224</v>
          </cell>
          <cell r="T67">
            <v>44959.597241488395</v>
          </cell>
          <cell r="U67">
            <v>106092.62621070984</v>
          </cell>
          <cell r="V67">
            <v>157271.80660459027</v>
          </cell>
          <cell r="W67">
            <v>188677.30757384005</v>
          </cell>
          <cell r="AA67">
            <v>78.340434326266404</v>
          </cell>
          <cell r="AD67">
            <v>10001.45116675692</v>
          </cell>
          <cell r="AE67">
            <v>19241.775537591398</v>
          </cell>
          <cell r="AF67">
            <v>130409.2490649893</v>
          </cell>
          <cell r="AG67">
            <v>63770</v>
          </cell>
        </row>
        <row r="68">
          <cell r="A68">
            <v>2</v>
          </cell>
          <cell r="B68" t="str">
            <v>CapeCod</v>
          </cell>
          <cell r="C68">
            <v>39630</v>
          </cell>
          <cell r="D68" t="str">
            <v>volume</v>
          </cell>
          <cell r="E68">
            <v>104898.11180309784</v>
          </cell>
          <cell r="F68">
            <v>349.72643466085043</v>
          </cell>
          <cell r="G68">
            <v>1715662.2187771166</v>
          </cell>
          <cell r="H68">
            <v>57039.725910711459</v>
          </cell>
          <cell r="I68">
            <v>193432.5465501679</v>
          </cell>
          <cell r="J68">
            <v>47158.533214003677</v>
          </cell>
          <cell r="K68">
            <v>17765.921719650505</v>
          </cell>
          <cell r="L68">
            <v>321386.01377805771</v>
          </cell>
          <cell r="M68">
            <v>107115.2315796115</v>
          </cell>
          <cell r="N68">
            <v>59226.192958958854</v>
          </cell>
          <cell r="Q68">
            <v>1022.7421131398298</v>
          </cell>
          <cell r="R68">
            <v>37000.425882482086</v>
          </cell>
          <cell r="S68">
            <v>55343.60238925078</v>
          </cell>
          <cell r="T68">
            <v>30901.662124473856</v>
          </cell>
          <cell r="U68">
            <v>91653.16085706529</v>
          </cell>
          <cell r="V68">
            <v>108559.91892314798</v>
          </cell>
          <cell r="W68">
            <v>165254.84529795795</v>
          </cell>
          <cell r="AA68">
            <v>4.9788934047537659</v>
          </cell>
          <cell r="AD68">
            <v>9018.5670833702134</v>
          </cell>
          <cell r="AE68">
            <v>21725.78494623303</v>
          </cell>
          <cell r="AF68">
            <v>107912.54007871446</v>
          </cell>
          <cell r="AG68">
            <v>42540</v>
          </cell>
        </row>
        <row r="69">
          <cell r="A69">
            <v>2</v>
          </cell>
          <cell r="B69" t="str">
            <v>CapeCod</v>
          </cell>
          <cell r="C69">
            <v>39661</v>
          </cell>
          <cell r="D69" t="str">
            <v>volume</v>
          </cell>
          <cell r="E69">
            <v>105682.35401338551</v>
          </cell>
          <cell r="F69">
            <v>326.23045919933458</v>
          </cell>
          <cell r="G69">
            <v>1629315.1463561195</v>
          </cell>
          <cell r="H69">
            <v>52017.054876243143</v>
          </cell>
          <cell r="I69">
            <v>198009.84791309957</v>
          </cell>
          <cell r="J69">
            <v>49964.014009325314</v>
          </cell>
          <cell r="K69">
            <v>7792.9901950336998</v>
          </cell>
          <cell r="L69">
            <v>335929.07443688274</v>
          </cell>
          <cell r="M69">
            <v>121881.09522365553</v>
          </cell>
          <cell r="N69">
            <v>128883.88290229761</v>
          </cell>
          <cell r="Q69">
            <v>832.28710754541646</v>
          </cell>
          <cell r="R69">
            <v>35657.493125948604</v>
          </cell>
          <cell r="S69">
            <v>52941.710774651132</v>
          </cell>
          <cell r="T69">
            <v>39541.690065476992</v>
          </cell>
          <cell r="U69">
            <v>93442.007450298916</v>
          </cell>
          <cell r="V69">
            <v>113826.66203562074</v>
          </cell>
          <cell r="W69">
            <v>177356.64659252029</v>
          </cell>
          <cell r="AA69">
            <v>0</v>
          </cell>
          <cell r="AD69">
            <v>8545.4800265646336</v>
          </cell>
          <cell r="AE69">
            <v>29740.22385138645</v>
          </cell>
          <cell r="AF69">
            <v>120020.64516084638</v>
          </cell>
          <cell r="AG69">
            <v>31130</v>
          </cell>
        </row>
        <row r="70">
          <cell r="A70">
            <v>2</v>
          </cell>
          <cell r="B70" t="str">
            <v>CapeCod</v>
          </cell>
          <cell r="C70">
            <v>39692</v>
          </cell>
          <cell r="D70" t="str">
            <v>volume</v>
          </cell>
          <cell r="E70">
            <v>100638.22851458543</v>
          </cell>
          <cell r="F70">
            <v>363.43775557625042</v>
          </cell>
          <cell r="G70">
            <v>1708782.4404416208</v>
          </cell>
          <cell r="H70">
            <v>56910.017693718888</v>
          </cell>
          <cell r="I70">
            <v>205844.52181476986</v>
          </cell>
          <cell r="J70">
            <v>52444.547361555888</v>
          </cell>
          <cell r="K70">
            <v>10133.913166976366</v>
          </cell>
          <cell r="L70">
            <v>315404.91912618384</v>
          </cell>
          <cell r="M70">
            <v>121409.04064824882</v>
          </cell>
          <cell r="N70">
            <v>133028.38376436781</v>
          </cell>
          <cell r="Q70">
            <v>935.23336980132456</v>
          </cell>
          <cell r="R70">
            <v>35237.218857647262</v>
          </cell>
          <cell r="S70">
            <v>56522.145931732528</v>
          </cell>
          <cell r="T70">
            <v>54068.872643835799</v>
          </cell>
          <cell r="U70">
            <v>94344.789253516763</v>
          </cell>
          <cell r="V70">
            <v>117933.1666655334</v>
          </cell>
          <cell r="W70">
            <v>179867.49068215868</v>
          </cell>
          <cell r="AA70">
            <v>0</v>
          </cell>
          <cell r="AD70">
            <v>9417.4975971558633</v>
          </cell>
          <cell r="AE70">
            <v>30136.895964212748</v>
          </cell>
          <cell r="AF70">
            <v>119673.52688157934</v>
          </cell>
          <cell r="AG70">
            <v>33620</v>
          </cell>
        </row>
        <row r="71">
          <cell r="A71">
            <v>2</v>
          </cell>
          <cell r="B71" t="str">
            <v>CapeCod</v>
          </cell>
          <cell r="C71">
            <v>39722</v>
          </cell>
          <cell r="D71" t="str">
            <v>volume</v>
          </cell>
          <cell r="E71">
            <v>89398.767702068828</v>
          </cell>
          <cell r="F71">
            <v>372.6495732349174</v>
          </cell>
          <cell r="G71">
            <v>2071349.5336993006</v>
          </cell>
          <cell r="H71">
            <v>72831.123650095586</v>
          </cell>
          <cell r="I71">
            <v>249463.00617620125</v>
          </cell>
          <cell r="J71">
            <v>82904.976561239193</v>
          </cell>
          <cell r="K71">
            <v>30330.087972762129</v>
          </cell>
          <cell r="L71">
            <v>278132.50389987614</v>
          </cell>
          <cell r="M71">
            <v>107822.6189466591</v>
          </cell>
          <cell r="N71">
            <v>122261.69236498723</v>
          </cell>
          <cell r="Q71">
            <v>1569.8988651570648</v>
          </cell>
          <cell r="R71">
            <v>45682.831275368284</v>
          </cell>
          <cell r="S71">
            <v>75756.578242170188</v>
          </cell>
          <cell r="T71">
            <v>64326.453881308473</v>
          </cell>
          <cell r="U71">
            <v>94814.904792475616</v>
          </cell>
          <cell r="V71">
            <v>139812.94507555742</v>
          </cell>
          <cell r="W71">
            <v>170983.19449463501</v>
          </cell>
          <cell r="AA71">
            <v>87</v>
          </cell>
          <cell r="AD71">
            <v>8290.1230643415038</v>
          </cell>
          <cell r="AE71">
            <v>20088.56682024524</v>
          </cell>
          <cell r="AF71">
            <v>115451.66081339863</v>
          </cell>
          <cell r="AG71">
            <v>83690</v>
          </cell>
        </row>
        <row r="72">
          <cell r="A72">
            <v>2</v>
          </cell>
          <cell r="B72" t="str">
            <v>CapeCod</v>
          </cell>
          <cell r="C72">
            <v>39753</v>
          </cell>
          <cell r="D72" t="str">
            <v>volume</v>
          </cell>
          <cell r="E72">
            <v>107158.41298318034</v>
          </cell>
          <cell r="F72">
            <v>635.30137548056689</v>
          </cell>
          <cell r="G72">
            <v>4131658.8969616918</v>
          </cell>
          <cell r="H72">
            <v>183632.34479778667</v>
          </cell>
          <cell r="I72">
            <v>542481.11535517161</v>
          </cell>
          <cell r="J72">
            <v>144898.49833481817</v>
          </cell>
          <cell r="K72">
            <v>58587.866393063945</v>
          </cell>
          <cell r="L72">
            <v>282383.86248829472</v>
          </cell>
          <cell r="M72">
            <v>121100.01260489457</v>
          </cell>
          <cell r="N72">
            <v>141781.80287310435</v>
          </cell>
          <cell r="Q72">
            <v>3199.5115009651172</v>
          </cell>
          <cell r="R72">
            <v>101287.15896996348</v>
          </cell>
          <cell r="S72">
            <v>147436.06449001844</v>
          </cell>
          <cell r="T72">
            <v>98889.105787061126</v>
          </cell>
          <cell r="U72">
            <v>127342.82721770571</v>
          </cell>
          <cell r="V72">
            <v>196761.28471129105</v>
          </cell>
          <cell r="W72">
            <v>165118.81750682113</v>
          </cell>
          <cell r="AA72">
            <v>683.87554585142107</v>
          </cell>
          <cell r="AD72">
            <v>10006.186824861044</v>
          </cell>
          <cell r="AE72">
            <v>17247.972862254835</v>
          </cell>
          <cell r="AF72">
            <v>117591.09651160233</v>
          </cell>
          <cell r="AG72">
            <v>46670</v>
          </cell>
        </row>
        <row r="73">
          <cell r="A73">
            <v>2</v>
          </cell>
          <cell r="B73" t="str">
            <v>CapeCod</v>
          </cell>
          <cell r="C73">
            <v>39783</v>
          </cell>
          <cell r="D73" t="str">
            <v>volume</v>
          </cell>
          <cell r="E73">
            <v>149647.03105699035</v>
          </cell>
          <cell r="F73">
            <v>968.89509351502386</v>
          </cell>
          <cell r="G73">
            <v>8206402.3839329071</v>
          </cell>
          <cell r="H73">
            <v>366372.9971350113</v>
          </cell>
          <cell r="I73">
            <v>1184478.0242574993</v>
          </cell>
          <cell r="J73">
            <v>281332.16288300563</v>
          </cell>
          <cell r="K73">
            <v>66591.222397256759</v>
          </cell>
          <cell r="L73">
            <v>372295.38058660348</v>
          </cell>
          <cell r="M73">
            <v>148049.98872372165</v>
          </cell>
          <cell r="N73">
            <v>151032.57142857136</v>
          </cell>
          <cell r="Q73">
            <v>7124.4567006675352</v>
          </cell>
          <cell r="R73">
            <v>203916.60860411439</v>
          </cell>
          <cell r="S73">
            <v>277060.28453988937</v>
          </cell>
          <cell r="T73">
            <v>161937.86192097876</v>
          </cell>
          <cell r="U73">
            <v>198538.01171619428</v>
          </cell>
          <cell r="V73">
            <v>296312.74333629868</v>
          </cell>
          <cell r="W73">
            <v>237471.67927640676</v>
          </cell>
          <cell r="AA73">
            <v>2500.5097097944226</v>
          </cell>
          <cell r="AC73">
            <v>1088.7096774578004</v>
          </cell>
          <cell r="AD73">
            <v>16770.180469911553</v>
          </cell>
          <cell r="AE73">
            <v>18813.53405015916</v>
          </cell>
          <cell r="AF73">
            <v>170460.65223457295</v>
          </cell>
          <cell r="AG73">
            <v>23500</v>
          </cell>
        </row>
        <row r="74">
          <cell r="A74">
            <v>2</v>
          </cell>
          <cell r="B74" t="str">
            <v>CapeCod</v>
          </cell>
          <cell r="C74">
            <v>39814</v>
          </cell>
          <cell r="D74" t="str">
            <v>volume</v>
          </cell>
          <cell r="E74">
            <v>181807.64555839129</v>
          </cell>
          <cell r="F74">
            <v>1067.4183060159532</v>
          </cell>
          <cell r="G74">
            <v>11384624.901807278</v>
          </cell>
          <cell r="H74">
            <v>487620.40518761228</v>
          </cell>
          <cell r="I74">
            <v>1735762.7127484072</v>
          </cell>
          <cell r="J74">
            <v>369234.01064166194</v>
          </cell>
          <cell r="K74">
            <v>80226.758242900643</v>
          </cell>
          <cell r="L74">
            <v>449153.85875727743</v>
          </cell>
          <cell r="M74">
            <v>163840.42123293463</v>
          </cell>
          <cell r="N74">
            <v>127156.7026141625</v>
          </cell>
          <cell r="Q74">
            <v>8525.0176276047969</v>
          </cell>
          <cell r="R74">
            <v>286336.1051459086</v>
          </cell>
          <cell r="S74">
            <v>336658.56791743758</v>
          </cell>
          <cell r="T74">
            <v>221426.79742450643</v>
          </cell>
          <cell r="U74">
            <v>257139.82385220338</v>
          </cell>
          <cell r="V74">
            <v>373926.12636942731</v>
          </cell>
          <cell r="W74">
            <v>291193.68243714439</v>
          </cell>
          <cell r="AA74">
            <v>2946.9283338801542</v>
          </cell>
          <cell r="AC74">
            <v>1443.225806450235</v>
          </cell>
          <cell r="AD74">
            <v>18583.601426514335</v>
          </cell>
          <cell r="AE74">
            <v>18491.838709630072</v>
          </cell>
          <cell r="AF74">
            <v>177640.55158605051</v>
          </cell>
          <cell r="AG74">
            <v>0</v>
          </cell>
        </row>
        <row r="75">
          <cell r="A75">
            <v>2</v>
          </cell>
          <cell r="B75" t="str">
            <v>CapeCod</v>
          </cell>
          <cell r="C75">
            <v>39845</v>
          </cell>
          <cell r="D75" t="str">
            <v>volume</v>
          </cell>
          <cell r="E75">
            <v>175895.5292039889</v>
          </cell>
          <cell r="F75">
            <v>1100.1700687651824</v>
          </cell>
          <cell r="G75">
            <v>11679612.42874697</v>
          </cell>
          <cell r="H75">
            <v>523762.78838252259</v>
          </cell>
          <cell r="I75">
            <v>1824602.6668915714</v>
          </cell>
          <cell r="J75">
            <v>353807.53691947972</v>
          </cell>
          <cell r="K75">
            <v>69673.540991305985</v>
          </cell>
          <cell r="L75">
            <v>447218.77869630628</v>
          </cell>
          <cell r="M75">
            <v>169048.73139108811</v>
          </cell>
          <cell r="N75">
            <v>126425.03490809561</v>
          </cell>
          <cell r="Q75">
            <v>9868.3580390573807</v>
          </cell>
          <cell r="R75">
            <v>314019.04884735739</v>
          </cell>
          <cell r="S75">
            <v>371785.37700929691</v>
          </cell>
          <cell r="T75">
            <v>218382.94214450376</v>
          </cell>
          <cell r="U75">
            <v>243280.46647515384</v>
          </cell>
          <cell r="V75">
            <v>365428.48873338447</v>
          </cell>
          <cell r="W75">
            <v>269551.84304656455</v>
          </cell>
          <cell r="AA75">
            <v>2397.6864104669075</v>
          </cell>
          <cell r="AC75">
            <v>1832.350230410696</v>
          </cell>
          <cell r="AD75">
            <v>19008.478344153144</v>
          </cell>
          <cell r="AE75">
            <v>15616.13517663255</v>
          </cell>
          <cell r="AF75">
            <v>166070.76633442199</v>
          </cell>
          <cell r="AG75">
            <v>0</v>
          </cell>
        </row>
        <row r="76">
          <cell r="A76">
            <v>2</v>
          </cell>
          <cell r="B76" t="str">
            <v>CapeCod</v>
          </cell>
          <cell r="C76">
            <v>39873</v>
          </cell>
          <cell r="D76" t="str">
            <v>volume</v>
          </cell>
          <cell r="E76">
            <v>139813.70071576224</v>
          </cell>
          <cell r="F76">
            <v>1014.5639526643522</v>
          </cell>
          <cell r="G76">
            <v>9292147.3871735688</v>
          </cell>
          <cell r="H76">
            <v>440656.11396579549</v>
          </cell>
          <cell r="I76">
            <v>1476190.3381894496</v>
          </cell>
          <cell r="J76">
            <v>305796.61130117718</v>
          </cell>
          <cell r="K76">
            <v>60592.784218658679</v>
          </cell>
          <cell r="L76">
            <v>400059.62738723966</v>
          </cell>
          <cell r="M76">
            <v>151120.21878515062</v>
          </cell>
          <cell r="N76">
            <v>122591.54819074976</v>
          </cell>
          <cell r="Q76">
            <v>8242.2125113546645</v>
          </cell>
          <cell r="R76">
            <v>267512.6214056476</v>
          </cell>
          <cell r="S76">
            <v>318858.35663092392</v>
          </cell>
          <cell r="T76">
            <v>201866.29898324603</v>
          </cell>
          <cell r="U76">
            <v>213298.72921473705</v>
          </cell>
          <cell r="V76">
            <v>315337.94024953799</v>
          </cell>
          <cell r="W76">
            <v>255797.73003043231</v>
          </cell>
          <cell r="AA76">
            <v>2521</v>
          </cell>
          <cell r="AC76">
            <v>7742.6761643066448</v>
          </cell>
          <cell r="AD76">
            <v>17144.873579048784</v>
          </cell>
          <cell r="AE76">
            <v>16918.700563034512</v>
          </cell>
          <cell r="AF76">
            <v>151207.42795655513</v>
          </cell>
          <cell r="AG76">
            <v>0</v>
          </cell>
        </row>
        <row r="77">
          <cell r="A77">
            <v>2</v>
          </cell>
          <cell r="B77" t="str">
            <v>CapeCod</v>
          </cell>
          <cell r="C77">
            <v>39904</v>
          </cell>
          <cell r="D77" t="str">
            <v>volume</v>
          </cell>
          <cell r="E77">
            <v>118673.14037259683</v>
          </cell>
          <cell r="F77">
            <v>896.94205227810789</v>
          </cell>
          <cell r="G77">
            <v>6924462.2264506537</v>
          </cell>
          <cell r="H77">
            <v>342139.17783230008</v>
          </cell>
          <cell r="I77">
            <v>1025822.2299586043</v>
          </cell>
          <cell r="J77">
            <v>222868.86495807883</v>
          </cell>
          <cell r="K77">
            <v>44902.042660389328</v>
          </cell>
          <cell r="L77">
            <v>343521.95024494757</v>
          </cell>
          <cell r="M77">
            <v>139443.2979135903</v>
          </cell>
          <cell r="N77">
            <v>99285.851708382339</v>
          </cell>
          <cell r="Q77">
            <v>6349.541661011358</v>
          </cell>
          <cell r="R77">
            <v>201550.76275731396</v>
          </cell>
          <cell r="S77">
            <v>247743.02705035044</v>
          </cell>
          <cell r="T77">
            <v>163084.98750539878</v>
          </cell>
          <cell r="U77">
            <v>181970.09831712357</v>
          </cell>
          <cell r="V77">
            <v>244140.83125719184</v>
          </cell>
          <cell r="W77">
            <v>232070.16865463933</v>
          </cell>
          <cell r="AA77">
            <v>1785.615320079962</v>
          </cell>
          <cell r="AC77">
            <v>19233.297425143413</v>
          </cell>
          <cell r="AD77">
            <v>14707.959066610783</v>
          </cell>
          <cell r="AE77">
            <v>15476.489913018646</v>
          </cell>
          <cell r="AF77">
            <v>149122.71962573758</v>
          </cell>
          <cell r="AG77">
            <v>57900</v>
          </cell>
        </row>
        <row r="78">
          <cell r="A78">
            <v>2</v>
          </cell>
          <cell r="B78" t="str">
            <v>CapeCod</v>
          </cell>
          <cell r="C78">
            <v>39934</v>
          </cell>
          <cell r="D78" t="str">
            <v>volume</v>
          </cell>
          <cell r="E78">
            <v>98955.835803616472</v>
          </cell>
          <cell r="F78">
            <v>781.74936907687061</v>
          </cell>
          <cell r="G78">
            <v>3644745.228758472</v>
          </cell>
          <cell r="H78">
            <v>209401.94050439738</v>
          </cell>
          <cell r="I78">
            <v>492332.17198111856</v>
          </cell>
          <cell r="J78">
            <v>114725.67832093012</v>
          </cell>
          <cell r="K78">
            <v>16774.916412244111</v>
          </cell>
          <cell r="L78">
            <v>290347.45522998204</v>
          </cell>
          <cell r="M78">
            <v>117938.4279437949</v>
          </cell>
          <cell r="N78">
            <v>103049.14382718728</v>
          </cell>
          <cell r="Q78">
            <v>4131.0689632056428</v>
          </cell>
          <cell r="R78">
            <v>116511.58311880531</v>
          </cell>
          <cell r="S78">
            <v>154654.19700628088</v>
          </cell>
          <cell r="T78">
            <v>96421.788304779708</v>
          </cell>
          <cell r="U78">
            <v>134315.40134348598</v>
          </cell>
          <cell r="V78">
            <v>187664.82286272827</v>
          </cell>
          <cell r="W78">
            <v>219218.7082077339</v>
          </cell>
          <cell r="AA78">
            <v>555.52392702027282</v>
          </cell>
          <cell r="AC78">
            <v>23046.787488166225</v>
          </cell>
          <cell r="AD78">
            <v>12311.343998579314</v>
          </cell>
          <cell r="AE78">
            <v>15923.093701994745</v>
          </cell>
          <cell r="AF78">
            <v>147172.1305324175</v>
          </cell>
          <cell r="AG78">
            <v>74410</v>
          </cell>
        </row>
        <row r="79">
          <cell r="A79">
            <v>2</v>
          </cell>
          <cell r="B79" t="str">
            <v>CapeCod</v>
          </cell>
          <cell r="C79">
            <v>39965</v>
          </cell>
          <cell r="D79" t="str">
            <v>volume</v>
          </cell>
          <cell r="E79">
            <v>110574.33391326063</v>
          </cell>
          <cell r="F79">
            <v>711.14223432132576</v>
          </cell>
          <cell r="G79">
            <v>2489858.8068827717</v>
          </cell>
          <cell r="H79">
            <v>123977.03903704925</v>
          </cell>
          <cell r="I79">
            <v>274151.20389416005</v>
          </cell>
          <cell r="J79">
            <v>66853.688634700244</v>
          </cell>
          <cell r="K79">
            <v>11462.077034070209</v>
          </cell>
          <cell r="L79">
            <v>301803.25309625641</v>
          </cell>
          <cell r="M79">
            <v>109413.19922792072</v>
          </cell>
          <cell r="N79">
            <v>122982.31874999986</v>
          </cell>
          <cell r="Q79">
            <v>2139.7326853771388</v>
          </cell>
          <cell r="R79">
            <v>68502.927541406578</v>
          </cell>
          <cell r="S79">
            <v>100035.30073993291</v>
          </cell>
          <cell r="T79">
            <v>92997.655462688301</v>
          </cell>
          <cell r="U79">
            <v>118963.07496420873</v>
          </cell>
          <cell r="V79">
            <v>146495.34001213481</v>
          </cell>
          <cell r="W79">
            <v>198314.49814633274</v>
          </cell>
          <cell r="AA79">
            <v>372.36894961720435</v>
          </cell>
          <cell r="AC79">
            <v>22947.753224790151</v>
          </cell>
          <cell r="AD79">
            <v>9755.9671169638168</v>
          </cell>
          <cell r="AE79">
            <v>14539.612903207544</v>
          </cell>
          <cell r="AF79">
            <v>139010.25823146105</v>
          </cell>
          <cell r="AG79">
            <v>45480</v>
          </cell>
        </row>
        <row r="80">
          <cell r="A80">
            <v>2</v>
          </cell>
          <cell r="B80" t="str">
            <v>CapeCod</v>
          </cell>
          <cell r="C80">
            <v>39995</v>
          </cell>
          <cell r="D80" t="str">
            <v>volume</v>
          </cell>
          <cell r="E80">
            <v>127449.29966032758</v>
          </cell>
          <cell r="F80">
            <v>623.29896749645377</v>
          </cell>
          <cell r="G80">
            <v>2127342.6559889941</v>
          </cell>
          <cell r="H80">
            <v>87181.617075983653</v>
          </cell>
          <cell r="I80">
            <v>230292.03890282603</v>
          </cell>
          <cell r="J80">
            <v>43359.38076143495</v>
          </cell>
          <cell r="K80">
            <v>9670.8134905434927</v>
          </cell>
          <cell r="L80">
            <v>342005.28065882274</v>
          </cell>
          <cell r="M80">
            <v>110679.00685591288</v>
          </cell>
          <cell r="N80">
            <v>94064.309090909082</v>
          </cell>
          <cell r="Q80">
            <v>1306.135553753295</v>
          </cell>
          <cell r="R80">
            <v>52306.398712813258</v>
          </cell>
          <cell r="S80">
            <v>85839.997571458676</v>
          </cell>
          <cell r="T80">
            <v>53903.662325140889</v>
          </cell>
          <cell r="U80">
            <v>117283.13688789072</v>
          </cell>
          <cell r="V80">
            <v>141181.11207424983</v>
          </cell>
          <cell r="W80">
            <v>169249.92470222767</v>
          </cell>
          <cell r="AA80">
            <v>285.81533269025391</v>
          </cell>
          <cell r="AC80">
            <v>26954.7851379514</v>
          </cell>
          <cell r="AD80">
            <v>8587.2632492974008</v>
          </cell>
          <cell r="AE80">
            <v>19165.965196102152</v>
          </cell>
          <cell r="AF80">
            <v>142129.17383853724</v>
          </cell>
          <cell r="AG80">
            <v>30910</v>
          </cell>
        </row>
        <row r="81">
          <cell r="A81">
            <v>2</v>
          </cell>
          <cell r="B81" t="str">
            <v>CapeCod</v>
          </cell>
          <cell r="C81">
            <v>40026</v>
          </cell>
          <cell r="D81" t="str">
            <v>volume</v>
          </cell>
          <cell r="E81">
            <v>110428.15873763704</v>
          </cell>
          <cell r="F81">
            <v>587.39530568462214</v>
          </cell>
          <cell r="G81">
            <v>1705484.537692792</v>
          </cell>
          <cell r="H81">
            <v>67788.734390188925</v>
          </cell>
          <cell r="I81">
            <v>187310.0115439721</v>
          </cell>
          <cell r="J81">
            <v>32660.54025026688</v>
          </cell>
          <cell r="K81">
            <v>9785.4245441902858</v>
          </cell>
          <cell r="L81">
            <v>322939.58628388407</v>
          </cell>
          <cell r="M81">
            <v>103363.10761889377</v>
          </cell>
          <cell r="N81">
            <v>137009.74512397029</v>
          </cell>
          <cell r="Q81">
            <v>864.33534733474153</v>
          </cell>
          <cell r="R81">
            <v>42544.077164327609</v>
          </cell>
          <cell r="S81">
            <v>82838.555229579972</v>
          </cell>
          <cell r="T81">
            <v>42472.373757223948</v>
          </cell>
          <cell r="U81">
            <v>100028.51930456016</v>
          </cell>
          <cell r="V81">
            <v>128368.39089928314</v>
          </cell>
          <cell r="W81">
            <v>133256.656891249</v>
          </cell>
          <cell r="AA81">
            <v>86.67647058822331</v>
          </cell>
          <cell r="AC81">
            <v>23901.185813151249</v>
          </cell>
          <cell r="AD81">
            <v>8038.4715154333962</v>
          </cell>
          <cell r="AE81">
            <v>23419.905771540019</v>
          </cell>
          <cell r="AF81">
            <v>152877.86438028139</v>
          </cell>
          <cell r="AG81">
            <v>21900</v>
          </cell>
        </row>
        <row r="82">
          <cell r="A82">
            <v>2</v>
          </cell>
          <cell r="B82" t="str">
            <v>CapeCod</v>
          </cell>
          <cell r="C82">
            <v>40057</v>
          </cell>
          <cell r="D82" t="str">
            <v>volume</v>
          </cell>
          <cell r="E82">
            <v>98924.688185153893</v>
          </cell>
          <cell r="F82">
            <v>596.54913258984925</v>
          </cell>
          <cell r="G82">
            <v>1678435.5043195307</v>
          </cell>
          <cell r="H82">
            <v>68669.061246565048</v>
          </cell>
          <cell r="I82">
            <v>190423.20118209629</v>
          </cell>
          <cell r="J82">
            <v>38076.250974030023</v>
          </cell>
          <cell r="K82">
            <v>8892.1712780204653</v>
          </cell>
          <cell r="L82">
            <v>301224.97635938152</v>
          </cell>
          <cell r="M82">
            <v>100320.46280627276</v>
          </cell>
          <cell r="N82">
            <v>144095.98613993</v>
          </cell>
          <cell r="Q82">
            <v>872.74307468063125</v>
          </cell>
          <cell r="R82">
            <v>43118.948449717071</v>
          </cell>
          <cell r="S82">
            <v>86213.538642398198</v>
          </cell>
          <cell r="T82">
            <v>54789.214432418768</v>
          </cell>
          <cell r="U82">
            <v>97087.842155293038</v>
          </cell>
          <cell r="V82">
            <v>137519.51290269184</v>
          </cell>
          <cell r="W82">
            <v>140920.24193523443</v>
          </cell>
          <cell r="AA82">
            <v>74.204399301903209</v>
          </cell>
          <cell r="AC82">
            <v>23693.50246712935</v>
          </cell>
          <cell r="AD82">
            <v>7903.45591729437</v>
          </cell>
          <cell r="AE82">
            <v>24076.067448660742</v>
          </cell>
          <cell r="AF82">
            <v>145282.95720442012</v>
          </cell>
          <cell r="AG82">
            <v>30090</v>
          </cell>
        </row>
        <row r="83">
          <cell r="A83">
            <v>2</v>
          </cell>
          <cell r="B83" t="str">
            <v>CapeCod</v>
          </cell>
          <cell r="C83">
            <v>40087</v>
          </cell>
          <cell r="D83" t="str">
            <v>volume</v>
          </cell>
          <cell r="E83">
            <v>96748.221270883791</v>
          </cell>
          <cell r="F83">
            <v>643.98906727310214</v>
          </cell>
          <cell r="G83">
            <v>2336076.5511480258</v>
          </cell>
          <cell r="H83">
            <v>102220.22013825816</v>
          </cell>
          <cell r="I83">
            <v>267932.74298830284</v>
          </cell>
          <cell r="J83">
            <v>86074.188875004504</v>
          </cell>
          <cell r="K83">
            <v>28970.510306507025</v>
          </cell>
          <cell r="L83">
            <v>291001.96475532954</v>
          </cell>
          <cell r="M83">
            <v>125107.88790827265</v>
          </cell>
          <cell r="N83">
            <v>139904.94867613699</v>
          </cell>
          <cell r="Q83">
            <v>1267.4865722149118</v>
          </cell>
          <cell r="R83">
            <v>57327.56532093163</v>
          </cell>
          <cell r="S83">
            <v>107998.51253561588</v>
          </cell>
          <cell r="T83">
            <v>66650.934191162887</v>
          </cell>
          <cell r="U83">
            <v>97892.103295403009</v>
          </cell>
          <cell r="V83">
            <v>140473.39867843111</v>
          </cell>
          <cell r="W83">
            <v>152715.43548363462</v>
          </cell>
          <cell r="AA83">
            <v>205.15626112594302</v>
          </cell>
          <cell r="AC83">
            <v>25240.887855086501</v>
          </cell>
          <cell r="AD83">
            <v>9014.2031010148712</v>
          </cell>
          <cell r="AE83">
            <v>23710.74821949378</v>
          </cell>
          <cell r="AF83">
            <v>145788.35368966317</v>
          </cell>
          <cell r="AG83">
            <v>77072</v>
          </cell>
        </row>
        <row r="84">
          <cell r="A84">
            <v>2</v>
          </cell>
          <cell r="B84" t="str">
            <v>CapeCod</v>
          </cell>
          <cell r="C84">
            <v>40118</v>
          </cell>
          <cell r="D84" t="str">
            <v>volume</v>
          </cell>
          <cell r="E84">
            <v>99447.111130106365</v>
          </cell>
          <cell r="F84">
            <v>445.78557706974084</v>
          </cell>
          <cell r="G84">
            <v>3862293.1045519034</v>
          </cell>
          <cell r="H84">
            <v>220416.36065503221</v>
          </cell>
          <cell r="I84">
            <v>508780.77262002864</v>
          </cell>
          <cell r="J84">
            <v>172410.84661768342</v>
          </cell>
          <cell r="K84">
            <v>64382.001710502278</v>
          </cell>
          <cell r="L84">
            <v>296806.74290367769</v>
          </cell>
          <cell r="M84">
            <v>151490.15424375824</v>
          </cell>
          <cell r="N84">
            <v>135842.00236557639</v>
          </cell>
          <cell r="Q84">
            <v>2453.7255231408517</v>
          </cell>
          <cell r="R84">
            <v>83619.717105136006</v>
          </cell>
          <cell r="S84">
            <v>127213.37021700312</v>
          </cell>
          <cell r="T84">
            <v>75822.290671203271</v>
          </cell>
          <cell r="U84">
            <v>98416.36275713006</v>
          </cell>
          <cell r="V84">
            <v>155586.6968435439</v>
          </cell>
          <cell r="W84">
            <v>150321.68118262285</v>
          </cell>
          <cell r="AA84">
            <v>480.53036108543159</v>
          </cell>
          <cell r="AC84">
            <v>19707.505376257039</v>
          </cell>
          <cell r="AD84">
            <v>12402.696651028869</v>
          </cell>
          <cell r="AE84">
            <v>20400.135873999447</v>
          </cell>
          <cell r="AF84">
            <v>146423.43563198665</v>
          </cell>
          <cell r="AG84">
            <v>49092</v>
          </cell>
        </row>
        <row r="85">
          <cell r="A85">
            <v>2</v>
          </cell>
          <cell r="B85" t="str">
            <v>CapeCod</v>
          </cell>
          <cell r="C85">
            <v>40148</v>
          </cell>
          <cell r="D85" t="str">
            <v>volume</v>
          </cell>
          <cell r="E85">
            <v>121819.2911039614</v>
          </cell>
          <cell r="F85">
            <v>582.53913398488021</v>
          </cell>
          <cell r="G85">
            <v>6297927.5798330121</v>
          </cell>
          <cell r="H85">
            <v>329836.82667447458</v>
          </cell>
          <cell r="I85">
            <v>893490.0786556364</v>
          </cell>
          <cell r="J85">
            <v>283126.29659843532</v>
          </cell>
          <cell r="K85">
            <v>102637.67802114859</v>
          </cell>
          <cell r="L85">
            <v>355916.2601858626</v>
          </cell>
          <cell r="M85">
            <v>184247.53296707061</v>
          </cell>
          <cell r="N85">
            <v>146521.51326090423</v>
          </cell>
          <cell r="Q85">
            <v>3380.4658934745539</v>
          </cell>
          <cell r="R85">
            <v>115084.98158775047</v>
          </cell>
          <cell r="S85">
            <v>162355.84777174323</v>
          </cell>
          <cell r="T85">
            <v>107305.19098176442</v>
          </cell>
          <cell r="U85">
            <v>111347.85071554582</v>
          </cell>
          <cell r="V85">
            <v>181775.20081106253</v>
          </cell>
          <cell r="W85">
            <v>193463.25860196349</v>
          </cell>
          <cell r="AA85">
            <v>1429.1089784860096</v>
          </cell>
          <cell r="AC85">
            <v>23043.784946210711</v>
          </cell>
          <cell r="AD85">
            <v>15629.986553409602</v>
          </cell>
          <cell r="AE85">
            <v>18971.693619016551</v>
          </cell>
          <cell r="AF85">
            <v>159378.3225551389</v>
          </cell>
          <cell r="AG85">
            <v>23508</v>
          </cell>
        </row>
        <row r="86">
          <cell r="A86">
            <v>2</v>
          </cell>
          <cell r="B86" t="str">
            <v>CapeCod</v>
          </cell>
          <cell r="C86">
            <v>40179</v>
          </cell>
          <cell r="D86" t="str">
            <v>volume</v>
          </cell>
          <cell r="E86">
            <v>198024.33178060618</v>
          </cell>
          <cell r="F86">
            <v>823.13596670079153</v>
          </cell>
          <cell r="G86">
            <v>12356994.746089119</v>
          </cell>
          <cell r="H86">
            <v>596726.00304541306</v>
          </cell>
          <cell r="I86">
            <v>1907900.4077480033</v>
          </cell>
          <cell r="J86">
            <v>482835.87330297899</v>
          </cell>
          <cell r="K86">
            <v>142994.63565610343</v>
          </cell>
          <cell r="L86">
            <v>535407.82815033523</v>
          </cell>
          <cell r="M86">
            <v>222085.96541990241</v>
          </cell>
          <cell r="N86">
            <v>147168.89533965365</v>
          </cell>
          <cell r="Q86">
            <v>6069.4109017941919</v>
          </cell>
          <cell r="R86">
            <v>246898.43592945684</v>
          </cell>
          <cell r="S86">
            <v>280169.81922075944</v>
          </cell>
          <cell r="T86">
            <v>158839.25903256988</v>
          </cell>
          <cell r="U86">
            <v>180041.8618169445</v>
          </cell>
          <cell r="V86">
            <v>314569.29927439155</v>
          </cell>
          <cell r="W86">
            <v>263728.73035936418</v>
          </cell>
          <cell r="AA86">
            <v>4837</v>
          </cell>
          <cell r="AC86">
            <v>26274.51612898332</v>
          </cell>
          <cell r="AD86">
            <v>25026.850605259191</v>
          </cell>
          <cell r="AE86">
            <v>19609.265884604305</v>
          </cell>
          <cell r="AF86">
            <v>199354.23545140389</v>
          </cell>
          <cell r="AG86">
            <v>0</v>
          </cell>
        </row>
        <row r="87">
          <cell r="A87">
            <v>2</v>
          </cell>
          <cell r="B87" t="str">
            <v>CapeCod</v>
          </cell>
          <cell r="C87">
            <v>40210</v>
          </cell>
          <cell r="D87" t="str">
            <v>volume</v>
          </cell>
          <cell r="E87">
            <v>177135.35489921673</v>
          </cell>
          <cell r="F87">
            <v>791.2983146985955</v>
          </cell>
          <cell r="G87">
            <v>11332515.271802489</v>
          </cell>
          <cell r="H87">
            <v>574720.15928241354</v>
          </cell>
          <cell r="I87">
            <v>1761193.3373961477</v>
          </cell>
          <cell r="J87">
            <v>435984.55356244731</v>
          </cell>
          <cell r="K87">
            <v>109018.35689748779</v>
          </cell>
          <cell r="L87">
            <v>495883.45336021198</v>
          </cell>
          <cell r="M87">
            <v>214483.20782976429</v>
          </cell>
          <cell r="N87">
            <v>141834.56666590276</v>
          </cell>
          <cell r="Q87">
            <v>5493.9660170024208</v>
          </cell>
          <cell r="R87">
            <v>274422.26943115267</v>
          </cell>
          <cell r="S87">
            <v>274718.51045823644</v>
          </cell>
          <cell r="T87">
            <v>156682.93329757079</v>
          </cell>
          <cell r="U87">
            <v>176720.05977705802</v>
          </cell>
          <cell r="V87">
            <v>298253.18726528832</v>
          </cell>
          <cell r="W87">
            <v>236380.93624217811</v>
          </cell>
          <cell r="AA87">
            <v>1932.302740223706</v>
          </cell>
          <cell r="AC87">
            <v>23721.889400824948</v>
          </cell>
          <cell r="AD87">
            <v>22540.842807656962</v>
          </cell>
          <cell r="AE87">
            <v>16534.662448361618</v>
          </cell>
          <cell r="AF87">
            <v>165843.8149522692</v>
          </cell>
          <cell r="AG87">
            <v>0</v>
          </cell>
        </row>
        <row r="88">
          <cell r="A88">
            <v>2</v>
          </cell>
          <cell r="B88" t="str">
            <v>CapeCod</v>
          </cell>
          <cell r="C88">
            <v>40238</v>
          </cell>
          <cell r="D88" t="str">
            <v>volume</v>
          </cell>
          <cell r="E88">
            <v>137392.51991092545</v>
          </cell>
          <cell r="F88">
            <v>743.82176329017864</v>
          </cell>
          <cell r="G88">
            <v>8892750.9467954617</v>
          </cell>
          <cell r="H88">
            <v>481775.49499312643</v>
          </cell>
          <cell r="I88">
            <v>1412204.4947422598</v>
          </cell>
          <cell r="J88">
            <v>363404.37748463632</v>
          </cell>
          <cell r="K88">
            <v>78596.708626207925</v>
          </cell>
          <cell r="L88">
            <v>431128.82751491695</v>
          </cell>
          <cell r="M88">
            <v>188760.22828113439</v>
          </cell>
          <cell r="N88">
            <v>151209.53333314022</v>
          </cell>
          <cell r="Q88">
            <v>5139.1588840223312</v>
          </cell>
          <cell r="R88">
            <v>237473.45354229602</v>
          </cell>
          <cell r="S88">
            <v>237239.60167347611</v>
          </cell>
          <cell r="T88">
            <v>128285.10707782586</v>
          </cell>
          <cell r="U88">
            <v>152601.94860493968</v>
          </cell>
          <cell r="V88">
            <v>261715.53695258583</v>
          </cell>
          <cell r="W88">
            <v>216323.01342722404</v>
          </cell>
          <cell r="AA88">
            <v>3764.6972597744316</v>
          </cell>
          <cell r="AC88">
            <v>23452.30414739254</v>
          </cell>
          <cell r="AD88">
            <v>19590.215732848392</v>
          </cell>
          <cell r="AE88">
            <v>15568.093172303858</v>
          </cell>
          <cell r="AF88">
            <v>152946.05663917327</v>
          </cell>
          <cell r="AG88">
            <v>1600</v>
          </cell>
        </row>
        <row r="89">
          <cell r="A89">
            <v>2</v>
          </cell>
          <cell r="B89" t="str">
            <v>CapeCod</v>
          </cell>
          <cell r="C89">
            <v>40269</v>
          </cell>
          <cell r="D89" t="str">
            <v>volume</v>
          </cell>
          <cell r="E89">
            <v>98391.984558778437</v>
          </cell>
          <cell r="F89">
            <v>612.99085919256947</v>
          </cell>
          <cell r="G89">
            <v>5377683.8809478004</v>
          </cell>
          <cell r="H89">
            <v>314856.10191080201</v>
          </cell>
          <cell r="I89">
            <v>796442.06541089097</v>
          </cell>
          <cell r="J89">
            <v>228508.8362993591</v>
          </cell>
          <cell r="K89">
            <v>49431.661662661412</v>
          </cell>
          <cell r="L89">
            <v>328103.64016524958</v>
          </cell>
          <cell r="M89">
            <v>147676.77697559685</v>
          </cell>
          <cell r="N89">
            <v>117720.41724137729</v>
          </cell>
          <cell r="Q89">
            <v>3434.3922531037397</v>
          </cell>
          <cell r="R89">
            <v>160576.28638953032</v>
          </cell>
          <cell r="S89">
            <v>163537.76508911783</v>
          </cell>
          <cell r="T89">
            <v>96104.210243283684</v>
          </cell>
          <cell r="U89">
            <v>123866.60257950022</v>
          </cell>
          <cell r="V89">
            <v>206589.45041700735</v>
          </cell>
          <cell r="W89">
            <v>192997.26309068495</v>
          </cell>
          <cell r="AA89">
            <v>1561.9482681248339</v>
          </cell>
          <cell r="AC89">
            <v>20330.838709649859</v>
          </cell>
          <cell r="AD89">
            <v>13687.023406739578</v>
          </cell>
          <cell r="AE89">
            <v>15561.946236554531</v>
          </cell>
          <cell r="AF89">
            <v>145783.60383622671</v>
          </cell>
          <cell r="AG89">
            <v>44500</v>
          </cell>
        </row>
        <row r="90">
          <cell r="A90">
            <v>2</v>
          </cell>
          <cell r="B90" t="str">
            <v>CapeCod</v>
          </cell>
          <cell r="C90">
            <v>40299</v>
          </cell>
          <cell r="D90" t="str">
            <v>volume</v>
          </cell>
          <cell r="E90">
            <v>88140.46695787058</v>
          </cell>
          <cell r="F90">
            <v>521.0814191695365</v>
          </cell>
          <cell r="G90">
            <v>3392820.5750544947</v>
          </cell>
          <cell r="H90">
            <v>201804.02912611541</v>
          </cell>
          <cell r="I90">
            <v>438952.10122751526</v>
          </cell>
          <cell r="J90">
            <v>139795.10982769728</v>
          </cell>
          <cell r="K90">
            <v>24455.963817758111</v>
          </cell>
          <cell r="L90">
            <v>280771.82144755119</v>
          </cell>
          <cell r="M90">
            <v>119408.21317979996</v>
          </cell>
          <cell r="N90">
            <v>128472.48275862068</v>
          </cell>
          <cell r="Q90">
            <v>2401.2211704369215</v>
          </cell>
          <cell r="R90">
            <v>96588.845853204082</v>
          </cell>
          <cell r="S90">
            <v>124791.5042697551</v>
          </cell>
          <cell r="T90">
            <v>75561.014559723451</v>
          </cell>
          <cell r="U90">
            <v>104453.75622395119</v>
          </cell>
          <cell r="V90">
            <v>159150.00075210651</v>
          </cell>
          <cell r="W90">
            <v>169577.56870578229</v>
          </cell>
          <cell r="AA90">
            <v>846.05173187496257</v>
          </cell>
          <cell r="AC90">
            <v>22503.999999940432</v>
          </cell>
          <cell r="AD90">
            <v>10285.505700222207</v>
          </cell>
          <cell r="AE90">
            <v>17236.691532257941</v>
          </cell>
          <cell r="AF90">
            <v>152468.88571077597</v>
          </cell>
          <cell r="AG90">
            <v>73010</v>
          </cell>
        </row>
        <row r="91">
          <cell r="A91">
            <v>2</v>
          </cell>
          <cell r="B91" t="str">
            <v>CapeCod</v>
          </cell>
          <cell r="C91">
            <v>40330</v>
          </cell>
          <cell r="D91" t="str">
            <v>volume</v>
          </cell>
          <cell r="E91">
            <v>88070.662319117953</v>
          </cell>
          <cell r="F91">
            <v>450.77035172321939</v>
          </cell>
          <cell r="G91">
            <v>2111877.4628362162</v>
          </cell>
          <cell r="H91">
            <v>117522.1310064611</v>
          </cell>
          <cell r="I91">
            <v>253950.46904968651</v>
          </cell>
          <cell r="J91">
            <v>74523.172121225216</v>
          </cell>
          <cell r="K91">
            <v>13556.978282883483</v>
          </cell>
          <cell r="L91">
            <v>280553.69926620857</v>
          </cell>
          <cell r="M91">
            <v>104795.19564241724</v>
          </cell>
          <cell r="N91">
            <v>126590</v>
          </cell>
          <cell r="Q91">
            <v>1523.6466384446683</v>
          </cell>
          <cell r="R91">
            <v>57291.472283125127</v>
          </cell>
          <cell r="S91">
            <v>96356.300982752451</v>
          </cell>
          <cell r="T91">
            <v>58735.554371919468</v>
          </cell>
          <cell r="U91">
            <v>100678.67071957453</v>
          </cell>
          <cell r="V91">
            <v>139847.50025126906</v>
          </cell>
          <cell r="W91">
            <v>160223.63870953029</v>
          </cell>
          <cell r="AA91">
            <v>630.37389355478808</v>
          </cell>
          <cell r="AC91">
            <v>20268.387096703009</v>
          </cell>
          <cell r="AD91">
            <v>8591.7300602123178</v>
          </cell>
          <cell r="AE91">
            <v>17863.641801070418</v>
          </cell>
          <cell r="AF91">
            <v>137821.91433602574</v>
          </cell>
          <cell r="AG91">
            <v>44070</v>
          </cell>
        </row>
        <row r="92">
          <cell r="A92">
            <v>2</v>
          </cell>
          <cell r="B92" t="str">
            <v>CapeCod</v>
          </cell>
          <cell r="C92">
            <v>40360</v>
          </cell>
          <cell r="D92" t="str">
            <v>volume</v>
          </cell>
          <cell r="E92">
            <v>99154.451993512615</v>
          </cell>
          <cell r="F92">
            <v>415.90012043174113</v>
          </cell>
          <cell r="G92">
            <v>1758642.0104420979</v>
          </cell>
          <cell r="H92">
            <v>87869.572135492883</v>
          </cell>
          <cell r="I92">
            <v>203221.25520733735</v>
          </cell>
          <cell r="J92">
            <v>43951.464389627276</v>
          </cell>
          <cell r="K92">
            <v>9351.3659249811171</v>
          </cell>
          <cell r="L92">
            <v>316408.37749398319</v>
          </cell>
          <cell r="M92">
            <v>109886.31564632436</v>
          </cell>
          <cell r="N92">
            <v>90942.176470307691</v>
          </cell>
          <cell r="Q92">
            <v>1139.8256270824936</v>
          </cell>
          <cell r="R92">
            <v>47087.379896677972</v>
          </cell>
          <cell r="S92">
            <v>80185.901704434073</v>
          </cell>
          <cell r="T92">
            <v>46044.531043887102</v>
          </cell>
          <cell r="U92">
            <v>103558.2150847584</v>
          </cell>
          <cell r="V92">
            <v>127901.36954821179</v>
          </cell>
          <cell r="W92">
            <v>171528.9576034807</v>
          </cell>
          <cell r="AA92">
            <v>39.626106444993638</v>
          </cell>
          <cell r="AC92">
            <v>28281.612903222438</v>
          </cell>
          <cell r="AD92">
            <v>8140.543661491809</v>
          </cell>
          <cell r="AE92">
            <v>25225.924731180072</v>
          </cell>
          <cell r="AF92">
            <v>159699.62331417756</v>
          </cell>
          <cell r="AG92">
            <v>21600</v>
          </cell>
        </row>
        <row r="93">
          <cell r="A93">
            <v>2</v>
          </cell>
          <cell r="B93" t="str">
            <v>CapeCod</v>
          </cell>
          <cell r="C93">
            <v>40391</v>
          </cell>
          <cell r="D93" t="str">
            <v>volume</v>
          </cell>
          <cell r="E93">
            <v>97040.40814888374</v>
          </cell>
          <cell r="F93">
            <v>373.44827956775265</v>
          </cell>
          <cell r="G93">
            <v>1585657.6360385274</v>
          </cell>
          <cell r="H93">
            <v>73152.574410083122</v>
          </cell>
          <cell r="I93">
            <v>182435.62023318419</v>
          </cell>
          <cell r="J93">
            <v>38601.632798661609</v>
          </cell>
          <cell r="K93">
            <v>9136.5539131298683</v>
          </cell>
          <cell r="L93">
            <v>311984.77036074374</v>
          </cell>
          <cell r="M93">
            <v>115943.61125178366</v>
          </cell>
          <cell r="N93">
            <v>106221.55736558312</v>
          </cell>
          <cell r="Q93">
            <v>802.31892376790336</v>
          </cell>
          <cell r="R93">
            <v>42776.88922901039</v>
          </cell>
          <cell r="S93">
            <v>81515.463117513777</v>
          </cell>
          <cell r="T93">
            <v>41329.012448976267</v>
          </cell>
          <cell r="U93">
            <v>98333.803594748941</v>
          </cell>
          <cell r="V93">
            <v>114829.44488307415</v>
          </cell>
          <cell r="W93">
            <v>143996.62059410295</v>
          </cell>
          <cell r="AA93">
            <v>29</v>
          </cell>
          <cell r="AC93">
            <v>18890.322580575961</v>
          </cell>
          <cell r="AD93">
            <v>6944.3185248529062</v>
          </cell>
          <cell r="AE93">
            <v>29603.774193543937</v>
          </cell>
          <cell r="AF93">
            <v>129871.11003293848</v>
          </cell>
          <cell r="AG93">
            <v>28700</v>
          </cell>
        </row>
        <row r="94">
          <cell r="A94">
            <v>2</v>
          </cell>
          <cell r="B94" t="str">
            <v>CapeCod</v>
          </cell>
          <cell r="C94">
            <v>40422</v>
          </cell>
          <cell r="D94" t="str">
            <v>volume</v>
          </cell>
          <cell r="E94">
            <v>92764.821275613271</v>
          </cell>
          <cell r="F94">
            <v>401.13564246624003</v>
          </cell>
          <cell r="G94">
            <v>1626498.9648052305</v>
          </cell>
          <cell r="H94">
            <v>77120.977239865577</v>
          </cell>
          <cell r="I94">
            <v>187260.37805538205</v>
          </cell>
          <cell r="J94">
            <v>41973.975705258046</v>
          </cell>
          <cell r="K94">
            <v>9887.9248823865055</v>
          </cell>
          <cell r="L94">
            <v>304963.07451118372</v>
          </cell>
          <cell r="M94">
            <v>105580.90157562139</v>
          </cell>
          <cell r="N94">
            <v>132707.26616379246</v>
          </cell>
          <cell r="Q94">
            <v>814.33814365086403</v>
          </cell>
          <cell r="R94">
            <v>47134.681831015849</v>
          </cell>
          <cell r="S94">
            <v>76952.860829513622</v>
          </cell>
          <cell r="T94">
            <v>46354.851751646929</v>
          </cell>
          <cell r="U94">
            <v>98889.906154458135</v>
          </cell>
          <cell r="V94">
            <v>132420.44886923037</v>
          </cell>
          <cell r="W94">
            <v>159477.19599536806</v>
          </cell>
          <cell r="AA94">
            <v>103.446686465526</v>
          </cell>
          <cell r="AC94">
            <v>24369.677419353509</v>
          </cell>
          <cell r="AD94">
            <v>7297.049305047678</v>
          </cell>
          <cell r="AE94">
            <v>31386.96774193272</v>
          </cell>
          <cell r="AF94">
            <v>128991.44852448862</v>
          </cell>
          <cell r="AG94">
            <v>35230</v>
          </cell>
        </row>
        <row r="95">
          <cell r="A95">
            <v>2</v>
          </cell>
          <cell r="B95" t="str">
            <v>CapeCod</v>
          </cell>
          <cell r="C95">
            <v>40452</v>
          </cell>
          <cell r="D95" t="str">
            <v>volume</v>
          </cell>
          <cell r="E95">
            <v>80814.824311216988</v>
          </cell>
          <cell r="F95">
            <v>409.73688963839459</v>
          </cell>
          <cell r="G95">
            <v>1766940.8894902922</v>
          </cell>
          <cell r="H95">
            <v>91339.004569791126</v>
          </cell>
          <cell r="I95">
            <v>207801.9610472896</v>
          </cell>
          <cell r="J95">
            <v>64991.712878514081</v>
          </cell>
          <cell r="K95">
            <v>19645.619719123832</v>
          </cell>
          <cell r="L95">
            <v>261396.54116346722</v>
          </cell>
          <cell r="M95">
            <v>92181.799426838348</v>
          </cell>
          <cell r="N95">
            <v>134260.86540599677</v>
          </cell>
          <cell r="Q95">
            <v>999.37390077765974</v>
          </cell>
          <cell r="R95">
            <v>51592.890022548578</v>
          </cell>
          <cell r="S95">
            <v>80650.392976036936</v>
          </cell>
          <cell r="T95">
            <v>55047.018638802256</v>
          </cell>
          <cell r="U95">
            <v>95184.969069358078</v>
          </cell>
          <cell r="V95">
            <v>128924.09732952015</v>
          </cell>
          <cell r="W95">
            <v>146941.30752671894</v>
          </cell>
          <cell r="AA95">
            <v>128.55331353435759</v>
          </cell>
          <cell r="AB95">
            <v>916.59760802984204</v>
          </cell>
          <cell r="AC95">
            <v>21295.666666626901</v>
          </cell>
          <cell r="AD95">
            <v>7087.7320648478044</v>
          </cell>
          <cell r="AE95">
            <v>19781.29032257944</v>
          </cell>
          <cell r="AF95">
            <v>112791.72816532475</v>
          </cell>
          <cell r="AG95">
            <v>49290</v>
          </cell>
        </row>
        <row r="96">
          <cell r="A96">
            <v>2</v>
          </cell>
          <cell r="B96" t="str">
            <v>CapeCod</v>
          </cell>
          <cell r="C96">
            <v>40483</v>
          </cell>
          <cell r="D96" t="str">
            <v>volume</v>
          </cell>
          <cell r="E96">
            <v>100454.04641977091</v>
          </cell>
          <cell r="F96">
            <v>765.51671210837071</v>
          </cell>
          <cell r="G96">
            <v>3638181.3567322972</v>
          </cell>
          <cell r="H96">
            <v>217837.32208518666</v>
          </cell>
          <cell r="I96">
            <v>414796.83415745292</v>
          </cell>
          <cell r="J96">
            <v>138835.55085171742</v>
          </cell>
          <cell r="K96">
            <v>25281.576605711041</v>
          </cell>
          <cell r="L96">
            <v>297736.29251728032</v>
          </cell>
          <cell r="M96">
            <v>124441.52398677969</v>
          </cell>
          <cell r="N96">
            <v>95727.458917605079</v>
          </cell>
          <cell r="Q96">
            <v>2100.1351707594717</v>
          </cell>
          <cell r="R96">
            <v>103720.91783342893</v>
          </cell>
          <cell r="S96">
            <v>163882.35849403855</v>
          </cell>
          <cell r="T96">
            <v>55908.474947450908</v>
          </cell>
          <cell r="U96">
            <v>111766.63332448713</v>
          </cell>
          <cell r="V96">
            <v>157894.72414015362</v>
          </cell>
          <cell r="W96">
            <v>206225.84575432536</v>
          </cell>
          <cell r="AA96">
            <v>528.11701097618754</v>
          </cell>
          <cell r="AB96">
            <v>4867.6392635777602</v>
          </cell>
          <cell r="AC96">
            <v>19747.7271151729</v>
          </cell>
          <cell r="AD96">
            <v>10555.306604082973</v>
          </cell>
          <cell r="AE96">
            <v>16072.009243217524</v>
          </cell>
          <cell r="AF96">
            <v>144314.15953596047</v>
          </cell>
          <cell r="AG96">
            <v>49611</v>
          </cell>
        </row>
        <row r="97">
          <cell r="A97">
            <v>2</v>
          </cell>
          <cell r="B97" t="str">
            <v>CapeCod</v>
          </cell>
          <cell r="C97">
            <v>40513</v>
          </cell>
          <cell r="D97" t="str">
            <v>volume</v>
          </cell>
          <cell r="E97">
            <v>149907.24459882308</v>
          </cell>
          <cell r="F97">
            <v>1018.0865144427746</v>
          </cell>
          <cell r="G97">
            <v>7712576.4408148807</v>
          </cell>
          <cell r="H97">
            <v>422363.10812724102</v>
          </cell>
          <cell r="I97">
            <v>1006381.836357523</v>
          </cell>
          <cell r="J97">
            <v>153164.7828288739</v>
          </cell>
          <cell r="K97">
            <v>28329.47824275494</v>
          </cell>
          <cell r="L97">
            <v>418143.09917883354</v>
          </cell>
          <cell r="M97">
            <v>142509.82107202307</v>
          </cell>
          <cell r="N97">
            <v>8317.7050873935241</v>
          </cell>
          <cell r="Q97">
            <v>3973.0097329464006</v>
          </cell>
          <cell r="R97">
            <v>249118.95743294264</v>
          </cell>
          <cell r="S97">
            <v>436188.63179957366</v>
          </cell>
          <cell r="T97">
            <v>38691.570785097734</v>
          </cell>
          <cell r="U97">
            <v>138628.90997470301</v>
          </cell>
          <cell r="V97">
            <v>234715.35624048085</v>
          </cell>
          <cell r="W97">
            <v>344027.34085094923</v>
          </cell>
          <cell r="AA97">
            <v>2347.9563875179733</v>
          </cell>
          <cell r="AB97">
            <v>6407.5008114427401</v>
          </cell>
          <cell r="AC97">
            <v>3096.60621806979</v>
          </cell>
          <cell r="AD97">
            <v>14052.781849943101</v>
          </cell>
          <cell r="AE97">
            <v>45890.732558062766</v>
          </cell>
          <cell r="AF97">
            <v>280029.62498255318</v>
          </cell>
          <cell r="AG97">
            <v>22087</v>
          </cell>
        </row>
        <row r="98">
          <cell r="A98">
            <v>2</v>
          </cell>
          <cell r="B98" t="str">
            <v>CapeCod</v>
          </cell>
          <cell r="C98">
            <v>40544</v>
          </cell>
          <cell r="D98" t="str">
            <v>volume</v>
          </cell>
          <cell r="E98">
            <v>197205.7300402445</v>
          </cell>
          <cell r="F98">
            <v>1161.4266761578979</v>
          </cell>
          <cell r="G98">
            <v>11655245.540308755</v>
          </cell>
          <cell r="H98">
            <v>606209.02689745906</v>
          </cell>
          <cell r="I98">
            <v>1728261.6922391132</v>
          </cell>
          <cell r="J98">
            <v>220056.65135444334</v>
          </cell>
          <cell r="K98">
            <v>36307.512316623732</v>
          </cell>
          <cell r="L98">
            <v>482021.16868091736</v>
          </cell>
          <cell r="M98">
            <v>158181.48691783927</v>
          </cell>
          <cell r="N98">
            <v>9614.7675578799153</v>
          </cell>
          <cell r="Q98">
            <v>5953.8830259532742</v>
          </cell>
          <cell r="R98">
            <v>413927.8438429677</v>
          </cell>
          <cell r="S98">
            <v>618729.80453528091</v>
          </cell>
          <cell r="T98">
            <v>54503.185684859796</v>
          </cell>
          <cell r="U98">
            <v>159707.90065518307</v>
          </cell>
          <cell r="V98">
            <v>274841.19483660016</v>
          </cell>
          <cell r="W98">
            <v>371630.7472457476</v>
          </cell>
          <cell r="AA98">
            <v>5220.8994567992077</v>
          </cell>
          <cell r="AB98">
            <v>7131.5718376189498</v>
          </cell>
          <cell r="AD98">
            <v>20448.694422621753</v>
          </cell>
          <cell r="AE98">
            <v>54629.476705557208</v>
          </cell>
          <cell r="AF98">
            <v>303878.96303804807</v>
          </cell>
          <cell r="AG98">
            <v>1228</v>
          </cell>
        </row>
        <row r="99">
          <cell r="A99">
            <v>2</v>
          </cell>
          <cell r="B99" t="str">
            <v>CapeCod</v>
          </cell>
          <cell r="C99">
            <v>40575</v>
          </cell>
          <cell r="D99" t="str">
            <v>volume</v>
          </cell>
          <cell r="E99">
            <v>194119.35502120858</v>
          </cell>
          <cell r="F99">
            <v>1135.9050134071399</v>
          </cell>
          <cell r="G99">
            <v>12300721.313466277</v>
          </cell>
          <cell r="H99">
            <v>658347.80914229737</v>
          </cell>
          <cell r="I99">
            <v>1890471.646482717</v>
          </cell>
          <cell r="J99">
            <v>222416.22033022589</v>
          </cell>
          <cell r="K99">
            <v>32858.116062333742</v>
          </cell>
          <cell r="L99">
            <v>482907.63637478475</v>
          </cell>
          <cell r="M99">
            <v>148850.17373851809</v>
          </cell>
          <cell r="N99">
            <v>10858.271995794257</v>
          </cell>
          <cell r="Q99">
            <v>6164.2989009129005</v>
          </cell>
          <cell r="R99">
            <v>459653.98304659576</v>
          </cell>
          <cell r="S99">
            <v>665219.77071306063</v>
          </cell>
          <cell r="T99">
            <v>57324.511480920017</v>
          </cell>
          <cell r="U99">
            <v>183339.7463663129</v>
          </cell>
          <cell r="V99">
            <v>278737.40921706567</v>
          </cell>
          <cell r="W99">
            <v>368326.77250573412</v>
          </cell>
          <cell r="AA99">
            <v>12426.14413127541</v>
          </cell>
          <cell r="AB99">
            <v>7179.8085132166698</v>
          </cell>
          <cell r="AD99">
            <v>21806.575278887864</v>
          </cell>
          <cell r="AE99">
            <v>61806.023057439845</v>
          </cell>
          <cell r="AF99">
            <v>322446.99964938004</v>
          </cell>
          <cell r="AG99">
            <v>0</v>
          </cell>
        </row>
        <row r="100">
          <cell r="A100">
            <v>2</v>
          </cell>
          <cell r="B100" t="str">
            <v>CapeCod</v>
          </cell>
          <cell r="C100">
            <v>40603</v>
          </cell>
          <cell r="D100" t="str">
            <v>volume</v>
          </cell>
          <cell r="E100">
            <v>161422.70343927882</v>
          </cell>
          <cell r="F100">
            <v>1129.5516496661835</v>
          </cell>
          <cell r="G100">
            <v>10550045.097408984</v>
          </cell>
          <cell r="H100">
            <v>594433.28376655688</v>
          </cell>
          <cell r="I100">
            <v>1634247.0781234601</v>
          </cell>
          <cell r="J100">
            <v>197854.29029994246</v>
          </cell>
          <cell r="K100">
            <v>30431.515998873911</v>
          </cell>
          <cell r="L100">
            <v>460707.68190637801</v>
          </cell>
          <cell r="M100">
            <v>144334.56835740129</v>
          </cell>
          <cell r="N100">
            <v>12025.068965494651</v>
          </cell>
          <cell r="Q100">
            <v>5757.4712959879571</v>
          </cell>
          <cell r="R100">
            <v>407194.82683481206</v>
          </cell>
          <cell r="S100">
            <v>591476.5813522524</v>
          </cell>
          <cell r="T100">
            <v>52005.264187034176</v>
          </cell>
          <cell r="U100">
            <v>192749.98161182221</v>
          </cell>
          <cell r="V100">
            <v>281544.93610033207</v>
          </cell>
          <cell r="W100">
            <v>373373.57543529524</v>
          </cell>
          <cell r="AA100">
            <v>9045.6651929635518</v>
          </cell>
          <cell r="AB100">
            <v>6703.94513459876</v>
          </cell>
          <cell r="AD100">
            <v>20184.075734624312</v>
          </cell>
          <cell r="AE100">
            <v>57976.007288171211</v>
          </cell>
          <cell r="AF100">
            <v>332940.58504899021</v>
          </cell>
          <cell r="AG100">
            <v>2562</v>
          </cell>
        </row>
        <row r="101">
          <cell r="A101">
            <v>2</v>
          </cell>
          <cell r="B101" t="str">
            <v>CapeCod</v>
          </cell>
          <cell r="C101">
            <v>40634</v>
          </cell>
          <cell r="D101" t="str">
            <v>volume</v>
          </cell>
          <cell r="E101">
            <v>135214.40542939518</v>
          </cell>
          <cell r="F101">
            <v>1102.5758693767102</v>
          </cell>
          <cell r="G101">
            <v>8061174.6864036946</v>
          </cell>
          <cell r="H101">
            <v>480882.32823847351</v>
          </cell>
          <cell r="I101">
            <v>1167798.2753693315</v>
          </cell>
          <cell r="J101">
            <v>164699.2234347866</v>
          </cell>
          <cell r="K101">
            <v>23037.44816591217</v>
          </cell>
          <cell r="L101">
            <v>418037.85442209686</v>
          </cell>
          <cell r="M101">
            <v>126299.98606751391</v>
          </cell>
          <cell r="N101">
            <v>13659.517241376685</v>
          </cell>
          <cell r="Q101">
            <v>4899.4128086522251</v>
          </cell>
          <cell r="R101">
            <v>297406.68416799424</v>
          </cell>
          <cell r="S101">
            <v>459929.63990497019</v>
          </cell>
          <cell r="T101">
            <v>43434.717508077651</v>
          </cell>
          <cell r="U101">
            <v>179862.09896028595</v>
          </cell>
          <cell r="V101">
            <v>255838.25500487717</v>
          </cell>
          <cell r="W101">
            <v>342910.41067810351</v>
          </cell>
          <cell r="AA101">
            <v>7320.3387420524377</v>
          </cell>
          <cell r="AB101">
            <v>5354.8705471418798</v>
          </cell>
          <cell r="AD101">
            <v>17613.772892381163</v>
          </cell>
          <cell r="AE101">
            <v>52019.866298470646</v>
          </cell>
          <cell r="AF101">
            <v>306227.34065783443</v>
          </cell>
          <cell r="AG101">
            <v>57247</v>
          </cell>
        </row>
        <row r="102">
          <cell r="A102">
            <v>2</v>
          </cell>
          <cell r="B102" t="str">
            <v>CapeCod</v>
          </cell>
          <cell r="C102">
            <v>40664</v>
          </cell>
          <cell r="D102" t="str">
            <v>volume</v>
          </cell>
          <cell r="E102">
            <v>97694.198180915191</v>
          </cell>
          <cell r="F102">
            <v>827.84208095612962</v>
          </cell>
          <cell r="G102">
            <v>4261134.5718375267</v>
          </cell>
          <cell r="H102">
            <v>262001.42288314382</v>
          </cell>
          <cell r="I102">
            <v>522379.95021963317</v>
          </cell>
          <cell r="J102">
            <v>92412.582346279742</v>
          </cell>
          <cell r="K102">
            <v>11471.3956218362</v>
          </cell>
          <cell r="L102">
            <v>365083.35075389716</v>
          </cell>
          <cell r="M102">
            <v>98481.757320623961</v>
          </cell>
          <cell r="N102">
            <v>12248.344827586086</v>
          </cell>
          <cell r="Q102">
            <v>2993.0939191798075</v>
          </cell>
          <cell r="R102">
            <v>143984.57580119034</v>
          </cell>
          <cell r="S102">
            <v>227897.16005215864</v>
          </cell>
          <cell r="T102">
            <v>28149.456352855963</v>
          </cell>
          <cell r="U102">
            <v>131863.23618098354</v>
          </cell>
          <cell r="V102">
            <v>204009.45326294235</v>
          </cell>
          <cell r="W102">
            <v>284377.01746593404</v>
          </cell>
          <cell r="AA102">
            <v>2820.4188889914667</v>
          </cell>
          <cell r="AB102">
            <v>3249.9935587756299</v>
          </cell>
          <cell r="AD102">
            <v>12369.360261799766</v>
          </cell>
          <cell r="AE102">
            <v>43073.168816992547</v>
          </cell>
          <cell r="AF102">
            <v>284187.79995222786</v>
          </cell>
          <cell r="AG102">
            <v>60645</v>
          </cell>
        </row>
        <row r="103">
          <cell r="A103">
            <v>2</v>
          </cell>
          <cell r="B103" t="str">
            <v>CapeCod</v>
          </cell>
          <cell r="C103">
            <v>40695</v>
          </cell>
          <cell r="D103" t="str">
            <v>volume</v>
          </cell>
          <cell r="E103">
            <v>94238.50758622805</v>
          </cell>
          <cell r="F103">
            <v>691.27597050289478</v>
          </cell>
          <cell r="G103">
            <v>2473805.9759754129</v>
          </cell>
          <cell r="H103">
            <v>145016.80710283204</v>
          </cell>
          <cell r="I103">
            <v>212978.58825811528</v>
          </cell>
          <cell r="J103">
            <v>35021.746052505252</v>
          </cell>
          <cell r="K103">
            <v>6763.9806274175598</v>
          </cell>
          <cell r="L103">
            <v>392078.1560816518</v>
          </cell>
          <cell r="M103">
            <v>85392.090838533695</v>
          </cell>
          <cell r="N103">
            <v>6930.1212121210992</v>
          </cell>
          <cell r="Q103">
            <v>1747.9915394097918</v>
          </cell>
          <cell r="R103">
            <v>66487.601224377417</v>
          </cell>
          <cell r="S103">
            <v>114336.95046129043</v>
          </cell>
          <cell r="T103">
            <v>21726.514563362794</v>
          </cell>
          <cell r="U103">
            <v>126299.14014233662</v>
          </cell>
          <cell r="V103">
            <v>187130.06389203854</v>
          </cell>
          <cell r="W103">
            <v>262940.11978727562</v>
          </cell>
          <cell r="AA103">
            <v>1231.622657255502</v>
          </cell>
          <cell r="AB103">
            <v>1856.584617666902</v>
          </cell>
          <cell r="AD103">
            <v>10042.442978281533</v>
          </cell>
          <cell r="AE103">
            <v>35281.282327094348</v>
          </cell>
          <cell r="AF103">
            <v>264437.65861891489</v>
          </cell>
          <cell r="AG103">
            <v>63233</v>
          </cell>
        </row>
        <row r="104">
          <cell r="A104">
            <v>2</v>
          </cell>
          <cell r="B104" t="str">
            <v>CapeCod</v>
          </cell>
          <cell r="C104">
            <v>40725</v>
          </cell>
          <cell r="D104" t="str">
            <v>volume</v>
          </cell>
          <cell r="E104">
            <v>103627.40121303538</v>
          </cell>
          <cell r="F104">
            <v>626.1799870310233</v>
          </cell>
          <cell r="G104">
            <v>1904102.956377011</v>
          </cell>
          <cell r="H104">
            <v>100088.76260000776</v>
          </cell>
          <cell r="I104">
            <v>104882.84481039693</v>
          </cell>
          <cell r="J104">
            <v>17076.680340671475</v>
          </cell>
          <cell r="K104">
            <v>3005.486039187761</v>
          </cell>
          <cell r="L104">
            <v>443769.46702829975</v>
          </cell>
          <cell r="M104">
            <v>84138.08017145982</v>
          </cell>
          <cell r="N104">
            <v>8207.6969696915439</v>
          </cell>
          <cell r="Q104">
            <v>1155.2878045334755</v>
          </cell>
          <cell r="R104">
            <v>33324.6545913632</v>
          </cell>
          <cell r="S104">
            <v>58166.704605464838</v>
          </cell>
          <cell r="T104">
            <v>17611.029359504751</v>
          </cell>
          <cell r="U104">
            <v>136888.7784709337</v>
          </cell>
          <cell r="V104">
            <v>179217.67185908544</v>
          </cell>
          <cell r="W104">
            <v>236664.14223789063</v>
          </cell>
          <cell r="AA104">
            <v>366.41071833181189</v>
          </cell>
          <cell r="AB104">
            <v>1423.3268174417319</v>
          </cell>
          <cell r="AD104">
            <v>8909.8677276427043</v>
          </cell>
          <cell r="AE104">
            <v>39845.027838943992</v>
          </cell>
          <cell r="AF104">
            <v>294788.48393533379</v>
          </cell>
          <cell r="AG104">
            <v>35686</v>
          </cell>
        </row>
        <row r="105">
          <cell r="A105">
            <v>2</v>
          </cell>
          <cell r="B105" t="str">
            <v>CapeCod</v>
          </cell>
          <cell r="C105">
            <v>40756</v>
          </cell>
          <cell r="D105" t="str">
            <v>volume</v>
          </cell>
          <cell r="E105">
            <v>101107.80895390196</v>
          </cell>
          <cell r="F105">
            <v>564.84987274416676</v>
          </cell>
          <cell r="G105">
            <v>1692731.7108987563</v>
          </cell>
          <cell r="H105">
            <v>83131.880229938222</v>
          </cell>
          <cell r="I105">
            <v>88798.161572203157</v>
          </cell>
          <cell r="J105">
            <v>12566.37672774452</v>
          </cell>
          <cell r="K105">
            <v>3372.5333333313501</v>
          </cell>
          <cell r="L105">
            <v>437743.82746407954</v>
          </cell>
          <cell r="M105">
            <v>85461.549408813225</v>
          </cell>
          <cell r="N105">
            <v>7966.1818181797862</v>
          </cell>
          <cell r="Q105">
            <v>156.43985562278249</v>
          </cell>
          <cell r="R105">
            <v>25660.639018379956</v>
          </cell>
          <cell r="S105">
            <v>46113.029595040141</v>
          </cell>
          <cell r="T105">
            <v>14401.037451564476</v>
          </cell>
          <cell r="U105">
            <v>135971.6074358777</v>
          </cell>
          <cell r="V105">
            <v>173319.58425063168</v>
          </cell>
          <cell r="W105">
            <v>196151.59187773126</v>
          </cell>
          <cell r="AA105">
            <v>319.97226834105072</v>
          </cell>
          <cell r="AB105">
            <v>1299.741935480386</v>
          </cell>
          <cell r="AD105">
            <v>10618.009946230866</v>
          </cell>
          <cell r="AE105">
            <v>50574.674378834679</v>
          </cell>
          <cell r="AF105">
            <v>256086.29643722839</v>
          </cell>
          <cell r="AG105">
            <v>33211</v>
          </cell>
        </row>
        <row r="106">
          <cell r="A106">
            <v>2</v>
          </cell>
          <cell r="B106" t="str">
            <v>CapeCod</v>
          </cell>
          <cell r="C106">
            <v>40787</v>
          </cell>
          <cell r="D106" t="str">
            <v>volume</v>
          </cell>
          <cell r="E106">
            <v>93033.768972991515</v>
          </cell>
          <cell r="F106">
            <v>662.81167292092664</v>
          </cell>
          <cell r="G106">
            <v>1681770.4679421224</v>
          </cell>
          <cell r="H106">
            <v>84332.846438031382</v>
          </cell>
          <cell r="I106">
            <v>90759.80466218316</v>
          </cell>
          <cell r="J106">
            <v>12745.820265226594</v>
          </cell>
          <cell r="K106">
            <v>2484.7279996871898</v>
          </cell>
          <cell r="L106">
            <v>406050.21320611396</v>
          </cell>
          <cell r="M106">
            <v>82202.906181489991</v>
          </cell>
          <cell r="N106">
            <v>9665</v>
          </cell>
          <cell r="Q106">
            <v>142.91297278464032</v>
          </cell>
          <cell r="R106">
            <v>34270.223450774938</v>
          </cell>
          <cell r="S106">
            <v>54838.974704194959</v>
          </cell>
          <cell r="T106">
            <v>17030.075464486352</v>
          </cell>
          <cell r="U106">
            <v>133810.79063072978</v>
          </cell>
          <cell r="V106">
            <v>174818.30566984814</v>
          </cell>
          <cell r="W106">
            <v>245388.42862799781</v>
          </cell>
          <cell r="AA106">
            <v>498.55652330140555</v>
          </cell>
          <cell r="AB106">
            <v>1496.0249904394179</v>
          </cell>
          <cell r="AD106">
            <v>9098.6534946234387</v>
          </cell>
          <cell r="AE106">
            <v>57067.818157315261</v>
          </cell>
          <cell r="AF106">
            <v>266735.66032604885</v>
          </cell>
          <cell r="AG106">
            <v>37995</v>
          </cell>
        </row>
        <row r="107">
          <cell r="A107">
            <v>2</v>
          </cell>
          <cell r="B107" t="str">
            <v>CapeCod</v>
          </cell>
          <cell r="C107">
            <v>40817</v>
          </cell>
          <cell r="D107" t="str">
            <v>volume</v>
          </cell>
          <cell r="E107">
            <v>73242.014900180555</v>
          </cell>
          <cell r="F107">
            <v>640.43398223967006</v>
          </cell>
          <cell r="G107">
            <v>1643077.9205399021</v>
          </cell>
          <cell r="H107">
            <v>92884.942543510479</v>
          </cell>
          <cell r="I107">
            <v>116621.35847132442</v>
          </cell>
          <cell r="J107">
            <v>32617.00977835089</v>
          </cell>
          <cell r="K107">
            <v>1969.2893518307201</v>
          </cell>
          <cell r="L107">
            <v>340616.00128095807</v>
          </cell>
          <cell r="M107">
            <v>70112.48554084661</v>
          </cell>
          <cell r="Q107">
            <v>189.81562616744031</v>
          </cell>
          <cell r="R107">
            <v>42538.689122251628</v>
          </cell>
          <cell r="S107">
            <v>83405.602011833253</v>
          </cell>
          <cell r="T107">
            <v>23551.128422920126</v>
          </cell>
          <cell r="U107">
            <v>122852.42266237721</v>
          </cell>
          <cell r="V107">
            <v>142889.67900526553</v>
          </cell>
          <cell r="W107">
            <v>234090.48171963904</v>
          </cell>
          <cell r="AA107">
            <v>1051.304279387012</v>
          </cell>
          <cell r="AB107">
            <v>1936.656010750678</v>
          </cell>
          <cell r="AD107">
            <v>7855.6425287334278</v>
          </cell>
          <cell r="AE107">
            <v>49525.829150478588</v>
          </cell>
          <cell r="AF107">
            <v>232866.89247769513</v>
          </cell>
          <cell r="AG107">
            <v>57732</v>
          </cell>
        </row>
        <row r="108">
          <cell r="A108">
            <v>2</v>
          </cell>
          <cell r="B108" t="str">
            <v>CapeCod</v>
          </cell>
          <cell r="C108">
            <v>40848</v>
          </cell>
          <cell r="D108" t="str">
            <v>volume</v>
          </cell>
          <cell r="E108">
            <v>97485.480055331034</v>
          </cell>
          <cell r="F108">
            <v>883.65401517965222</v>
          </cell>
          <cell r="G108">
            <v>3654287.6652138578</v>
          </cell>
          <cell r="H108">
            <v>195736.82976267926</v>
          </cell>
          <cell r="I108">
            <v>363879.39226702275</v>
          </cell>
          <cell r="J108">
            <v>101089.66686370457</v>
          </cell>
          <cell r="K108">
            <v>13448.592235231727</v>
          </cell>
          <cell r="L108">
            <v>328180.41746855393</v>
          </cell>
          <cell r="M108">
            <v>71655.073014965514</v>
          </cell>
          <cell r="Q108">
            <v>804.10483093112975</v>
          </cell>
          <cell r="R108">
            <v>112051.35289508331</v>
          </cell>
          <cell r="S108">
            <v>219510.23641624124</v>
          </cell>
          <cell r="T108">
            <v>36625.96676396596</v>
          </cell>
          <cell r="U108">
            <v>132094.55674494361</v>
          </cell>
          <cell r="V108">
            <v>164169.32740353537</v>
          </cell>
          <cell r="W108">
            <v>260307.28494536554</v>
          </cell>
          <cell r="AA108">
            <v>4064.9569580273242</v>
          </cell>
          <cell r="AB108">
            <v>6766.01770979911</v>
          </cell>
          <cell r="AD108">
            <v>9264.7004820097882</v>
          </cell>
          <cell r="AE108">
            <v>50053.45681908611</v>
          </cell>
          <cell r="AF108">
            <v>252967.91828658426</v>
          </cell>
          <cell r="AG108">
            <v>73512</v>
          </cell>
        </row>
        <row r="109">
          <cell r="A109">
            <v>2</v>
          </cell>
          <cell r="B109" t="str">
            <v>CapeCod</v>
          </cell>
          <cell r="C109">
            <v>40878</v>
          </cell>
          <cell r="D109" t="str">
            <v>volume</v>
          </cell>
          <cell r="E109">
            <v>107449.33465979993</v>
          </cell>
          <cell r="F109">
            <v>1015.060316824243</v>
          </cell>
          <cell r="G109">
            <v>5828690.470149844</v>
          </cell>
          <cell r="H109">
            <v>310285.89771281549</v>
          </cell>
          <cell r="I109">
            <v>715780.13524013676</v>
          </cell>
          <cell r="J109">
            <v>156072.48538029473</v>
          </cell>
          <cell r="K109">
            <v>18758.639529331598</v>
          </cell>
          <cell r="L109">
            <v>333461.52693739504</v>
          </cell>
          <cell r="M109">
            <v>78375.175914004212</v>
          </cell>
          <cell r="Q109">
            <v>1439.5487455672558</v>
          </cell>
          <cell r="R109">
            <v>203101.53914322786</v>
          </cell>
          <cell r="S109">
            <v>375346.01129892701</v>
          </cell>
          <cell r="T109">
            <v>64162.127031471544</v>
          </cell>
          <cell r="U109">
            <v>134230.86261848925</v>
          </cell>
          <cell r="V109">
            <v>186381.83706141493</v>
          </cell>
          <cell r="W109">
            <v>298170.87431898713</v>
          </cell>
          <cell r="AA109">
            <v>5698.0465506166929</v>
          </cell>
          <cell r="AB109">
            <v>11606.597122205894</v>
          </cell>
          <cell r="AD109">
            <v>11195.878005853714</v>
          </cell>
          <cell r="AE109">
            <v>52219.401624683982</v>
          </cell>
          <cell r="AF109">
            <v>308827.44058808306</v>
          </cell>
          <cell r="AG109">
            <v>20327</v>
          </cell>
        </row>
        <row r="110">
          <cell r="A110">
            <v>2</v>
          </cell>
          <cell r="B110" t="str">
            <v>CapeCod</v>
          </cell>
          <cell r="C110">
            <v>40909</v>
          </cell>
          <cell r="D110" t="str">
            <v>volume</v>
          </cell>
          <cell r="E110">
            <v>142018.43196049688</v>
          </cell>
          <cell r="F110">
            <v>1175.9594609524229</v>
          </cell>
          <cell r="G110">
            <v>8976163.8989547119</v>
          </cell>
          <cell r="H110">
            <v>440554.57101350144</v>
          </cell>
          <cell r="I110">
            <v>1230172.4397678748</v>
          </cell>
          <cell r="J110">
            <v>207740.70109985396</v>
          </cell>
          <cell r="K110">
            <v>29202.137284610399</v>
          </cell>
          <cell r="L110">
            <v>346953.18554081005</v>
          </cell>
          <cell r="M110">
            <v>78223.918308813591</v>
          </cell>
          <cell r="Q110">
            <v>2193.3029188140786</v>
          </cell>
          <cell r="R110">
            <v>317116.37094765488</v>
          </cell>
          <cell r="S110">
            <v>601546.04196797183</v>
          </cell>
          <cell r="T110">
            <v>77031.108726553677</v>
          </cell>
          <cell r="U110">
            <v>139459.33358215418</v>
          </cell>
          <cell r="V110">
            <v>195740.20628868864</v>
          </cell>
          <cell r="W110">
            <v>296038.65500845033</v>
          </cell>
          <cell r="AA110">
            <v>10481.564454280771</v>
          </cell>
          <cell r="AB110">
            <v>14459.226949762327</v>
          </cell>
          <cell r="AD110">
            <v>12363.713961239773</v>
          </cell>
          <cell r="AE110">
            <v>53010.797337103431</v>
          </cell>
          <cell r="AF110">
            <v>295655.16540318716</v>
          </cell>
          <cell r="AG110">
            <v>5776</v>
          </cell>
        </row>
        <row r="111">
          <cell r="A111">
            <v>2</v>
          </cell>
          <cell r="B111" t="str">
            <v>CapeCod</v>
          </cell>
          <cell r="C111">
            <v>40940</v>
          </cell>
          <cell r="D111" t="str">
            <v>volume</v>
          </cell>
          <cell r="E111">
            <v>141886.11573397199</v>
          </cell>
          <cell r="F111">
            <v>1183.3755828101848</v>
          </cell>
          <cell r="G111">
            <v>9471638.5260263551</v>
          </cell>
          <cell r="H111">
            <v>485721.07844040747</v>
          </cell>
          <cell r="I111">
            <v>1413817.1546640762</v>
          </cell>
          <cell r="J111">
            <v>239880.19671018707</v>
          </cell>
          <cell r="K111">
            <v>23620.238599147207</v>
          </cell>
          <cell r="L111">
            <v>348676.34135488706</v>
          </cell>
          <cell r="M111">
            <v>81505.341285044298</v>
          </cell>
          <cell r="Q111">
            <v>2511.8270739067957</v>
          </cell>
          <cell r="R111">
            <v>364906.58918915142</v>
          </cell>
          <cell r="S111">
            <v>638439.9652611966</v>
          </cell>
          <cell r="T111">
            <v>101434.16809443728</v>
          </cell>
          <cell r="U111">
            <v>143216.37871975059</v>
          </cell>
          <cell r="V111">
            <v>208613.60468635822</v>
          </cell>
          <cell r="W111">
            <v>313353.35184863617</v>
          </cell>
          <cell r="AA111">
            <v>9888.6362536551896</v>
          </cell>
          <cell r="AB111">
            <v>15062.547002799809</v>
          </cell>
          <cell r="AD111">
            <v>14574.29375776672</v>
          </cell>
          <cell r="AE111">
            <v>55128.428396765121</v>
          </cell>
          <cell r="AF111">
            <v>322969.42818201636</v>
          </cell>
          <cell r="AG111">
            <v>5677</v>
          </cell>
        </row>
        <row r="112">
          <cell r="A112">
            <v>2</v>
          </cell>
          <cell r="B112" t="str">
            <v>CapeCod</v>
          </cell>
          <cell r="C112">
            <v>40969</v>
          </cell>
          <cell r="D112" t="str">
            <v>volume</v>
          </cell>
          <cell r="E112">
            <v>130770.35284752844</v>
          </cell>
          <cell r="F112">
            <v>1291.4785709150797</v>
          </cell>
          <cell r="G112">
            <v>8884990.598983841</v>
          </cell>
          <cell r="H112">
            <v>468921.91551380552</v>
          </cell>
          <cell r="I112">
            <v>1292034.7584566651</v>
          </cell>
          <cell r="J112">
            <v>197711.28987050624</v>
          </cell>
          <cell r="K112">
            <v>21355.375</v>
          </cell>
          <cell r="L112">
            <v>348104.86958567612</v>
          </cell>
          <cell r="M112">
            <v>73902.415922946748</v>
          </cell>
          <cell r="P112">
            <v>286</v>
          </cell>
          <cell r="Q112">
            <v>2184.5286868556577</v>
          </cell>
          <cell r="R112">
            <v>341208.81508349895</v>
          </cell>
          <cell r="S112">
            <v>621735.80590125755</v>
          </cell>
          <cell r="T112">
            <v>83328.829098049639</v>
          </cell>
          <cell r="U112">
            <v>153531.5615784704</v>
          </cell>
          <cell r="V112">
            <v>209452.69197370933</v>
          </cell>
          <cell r="W112">
            <v>319742.86269759753</v>
          </cell>
          <cell r="AA112">
            <v>9965.8777670883574</v>
          </cell>
          <cell r="AB112">
            <v>14268.648616891351</v>
          </cell>
          <cell r="AD112">
            <v>12651.347896596095</v>
          </cell>
          <cell r="AE112">
            <v>48248.941777759574</v>
          </cell>
          <cell r="AF112">
            <v>321248.56236840424</v>
          </cell>
          <cell r="AG112">
            <v>15505</v>
          </cell>
        </row>
      </sheetData>
      <sheetData sheetId="19">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38353</v>
          </cell>
          <cell r="D2" t="str">
            <v>vol</v>
          </cell>
          <cell r="E2">
            <v>213595.43778645855</v>
          </cell>
          <cell r="F2">
            <v>696.82362600305714</v>
          </cell>
          <cell r="G2">
            <v>10737636.12980317</v>
          </cell>
          <cell r="H2">
            <v>336358.38621681678</v>
          </cell>
          <cell r="I2">
            <v>1586181.9051633799</v>
          </cell>
          <cell r="J2">
            <v>352148.40200275951</v>
          </cell>
          <cell r="K2">
            <v>154844.31725644512</v>
          </cell>
          <cell r="L2">
            <v>469896.37135733588</v>
          </cell>
          <cell r="M2">
            <v>306242.33235202357</v>
          </cell>
          <cell r="N2">
            <v>119590.4504362787</v>
          </cell>
          <cell r="O2">
            <v>142.67122422778178</v>
          </cell>
          <cell r="P2">
            <v>0</v>
          </cell>
          <cell r="Q2">
            <v>1448.1972857871633</v>
          </cell>
          <cell r="R2">
            <v>189468.47131530097</v>
          </cell>
          <cell r="S2">
            <v>316876.41067987354</v>
          </cell>
          <cell r="T2">
            <v>99917.199009645643</v>
          </cell>
          <cell r="U2">
            <v>210568.68729591512</v>
          </cell>
          <cell r="V2">
            <v>264420.53146124753</v>
          </cell>
          <cell r="W2">
            <v>291439.76244388428</v>
          </cell>
          <cell r="X2">
            <v>13.769833047625756</v>
          </cell>
          <cell r="Y2">
            <v>0</v>
          </cell>
          <cell r="Z2">
            <v>0.17052256342678776</v>
          </cell>
          <cell r="AA2">
            <v>2069.1771315808255</v>
          </cell>
          <cell r="AB2">
            <v>0</v>
          </cell>
          <cell r="AC2">
            <v>10232.04683347277</v>
          </cell>
          <cell r="AD2">
            <v>7144.1477772891521</v>
          </cell>
          <cell r="AE2">
            <v>11833.211296353376</v>
          </cell>
          <cell r="AF2">
            <v>43867.014418841485</v>
          </cell>
          <cell r="AG2">
            <v>30661.679939932783</v>
          </cell>
          <cell r="AH2">
            <v>0</v>
          </cell>
        </row>
        <row r="3">
          <cell r="A3">
            <v>2</v>
          </cell>
          <cell r="B3" t="str">
            <v>CapeCod</v>
          </cell>
          <cell r="C3">
            <v>38384</v>
          </cell>
          <cell r="D3" t="str">
            <v>vol</v>
          </cell>
          <cell r="E3">
            <v>206934.33122748765</v>
          </cell>
          <cell r="F3">
            <v>646.84745508893411</v>
          </cell>
          <cell r="G3">
            <v>10999070.459244173</v>
          </cell>
          <cell r="H3">
            <v>351565.40239131602</v>
          </cell>
          <cell r="I3">
            <v>1683528.7954573031</v>
          </cell>
          <cell r="J3">
            <v>351224.90334269014</v>
          </cell>
          <cell r="K3">
            <v>134168.60280597393</v>
          </cell>
          <cell r="L3">
            <v>473757.49195592833</v>
          </cell>
          <cell r="M3">
            <v>310794.80282761937</v>
          </cell>
          <cell r="N3">
            <v>121219.76892887337</v>
          </cell>
          <cell r="O3">
            <v>129.89870472100847</v>
          </cell>
          <cell r="P3">
            <v>0</v>
          </cell>
          <cell r="Q3">
            <v>1510.3593951799542</v>
          </cell>
          <cell r="R3">
            <v>193042.87033138357</v>
          </cell>
          <cell r="S3">
            <v>301946.47666778701</v>
          </cell>
          <cell r="T3">
            <v>133452.04685711226</v>
          </cell>
          <cell r="U3">
            <v>227484.23275159032</v>
          </cell>
          <cell r="V3">
            <v>273561.442220659</v>
          </cell>
          <cell r="W3">
            <v>275047.64930291683</v>
          </cell>
          <cell r="X3">
            <v>17.534998223700182</v>
          </cell>
          <cell r="Y3">
            <v>0</v>
          </cell>
          <cell r="Z3">
            <v>0</v>
          </cell>
          <cell r="AA3">
            <v>2002.587862925559</v>
          </cell>
          <cell r="AB3">
            <v>0</v>
          </cell>
          <cell r="AC3">
            <v>8414.3677118330597</v>
          </cell>
          <cell r="AD3">
            <v>7415.0377145304728</v>
          </cell>
          <cell r="AE3">
            <v>9180.377991473084</v>
          </cell>
          <cell r="AF3">
            <v>41164.578380297309</v>
          </cell>
          <cell r="AG3">
            <v>36934.69837810882</v>
          </cell>
          <cell r="AH3">
            <v>0</v>
          </cell>
        </row>
        <row r="4">
          <cell r="A4">
            <v>2</v>
          </cell>
          <cell r="B4" t="str">
            <v>CapeCod</v>
          </cell>
          <cell r="C4">
            <v>38412</v>
          </cell>
          <cell r="D4" t="str">
            <v>vol</v>
          </cell>
          <cell r="E4">
            <v>177263.94302243955</v>
          </cell>
          <cell r="F4">
            <v>631.90454981494156</v>
          </cell>
          <cell r="G4">
            <v>9717659.8092026077</v>
          </cell>
          <cell r="H4">
            <v>317326.85953240539</v>
          </cell>
          <cell r="I4">
            <v>1493706.2129956924</v>
          </cell>
          <cell r="J4">
            <v>317063.70249175886</v>
          </cell>
          <cell r="K4">
            <v>118110.07769881269</v>
          </cell>
          <cell r="L4">
            <v>469637.22987780831</v>
          </cell>
          <cell r="M4">
            <v>285649.88098769035</v>
          </cell>
          <cell r="N4">
            <v>118366.83909893406</v>
          </cell>
          <cell r="O4">
            <v>0</v>
          </cell>
          <cell r="P4">
            <v>0</v>
          </cell>
          <cell r="Q4">
            <v>1432.9389997687845</v>
          </cell>
          <cell r="R4">
            <v>171959.54558485761</v>
          </cell>
          <cell r="S4">
            <v>262025.24320847625</v>
          </cell>
          <cell r="T4">
            <v>120231.43932128481</v>
          </cell>
          <cell r="U4">
            <v>211560.60094836494</v>
          </cell>
          <cell r="V4">
            <v>245565.82866820265</v>
          </cell>
          <cell r="W4">
            <v>253765.83653094989</v>
          </cell>
          <cell r="X4">
            <v>17.024120406092898</v>
          </cell>
          <cell r="Y4">
            <v>0</v>
          </cell>
          <cell r="Z4">
            <v>0</v>
          </cell>
          <cell r="AA4">
            <v>1832.2674099964249</v>
          </cell>
          <cell r="AB4">
            <v>0</v>
          </cell>
          <cell r="AC4">
            <v>7942.009639799976</v>
          </cell>
          <cell r="AD4">
            <v>6626.4885059469652</v>
          </cell>
          <cell r="AE4">
            <v>9166.9439663122648</v>
          </cell>
          <cell r="AF4">
            <v>44896.630837437835</v>
          </cell>
          <cell r="AG4">
            <v>43504.050935674335</v>
          </cell>
          <cell r="AH4">
            <v>0</v>
          </cell>
        </row>
        <row r="5">
          <cell r="A5">
            <v>2</v>
          </cell>
          <cell r="B5" t="str">
            <v>CapeCod</v>
          </cell>
          <cell r="C5">
            <v>38443</v>
          </cell>
          <cell r="D5" t="str">
            <v>vol</v>
          </cell>
          <cell r="E5">
            <v>152450.62445425679</v>
          </cell>
          <cell r="F5">
            <v>493.05143949722236</v>
          </cell>
          <cell r="G5">
            <v>7144507.2257586597</v>
          </cell>
          <cell r="H5">
            <v>243607.09639232137</v>
          </cell>
          <cell r="I5">
            <v>1063366.5401739676</v>
          </cell>
          <cell r="J5">
            <v>240566.80771504028</v>
          </cell>
          <cell r="K5">
            <v>97672.843799486232</v>
          </cell>
          <cell r="L5">
            <v>393129.57080399961</v>
          </cell>
          <cell r="M5">
            <v>254787.05042680024</v>
          </cell>
          <cell r="N5">
            <v>105820.46243410888</v>
          </cell>
          <cell r="O5">
            <v>0</v>
          </cell>
          <cell r="P5">
            <v>0</v>
          </cell>
          <cell r="Q5">
            <v>1177.1078023460586</v>
          </cell>
          <cell r="R5">
            <v>129675.21945752788</v>
          </cell>
          <cell r="S5">
            <v>199785.01093285822</v>
          </cell>
          <cell r="T5">
            <v>96023.724656401086</v>
          </cell>
          <cell r="U5">
            <v>156044.45781499575</v>
          </cell>
          <cell r="V5">
            <v>213348.37623367345</v>
          </cell>
          <cell r="W5">
            <v>231102.34110742967</v>
          </cell>
          <cell r="X5">
            <v>14.691332554433135</v>
          </cell>
          <cell r="Y5">
            <v>0</v>
          </cell>
          <cell r="Z5">
            <v>0</v>
          </cell>
          <cell r="AA5">
            <v>1255.3854400389926</v>
          </cell>
          <cell r="AB5">
            <v>0</v>
          </cell>
          <cell r="AC5">
            <v>8519.1578983839172</v>
          </cell>
          <cell r="AD5">
            <v>5685.0027327071266</v>
          </cell>
          <cell r="AE5">
            <v>9371.471072831835</v>
          </cell>
          <cell r="AF5">
            <v>30675.250628556601</v>
          </cell>
          <cell r="AG5">
            <v>89094.867769150369</v>
          </cell>
          <cell r="AH5">
            <v>0</v>
          </cell>
        </row>
        <row r="6">
          <cell r="A6">
            <v>2</v>
          </cell>
          <cell r="B6" t="str">
            <v>CapeCod</v>
          </cell>
          <cell r="C6">
            <v>38473</v>
          </cell>
          <cell r="D6" t="str">
            <v>vol</v>
          </cell>
          <cell r="E6">
            <v>123290.20701463921</v>
          </cell>
          <cell r="F6">
            <v>398.66781417610923</v>
          </cell>
          <cell r="G6">
            <v>4344771.5800235132</v>
          </cell>
          <cell r="H6">
            <v>153518.35334462087</v>
          </cell>
          <cell r="I6">
            <v>575280.87946456484</v>
          </cell>
          <cell r="J6">
            <v>151676.03204231986</v>
          </cell>
          <cell r="K6">
            <v>73326.915506935955</v>
          </cell>
          <cell r="L6">
            <v>354914.19605123444</v>
          </cell>
          <cell r="M6">
            <v>226703.01525050632</v>
          </cell>
          <cell r="N6">
            <v>110956.70806666122</v>
          </cell>
          <cell r="O6">
            <v>0</v>
          </cell>
          <cell r="P6">
            <v>0</v>
          </cell>
          <cell r="Q6">
            <v>789.91069832516541</v>
          </cell>
          <cell r="R6">
            <v>79680.771989451678</v>
          </cell>
          <cell r="S6">
            <v>127719.44822075983</v>
          </cell>
          <cell r="T6">
            <v>74217.011685976264</v>
          </cell>
          <cell r="U6">
            <v>137401.22522109174</v>
          </cell>
          <cell r="V6">
            <v>159826.07394447952</v>
          </cell>
          <cell r="W6">
            <v>215476.42892952965</v>
          </cell>
          <cell r="X6">
            <v>8.3977147544350501</v>
          </cell>
          <cell r="Y6">
            <v>0</v>
          </cell>
          <cell r="Z6">
            <v>0</v>
          </cell>
          <cell r="AA6">
            <v>417.11648297353634</v>
          </cell>
          <cell r="AB6">
            <v>0</v>
          </cell>
          <cell r="AC6">
            <v>10184.003762274058</v>
          </cell>
          <cell r="AD6">
            <v>4827.8765316972094</v>
          </cell>
          <cell r="AE6">
            <v>12313.978048163368</v>
          </cell>
          <cell r="AF6">
            <v>45368.372991693192</v>
          </cell>
          <cell r="AG6">
            <v>104749.88498686418</v>
          </cell>
          <cell r="AH6">
            <v>0</v>
          </cell>
        </row>
        <row r="7">
          <cell r="A7">
            <v>2</v>
          </cell>
          <cell r="B7" t="str">
            <v>CapeCod</v>
          </cell>
          <cell r="C7">
            <v>38504</v>
          </cell>
          <cell r="D7" t="str">
            <v>vol</v>
          </cell>
          <cell r="E7">
            <v>112212.55903753355</v>
          </cell>
          <cell r="F7">
            <v>309.67881529574231</v>
          </cell>
          <cell r="G7">
            <v>2595018.7820018693</v>
          </cell>
          <cell r="H7">
            <v>85198.62018887313</v>
          </cell>
          <cell r="I7">
            <v>267104.91949909466</v>
          </cell>
          <cell r="J7">
            <v>81480.235309258758</v>
          </cell>
          <cell r="K7">
            <v>59235.004548707642</v>
          </cell>
          <cell r="L7">
            <v>322619.12216443592</v>
          </cell>
          <cell r="M7">
            <v>192203.70278348529</v>
          </cell>
          <cell r="N7">
            <v>125435.13162064357</v>
          </cell>
          <cell r="O7">
            <v>0</v>
          </cell>
          <cell r="P7">
            <v>0</v>
          </cell>
          <cell r="Q7">
            <v>425.14403554613853</v>
          </cell>
          <cell r="R7">
            <v>32935.382213414916</v>
          </cell>
          <cell r="S7">
            <v>60886.7096754331</v>
          </cell>
          <cell r="T7">
            <v>54556.978406161965</v>
          </cell>
          <cell r="U7">
            <v>106862.17815558022</v>
          </cell>
          <cell r="V7">
            <v>111095.85320692314</v>
          </cell>
          <cell r="W7">
            <v>188391.03813562077</v>
          </cell>
          <cell r="X7">
            <v>8.5042821357927156</v>
          </cell>
          <cell r="Y7">
            <v>0</v>
          </cell>
          <cell r="Z7">
            <v>0</v>
          </cell>
          <cell r="AA7">
            <v>638.52630031280671</v>
          </cell>
          <cell r="AB7">
            <v>0</v>
          </cell>
          <cell r="AC7">
            <v>7877.3641503221588</v>
          </cell>
          <cell r="AD7">
            <v>3887.5888927172928</v>
          </cell>
          <cell r="AE7">
            <v>12250.999114592732</v>
          </cell>
          <cell r="AF7">
            <v>55062.689877510697</v>
          </cell>
          <cell r="AG7">
            <v>91719.801041985076</v>
          </cell>
          <cell r="AH7">
            <v>27.838416701404714</v>
          </cell>
        </row>
        <row r="8">
          <cell r="A8">
            <v>2</v>
          </cell>
          <cell r="B8" t="str">
            <v>CapeCod</v>
          </cell>
          <cell r="C8">
            <v>38534</v>
          </cell>
          <cell r="D8" t="str">
            <v>vol</v>
          </cell>
          <cell r="E8">
            <v>120535.2671400494</v>
          </cell>
          <cell r="F8">
            <v>263.49474751461469</v>
          </cell>
          <cell r="G8">
            <v>1876105.2582857024</v>
          </cell>
          <cell r="H8">
            <v>53988.861775491219</v>
          </cell>
          <cell r="I8">
            <v>148684.03818769887</v>
          </cell>
          <cell r="J8">
            <v>50707.7510104139</v>
          </cell>
          <cell r="K8">
            <v>57248.869758169865</v>
          </cell>
          <cell r="L8">
            <v>341357.01945446391</v>
          </cell>
          <cell r="M8">
            <v>198300.05378019428</v>
          </cell>
          <cell r="N8">
            <v>85460.262715535602</v>
          </cell>
          <cell r="O8">
            <v>0</v>
          </cell>
          <cell r="P8">
            <v>17.482862486550619</v>
          </cell>
          <cell r="Q8">
            <v>221.4567704841254</v>
          </cell>
          <cell r="R8">
            <v>16558.215538575056</v>
          </cell>
          <cell r="S8">
            <v>39977.692551041</v>
          </cell>
          <cell r="T8">
            <v>37061.261712867396</v>
          </cell>
          <cell r="U8">
            <v>79490.479400750439</v>
          </cell>
          <cell r="V8">
            <v>81253.925966444338</v>
          </cell>
          <cell r="W8">
            <v>171269.5617631973</v>
          </cell>
          <cell r="X8">
            <v>9.3034887458776669</v>
          </cell>
          <cell r="Y8">
            <v>0.80565250726005488</v>
          </cell>
          <cell r="Z8">
            <v>0</v>
          </cell>
          <cell r="AA8">
            <v>0</v>
          </cell>
          <cell r="AB8">
            <v>0</v>
          </cell>
          <cell r="AC8">
            <v>9590.3208561505635</v>
          </cell>
          <cell r="AD8">
            <v>4541.3217403867566</v>
          </cell>
          <cell r="AE8">
            <v>15638.185657049771</v>
          </cell>
          <cell r="AF8">
            <v>46101.036563999129</v>
          </cell>
          <cell r="AG8">
            <v>71151.120086794763</v>
          </cell>
          <cell r="AH8">
            <v>115.63608923567531</v>
          </cell>
        </row>
        <row r="9">
          <cell r="A9">
            <v>2</v>
          </cell>
          <cell r="B9" t="str">
            <v>CapeCod</v>
          </cell>
          <cell r="C9">
            <v>38565</v>
          </cell>
          <cell r="D9" t="str">
            <v>vol</v>
          </cell>
          <cell r="E9">
            <v>113914.9258032666</v>
          </cell>
          <cell r="F9">
            <v>267.91295102243765</v>
          </cell>
          <cell r="G9">
            <v>1706856.532208323</v>
          </cell>
          <cell r="H9">
            <v>44979.873794314473</v>
          </cell>
          <cell r="I9">
            <v>137663.9253788908</v>
          </cell>
          <cell r="J9">
            <v>47469.802895258908</v>
          </cell>
          <cell r="K9">
            <v>54642.745737547761</v>
          </cell>
          <cell r="L9">
            <v>383118.84085870942</v>
          </cell>
          <cell r="M9">
            <v>203507.06621673773</v>
          </cell>
          <cell r="N9">
            <v>89531.064601632432</v>
          </cell>
          <cell r="O9">
            <v>0</v>
          </cell>
          <cell r="P9">
            <v>17.930200700260993</v>
          </cell>
          <cell r="Q9">
            <v>151.76319699869629</v>
          </cell>
          <cell r="R9">
            <v>14876.899115889883</v>
          </cell>
          <cell r="S9">
            <v>41585.71101911903</v>
          </cell>
          <cell r="T9">
            <v>36548.598966797239</v>
          </cell>
          <cell r="U9">
            <v>75805.150246942198</v>
          </cell>
          <cell r="V9">
            <v>83960.218744073034</v>
          </cell>
          <cell r="W9">
            <v>165355.2582607455</v>
          </cell>
          <cell r="X9">
            <v>7.1144185459158029</v>
          </cell>
          <cell r="Y9">
            <v>0.86452910184220044</v>
          </cell>
          <cell r="Z9">
            <v>0</v>
          </cell>
          <cell r="AA9">
            <v>0</v>
          </cell>
          <cell r="AB9">
            <v>0</v>
          </cell>
          <cell r="AC9">
            <v>6894.0355786149448</v>
          </cell>
          <cell r="AD9">
            <v>3487.9790842329862</v>
          </cell>
          <cell r="AE9">
            <v>21741.630553375606</v>
          </cell>
          <cell r="AF9">
            <v>43892.990331201763</v>
          </cell>
          <cell r="AG9">
            <v>71242.62810616364</v>
          </cell>
          <cell r="AH9">
            <v>140.81928275232747</v>
          </cell>
        </row>
        <row r="10">
          <cell r="A10">
            <v>2</v>
          </cell>
          <cell r="B10" t="str">
            <v>CapeCod</v>
          </cell>
          <cell r="C10">
            <v>38596</v>
          </cell>
          <cell r="D10" t="str">
            <v>vol</v>
          </cell>
          <cell r="E10">
            <v>101121.38931028628</v>
          </cell>
          <cell r="F10">
            <v>270.82716070616982</v>
          </cell>
          <cell r="G10">
            <v>1705632.6938559846</v>
          </cell>
          <cell r="H10">
            <v>46144.514214940631</v>
          </cell>
          <cell r="I10">
            <v>148406.57456833456</v>
          </cell>
          <cell r="J10">
            <v>52947.359073238338</v>
          </cell>
          <cell r="K10">
            <v>46370.052772645402</v>
          </cell>
          <cell r="L10">
            <v>377743.90112757287</v>
          </cell>
          <cell r="M10">
            <v>194884.04527277325</v>
          </cell>
          <cell r="N10">
            <v>103708.5080913971</v>
          </cell>
          <cell r="O10">
            <v>0</v>
          </cell>
          <cell r="P10">
            <v>23.634866903587412</v>
          </cell>
          <cell r="Q10">
            <v>156.20207403084308</v>
          </cell>
          <cell r="R10">
            <v>16816.431965086616</v>
          </cell>
          <cell r="S10">
            <v>42588.585394747126</v>
          </cell>
          <cell r="T10">
            <v>44755.617924220533</v>
          </cell>
          <cell r="U10">
            <v>75408.663069254908</v>
          </cell>
          <cell r="V10">
            <v>83909.305035024969</v>
          </cell>
          <cell r="W10">
            <v>180896.1488658209</v>
          </cell>
          <cell r="X10">
            <v>8.7649631178379774</v>
          </cell>
          <cell r="Y10">
            <v>1.3913445760840628</v>
          </cell>
          <cell r="Z10">
            <v>0</v>
          </cell>
          <cell r="AA10">
            <v>0</v>
          </cell>
          <cell r="AB10">
            <v>0</v>
          </cell>
          <cell r="AC10">
            <v>7818.3920086971375</v>
          </cell>
          <cell r="AD10">
            <v>4015.1351276784344</v>
          </cell>
          <cell r="AE10">
            <v>22032.288101592494</v>
          </cell>
          <cell r="AF10">
            <v>38615.271223377364</v>
          </cell>
          <cell r="AG10">
            <v>83426.926753812179</v>
          </cell>
          <cell r="AH10">
            <v>162.70844410858263</v>
          </cell>
        </row>
        <row r="11">
          <cell r="A11">
            <v>2</v>
          </cell>
          <cell r="B11" t="str">
            <v>CapeCod</v>
          </cell>
          <cell r="C11">
            <v>38626</v>
          </cell>
          <cell r="D11" t="str">
            <v>vol</v>
          </cell>
          <cell r="E11">
            <v>88367.170477658976</v>
          </cell>
          <cell r="F11">
            <v>275.88027879833078</v>
          </cell>
          <cell r="G11">
            <v>2097780.1988287414</v>
          </cell>
          <cell r="H11">
            <v>63036.855751485738</v>
          </cell>
          <cell r="I11">
            <v>199924.31505566812</v>
          </cell>
          <cell r="J11">
            <v>89632.998242248839</v>
          </cell>
          <cell r="K11">
            <v>74585.572762350814</v>
          </cell>
          <cell r="L11">
            <v>291406.69481381145</v>
          </cell>
          <cell r="M11">
            <v>206143.54162405996</v>
          </cell>
          <cell r="N11">
            <v>117399.63426443544</v>
          </cell>
          <cell r="O11">
            <v>0</v>
          </cell>
          <cell r="P11">
            <v>25.456136060178011</v>
          </cell>
          <cell r="Q11">
            <v>228.80910562697792</v>
          </cell>
          <cell r="R11">
            <v>29884.087388443117</v>
          </cell>
          <cell r="S11">
            <v>73440.820270987926</v>
          </cell>
          <cell r="T11">
            <v>46578.655207221469</v>
          </cell>
          <cell r="U11">
            <v>74779.927680112814</v>
          </cell>
          <cell r="V11">
            <v>89608.858495596694</v>
          </cell>
          <cell r="W11">
            <v>174798.41801503548</v>
          </cell>
          <cell r="X11">
            <v>11.424722300658486</v>
          </cell>
          <cell r="Y11">
            <v>1.2723020671081897</v>
          </cell>
          <cell r="Z11">
            <v>0</v>
          </cell>
          <cell r="AA11">
            <v>94.446541223817718</v>
          </cell>
          <cell r="AB11">
            <v>0</v>
          </cell>
          <cell r="AC11">
            <v>6847.4549263097288</v>
          </cell>
          <cell r="AD11">
            <v>4255.4817883583519</v>
          </cell>
          <cell r="AE11">
            <v>15150.843086548171</v>
          </cell>
          <cell r="AF11">
            <v>39427.703701038889</v>
          </cell>
          <cell r="AG11">
            <v>109297.45508407208</v>
          </cell>
          <cell r="AH11">
            <v>159.46250754580515</v>
          </cell>
        </row>
        <row r="12">
          <cell r="A12">
            <v>2</v>
          </cell>
          <cell r="B12" t="str">
            <v>CapeCod</v>
          </cell>
          <cell r="C12">
            <v>38657</v>
          </cell>
          <cell r="D12" t="str">
            <v>vol</v>
          </cell>
          <cell r="E12">
            <v>108089.30890033396</v>
          </cell>
          <cell r="F12">
            <v>412.69019560342275</v>
          </cell>
          <cell r="G12">
            <v>4059605.4821131127</v>
          </cell>
          <cell r="H12">
            <v>132064.01218723509</v>
          </cell>
          <cell r="I12">
            <v>472652.18177073559</v>
          </cell>
          <cell r="J12">
            <v>154317.46851419227</v>
          </cell>
          <cell r="K12">
            <v>94472.190823975689</v>
          </cell>
          <cell r="L12">
            <v>305938.22723857127</v>
          </cell>
          <cell r="M12">
            <v>227050.39853489655</v>
          </cell>
          <cell r="N12">
            <v>103958.52734833721</v>
          </cell>
          <cell r="O12">
            <v>0</v>
          </cell>
          <cell r="P12">
            <v>7.0497271634040111</v>
          </cell>
          <cell r="Q12">
            <v>609.29615673414764</v>
          </cell>
          <cell r="R12">
            <v>59762.841591549841</v>
          </cell>
          <cell r="S12">
            <v>127125.55434970582</v>
          </cell>
          <cell r="T12">
            <v>62661.895340479023</v>
          </cell>
          <cell r="U12">
            <v>96282.14005144409</v>
          </cell>
          <cell r="V12">
            <v>119973.47325707805</v>
          </cell>
          <cell r="W12">
            <v>171084.6582915718</v>
          </cell>
          <cell r="X12">
            <v>12.154656375951429</v>
          </cell>
          <cell r="Y12">
            <v>0</v>
          </cell>
          <cell r="Z12">
            <v>0</v>
          </cell>
          <cell r="AA12">
            <v>448.04316281944</v>
          </cell>
          <cell r="AB12">
            <v>0</v>
          </cell>
          <cell r="AC12">
            <v>4645.5398839767668</v>
          </cell>
          <cell r="AD12">
            <v>6093.5900389641565</v>
          </cell>
          <cell r="AE12">
            <v>11936.287813118735</v>
          </cell>
          <cell r="AF12">
            <v>48936.183121987815</v>
          </cell>
          <cell r="AG12">
            <v>96286.190193124712</v>
          </cell>
          <cell r="AH12">
            <v>170.77878156948537</v>
          </cell>
        </row>
        <row r="13">
          <cell r="A13">
            <v>2</v>
          </cell>
          <cell r="B13" t="str">
            <v>CapeCod</v>
          </cell>
          <cell r="C13">
            <v>38687</v>
          </cell>
          <cell r="D13" t="str">
            <v>vol</v>
          </cell>
          <cell r="E13">
            <v>150290.98597419375</v>
          </cell>
          <cell r="F13">
            <v>555.5075181445975</v>
          </cell>
          <cell r="G13">
            <v>7423739.5984111857</v>
          </cell>
          <cell r="H13">
            <v>231735.7030309976</v>
          </cell>
          <cell r="I13">
            <v>964017.70428961015</v>
          </cell>
          <cell r="J13">
            <v>271499.63440759736</v>
          </cell>
          <cell r="K13">
            <v>132901.73748451477</v>
          </cell>
          <cell r="L13">
            <v>412328.83847965987</v>
          </cell>
          <cell r="M13">
            <v>258473.163958124</v>
          </cell>
          <cell r="N13">
            <v>102222.02726276589</v>
          </cell>
          <cell r="O13">
            <v>0</v>
          </cell>
          <cell r="P13">
            <v>17.234363254880645</v>
          </cell>
          <cell r="Q13">
            <v>1677.1926866006804</v>
          </cell>
          <cell r="R13">
            <v>110637.23817376234</v>
          </cell>
          <cell r="S13">
            <v>225570.94424084839</v>
          </cell>
          <cell r="T13">
            <v>104096.53036912056</v>
          </cell>
          <cell r="U13">
            <v>113113.66116775073</v>
          </cell>
          <cell r="V13">
            <v>155147.08770413935</v>
          </cell>
          <cell r="W13">
            <v>241189.5834980738</v>
          </cell>
          <cell r="X13">
            <v>8.9979544370415958</v>
          </cell>
          <cell r="Y13">
            <v>0.80705438713841493</v>
          </cell>
          <cell r="Z13">
            <v>0</v>
          </cell>
          <cell r="AA13">
            <v>3627.3825534726398</v>
          </cell>
          <cell r="AB13">
            <v>0</v>
          </cell>
          <cell r="AC13">
            <v>1526.6134765249856</v>
          </cell>
          <cell r="AD13">
            <v>6389.774577497923</v>
          </cell>
          <cell r="AE13">
            <v>11674.45811059516</v>
          </cell>
          <cell r="AF13">
            <v>51227.415286313684</v>
          </cell>
          <cell r="AG13">
            <v>66297.655173400024</v>
          </cell>
          <cell r="AH13">
            <v>263.42819260756738</v>
          </cell>
        </row>
        <row r="14">
          <cell r="A14">
            <v>2</v>
          </cell>
          <cell r="B14" t="str">
            <v>CapeCod</v>
          </cell>
          <cell r="C14">
            <v>38718</v>
          </cell>
          <cell r="D14" t="str">
            <v>vol</v>
          </cell>
          <cell r="E14">
            <v>185486.65863878393</v>
          </cell>
          <cell r="F14">
            <v>706.37947694179968</v>
          </cell>
          <cell r="G14">
            <v>10961650.196178112</v>
          </cell>
          <cell r="H14">
            <v>339610.36527849425</v>
          </cell>
          <cell r="I14">
            <v>1742473.2688983548</v>
          </cell>
          <cell r="J14">
            <v>334010.61177870305</v>
          </cell>
          <cell r="K14">
            <v>73929.951138852091</v>
          </cell>
          <cell r="L14">
            <v>509745.58454528073</v>
          </cell>
          <cell r="M14">
            <v>303096.773468712</v>
          </cell>
          <cell r="N14">
            <v>94593.959128508141</v>
          </cell>
          <cell r="O14">
            <v>0</v>
          </cell>
          <cell r="P14">
            <v>0</v>
          </cell>
          <cell r="Q14">
            <v>2336.651593494892</v>
          </cell>
          <cell r="R14">
            <v>173883.18948141954</v>
          </cell>
          <cell r="S14">
            <v>266835.95661718375</v>
          </cell>
          <cell r="T14">
            <v>119758.00127111914</v>
          </cell>
          <cell r="U14">
            <v>172384.36365324733</v>
          </cell>
          <cell r="V14">
            <v>234360.24635504122</v>
          </cell>
          <cell r="W14">
            <v>244889.97636522926</v>
          </cell>
          <cell r="X14">
            <v>23.938046512757211</v>
          </cell>
          <cell r="Y14">
            <v>0</v>
          </cell>
          <cell r="Z14">
            <v>0</v>
          </cell>
          <cell r="AA14">
            <v>1877.5362973105464</v>
          </cell>
          <cell r="AB14">
            <v>0</v>
          </cell>
          <cell r="AC14">
            <v>19063.370705837344</v>
          </cell>
          <cell r="AD14">
            <v>6506.1691434140812</v>
          </cell>
          <cell r="AE14">
            <v>7410.6702808842992</v>
          </cell>
          <cell r="AF14">
            <v>108242.39783266492</v>
          </cell>
          <cell r="AG14">
            <v>57251.82148385256</v>
          </cell>
          <cell r="AH14">
            <v>339.04212198861114</v>
          </cell>
        </row>
        <row r="15">
          <cell r="A15">
            <v>2</v>
          </cell>
          <cell r="B15" t="str">
            <v>CapeCod</v>
          </cell>
          <cell r="C15">
            <v>38749</v>
          </cell>
          <cell r="D15" t="str">
            <v>vol</v>
          </cell>
          <cell r="E15">
            <v>180866.71774111639</v>
          </cell>
          <cell r="F15">
            <v>634.92536321559862</v>
          </cell>
          <cell r="G15">
            <v>11131491.460333772</v>
          </cell>
          <cell r="H15">
            <v>351016.64963317674</v>
          </cell>
          <cell r="I15">
            <v>1795201.2010829775</v>
          </cell>
          <cell r="J15">
            <v>334040.1026446328</v>
          </cell>
          <cell r="K15">
            <v>68524.278004024294</v>
          </cell>
          <cell r="L15">
            <v>521910.08207608038</v>
          </cell>
          <cell r="M15">
            <v>304107.75658861356</v>
          </cell>
          <cell r="N15">
            <v>96398.973263494045</v>
          </cell>
          <cell r="O15">
            <v>0</v>
          </cell>
          <cell r="P15">
            <v>7.6419424077551827</v>
          </cell>
          <cell r="Q15">
            <v>2452.3958046367293</v>
          </cell>
          <cell r="R15">
            <v>190053.95596817604</v>
          </cell>
          <cell r="S15">
            <v>268955.91971022316</v>
          </cell>
          <cell r="T15">
            <v>129077.94650620747</v>
          </cell>
          <cell r="U15">
            <v>182982.4127249147</v>
          </cell>
          <cell r="V15">
            <v>236452.09054828496</v>
          </cell>
          <cell r="W15">
            <v>230352.1046726302</v>
          </cell>
          <cell r="X15">
            <v>25.741883433675152</v>
          </cell>
          <cell r="Y15">
            <v>0</v>
          </cell>
          <cell r="Z15">
            <v>0</v>
          </cell>
          <cell r="AA15">
            <v>1821.394003716639</v>
          </cell>
          <cell r="AB15">
            <v>0</v>
          </cell>
          <cell r="AC15">
            <v>20061.551801143611</v>
          </cell>
          <cell r="AD15">
            <v>6746.4972849023379</v>
          </cell>
          <cell r="AE15">
            <v>4945.5416470398823</v>
          </cell>
          <cell r="AF15">
            <v>98454.369482459908</v>
          </cell>
          <cell r="AG15">
            <v>39102.937444551098</v>
          </cell>
          <cell r="AH15">
            <v>254.95739962926041</v>
          </cell>
        </row>
        <row r="16">
          <cell r="A16">
            <v>2</v>
          </cell>
          <cell r="B16" t="str">
            <v>CapeCod</v>
          </cell>
          <cell r="C16">
            <v>38777</v>
          </cell>
          <cell r="D16" t="str">
            <v>vol</v>
          </cell>
          <cell r="E16">
            <v>155796.44847120345</v>
          </cell>
          <cell r="F16">
            <v>585.02793407034028</v>
          </cell>
          <cell r="G16">
            <v>9803455.6919684</v>
          </cell>
          <cell r="H16">
            <v>322480.78145890083</v>
          </cell>
          <cell r="I16">
            <v>1559986.419606118</v>
          </cell>
          <cell r="J16">
            <v>302830.21682194032</v>
          </cell>
          <cell r="K16">
            <v>65128.082383775851</v>
          </cell>
          <cell r="L16">
            <v>516723.24782709219</v>
          </cell>
          <cell r="M16">
            <v>274591.05086376076</v>
          </cell>
          <cell r="N16">
            <v>94317.823463603898</v>
          </cell>
          <cell r="O16">
            <v>0</v>
          </cell>
          <cell r="P16">
            <v>22.845128116831194</v>
          </cell>
          <cell r="Q16">
            <v>2332.3711853567615</v>
          </cell>
          <cell r="R16">
            <v>177488.88631535863</v>
          </cell>
          <cell r="S16">
            <v>241866.79450983414</v>
          </cell>
          <cell r="T16">
            <v>115362.20333228068</v>
          </cell>
          <cell r="U16">
            <v>164065.65074449481</v>
          </cell>
          <cell r="V16">
            <v>223824.24149218903</v>
          </cell>
          <cell r="W16">
            <v>211798.96563879959</v>
          </cell>
          <cell r="X16">
            <v>24.308610476275462</v>
          </cell>
          <cell r="Y16">
            <v>0</v>
          </cell>
          <cell r="Z16">
            <v>0</v>
          </cell>
          <cell r="AA16">
            <v>1694.0980625932305</v>
          </cell>
          <cell r="AB16">
            <v>0</v>
          </cell>
          <cell r="AC16">
            <v>18933.825651367461</v>
          </cell>
          <cell r="AD16">
            <v>6039.1870046722706</v>
          </cell>
          <cell r="AE16">
            <v>5542.9575755149208</v>
          </cell>
          <cell r="AF16">
            <v>92268.575618819217</v>
          </cell>
          <cell r="AG16">
            <v>47347.623060234087</v>
          </cell>
          <cell r="AH16">
            <v>411.50659827640686</v>
          </cell>
        </row>
        <row r="17">
          <cell r="A17">
            <v>2</v>
          </cell>
          <cell r="B17" t="str">
            <v>CapeCod</v>
          </cell>
          <cell r="C17">
            <v>38808</v>
          </cell>
          <cell r="D17" t="str">
            <v>vol</v>
          </cell>
          <cell r="E17">
            <v>137405.92750497069</v>
          </cell>
          <cell r="F17">
            <v>524.14818116940125</v>
          </cell>
          <cell r="G17">
            <v>7206431.2211872367</v>
          </cell>
          <cell r="H17">
            <v>258638.60851156211</v>
          </cell>
          <cell r="I17">
            <v>1103322.7232792161</v>
          </cell>
          <cell r="J17">
            <v>235540.98937172556</v>
          </cell>
          <cell r="K17">
            <v>62842.051689573542</v>
          </cell>
          <cell r="L17">
            <v>430418.60797230969</v>
          </cell>
          <cell r="M17">
            <v>243556.8929087657</v>
          </cell>
          <cell r="N17">
            <v>84295.220563854658</v>
          </cell>
          <cell r="O17">
            <v>0</v>
          </cell>
          <cell r="P17">
            <v>14.873366017766328</v>
          </cell>
          <cell r="Q17">
            <v>2065.2558564698229</v>
          </cell>
          <cell r="R17">
            <v>132364.02046206643</v>
          </cell>
          <cell r="S17">
            <v>182437.41352950028</v>
          </cell>
          <cell r="T17">
            <v>92425.803588980416</v>
          </cell>
          <cell r="U17">
            <v>135581.38927372062</v>
          </cell>
          <cell r="V17">
            <v>195621.38502262891</v>
          </cell>
          <cell r="W17">
            <v>193057.47821369747</v>
          </cell>
          <cell r="X17">
            <v>19.716079642292705</v>
          </cell>
          <cell r="Y17">
            <v>0</v>
          </cell>
          <cell r="Z17">
            <v>0</v>
          </cell>
          <cell r="AA17">
            <v>1121.9728738730798</v>
          </cell>
          <cell r="AB17">
            <v>0</v>
          </cell>
          <cell r="AC17">
            <v>16450.176690558194</v>
          </cell>
          <cell r="AD17">
            <v>5222.5086881975494</v>
          </cell>
          <cell r="AE17">
            <v>6425.2857395302544</v>
          </cell>
          <cell r="AF17">
            <v>77057.788458034105</v>
          </cell>
          <cell r="AG17">
            <v>82299.59602895139</v>
          </cell>
          <cell r="AH17">
            <v>190.14729965727147</v>
          </cell>
        </row>
        <row r="18">
          <cell r="A18">
            <v>2</v>
          </cell>
          <cell r="B18" t="str">
            <v>CapeCod</v>
          </cell>
          <cell r="C18">
            <v>38838</v>
          </cell>
          <cell r="D18" t="str">
            <v>vol</v>
          </cell>
          <cell r="E18">
            <v>113692.79223262229</v>
          </cell>
          <cell r="F18">
            <v>427.58553023321122</v>
          </cell>
          <cell r="G18">
            <v>4361500.6630469803</v>
          </cell>
          <cell r="H18">
            <v>167021.22241751335</v>
          </cell>
          <cell r="I18">
            <v>590255.92507597141</v>
          </cell>
          <cell r="J18">
            <v>141899.28486518902</v>
          </cell>
          <cell r="K18">
            <v>57136.258712452145</v>
          </cell>
          <cell r="L18">
            <v>384618.97954438819</v>
          </cell>
          <cell r="M18">
            <v>208881.03706880714</v>
          </cell>
          <cell r="N18">
            <v>88051.607912572319</v>
          </cell>
          <cell r="O18">
            <v>0</v>
          </cell>
          <cell r="P18">
            <v>13.265648608384135</v>
          </cell>
          <cell r="Q18">
            <v>1387.8162330771058</v>
          </cell>
          <cell r="R18">
            <v>86073.183151399498</v>
          </cell>
          <cell r="S18">
            <v>131621.89854005506</v>
          </cell>
          <cell r="T18">
            <v>71218.587447325568</v>
          </cell>
          <cell r="U18">
            <v>124727.72184918889</v>
          </cell>
          <cell r="V18">
            <v>147327.39381554781</v>
          </cell>
          <cell r="W18">
            <v>178979.01181005914</v>
          </cell>
          <cell r="X18">
            <v>12.951347774325134</v>
          </cell>
          <cell r="Y18">
            <v>0</v>
          </cell>
          <cell r="Z18">
            <v>0</v>
          </cell>
          <cell r="AA18">
            <v>248.71890745834705</v>
          </cell>
          <cell r="AB18">
            <v>0</v>
          </cell>
          <cell r="AC18">
            <v>15476.914113326513</v>
          </cell>
          <cell r="AD18">
            <v>4430.2816785885107</v>
          </cell>
          <cell r="AE18">
            <v>9678.9827005611915</v>
          </cell>
          <cell r="AF18">
            <v>89887.485303879395</v>
          </cell>
          <cell r="AG18">
            <v>95242.670832900898</v>
          </cell>
          <cell r="AH18">
            <v>157.45143091149913</v>
          </cell>
        </row>
        <row r="19">
          <cell r="A19">
            <v>2</v>
          </cell>
          <cell r="B19" t="str">
            <v>CapeCod</v>
          </cell>
          <cell r="C19">
            <v>38869</v>
          </cell>
          <cell r="D19" t="str">
            <v>vol</v>
          </cell>
          <cell r="E19">
            <v>107987.49786745649</v>
          </cell>
          <cell r="F19">
            <v>392.04336120644263</v>
          </cell>
          <cell r="G19">
            <v>2640193.5053336658</v>
          </cell>
          <cell r="H19">
            <v>94569.512884797281</v>
          </cell>
          <cell r="I19">
            <v>272243.44788941735</v>
          </cell>
          <cell r="J19">
            <v>77973.526866387241</v>
          </cell>
          <cell r="K19">
            <v>56426.603469328227</v>
          </cell>
          <cell r="L19">
            <v>358851.29350981326</v>
          </cell>
          <cell r="M19">
            <v>179187.95423661676</v>
          </cell>
          <cell r="N19">
            <v>100961.24517473239</v>
          </cell>
          <cell r="O19">
            <v>0</v>
          </cell>
          <cell r="P19">
            <v>7.6048416854390553</v>
          </cell>
          <cell r="Q19">
            <v>758.26429948268969</v>
          </cell>
          <cell r="R19">
            <v>36961.80457480318</v>
          </cell>
          <cell r="S19">
            <v>66176.99403537433</v>
          </cell>
          <cell r="T19">
            <v>52961.96597460335</v>
          </cell>
          <cell r="U19">
            <v>105754.19182768476</v>
          </cell>
          <cell r="V19">
            <v>113479.23715787931</v>
          </cell>
          <cell r="W19">
            <v>159271.24483586461</v>
          </cell>
          <cell r="X19">
            <v>11.630833607474383</v>
          </cell>
          <cell r="Y19">
            <v>0</v>
          </cell>
          <cell r="Z19">
            <v>0</v>
          </cell>
          <cell r="AA19">
            <v>549.22602346544022</v>
          </cell>
          <cell r="AB19">
            <v>0</v>
          </cell>
          <cell r="AC19">
            <v>11127.859981003287</v>
          </cell>
          <cell r="AD19">
            <v>3675.6091227538082</v>
          </cell>
          <cell r="AE19">
            <v>10571.858217837344</v>
          </cell>
          <cell r="AF19">
            <v>93266.720214516201</v>
          </cell>
          <cell r="AG19">
            <v>83018.507495198806</v>
          </cell>
          <cell r="AH19">
            <v>103.4288694249543</v>
          </cell>
        </row>
        <row r="20">
          <cell r="A20">
            <v>2</v>
          </cell>
          <cell r="B20" t="str">
            <v>CapeCod</v>
          </cell>
          <cell r="C20">
            <v>38899</v>
          </cell>
          <cell r="D20" t="str">
            <v>vol</v>
          </cell>
          <cell r="E20">
            <v>116003.28509063416</v>
          </cell>
          <cell r="F20">
            <v>331.85435592259677</v>
          </cell>
          <cell r="G20">
            <v>1890111.2800570074</v>
          </cell>
          <cell r="H20">
            <v>58822.93475781774</v>
          </cell>
          <cell r="I20">
            <v>150497.13008252278</v>
          </cell>
          <cell r="J20">
            <v>46524.318370941641</v>
          </cell>
          <cell r="K20">
            <v>55561.564936588424</v>
          </cell>
          <cell r="L20">
            <v>354992.55752371537</v>
          </cell>
          <cell r="M20">
            <v>171275.32093450704</v>
          </cell>
          <cell r="N20">
            <v>67606.669689479488</v>
          </cell>
          <cell r="O20">
            <v>0</v>
          </cell>
          <cell r="P20">
            <v>13.072725978317855</v>
          </cell>
          <cell r="Q20">
            <v>404.01513052167451</v>
          </cell>
          <cell r="R20">
            <v>19159.294861636638</v>
          </cell>
          <cell r="S20">
            <v>45324.05345857158</v>
          </cell>
          <cell r="T20">
            <v>35066.213860819742</v>
          </cell>
          <cell r="U20">
            <v>89433.293423804251</v>
          </cell>
          <cell r="V20">
            <v>92687.278534841549</v>
          </cell>
          <cell r="W20">
            <v>158592.12807900153</v>
          </cell>
          <cell r="X20">
            <v>9.5670563679887159</v>
          </cell>
          <cell r="Y20">
            <v>0.14851848872842649</v>
          </cell>
          <cell r="Z20">
            <v>0</v>
          </cell>
          <cell r="AA20">
            <v>0</v>
          </cell>
          <cell r="AB20">
            <v>0</v>
          </cell>
          <cell r="AC20">
            <v>11543.366336259276</v>
          </cell>
          <cell r="AD20">
            <v>4331.2502375652002</v>
          </cell>
          <cell r="AE20">
            <v>14614.841122159145</v>
          </cell>
          <cell r="AF20">
            <v>75838.663512276442</v>
          </cell>
          <cell r="AG20">
            <v>61521.313511199638</v>
          </cell>
          <cell r="AH20">
            <v>117.44153668866855</v>
          </cell>
        </row>
        <row r="21">
          <cell r="A21">
            <v>2</v>
          </cell>
          <cell r="B21" t="str">
            <v>CapeCod</v>
          </cell>
          <cell r="C21">
            <v>38930</v>
          </cell>
          <cell r="D21" t="str">
            <v>vol</v>
          </cell>
          <cell r="E21">
            <v>108587.47791942123</v>
          </cell>
          <cell r="F21">
            <v>318.19803492512773</v>
          </cell>
          <cell r="G21">
            <v>1691229.4604037136</v>
          </cell>
          <cell r="H21">
            <v>48711.973974567118</v>
          </cell>
          <cell r="I21">
            <v>137504.35096622136</v>
          </cell>
          <cell r="J21">
            <v>42826.620784554885</v>
          </cell>
          <cell r="K21">
            <v>55386.212434658119</v>
          </cell>
          <cell r="L21">
            <v>375641.38154764648</v>
          </cell>
          <cell r="M21">
            <v>175428.48454312945</v>
          </cell>
          <cell r="N21">
            <v>92126.240502147426</v>
          </cell>
          <cell r="O21">
            <v>0</v>
          </cell>
          <cell r="P21">
            <v>0</v>
          </cell>
          <cell r="Q21">
            <v>268.11246407997191</v>
          </cell>
          <cell r="R21">
            <v>14526.22729091281</v>
          </cell>
          <cell r="S21">
            <v>39603.800837704592</v>
          </cell>
          <cell r="T21">
            <v>33081.094416225154</v>
          </cell>
          <cell r="U21">
            <v>80538.465870136293</v>
          </cell>
          <cell r="V21">
            <v>92601.735650660979</v>
          </cell>
          <cell r="W21">
            <v>150512.39244849735</v>
          </cell>
          <cell r="X21">
            <v>6.2146617455713855</v>
          </cell>
          <cell r="Y21">
            <v>0</v>
          </cell>
          <cell r="Z21">
            <v>0</v>
          </cell>
          <cell r="AA21">
            <v>0</v>
          </cell>
          <cell r="AB21">
            <v>0</v>
          </cell>
          <cell r="AC21">
            <v>9238.070330865814</v>
          </cell>
          <cell r="AD21">
            <v>6664.993486104604</v>
          </cell>
          <cell r="AE21">
            <v>20067.684771672393</v>
          </cell>
          <cell r="AF21">
            <v>73705.744839918276</v>
          </cell>
          <cell r="AG21">
            <v>53494.936367884569</v>
          </cell>
          <cell r="AH21">
            <v>0</v>
          </cell>
        </row>
        <row r="22">
          <cell r="A22">
            <v>2</v>
          </cell>
          <cell r="B22" t="str">
            <v>CapeCod</v>
          </cell>
          <cell r="C22">
            <v>38961</v>
          </cell>
          <cell r="D22" t="str">
            <v>vol</v>
          </cell>
          <cell r="E22">
            <v>96198.151035602175</v>
          </cell>
          <cell r="F22">
            <v>298.89441891404465</v>
          </cell>
          <cell r="G22">
            <v>1674301.9133476235</v>
          </cell>
          <cell r="H22">
            <v>50150.290164199963</v>
          </cell>
          <cell r="I22">
            <v>141022.08710299124</v>
          </cell>
          <cell r="J22">
            <v>47833.279930388933</v>
          </cell>
          <cell r="K22">
            <v>54851.567561672498</v>
          </cell>
          <cell r="L22">
            <v>366586.1382964371</v>
          </cell>
          <cell r="M22">
            <v>169167.88749687886</v>
          </cell>
          <cell r="N22">
            <v>104725.20524709979</v>
          </cell>
          <cell r="O22">
            <v>0</v>
          </cell>
          <cell r="P22">
            <v>0</v>
          </cell>
          <cell r="Q22">
            <v>274.4227790178482</v>
          </cell>
          <cell r="R22">
            <v>15836.555050291865</v>
          </cell>
          <cell r="S22">
            <v>39668.272707939417</v>
          </cell>
          <cell r="T22">
            <v>39297.823408650002</v>
          </cell>
          <cell r="U22">
            <v>81977.945358139928</v>
          </cell>
          <cell r="V22">
            <v>90165.604005330009</v>
          </cell>
          <cell r="W22">
            <v>163435.3825598121</v>
          </cell>
          <cell r="X22">
            <v>8.135616968788888</v>
          </cell>
          <cell r="Y22">
            <v>0</v>
          </cell>
          <cell r="Z22">
            <v>0</v>
          </cell>
          <cell r="AA22">
            <v>0</v>
          </cell>
          <cell r="AB22">
            <v>0</v>
          </cell>
          <cell r="AC22">
            <v>11790.042140285072</v>
          </cell>
          <cell r="AD22">
            <v>7592.2473897309019</v>
          </cell>
          <cell r="AE22">
            <v>19929.630703429626</v>
          </cell>
          <cell r="AF22">
            <v>71943.540058582817</v>
          </cell>
          <cell r="AG22">
            <v>63089.445158128678</v>
          </cell>
          <cell r="AH22">
            <v>0</v>
          </cell>
        </row>
        <row r="23">
          <cell r="A23">
            <v>2</v>
          </cell>
          <cell r="B23" t="str">
            <v>CapeCod</v>
          </cell>
          <cell r="C23">
            <v>38991</v>
          </cell>
          <cell r="D23" t="str">
            <v>vol</v>
          </cell>
          <cell r="E23">
            <v>85540.150473262693</v>
          </cell>
          <cell r="F23">
            <v>306.07975149914682</v>
          </cell>
          <cell r="G23">
            <v>2055365.9535530116</v>
          </cell>
          <cell r="H23">
            <v>68864.363965023949</v>
          </cell>
          <cell r="I23">
            <v>221665.34297124829</v>
          </cell>
          <cell r="J23">
            <v>76301.111910314285</v>
          </cell>
          <cell r="K23">
            <v>57440.721797300743</v>
          </cell>
          <cell r="L23">
            <v>279728.61223076767</v>
          </cell>
          <cell r="M23">
            <v>179732.43040350699</v>
          </cell>
          <cell r="N23">
            <v>118562.81343953946</v>
          </cell>
          <cell r="O23">
            <v>25.799312748218522</v>
          </cell>
          <cell r="P23">
            <v>0</v>
          </cell>
          <cell r="Q23">
            <v>390.10029057110546</v>
          </cell>
          <cell r="R23">
            <v>30267.101109497769</v>
          </cell>
          <cell r="S23">
            <v>68029.911202733376</v>
          </cell>
          <cell r="T23">
            <v>40343.95059117303</v>
          </cell>
          <cell r="U23">
            <v>82463.785256345349</v>
          </cell>
          <cell r="V23">
            <v>107363.64193731869</v>
          </cell>
          <cell r="W23">
            <v>158768.45812795861</v>
          </cell>
          <cell r="X23">
            <v>9.2236642795942441</v>
          </cell>
          <cell r="Y23">
            <v>0</v>
          </cell>
          <cell r="Z23">
            <v>0</v>
          </cell>
          <cell r="AA23">
            <v>19.314437095485609</v>
          </cell>
          <cell r="AB23">
            <v>0</v>
          </cell>
          <cell r="AC23">
            <v>12226.384179047627</v>
          </cell>
          <cell r="AD23">
            <v>8182.6712338443804</v>
          </cell>
          <cell r="AE23">
            <v>13891.230165264709</v>
          </cell>
          <cell r="AF23">
            <v>71891.925808528758</v>
          </cell>
          <cell r="AG23">
            <v>85385.509837968319</v>
          </cell>
          <cell r="AH23">
            <v>0</v>
          </cell>
        </row>
        <row r="24">
          <cell r="A24">
            <v>2</v>
          </cell>
          <cell r="B24" t="str">
            <v>CapeCod</v>
          </cell>
          <cell r="C24">
            <v>39022</v>
          </cell>
          <cell r="D24" t="str">
            <v>vol</v>
          </cell>
          <cell r="E24">
            <v>108306.20311864013</v>
          </cell>
          <cell r="F24">
            <v>472.415869976051</v>
          </cell>
          <cell r="G24">
            <v>4205362.5340188351</v>
          </cell>
          <cell r="H24">
            <v>145984.59459032214</v>
          </cell>
          <cell r="I24">
            <v>527979.21095545683</v>
          </cell>
          <cell r="J24">
            <v>139716.3636109955</v>
          </cell>
          <cell r="K24">
            <v>59585.635455562478</v>
          </cell>
          <cell r="L24">
            <v>311173.40076249314</v>
          </cell>
          <cell r="M24">
            <v>203231.75452188516</v>
          </cell>
          <cell r="N24">
            <v>110964.32334836698</v>
          </cell>
          <cell r="O24">
            <v>143.18156132257749</v>
          </cell>
          <cell r="P24">
            <v>0</v>
          </cell>
          <cell r="Q24">
            <v>1083.9555616514795</v>
          </cell>
          <cell r="R24">
            <v>73019.23081869178</v>
          </cell>
          <cell r="S24">
            <v>128788.64525679739</v>
          </cell>
          <cell r="T24">
            <v>66288.228591542167</v>
          </cell>
          <cell r="U24">
            <v>115071.87997311841</v>
          </cell>
          <cell r="V24">
            <v>149036.27888948063</v>
          </cell>
          <cell r="W24">
            <v>164101.11339181583</v>
          </cell>
          <cell r="X24">
            <v>11.192898101427977</v>
          </cell>
          <cell r="Y24">
            <v>0</v>
          </cell>
          <cell r="Z24">
            <v>0</v>
          </cell>
          <cell r="AA24">
            <v>376.79148689074168</v>
          </cell>
          <cell r="AB24">
            <v>0</v>
          </cell>
          <cell r="AC24">
            <v>16831.060278342637</v>
          </cell>
          <cell r="AD24">
            <v>12219.689376128137</v>
          </cell>
          <cell r="AE24">
            <v>17828.814647679388</v>
          </cell>
          <cell r="AF24">
            <v>88303.521994704497</v>
          </cell>
          <cell r="AG24">
            <v>68680.418221039537</v>
          </cell>
          <cell r="AH24">
            <v>0</v>
          </cell>
        </row>
        <row r="25">
          <cell r="A25">
            <v>2</v>
          </cell>
          <cell r="B25" t="str">
            <v>CapeCod</v>
          </cell>
          <cell r="C25">
            <v>39052</v>
          </cell>
          <cell r="D25" t="str">
            <v>vol</v>
          </cell>
          <cell r="E25">
            <v>146219.14929330372</v>
          </cell>
          <cell r="F25">
            <v>715.17800934243314</v>
          </cell>
          <cell r="G25">
            <v>7539500.3918215511</v>
          </cell>
          <cell r="H25">
            <v>255139.84784316324</v>
          </cell>
          <cell r="I25">
            <v>1059837.3804491588</v>
          </cell>
          <cell r="J25">
            <v>231362.15742750975</v>
          </cell>
          <cell r="K25">
            <v>66262.949018385159</v>
          </cell>
          <cell r="L25">
            <v>392973.987644359</v>
          </cell>
          <cell r="M25">
            <v>212042.84247979181</v>
          </cell>
          <cell r="N25">
            <v>106384.79556551343</v>
          </cell>
          <cell r="O25">
            <v>105.23783908177738</v>
          </cell>
          <cell r="P25">
            <v>1.1700015251584659</v>
          </cell>
          <cell r="Q25">
            <v>6400.591307821398</v>
          </cell>
          <cell r="R25">
            <v>130791.6594882646</v>
          </cell>
          <cell r="S25">
            <v>211096.83697988768</v>
          </cell>
          <cell r="T25">
            <v>123281.16737108714</v>
          </cell>
          <cell r="U25">
            <v>147626.83983907237</v>
          </cell>
          <cell r="V25">
            <v>217208.60838391088</v>
          </cell>
          <cell r="W25">
            <v>226847.09445367454</v>
          </cell>
          <cell r="X25">
            <v>6.7721436500596681</v>
          </cell>
          <cell r="Y25">
            <v>0</v>
          </cell>
          <cell r="Z25">
            <v>0</v>
          </cell>
          <cell r="AA25">
            <v>3767.4204537863111</v>
          </cell>
          <cell r="AB25">
            <v>0</v>
          </cell>
          <cell r="AC25">
            <v>24917.562425076336</v>
          </cell>
          <cell r="AD25">
            <v>12399.634141074868</v>
          </cell>
          <cell r="AE25">
            <v>16153.674682614599</v>
          </cell>
          <cell r="AF25">
            <v>111503.22969753837</v>
          </cell>
          <cell r="AG25">
            <v>16737.028440107075</v>
          </cell>
          <cell r="AH25">
            <v>0</v>
          </cell>
        </row>
        <row r="26">
          <cell r="A26">
            <v>2</v>
          </cell>
          <cell r="B26" t="str">
            <v>CapeCod</v>
          </cell>
          <cell r="C26">
            <v>39083</v>
          </cell>
          <cell r="D26" t="str">
            <v>vol</v>
          </cell>
          <cell r="E26">
            <v>182840.30466277647</v>
          </cell>
          <cell r="F26">
            <v>667.81785668427847</v>
          </cell>
          <cell r="G26">
            <v>11198225.902998231</v>
          </cell>
          <cell r="H26">
            <v>370057.75967154605</v>
          </cell>
          <cell r="I26">
            <v>1749676.3565547157</v>
          </cell>
          <cell r="J26">
            <v>315065.96395993716</v>
          </cell>
          <cell r="K26">
            <v>63928.708303223168</v>
          </cell>
          <cell r="L26">
            <v>532840.48993798415</v>
          </cell>
          <cell r="M26">
            <v>216356.4411034135</v>
          </cell>
          <cell r="N26">
            <v>95013.772299562566</v>
          </cell>
          <cell r="O26">
            <v>345.91107586233284</v>
          </cell>
          <cell r="P26">
            <v>7.0420377078210734</v>
          </cell>
          <cell r="Q26">
            <v>8962.5346130713588</v>
          </cell>
          <cell r="R26">
            <v>240882.64395834281</v>
          </cell>
          <cell r="S26">
            <v>269041.48266478739</v>
          </cell>
          <cell r="T26">
            <v>162276.98160187024</v>
          </cell>
          <cell r="U26">
            <v>196743.55194358333</v>
          </cell>
          <cell r="V26">
            <v>312453.80522652314</v>
          </cell>
          <cell r="W26">
            <v>269841.12254148338</v>
          </cell>
          <cell r="X26">
            <v>0</v>
          </cell>
          <cell r="Y26">
            <v>0</v>
          </cell>
          <cell r="Z26">
            <v>0</v>
          </cell>
          <cell r="AA26">
            <v>2190.5215731858802</v>
          </cell>
          <cell r="AB26">
            <v>0</v>
          </cell>
          <cell r="AC26">
            <v>30840.776709102189</v>
          </cell>
          <cell r="AD26">
            <v>11296.793337834388</v>
          </cell>
          <cell r="AE26">
            <v>17588.792764610429</v>
          </cell>
          <cell r="AF26">
            <v>136197.89080661413</v>
          </cell>
          <cell r="AG26">
            <v>0</v>
          </cell>
          <cell r="AH26">
            <v>0</v>
          </cell>
        </row>
        <row r="27">
          <cell r="A27">
            <v>2</v>
          </cell>
          <cell r="B27" t="str">
            <v>CapeCod</v>
          </cell>
          <cell r="C27">
            <v>39114</v>
          </cell>
          <cell r="D27" t="str">
            <v>vol</v>
          </cell>
          <cell r="E27">
            <v>176532.92643011664</v>
          </cell>
          <cell r="F27">
            <v>609.63842742426368</v>
          </cell>
          <cell r="G27">
            <v>11156979.27545009</v>
          </cell>
          <cell r="H27">
            <v>390536.88995352329</v>
          </cell>
          <cell r="I27">
            <v>1780691.5977496828</v>
          </cell>
          <cell r="J27">
            <v>301920.71503773617</v>
          </cell>
          <cell r="K27">
            <v>55121.125349290909</v>
          </cell>
          <cell r="L27">
            <v>521789.31189311703</v>
          </cell>
          <cell r="M27">
            <v>209416.70504455297</v>
          </cell>
          <cell r="N27">
            <v>94703.069180320061</v>
          </cell>
          <cell r="O27">
            <v>318.7102203782423</v>
          </cell>
          <cell r="P27">
            <v>4.0816076269805484</v>
          </cell>
          <cell r="Q27">
            <v>9275.5280982575168</v>
          </cell>
          <cell r="R27">
            <v>256639.0364427481</v>
          </cell>
          <cell r="S27">
            <v>263772.79464134778</v>
          </cell>
          <cell r="T27">
            <v>173237.74109890906</v>
          </cell>
          <cell r="U27">
            <v>212304.64965309922</v>
          </cell>
          <cell r="V27">
            <v>324256.4314582044</v>
          </cell>
          <cell r="W27">
            <v>276247.88235557824</v>
          </cell>
          <cell r="X27">
            <v>0</v>
          </cell>
          <cell r="Y27">
            <v>0</v>
          </cell>
          <cell r="Z27">
            <v>0</v>
          </cell>
          <cell r="AA27">
            <v>2166.5479878554547</v>
          </cell>
          <cell r="AB27">
            <v>0</v>
          </cell>
          <cell r="AC27">
            <v>31204.808096339246</v>
          </cell>
          <cell r="AD27">
            <v>11672.648167648254</v>
          </cell>
          <cell r="AE27">
            <v>15213.389437098713</v>
          </cell>
          <cell r="AF27">
            <v>113558.70535227188</v>
          </cell>
          <cell r="AG27">
            <v>0</v>
          </cell>
          <cell r="AH27">
            <v>0</v>
          </cell>
        </row>
        <row r="28">
          <cell r="A28">
            <v>2</v>
          </cell>
          <cell r="B28" t="str">
            <v>CapeCod</v>
          </cell>
          <cell r="C28">
            <v>39142</v>
          </cell>
          <cell r="D28" t="str">
            <v>vol</v>
          </cell>
          <cell r="E28">
            <v>158709.73191072413</v>
          </cell>
          <cell r="F28">
            <v>610.286934504079</v>
          </cell>
          <cell r="G28">
            <v>10254367.875105616</v>
          </cell>
          <cell r="H28">
            <v>370866.7417584713</v>
          </cell>
          <cell r="I28">
            <v>1629485.3167718593</v>
          </cell>
          <cell r="J28">
            <v>285690.16327033157</v>
          </cell>
          <cell r="K28">
            <v>58132.33847752682</v>
          </cell>
          <cell r="L28">
            <v>543241.3455435331</v>
          </cell>
          <cell r="M28">
            <v>194403.86118319168</v>
          </cell>
          <cell r="N28">
            <v>97064.125943466148</v>
          </cell>
          <cell r="O28">
            <v>272.42810372720419</v>
          </cell>
          <cell r="P28">
            <v>7.164186135187121</v>
          </cell>
          <cell r="Q28">
            <v>9153.5918344931888</v>
          </cell>
          <cell r="R28">
            <v>242689.57477724511</v>
          </cell>
          <cell r="S28">
            <v>247920.99606559475</v>
          </cell>
          <cell r="T28">
            <v>159378.02884717882</v>
          </cell>
          <cell r="U28">
            <v>209357.94502090357</v>
          </cell>
          <cell r="V28">
            <v>315936.50792960532</v>
          </cell>
          <cell r="W28">
            <v>266728.20764159836</v>
          </cell>
          <cell r="X28">
            <v>0</v>
          </cell>
          <cell r="Y28">
            <v>0</v>
          </cell>
          <cell r="Z28">
            <v>0</v>
          </cell>
          <cell r="AA28">
            <v>2084.5525768155489</v>
          </cell>
          <cell r="AB28">
            <v>0</v>
          </cell>
          <cell r="AC28">
            <v>32518.192754897289</v>
          </cell>
          <cell r="AD28">
            <v>11006.255019735618</v>
          </cell>
          <cell r="AE28">
            <v>16242.973186939696</v>
          </cell>
          <cell r="AF28">
            <v>115999.0140893963</v>
          </cell>
          <cell r="AG28">
            <v>0</v>
          </cell>
          <cell r="AH28">
            <v>0</v>
          </cell>
        </row>
        <row r="29">
          <cell r="A29">
            <v>2</v>
          </cell>
          <cell r="B29" t="str">
            <v>CapeCod</v>
          </cell>
          <cell r="C29">
            <v>39173</v>
          </cell>
          <cell r="D29" t="str">
            <v>vol</v>
          </cell>
          <cell r="E29">
            <v>135856.98934873924</v>
          </cell>
          <cell r="F29">
            <v>511.24037261117275</v>
          </cell>
          <cell r="G29">
            <v>7135730.0821188837</v>
          </cell>
          <cell r="H29">
            <v>268888.92545304511</v>
          </cell>
          <cell r="I29">
            <v>1095077.0465379739</v>
          </cell>
          <cell r="J29">
            <v>208763.74811934549</v>
          </cell>
          <cell r="K29">
            <v>56132.364864492069</v>
          </cell>
          <cell r="L29">
            <v>437360.83798431588</v>
          </cell>
          <cell r="M29">
            <v>162508.61913761598</v>
          </cell>
          <cell r="N29">
            <v>83013.338690697608</v>
          </cell>
          <cell r="O29">
            <v>219.59119336505861</v>
          </cell>
          <cell r="P29">
            <v>5.1832438325257586</v>
          </cell>
          <cell r="Q29">
            <v>7143.1581842424621</v>
          </cell>
          <cell r="R29">
            <v>168221.97436421612</v>
          </cell>
          <cell r="S29">
            <v>178825.56446974611</v>
          </cell>
          <cell r="T29">
            <v>117337.53752909201</v>
          </cell>
          <cell r="U29">
            <v>161963.6220725037</v>
          </cell>
          <cell r="V29">
            <v>269024.15719921479</v>
          </cell>
          <cell r="W29">
            <v>234717.36550775415</v>
          </cell>
          <cell r="X29">
            <v>0</v>
          </cell>
          <cell r="Y29">
            <v>0.10572163324246113</v>
          </cell>
          <cell r="Z29">
            <v>0</v>
          </cell>
          <cell r="AA29">
            <v>1320.8521740042704</v>
          </cell>
          <cell r="AB29">
            <v>0</v>
          </cell>
          <cell r="AC29">
            <v>30047.202276270968</v>
          </cell>
          <cell r="AD29">
            <v>9132.4129184936101</v>
          </cell>
          <cell r="AE29">
            <v>15580.723010797727</v>
          </cell>
          <cell r="AF29">
            <v>94154.275328435964</v>
          </cell>
          <cell r="AG29">
            <v>20673.578924740152</v>
          </cell>
          <cell r="AH29">
            <v>0</v>
          </cell>
        </row>
        <row r="30">
          <cell r="A30">
            <v>2</v>
          </cell>
          <cell r="B30" t="str">
            <v>CapeCod</v>
          </cell>
          <cell r="C30">
            <v>39203</v>
          </cell>
          <cell r="D30" t="str">
            <v>vol</v>
          </cell>
          <cell r="E30">
            <v>112861.95323692176</v>
          </cell>
          <cell r="F30">
            <v>416.68009441766696</v>
          </cell>
          <cell r="G30">
            <v>4241501.6603063988</v>
          </cell>
          <cell r="H30">
            <v>167605.25418862738</v>
          </cell>
          <cell r="I30">
            <v>569278.9485453181</v>
          </cell>
          <cell r="J30">
            <v>130457.79179969916</v>
          </cell>
          <cell r="K30">
            <v>54572.105260554003</v>
          </cell>
          <cell r="L30">
            <v>386676.53965838143</v>
          </cell>
          <cell r="M30">
            <v>146813.31121467752</v>
          </cell>
          <cell r="N30">
            <v>84961.221147020362</v>
          </cell>
          <cell r="O30">
            <v>171.7137262975026</v>
          </cell>
          <cell r="P30">
            <v>0</v>
          </cell>
          <cell r="Q30">
            <v>4692.7030674857915</v>
          </cell>
          <cell r="R30">
            <v>100416.10045400653</v>
          </cell>
          <cell r="S30">
            <v>116587.5439416928</v>
          </cell>
          <cell r="T30">
            <v>84779.107434655132</v>
          </cell>
          <cell r="U30">
            <v>145465.19150529624</v>
          </cell>
          <cell r="V30">
            <v>195731.06837842378</v>
          </cell>
          <cell r="W30">
            <v>216623.85561626827</v>
          </cell>
          <cell r="X30">
            <v>0</v>
          </cell>
          <cell r="Y30">
            <v>0</v>
          </cell>
          <cell r="Z30">
            <v>0</v>
          </cell>
          <cell r="AA30">
            <v>367.0657110315517</v>
          </cell>
          <cell r="AB30">
            <v>0</v>
          </cell>
          <cell r="AC30">
            <v>30257.578882062375</v>
          </cell>
          <cell r="AD30">
            <v>7558.2680236227561</v>
          </cell>
          <cell r="AE30">
            <v>18208.17985870779</v>
          </cell>
          <cell r="AF30">
            <v>107745.6075037516</v>
          </cell>
          <cell r="AG30">
            <v>41777.132032317691</v>
          </cell>
          <cell r="AH30">
            <v>0</v>
          </cell>
        </row>
        <row r="31">
          <cell r="A31">
            <v>2</v>
          </cell>
          <cell r="B31" t="str">
            <v>CapeCod</v>
          </cell>
          <cell r="C31">
            <v>39234</v>
          </cell>
          <cell r="D31" t="str">
            <v>vol</v>
          </cell>
          <cell r="E31">
            <v>108208.19221847244</v>
          </cell>
          <cell r="F31">
            <v>354.77280094482217</v>
          </cell>
          <cell r="G31">
            <v>2530044.5601217784</v>
          </cell>
          <cell r="H31">
            <v>92935.13376098845</v>
          </cell>
          <cell r="I31">
            <v>259225.09960281494</v>
          </cell>
          <cell r="J31">
            <v>71711.182581909656</v>
          </cell>
          <cell r="K31">
            <v>52806.645278547723</v>
          </cell>
          <cell r="L31">
            <v>356437.52891069278</v>
          </cell>
          <cell r="M31">
            <v>124351.93706658194</v>
          </cell>
          <cell r="N31">
            <v>95391.95882731743</v>
          </cell>
          <cell r="O31">
            <v>150.04803517184274</v>
          </cell>
          <cell r="P31">
            <v>0</v>
          </cell>
          <cell r="Q31">
            <v>2527.2590793284421</v>
          </cell>
          <cell r="R31">
            <v>40644.929357989713</v>
          </cell>
          <cell r="S31">
            <v>58390.054484788408</v>
          </cell>
          <cell r="T31">
            <v>56486.015627056557</v>
          </cell>
          <cell r="U31">
            <v>116158.17553248318</v>
          </cell>
          <cell r="V31">
            <v>146494.35511127335</v>
          </cell>
          <cell r="W31">
            <v>189820.08148376894</v>
          </cell>
          <cell r="X31">
            <v>0</v>
          </cell>
          <cell r="Y31">
            <v>0</v>
          </cell>
          <cell r="Z31">
            <v>0</v>
          </cell>
          <cell r="AA31">
            <v>567.54925807931875</v>
          </cell>
          <cell r="AB31">
            <v>0</v>
          </cell>
          <cell r="AC31">
            <v>26846.26724550892</v>
          </cell>
          <cell r="AD31">
            <v>6129.0381689119749</v>
          </cell>
          <cell r="AE31">
            <v>18066.9078443541</v>
          </cell>
          <cell r="AF31">
            <v>109380.2747153665</v>
          </cell>
          <cell r="AG31">
            <v>38779.657955013645</v>
          </cell>
          <cell r="AH31">
            <v>0</v>
          </cell>
        </row>
        <row r="32">
          <cell r="A32">
            <v>2</v>
          </cell>
          <cell r="B32" t="str">
            <v>CapeCod</v>
          </cell>
          <cell r="C32">
            <v>39264</v>
          </cell>
          <cell r="D32" t="str">
            <v>vol</v>
          </cell>
          <cell r="E32">
            <v>117600.60969981618</v>
          </cell>
          <cell r="F32">
            <v>285.0479972886078</v>
          </cell>
          <cell r="G32">
            <v>1825083.3921958783</v>
          </cell>
          <cell r="H32">
            <v>58617.077099139184</v>
          </cell>
          <cell r="I32">
            <v>153948.69735227365</v>
          </cell>
          <cell r="J32">
            <v>44130.312339821867</v>
          </cell>
          <cell r="K32">
            <v>50826.543953288136</v>
          </cell>
          <cell r="L32">
            <v>354591.33184095746</v>
          </cell>
          <cell r="M32">
            <v>117639.3514226268</v>
          </cell>
          <cell r="N32">
            <v>64272.382704314674</v>
          </cell>
          <cell r="O32">
            <v>164.92131966905632</v>
          </cell>
          <cell r="P32">
            <v>0</v>
          </cell>
          <cell r="Q32">
            <v>1369.0869411563383</v>
          </cell>
          <cell r="R32">
            <v>19996.836431488042</v>
          </cell>
          <cell r="S32">
            <v>44699.635391777185</v>
          </cell>
          <cell r="T32">
            <v>32370.771178951934</v>
          </cell>
          <cell r="U32">
            <v>100602.26852673278</v>
          </cell>
          <cell r="V32">
            <v>120040.21706393774</v>
          </cell>
          <cell r="W32">
            <v>169632.34378395768</v>
          </cell>
          <cell r="X32">
            <v>1.7044380600266504</v>
          </cell>
          <cell r="Y32">
            <v>0</v>
          </cell>
          <cell r="Z32">
            <v>0</v>
          </cell>
          <cell r="AA32">
            <v>0</v>
          </cell>
          <cell r="AB32">
            <v>0</v>
          </cell>
          <cell r="AC32">
            <v>28041.761248626146</v>
          </cell>
          <cell r="AD32">
            <v>6981.572697311085</v>
          </cell>
          <cell r="AE32">
            <v>22055.167952281903</v>
          </cell>
          <cell r="AF32">
            <v>101169.30188231039</v>
          </cell>
          <cell r="AG32">
            <v>19305.991869268524</v>
          </cell>
          <cell r="AH32">
            <v>0</v>
          </cell>
        </row>
        <row r="33">
          <cell r="A33">
            <v>2</v>
          </cell>
          <cell r="B33" t="str">
            <v>CapeCod</v>
          </cell>
          <cell r="C33">
            <v>39295</v>
          </cell>
          <cell r="D33" t="str">
            <v>vol</v>
          </cell>
          <cell r="E33">
            <v>109842.70356247533</v>
          </cell>
          <cell r="F33">
            <v>271.5817778621622</v>
          </cell>
          <cell r="G33">
            <v>1626966.6845411716</v>
          </cell>
          <cell r="H33">
            <v>49098.178389880115</v>
          </cell>
          <cell r="I33">
            <v>140714.93303122901</v>
          </cell>
          <cell r="J33">
            <v>38548.420804109031</v>
          </cell>
          <cell r="K33">
            <v>48807.866622951806</v>
          </cell>
          <cell r="L33">
            <v>365629.9762358712</v>
          </cell>
          <cell r="M33">
            <v>118260.9590026262</v>
          </cell>
          <cell r="N33">
            <v>86480.460100853583</v>
          </cell>
          <cell r="O33">
            <v>147.18826892295704</v>
          </cell>
          <cell r="P33">
            <v>0</v>
          </cell>
          <cell r="Q33">
            <v>956.2654780616848</v>
          </cell>
          <cell r="R33">
            <v>17062.817652908114</v>
          </cell>
          <cell r="S33">
            <v>44225.956638285563</v>
          </cell>
          <cell r="T33">
            <v>28990.753143951839</v>
          </cell>
          <cell r="U33">
            <v>93965.240243975277</v>
          </cell>
          <cell r="V33">
            <v>118501.11210059888</v>
          </cell>
          <cell r="W33">
            <v>159358.86328651331</v>
          </cell>
          <cell r="X33">
            <v>0</v>
          </cell>
          <cell r="Y33">
            <v>0</v>
          </cell>
          <cell r="Z33">
            <v>0</v>
          </cell>
          <cell r="AA33">
            <v>0</v>
          </cell>
          <cell r="AB33">
            <v>0</v>
          </cell>
          <cell r="AC33">
            <v>25749.284129949036</v>
          </cell>
          <cell r="AD33">
            <v>5211.0584969056627</v>
          </cell>
          <cell r="AE33">
            <v>29112.438439848531</v>
          </cell>
          <cell r="AF33">
            <v>94961.727855590172</v>
          </cell>
          <cell r="AG33">
            <v>19015.426556649527</v>
          </cell>
          <cell r="AH33">
            <v>0</v>
          </cell>
        </row>
        <row r="34">
          <cell r="A34">
            <v>2</v>
          </cell>
          <cell r="B34" t="str">
            <v>CapeCod</v>
          </cell>
          <cell r="C34">
            <v>39326</v>
          </cell>
          <cell r="D34" t="str">
            <v>vol</v>
          </cell>
          <cell r="E34">
            <v>99055.140849404692</v>
          </cell>
          <cell r="F34">
            <v>275.81929054932982</v>
          </cell>
          <cell r="G34">
            <v>1636799.061949082</v>
          </cell>
          <cell r="H34">
            <v>50353.249759123231</v>
          </cell>
          <cell r="I34">
            <v>145799.89840526631</v>
          </cell>
          <cell r="J34">
            <v>44316.272518850354</v>
          </cell>
          <cell r="K34">
            <v>50084.4760792663</v>
          </cell>
          <cell r="L34">
            <v>373184.09972832305</v>
          </cell>
          <cell r="M34">
            <v>115119.32629750519</v>
          </cell>
          <cell r="N34">
            <v>99571.798553102926</v>
          </cell>
          <cell r="O34">
            <v>88.04589578384649</v>
          </cell>
          <cell r="P34">
            <v>0</v>
          </cell>
          <cell r="Q34">
            <v>1021.8349994629989</v>
          </cell>
          <cell r="R34">
            <v>15686.552261888375</v>
          </cell>
          <cell r="S34">
            <v>38878.894566662129</v>
          </cell>
          <cell r="T34">
            <v>38874.264594842258</v>
          </cell>
          <cell r="U34">
            <v>90003.292832244304</v>
          </cell>
          <cell r="V34">
            <v>122049.32961439532</v>
          </cell>
          <cell r="W34">
            <v>175625.33035303038</v>
          </cell>
          <cell r="X34">
            <v>1.4865523092828965</v>
          </cell>
          <cell r="Y34">
            <v>0</v>
          </cell>
          <cell r="Z34">
            <v>0</v>
          </cell>
          <cell r="AA34">
            <v>0</v>
          </cell>
          <cell r="AB34">
            <v>0</v>
          </cell>
          <cell r="AC34">
            <v>28035.855203856529</v>
          </cell>
          <cell r="AD34">
            <v>6042.8439742826467</v>
          </cell>
          <cell r="AE34">
            <v>29838.80620391055</v>
          </cell>
          <cell r="AF34">
            <v>87062.249126851602</v>
          </cell>
          <cell r="AG34">
            <v>33639.545722669791</v>
          </cell>
          <cell r="AH34">
            <v>0</v>
          </cell>
        </row>
        <row r="35">
          <cell r="A35">
            <v>2</v>
          </cell>
          <cell r="B35" t="str">
            <v>CapeCod</v>
          </cell>
          <cell r="C35">
            <v>39356</v>
          </cell>
          <cell r="D35" t="str">
            <v>vol</v>
          </cell>
          <cell r="E35">
            <v>89432.224934976242</v>
          </cell>
          <cell r="F35">
            <v>261.69020063975671</v>
          </cell>
          <cell r="G35">
            <v>2030693.7408430341</v>
          </cell>
          <cell r="H35">
            <v>68480.761246727037</v>
          </cell>
          <cell r="I35">
            <v>224811.38116689428</v>
          </cell>
          <cell r="J35">
            <v>75158.610189135492</v>
          </cell>
          <cell r="K35">
            <v>48500.188932447629</v>
          </cell>
          <cell r="L35">
            <v>300626.43762963451</v>
          </cell>
          <cell r="M35">
            <v>122572.49526038136</v>
          </cell>
          <cell r="N35">
            <v>114425.53963867026</v>
          </cell>
          <cell r="O35">
            <v>164.51565133233962</v>
          </cell>
          <cell r="P35">
            <v>0</v>
          </cell>
          <cell r="Q35">
            <v>1416.6749758966178</v>
          </cell>
          <cell r="R35">
            <v>32753.322338324491</v>
          </cell>
          <cell r="S35">
            <v>65621.926236960804</v>
          </cell>
          <cell r="T35">
            <v>43068.980658377746</v>
          </cell>
          <cell r="U35">
            <v>93463.639191841372</v>
          </cell>
          <cell r="V35">
            <v>137736.5419792216</v>
          </cell>
          <cell r="W35">
            <v>173109.62510564437</v>
          </cell>
          <cell r="X35">
            <v>1.2503405506579812</v>
          </cell>
          <cell r="Y35">
            <v>0</v>
          </cell>
          <cell r="Z35">
            <v>0</v>
          </cell>
          <cell r="AA35">
            <v>28.254854120464756</v>
          </cell>
          <cell r="AB35">
            <v>0</v>
          </cell>
          <cell r="AC35">
            <v>27059.493746390217</v>
          </cell>
          <cell r="AD35">
            <v>6626.0431145239863</v>
          </cell>
          <cell r="AE35">
            <v>21985.495016886453</v>
          </cell>
          <cell r="AF35">
            <v>94182.641386894669</v>
          </cell>
          <cell r="AG35">
            <v>49983.939987254947</v>
          </cell>
          <cell r="AH35">
            <v>0</v>
          </cell>
        </row>
        <row r="36">
          <cell r="A36">
            <v>2</v>
          </cell>
          <cell r="B36" t="str">
            <v>CapeCod</v>
          </cell>
          <cell r="C36">
            <v>39387</v>
          </cell>
          <cell r="D36" t="str">
            <v>vol</v>
          </cell>
          <cell r="E36">
            <v>115852.29681949387</v>
          </cell>
          <cell r="F36">
            <v>408.13101366890743</v>
          </cell>
          <cell r="G36">
            <v>4397720.026008659</v>
          </cell>
          <cell r="H36">
            <v>160912.44824795632</v>
          </cell>
          <cell r="I36">
            <v>564853.08202002314</v>
          </cell>
          <cell r="J36">
            <v>144413.01685142826</v>
          </cell>
          <cell r="K36">
            <v>51963.679039428709</v>
          </cell>
          <cell r="L36">
            <v>310185.69556163158</v>
          </cell>
          <cell r="M36">
            <v>145308.25317326633</v>
          </cell>
          <cell r="N36">
            <v>147914.62020236277</v>
          </cell>
          <cell r="O36">
            <v>254.72012584490349</v>
          </cell>
          <cell r="P36">
            <v>0</v>
          </cell>
          <cell r="Q36">
            <v>4027.4101984500544</v>
          </cell>
          <cell r="R36">
            <v>85065.584169057562</v>
          </cell>
          <cell r="S36">
            <v>129714.49350602765</v>
          </cell>
          <cell r="T36">
            <v>73150.338749020084</v>
          </cell>
          <cell r="U36">
            <v>134902.08761435555</v>
          </cell>
          <cell r="V36">
            <v>205842.26458976354</v>
          </cell>
          <cell r="W36">
            <v>168266.3578615665</v>
          </cell>
          <cell r="X36">
            <v>2.0406914498668542</v>
          </cell>
          <cell r="Y36">
            <v>0</v>
          </cell>
          <cell r="Z36">
            <v>0</v>
          </cell>
          <cell r="AA36">
            <v>447.76017023927648</v>
          </cell>
          <cell r="AB36">
            <v>0</v>
          </cell>
          <cell r="AC36">
            <v>27734.87570770978</v>
          </cell>
          <cell r="AD36">
            <v>10317.657528144458</v>
          </cell>
          <cell r="AE36">
            <v>19137.616678641334</v>
          </cell>
          <cell r="AF36">
            <v>130303.62495650853</v>
          </cell>
          <cell r="AG36">
            <v>29930.78547378337</v>
          </cell>
          <cell r="AH36">
            <v>0</v>
          </cell>
        </row>
        <row r="37">
          <cell r="A37">
            <v>2</v>
          </cell>
          <cell r="B37" t="str">
            <v>CapeCod</v>
          </cell>
          <cell r="C37">
            <v>39417</v>
          </cell>
          <cell r="D37" t="str">
            <v>vol</v>
          </cell>
          <cell r="E37">
            <v>149487.33927072375</v>
          </cell>
          <cell r="F37">
            <v>479.21638219382999</v>
          </cell>
          <cell r="G37">
            <v>7662067.6541018253</v>
          </cell>
          <cell r="H37">
            <v>273443.03520256793</v>
          </cell>
          <cell r="I37">
            <v>1076723.831606</v>
          </cell>
          <cell r="J37">
            <v>243415.95110862795</v>
          </cell>
          <cell r="K37">
            <v>60317.124208608824</v>
          </cell>
          <cell r="L37">
            <v>405324.29446765204</v>
          </cell>
          <cell r="M37">
            <v>162410.84676663869</v>
          </cell>
          <cell r="N37">
            <v>103585.08071381674</v>
          </cell>
          <cell r="O37">
            <v>210.466239140494</v>
          </cell>
          <cell r="P37">
            <v>9.5068166208687153</v>
          </cell>
          <cell r="Q37">
            <v>6585.0659472560546</v>
          </cell>
          <cell r="R37">
            <v>154799.19212337866</v>
          </cell>
          <cell r="S37">
            <v>204429.17515679222</v>
          </cell>
          <cell r="T37">
            <v>142558.36522225616</v>
          </cell>
          <cell r="U37">
            <v>152405.08994236222</v>
          </cell>
          <cell r="V37">
            <v>245705.6968269714</v>
          </cell>
          <cell r="W37">
            <v>225425.19138286958</v>
          </cell>
          <cell r="X37">
            <v>2.8706760841160626</v>
          </cell>
          <cell r="Y37">
            <v>0</v>
          </cell>
          <cell r="Z37">
            <v>0</v>
          </cell>
          <cell r="AA37">
            <v>3860.0757653499963</v>
          </cell>
          <cell r="AB37">
            <v>0</v>
          </cell>
          <cell r="AC37">
            <v>28842.665856809588</v>
          </cell>
          <cell r="AD37">
            <v>18414.727744743952</v>
          </cell>
          <cell r="AE37">
            <v>15361.566133799977</v>
          </cell>
          <cell r="AF37">
            <v>165128.11904880515</v>
          </cell>
          <cell r="AG37">
            <v>0</v>
          </cell>
          <cell r="AH37">
            <v>0</v>
          </cell>
        </row>
        <row r="38">
          <cell r="A38">
            <v>2</v>
          </cell>
          <cell r="B38" t="str">
            <v>CapeCod</v>
          </cell>
          <cell r="C38">
            <v>39448</v>
          </cell>
          <cell r="D38" t="str">
            <v>vol</v>
          </cell>
          <cell r="E38">
            <v>189677.38108203647</v>
          </cell>
          <cell r="F38">
            <v>604.01029398608659</v>
          </cell>
          <cell r="G38">
            <v>10908821.010412119</v>
          </cell>
          <cell r="H38">
            <v>378724.4987656672</v>
          </cell>
          <cell r="I38">
            <v>1650600.4016054706</v>
          </cell>
          <cell r="J38">
            <v>351272.22858693963</v>
          </cell>
          <cell r="K38">
            <v>111187.61981626722</v>
          </cell>
          <cell r="L38">
            <v>476328.31699741504</v>
          </cell>
          <cell r="M38">
            <v>197534.75213365781</v>
          </cell>
          <cell r="N38">
            <v>83894.78678190404</v>
          </cell>
          <cell r="O38">
            <v>303.80444940167797</v>
          </cell>
          <cell r="P38">
            <v>0</v>
          </cell>
          <cell r="Q38">
            <v>8425.1260143021063</v>
          </cell>
          <cell r="R38">
            <v>240064.67688843037</v>
          </cell>
          <cell r="S38">
            <v>272714.76336602896</v>
          </cell>
          <cell r="T38">
            <v>182262.01088461833</v>
          </cell>
          <cell r="U38">
            <v>186244.2071304073</v>
          </cell>
          <cell r="V38">
            <v>349533.26677040366</v>
          </cell>
          <cell r="W38">
            <v>277246.58107071312</v>
          </cell>
          <cell r="X38">
            <v>0</v>
          </cell>
          <cell r="Y38">
            <v>0</v>
          </cell>
          <cell r="Z38">
            <v>0</v>
          </cell>
          <cell r="AA38">
            <v>2124.9348128036795</v>
          </cell>
          <cell r="AB38">
            <v>0</v>
          </cell>
          <cell r="AC38">
            <v>34603.108292115954</v>
          </cell>
          <cell r="AD38">
            <v>17664.403297138866</v>
          </cell>
          <cell r="AE38">
            <v>16827.362676555596</v>
          </cell>
          <cell r="AF38">
            <v>169444.51917631805</v>
          </cell>
          <cell r="AG38">
            <v>0</v>
          </cell>
          <cell r="AH38">
            <v>0</v>
          </cell>
        </row>
        <row r="39">
          <cell r="A39">
            <v>2</v>
          </cell>
          <cell r="B39" t="str">
            <v>CapeCod</v>
          </cell>
          <cell r="C39">
            <v>39479</v>
          </cell>
          <cell r="D39" t="str">
            <v>vol</v>
          </cell>
          <cell r="E39">
            <v>197516.1517753748</v>
          </cell>
          <cell r="F39">
            <v>628.10264426486367</v>
          </cell>
          <cell r="G39">
            <v>11646610.37703965</v>
          </cell>
          <cell r="H39">
            <v>428517.1934627702</v>
          </cell>
          <cell r="I39">
            <v>1814183.4311632218</v>
          </cell>
          <cell r="J39">
            <v>357034.13211270858</v>
          </cell>
          <cell r="K39">
            <v>101736.83809212521</v>
          </cell>
          <cell r="L39">
            <v>508146.65347168915</v>
          </cell>
          <cell r="M39">
            <v>214260.43852061869</v>
          </cell>
          <cell r="N39">
            <v>90507.101292058025</v>
          </cell>
          <cell r="O39">
            <v>255.03927585168714</v>
          </cell>
          <cell r="P39">
            <v>0</v>
          </cell>
          <cell r="Q39">
            <v>9349.5649605032377</v>
          </cell>
          <cell r="R39">
            <v>261354.30861502799</v>
          </cell>
          <cell r="S39">
            <v>282604.25177878881</v>
          </cell>
          <cell r="T39">
            <v>213267.40556244628</v>
          </cell>
          <cell r="U39">
            <v>207215.16603094214</v>
          </cell>
          <cell r="V39">
            <v>379847.48315575189</v>
          </cell>
          <cell r="W39">
            <v>276186.3354524888</v>
          </cell>
          <cell r="X39">
            <v>0</v>
          </cell>
          <cell r="Y39">
            <v>0</v>
          </cell>
          <cell r="Z39">
            <v>0</v>
          </cell>
          <cell r="AA39">
            <v>2164.1957872137577</v>
          </cell>
          <cell r="AB39">
            <v>0</v>
          </cell>
          <cell r="AC39">
            <v>32811.154141935382</v>
          </cell>
          <cell r="AD39">
            <v>21147.819567134607</v>
          </cell>
          <cell r="AE39">
            <v>14677.090655650103</v>
          </cell>
          <cell r="AF39">
            <v>167979.58127134427</v>
          </cell>
          <cell r="AG39">
            <v>0</v>
          </cell>
          <cell r="AH39">
            <v>0</v>
          </cell>
        </row>
        <row r="40">
          <cell r="A40">
            <v>2</v>
          </cell>
          <cell r="B40" t="str">
            <v>CapeCod</v>
          </cell>
          <cell r="C40">
            <v>39508</v>
          </cell>
          <cell r="D40" t="str">
            <v>vol</v>
          </cell>
          <cell r="E40">
            <v>161878.90133488495</v>
          </cell>
          <cell r="F40">
            <v>596.57177745977822</v>
          </cell>
          <cell r="G40">
            <v>9641150.4496733882</v>
          </cell>
          <cell r="H40">
            <v>366142.6760832587</v>
          </cell>
          <cell r="I40">
            <v>1492537.6267329941</v>
          </cell>
          <cell r="J40">
            <v>301724.55482077418</v>
          </cell>
          <cell r="K40">
            <v>86946.706160120419</v>
          </cell>
          <cell r="L40">
            <v>470227.51695745217</v>
          </cell>
          <cell r="M40">
            <v>182102.29964814964</v>
          </cell>
          <cell r="N40">
            <v>83209.211561986813</v>
          </cell>
          <cell r="O40">
            <v>237.59542538715888</v>
          </cell>
          <cell r="P40">
            <v>0</v>
          </cell>
          <cell r="Q40">
            <v>8314.9949643428954</v>
          </cell>
          <cell r="R40">
            <v>226459.53100088009</v>
          </cell>
          <cell r="S40">
            <v>232480.29466610469</v>
          </cell>
          <cell r="T40">
            <v>177164.7346654484</v>
          </cell>
          <cell r="U40">
            <v>181286.83577357195</v>
          </cell>
          <cell r="V40">
            <v>332850.91289596935</v>
          </cell>
          <cell r="W40">
            <v>239569.4125320618</v>
          </cell>
          <cell r="X40">
            <v>0</v>
          </cell>
          <cell r="Y40">
            <v>0</v>
          </cell>
          <cell r="Z40">
            <v>0</v>
          </cell>
          <cell r="AA40">
            <v>1881.6821439361124</v>
          </cell>
          <cell r="AB40">
            <v>0</v>
          </cell>
          <cell r="AC40">
            <v>30755.655405501202</v>
          </cell>
          <cell r="AD40">
            <v>17913.444649355093</v>
          </cell>
          <cell r="AE40">
            <v>14141.676292839449</v>
          </cell>
          <cell r="AF40">
            <v>154772.91797168751</v>
          </cell>
          <cell r="AG40">
            <v>0</v>
          </cell>
          <cell r="AH40">
            <v>0</v>
          </cell>
        </row>
        <row r="41">
          <cell r="A41">
            <v>2</v>
          </cell>
          <cell r="B41" t="str">
            <v>CapeCod</v>
          </cell>
          <cell r="C41">
            <v>39539</v>
          </cell>
          <cell r="D41" t="str">
            <v>vol</v>
          </cell>
          <cell r="E41">
            <v>143600.71054540982</v>
          </cell>
          <cell r="F41">
            <v>533.06059563387271</v>
          </cell>
          <cell r="G41">
            <v>7039272.2211744823</v>
          </cell>
          <cell r="H41">
            <v>280727.28097712575</v>
          </cell>
          <cell r="I41">
            <v>1045623.0424565579</v>
          </cell>
          <cell r="J41">
            <v>231168.31354869221</v>
          </cell>
          <cell r="K41">
            <v>79328.749201778919</v>
          </cell>
          <cell r="L41">
            <v>398656.33421311376</v>
          </cell>
          <cell r="M41">
            <v>163224.225339889</v>
          </cell>
          <cell r="N41">
            <v>73711.254162511948</v>
          </cell>
          <cell r="O41">
            <v>231.56392820204235</v>
          </cell>
          <cell r="P41">
            <v>0</v>
          </cell>
          <cell r="Q41">
            <v>6809.4365670701845</v>
          </cell>
          <cell r="R41">
            <v>165032.20344135902</v>
          </cell>
          <cell r="S41">
            <v>173166.00660547722</v>
          </cell>
          <cell r="T41">
            <v>136643.29168214838</v>
          </cell>
          <cell r="U41">
            <v>149702.27823562073</v>
          </cell>
          <cell r="V41">
            <v>286740.03767954011</v>
          </cell>
          <cell r="W41">
            <v>219654.40343199691</v>
          </cell>
          <cell r="X41">
            <v>0.37451567039152628</v>
          </cell>
          <cell r="Y41">
            <v>0</v>
          </cell>
          <cell r="Z41">
            <v>0</v>
          </cell>
          <cell r="AA41">
            <v>1205.4294461166746</v>
          </cell>
          <cell r="AB41">
            <v>0</v>
          </cell>
          <cell r="AC41">
            <v>30049.808153421018</v>
          </cell>
          <cell r="AD41">
            <v>15412.242288307971</v>
          </cell>
          <cell r="AE41">
            <v>13789.830924291984</v>
          </cell>
          <cell r="AF41">
            <v>138765.23409890808</v>
          </cell>
          <cell r="AG41">
            <v>21891.836069164958</v>
          </cell>
          <cell r="AH41">
            <v>0</v>
          </cell>
        </row>
        <row r="42">
          <cell r="A42">
            <v>2</v>
          </cell>
          <cell r="B42" t="str">
            <v>CapeCod</v>
          </cell>
          <cell r="C42">
            <v>39569</v>
          </cell>
          <cell r="D42" t="str">
            <v>vol</v>
          </cell>
          <cell r="E42">
            <v>120064.71044126064</v>
          </cell>
          <cell r="F42">
            <v>465.68338435495593</v>
          </cell>
          <cell r="G42">
            <v>4288992.0873312075</v>
          </cell>
          <cell r="H42">
            <v>178876.04329066485</v>
          </cell>
          <cell r="I42">
            <v>558691.16694007046</v>
          </cell>
          <cell r="J42">
            <v>148533.9418435689</v>
          </cell>
          <cell r="K42">
            <v>67061.218864934097</v>
          </cell>
          <cell r="L42">
            <v>368749.47029837832</v>
          </cell>
          <cell r="M42">
            <v>150600.20200659023</v>
          </cell>
          <cell r="N42">
            <v>77309.341765670237</v>
          </cell>
          <cell r="O42">
            <v>208.98983837783868</v>
          </cell>
          <cell r="P42">
            <v>0</v>
          </cell>
          <cell r="Q42">
            <v>4498.0790396093262</v>
          </cell>
          <cell r="R42">
            <v>97197.635348956203</v>
          </cell>
          <cell r="S42">
            <v>99770.551352712107</v>
          </cell>
          <cell r="T42">
            <v>112510.63525806832</v>
          </cell>
          <cell r="U42">
            <v>137115.8856439183</v>
          </cell>
          <cell r="V42">
            <v>210611.28522166979</v>
          </cell>
          <cell r="W42">
            <v>207385.22205890378</v>
          </cell>
          <cell r="X42">
            <v>0</v>
          </cell>
          <cell r="Y42">
            <v>0</v>
          </cell>
          <cell r="Z42">
            <v>0</v>
          </cell>
          <cell r="AA42">
            <v>222.25738430215614</v>
          </cell>
          <cell r="AB42">
            <v>0</v>
          </cell>
          <cell r="AC42">
            <v>34879.343571909667</v>
          </cell>
          <cell r="AD42">
            <v>12918.29987945394</v>
          </cell>
          <cell r="AE42">
            <v>16281.844749964126</v>
          </cell>
          <cell r="AF42">
            <v>152445.5842529902</v>
          </cell>
          <cell r="AG42">
            <v>43044.880993753701</v>
          </cell>
          <cell r="AH42">
            <v>0</v>
          </cell>
        </row>
        <row r="43">
          <cell r="A43">
            <v>2</v>
          </cell>
          <cell r="B43" t="str">
            <v>CapeCod</v>
          </cell>
          <cell r="C43">
            <v>39600</v>
          </cell>
          <cell r="D43" t="str">
            <v>vol</v>
          </cell>
          <cell r="E43">
            <v>111981.38620557974</v>
          </cell>
          <cell r="F43">
            <v>391.48427024864577</v>
          </cell>
          <cell r="G43">
            <v>2522461.5918820235</v>
          </cell>
          <cell r="H43">
            <v>97370.785037466878</v>
          </cell>
          <cell r="I43">
            <v>251237.89849856641</v>
          </cell>
          <cell r="J43">
            <v>76457.281011429266</v>
          </cell>
          <cell r="K43">
            <v>57397.979156995338</v>
          </cell>
          <cell r="L43">
            <v>346201.1829070251</v>
          </cell>
          <cell r="M43">
            <v>122127.60443573288</v>
          </cell>
          <cell r="N43">
            <v>86250.92227445748</v>
          </cell>
          <cell r="O43">
            <v>215.42050232900814</v>
          </cell>
          <cell r="P43">
            <v>0</v>
          </cell>
          <cell r="Q43">
            <v>2393.4960491414909</v>
          </cell>
          <cell r="R43">
            <v>35232.291008733846</v>
          </cell>
          <cell r="S43">
            <v>39673.439759974754</v>
          </cell>
          <cell r="T43">
            <v>73687.968629879702</v>
          </cell>
          <cell r="U43">
            <v>107329.85186950743</v>
          </cell>
          <cell r="V43">
            <v>153420.31096001438</v>
          </cell>
          <cell r="W43">
            <v>179547.43808151846</v>
          </cell>
          <cell r="X43">
            <v>1.9779740599297893</v>
          </cell>
          <cell r="Y43">
            <v>0</v>
          </cell>
          <cell r="Z43">
            <v>0</v>
          </cell>
          <cell r="AA43">
            <v>463.80165307439518</v>
          </cell>
          <cell r="AB43">
            <v>0</v>
          </cell>
          <cell r="AC43">
            <v>31194.512140094615</v>
          </cell>
          <cell r="AD43">
            <v>10387.432207168235</v>
          </cell>
          <cell r="AE43">
            <v>15960.160364116269</v>
          </cell>
          <cell r="AF43">
            <v>146695.2748513922</v>
          </cell>
          <cell r="AG43">
            <v>39318.338338190821</v>
          </cell>
          <cell r="AH43">
            <v>0</v>
          </cell>
        </row>
        <row r="44">
          <cell r="A44">
            <v>2</v>
          </cell>
          <cell r="B44" t="str">
            <v>CapeCod</v>
          </cell>
          <cell r="C44">
            <v>39630</v>
          </cell>
          <cell r="D44" t="str">
            <v>vol</v>
          </cell>
          <cell r="E44">
            <v>120206.6841234677</v>
          </cell>
          <cell r="F44">
            <v>333.78314095314499</v>
          </cell>
          <cell r="G44">
            <v>1812338.3888975873</v>
          </cell>
          <cell r="H44">
            <v>61056.275288998753</v>
          </cell>
          <cell r="I44">
            <v>154001.48192244142</v>
          </cell>
          <cell r="J44">
            <v>44774.972661678745</v>
          </cell>
          <cell r="K44">
            <v>51588.49079485517</v>
          </cell>
          <cell r="L44">
            <v>341157.75764484779</v>
          </cell>
          <cell r="M44">
            <v>113005.09684887824</v>
          </cell>
          <cell r="N44">
            <v>57943.33504284676</v>
          </cell>
          <cell r="O44">
            <v>239.14956593746805</v>
          </cell>
          <cell r="P44">
            <v>0</v>
          </cell>
          <cell r="Q44">
            <v>1291.8345710208391</v>
          </cell>
          <cell r="R44">
            <v>15008.098406607847</v>
          </cell>
          <cell r="S44">
            <v>27530.010246445709</v>
          </cell>
          <cell r="T44">
            <v>42226.175134465375</v>
          </cell>
          <cell r="U44">
            <v>92679.471611412388</v>
          </cell>
          <cell r="V44">
            <v>130273.22628202767</v>
          </cell>
          <cell r="W44">
            <v>160320.22077365968</v>
          </cell>
          <cell r="X44">
            <v>3.5707319672659619</v>
          </cell>
          <cell r="Y44">
            <v>0</v>
          </cell>
          <cell r="Z44">
            <v>0</v>
          </cell>
          <cell r="AA44">
            <v>0</v>
          </cell>
          <cell r="AB44">
            <v>0</v>
          </cell>
          <cell r="AC44">
            <v>32861.872999658386</v>
          </cell>
          <cell r="AD44">
            <v>11896.778666003747</v>
          </cell>
          <cell r="AE44">
            <v>19978.187667119393</v>
          </cell>
          <cell r="AF44">
            <v>132182.50067371037</v>
          </cell>
          <cell r="AG44">
            <v>20712.614921926972</v>
          </cell>
          <cell r="AH44">
            <v>0</v>
          </cell>
        </row>
        <row r="45">
          <cell r="A45">
            <v>2</v>
          </cell>
          <cell r="B45" t="str">
            <v>CapeCod</v>
          </cell>
          <cell r="C45">
            <v>39661</v>
          </cell>
          <cell r="D45" t="str">
            <v>vol</v>
          </cell>
          <cell r="E45">
            <v>114894.63743662491</v>
          </cell>
          <cell r="F45">
            <v>352.17305745952024</v>
          </cell>
          <cell r="G45">
            <v>1660760.9193726291</v>
          </cell>
          <cell r="H45">
            <v>53380.702128319819</v>
          </cell>
          <cell r="I45">
            <v>145792.57451303391</v>
          </cell>
          <cell r="J45">
            <v>41566.489222776479</v>
          </cell>
          <cell r="K45">
            <v>50336.253788205053</v>
          </cell>
          <cell r="L45">
            <v>364653.67406708753</v>
          </cell>
          <cell r="M45">
            <v>121097.07454855602</v>
          </cell>
          <cell r="N45">
            <v>80779.199911028103</v>
          </cell>
          <cell r="O45">
            <v>217.14376342561161</v>
          </cell>
          <cell r="P45">
            <v>0</v>
          </cell>
          <cell r="Q45">
            <v>917.5496243328804</v>
          </cell>
          <cell r="R45">
            <v>12796.809234371847</v>
          </cell>
          <cell r="S45">
            <v>28048.446753854714</v>
          </cell>
          <cell r="T45">
            <v>40538.099040805093</v>
          </cell>
          <cell r="U45">
            <v>94212.797358437732</v>
          </cell>
          <cell r="V45">
            <v>124715.71935937185</v>
          </cell>
          <cell r="W45">
            <v>155383.47736728165</v>
          </cell>
          <cell r="X45">
            <v>2.3028053105961139</v>
          </cell>
          <cell r="Y45">
            <v>0</v>
          </cell>
          <cell r="Z45">
            <v>0</v>
          </cell>
          <cell r="AA45">
            <v>0</v>
          </cell>
          <cell r="AB45">
            <v>0</v>
          </cell>
          <cell r="AC45">
            <v>29353.947494504744</v>
          </cell>
          <cell r="AD45">
            <v>9119.7058443608312</v>
          </cell>
          <cell r="AE45">
            <v>27473.12233440865</v>
          </cell>
          <cell r="AF45">
            <v>131380.56691871371</v>
          </cell>
          <cell r="AG45">
            <v>22220.894197229434</v>
          </cell>
          <cell r="AH45">
            <v>0</v>
          </cell>
        </row>
        <row r="46">
          <cell r="A46">
            <v>2</v>
          </cell>
          <cell r="B46" t="str">
            <v>CapeCod</v>
          </cell>
          <cell r="C46">
            <v>39692</v>
          </cell>
          <cell r="D46" t="str">
            <v>vol</v>
          </cell>
          <cell r="E46">
            <v>102514.5982361434</v>
          </cell>
          <cell r="F46">
            <v>355.22073034217169</v>
          </cell>
          <cell r="G46">
            <v>1662545.4680465977</v>
          </cell>
          <cell r="H46">
            <v>55476.976094138292</v>
          </cell>
          <cell r="I46">
            <v>159298.01664017249</v>
          </cell>
          <cell r="J46">
            <v>47190.229455757464</v>
          </cell>
          <cell r="K46">
            <v>44296.180999082477</v>
          </cell>
          <cell r="L46">
            <v>364146.55384397495</v>
          </cell>
          <cell r="M46">
            <v>117100.26620824494</v>
          </cell>
          <cell r="N46">
            <v>92465.972632916644</v>
          </cell>
          <cell r="O46">
            <v>146.30630108311468</v>
          </cell>
          <cell r="P46">
            <v>0</v>
          </cell>
          <cell r="Q46">
            <v>973.6377494911211</v>
          </cell>
          <cell r="R46">
            <v>12968.242423412334</v>
          </cell>
          <cell r="S46">
            <v>23715.290398006109</v>
          </cell>
          <cell r="T46">
            <v>54004.083213401718</v>
          </cell>
          <cell r="U46">
            <v>92201.874114381775</v>
          </cell>
          <cell r="V46">
            <v>128254.86300115964</v>
          </cell>
          <cell r="W46">
            <v>170488.75689389824</v>
          </cell>
          <cell r="X46">
            <v>5.1465186438437653</v>
          </cell>
          <cell r="Y46">
            <v>0</v>
          </cell>
          <cell r="Z46">
            <v>0</v>
          </cell>
          <cell r="AA46">
            <v>0</v>
          </cell>
          <cell r="AB46">
            <v>0</v>
          </cell>
          <cell r="AC46">
            <v>31853.362359365976</v>
          </cell>
          <cell r="AD46">
            <v>10513.986784499406</v>
          </cell>
          <cell r="AE46">
            <v>27762.248437981943</v>
          </cell>
          <cell r="AF46">
            <v>128397.68283629688</v>
          </cell>
          <cell r="AG46">
            <v>37667.50692902584</v>
          </cell>
          <cell r="AH46">
            <v>0</v>
          </cell>
        </row>
        <row r="47">
          <cell r="A47">
            <v>2</v>
          </cell>
          <cell r="B47" t="str">
            <v>CapeCod</v>
          </cell>
          <cell r="C47">
            <v>39722</v>
          </cell>
          <cell r="D47" t="str">
            <v>vol</v>
          </cell>
          <cell r="E47">
            <v>89365.219797095633</v>
          </cell>
          <cell r="F47">
            <v>364.48313416354097</v>
          </cell>
          <cell r="G47">
            <v>2021154.8574457022</v>
          </cell>
          <cell r="H47">
            <v>74877.147201767075</v>
          </cell>
          <cell r="I47">
            <v>210721.96756901484</v>
          </cell>
          <cell r="J47">
            <v>83043.261371704502</v>
          </cell>
          <cell r="K47">
            <v>58606.401964663979</v>
          </cell>
          <cell r="L47">
            <v>248795.1089760187</v>
          </cell>
          <cell r="M47">
            <v>124191.85835954545</v>
          </cell>
          <cell r="N47">
            <v>135328.43375254661</v>
          </cell>
          <cell r="O47">
            <v>190.02686758455567</v>
          </cell>
          <cell r="P47">
            <v>0</v>
          </cell>
          <cell r="Q47">
            <v>1356.4149754843229</v>
          </cell>
          <cell r="R47">
            <v>30734.552553276</v>
          </cell>
          <cell r="S47">
            <v>54190.835195117659</v>
          </cell>
          <cell r="T47">
            <v>58315.497470321912</v>
          </cell>
          <cell r="U47">
            <v>93424.956987571</v>
          </cell>
          <cell r="V47">
            <v>135782.67032000513</v>
          </cell>
          <cell r="W47">
            <v>163423.75434753028</v>
          </cell>
          <cell r="X47">
            <v>5.7774418425109761</v>
          </cell>
          <cell r="Y47">
            <v>0</v>
          </cell>
          <cell r="Z47">
            <v>0</v>
          </cell>
          <cell r="AA47">
            <v>0</v>
          </cell>
          <cell r="AB47">
            <v>0</v>
          </cell>
          <cell r="AC47">
            <v>29448.48643821388</v>
          </cell>
          <cell r="AD47">
            <v>11180.899350785963</v>
          </cell>
          <cell r="AE47">
            <v>19237.344920219221</v>
          </cell>
          <cell r="AF47">
            <v>136268.82131892594</v>
          </cell>
          <cell r="AG47">
            <v>53115.885225825899</v>
          </cell>
          <cell r="AH47">
            <v>0</v>
          </cell>
        </row>
        <row r="48">
          <cell r="A48">
            <v>2</v>
          </cell>
          <cell r="B48" t="str">
            <v>CapeCod</v>
          </cell>
          <cell r="C48">
            <v>39753</v>
          </cell>
          <cell r="D48" t="str">
            <v>vol</v>
          </cell>
          <cell r="E48">
            <v>108776.59255532028</v>
          </cell>
          <cell r="F48">
            <v>621.54938514131766</v>
          </cell>
          <cell r="G48">
            <v>4044353.048319757</v>
          </cell>
          <cell r="H48">
            <v>178221.41145147625</v>
          </cell>
          <cell r="I48">
            <v>485641.45523808076</v>
          </cell>
          <cell r="J48">
            <v>146023.75272798323</v>
          </cell>
          <cell r="K48">
            <v>71383.658436375044</v>
          </cell>
          <cell r="L48">
            <v>265601.63971134857</v>
          </cell>
          <cell r="M48">
            <v>139625.08622987254</v>
          </cell>
          <cell r="N48">
            <v>125430.96081341164</v>
          </cell>
          <cell r="O48">
            <v>204.91753150157149</v>
          </cell>
          <cell r="P48">
            <v>0</v>
          </cell>
          <cell r="Q48">
            <v>3565.9076294991974</v>
          </cell>
          <cell r="R48">
            <v>79973.965506109715</v>
          </cell>
          <cell r="S48">
            <v>120928.04173430051</v>
          </cell>
          <cell r="T48">
            <v>90183.375082929691</v>
          </cell>
          <cell r="U48">
            <v>120090.27273729768</v>
          </cell>
          <cell r="V48">
            <v>198465.65261365916</v>
          </cell>
          <cell r="W48">
            <v>164969.49483455089</v>
          </cell>
          <cell r="X48">
            <v>1.6923770703899594</v>
          </cell>
          <cell r="Y48">
            <v>0</v>
          </cell>
          <cell r="Z48">
            <v>0</v>
          </cell>
          <cell r="AA48">
            <v>376.16556001443132</v>
          </cell>
          <cell r="AB48">
            <v>0</v>
          </cell>
          <cell r="AC48">
            <v>28434.961342012826</v>
          </cell>
          <cell r="AD48">
            <v>16638.594611085329</v>
          </cell>
          <cell r="AE48">
            <v>16967.155567682988</v>
          </cell>
          <cell r="AF48">
            <v>150270.86873705918</v>
          </cell>
          <cell r="AG48">
            <v>32801.864643293702</v>
          </cell>
          <cell r="AH48">
            <v>0</v>
          </cell>
        </row>
        <row r="49">
          <cell r="A49">
            <v>2</v>
          </cell>
          <cell r="B49" t="str">
            <v>CapeCod</v>
          </cell>
          <cell r="C49">
            <v>39783</v>
          </cell>
          <cell r="D49" t="str">
            <v>vol</v>
          </cell>
          <cell r="E49">
            <v>154197.82733172271</v>
          </cell>
          <cell r="F49">
            <v>865.25641503252814</v>
          </cell>
          <cell r="G49">
            <v>7615825.3730569305</v>
          </cell>
          <cell r="H49">
            <v>345993.46942928102</v>
          </cell>
          <cell r="I49">
            <v>1015989.1210589693</v>
          </cell>
          <cell r="J49">
            <v>262472.03698134882</v>
          </cell>
          <cell r="K49">
            <v>89056.896536061904</v>
          </cell>
          <cell r="L49">
            <v>365443.84095652233</v>
          </cell>
          <cell r="M49">
            <v>157020.54218319865</v>
          </cell>
          <cell r="N49">
            <v>94909.956723167517</v>
          </cell>
          <cell r="O49">
            <v>188.17980639553733</v>
          </cell>
          <cell r="P49">
            <v>0.44753463559754347</v>
          </cell>
          <cell r="Q49">
            <v>6457.3553569405476</v>
          </cell>
          <cell r="R49">
            <v>163210.44466576522</v>
          </cell>
          <cell r="S49">
            <v>209454.69911604075</v>
          </cell>
          <cell r="T49">
            <v>170974.04532558733</v>
          </cell>
          <cell r="U49">
            <v>165260.97516971355</v>
          </cell>
          <cell r="V49">
            <v>280127.02318837331</v>
          </cell>
          <cell r="W49">
            <v>239903.50572958955</v>
          </cell>
          <cell r="X49">
            <v>1.9604444568330666</v>
          </cell>
          <cell r="Y49">
            <v>0</v>
          </cell>
          <cell r="Z49">
            <v>0</v>
          </cell>
          <cell r="AA49">
            <v>3891.310793353367</v>
          </cell>
          <cell r="AB49">
            <v>0</v>
          </cell>
          <cell r="AC49">
            <v>43512.95044029814</v>
          </cell>
          <cell r="AD49">
            <v>17504.764999372754</v>
          </cell>
          <cell r="AE49">
            <v>15049.348302941549</v>
          </cell>
          <cell r="AF49">
            <v>201454.71709540038</v>
          </cell>
          <cell r="AG49">
            <v>0</v>
          </cell>
          <cell r="AH49">
            <v>4.0030573771849625</v>
          </cell>
        </row>
        <row r="50">
          <cell r="A50">
            <v>2</v>
          </cell>
          <cell r="B50" t="str">
            <v>CapeCod</v>
          </cell>
          <cell r="C50">
            <v>39814</v>
          </cell>
          <cell r="D50" t="str">
            <v>vol</v>
          </cell>
          <cell r="E50">
            <v>178627.36036976197</v>
          </cell>
          <cell r="F50">
            <v>983.98375685091128</v>
          </cell>
          <cell r="G50">
            <v>10952758.511113688</v>
          </cell>
          <cell r="H50">
            <v>483877.98997373367</v>
          </cell>
          <cell r="I50">
            <v>1592151.5487394247</v>
          </cell>
          <cell r="J50">
            <v>388209.18051343644</v>
          </cell>
          <cell r="K50">
            <v>156896.28642713485</v>
          </cell>
          <cell r="L50">
            <v>463438.04184162698</v>
          </cell>
          <cell r="M50">
            <v>178403.06806929215</v>
          </cell>
          <cell r="N50">
            <v>76647.483732152919</v>
          </cell>
          <cell r="O50">
            <v>107.68632929421732</v>
          </cell>
          <cell r="P50">
            <v>0</v>
          </cell>
          <cell r="Q50">
            <v>7147.0467318333358</v>
          </cell>
          <cell r="R50">
            <v>265823.53004910547</v>
          </cell>
          <cell r="S50">
            <v>305664.67110071698</v>
          </cell>
          <cell r="T50">
            <v>169487.84460397152</v>
          </cell>
          <cell r="U50">
            <v>186191.9993093737</v>
          </cell>
          <cell r="V50">
            <v>346897.33122843836</v>
          </cell>
          <cell r="W50">
            <v>294105.58490443259</v>
          </cell>
          <cell r="X50">
            <v>0</v>
          </cell>
          <cell r="Y50">
            <v>0</v>
          </cell>
          <cell r="Z50">
            <v>0</v>
          </cell>
          <cell r="AA50">
            <v>1936.201303977273</v>
          </cell>
          <cell r="AB50">
            <v>0</v>
          </cell>
          <cell r="AC50">
            <v>59292.22425801061</v>
          </cell>
          <cell r="AD50">
            <v>14635.341185571851</v>
          </cell>
          <cell r="AE50">
            <v>18355.932157943411</v>
          </cell>
          <cell r="AF50">
            <v>153613.02071749928</v>
          </cell>
          <cell r="AG50">
            <v>0</v>
          </cell>
          <cell r="AH50">
            <v>20.845847068010059</v>
          </cell>
        </row>
        <row r="51">
          <cell r="A51">
            <v>2</v>
          </cell>
          <cell r="B51" t="str">
            <v>CapeCod</v>
          </cell>
          <cell r="C51">
            <v>39845</v>
          </cell>
          <cell r="D51" t="str">
            <v>vol</v>
          </cell>
          <cell r="E51">
            <v>177244.46495821897</v>
          </cell>
          <cell r="F51">
            <v>958.07243348931092</v>
          </cell>
          <cell r="G51">
            <v>11256284.490867682</v>
          </cell>
          <cell r="H51">
            <v>509462.10061211302</v>
          </cell>
          <cell r="I51">
            <v>1687975.4266951524</v>
          </cell>
          <cell r="J51">
            <v>380093.38116375613</v>
          </cell>
          <cell r="K51">
            <v>140929.24246929979</v>
          </cell>
          <cell r="L51">
            <v>474503.01554118615</v>
          </cell>
          <cell r="M51">
            <v>179004.58481370434</v>
          </cell>
          <cell r="N51">
            <v>79390.997785557818</v>
          </cell>
          <cell r="O51">
            <v>31.848166782945341</v>
          </cell>
          <cell r="P51">
            <v>0</v>
          </cell>
          <cell r="Q51">
            <v>7751.1646339992694</v>
          </cell>
          <cell r="R51">
            <v>283614.55721160304</v>
          </cell>
          <cell r="S51">
            <v>288820.16052263824</v>
          </cell>
          <cell r="T51">
            <v>208159.35143264077</v>
          </cell>
          <cell r="U51">
            <v>205280.64861024392</v>
          </cell>
          <cell r="V51">
            <v>365135.21241770883</v>
          </cell>
          <cell r="W51">
            <v>280444.26768089051</v>
          </cell>
          <cell r="X51">
            <v>0</v>
          </cell>
          <cell r="Y51">
            <v>0</v>
          </cell>
          <cell r="Z51">
            <v>0</v>
          </cell>
          <cell r="AA51">
            <v>1854.9197073088192</v>
          </cell>
          <cell r="AB51">
            <v>0</v>
          </cell>
          <cell r="AC51">
            <v>60380.996531203869</v>
          </cell>
          <cell r="AD51">
            <v>15382.462512794949</v>
          </cell>
          <cell r="AE51">
            <v>15200.680715860299</v>
          </cell>
          <cell r="AF51">
            <v>148048.73538743201</v>
          </cell>
          <cell r="AG51">
            <v>6289.9583901724809</v>
          </cell>
          <cell r="AH51">
            <v>16.834359879579665</v>
          </cell>
        </row>
        <row r="52">
          <cell r="A52">
            <v>2</v>
          </cell>
          <cell r="B52" t="str">
            <v>CapeCod</v>
          </cell>
          <cell r="C52">
            <v>39873</v>
          </cell>
          <cell r="D52" t="str">
            <v>vol</v>
          </cell>
          <cell r="E52">
            <v>151941.90554042792</v>
          </cell>
          <cell r="F52">
            <v>940.14412942722811</v>
          </cell>
          <cell r="G52">
            <v>9768766.9924905095</v>
          </cell>
          <cell r="H52">
            <v>457208.79187683086</v>
          </cell>
          <cell r="I52">
            <v>1460261.6235228155</v>
          </cell>
          <cell r="J52">
            <v>325818.82668475446</v>
          </cell>
          <cell r="K52">
            <v>120877.61190274976</v>
          </cell>
          <cell r="L52">
            <v>459137.26837166422</v>
          </cell>
          <cell r="M52">
            <v>159002.68248610801</v>
          </cell>
          <cell r="N52">
            <v>76399.036572396639</v>
          </cell>
          <cell r="O52">
            <v>65.307459021341913</v>
          </cell>
          <cell r="P52">
            <v>0</v>
          </cell>
          <cell r="Q52">
            <v>7247.2382324308746</v>
          </cell>
          <cell r="R52">
            <v>259616.74192452908</v>
          </cell>
          <cell r="S52">
            <v>254943.15347025235</v>
          </cell>
          <cell r="T52">
            <v>181730.65786522918</v>
          </cell>
          <cell r="U52">
            <v>185660.98266780985</v>
          </cell>
          <cell r="V52">
            <v>339605.79278023134</v>
          </cell>
          <cell r="W52">
            <v>254384.23029519865</v>
          </cell>
          <cell r="X52">
            <v>0</v>
          </cell>
          <cell r="Y52">
            <v>0</v>
          </cell>
          <cell r="Z52">
            <v>0</v>
          </cell>
          <cell r="AA52">
            <v>1695.5493490098586</v>
          </cell>
          <cell r="AB52">
            <v>0</v>
          </cell>
          <cell r="AC52">
            <v>57857.165967947825</v>
          </cell>
          <cell r="AD52">
            <v>13642.14260591639</v>
          </cell>
          <cell r="AE52">
            <v>15221.02790920378</v>
          </cell>
          <cell r="AF52">
            <v>145587.60466941504</v>
          </cell>
          <cell r="AG52">
            <v>3928.1817469953994</v>
          </cell>
          <cell r="AH52">
            <v>14.35787728822701</v>
          </cell>
        </row>
        <row r="53">
          <cell r="A53">
            <v>2</v>
          </cell>
          <cell r="B53" t="str">
            <v>CapeCod</v>
          </cell>
          <cell r="C53">
            <v>39904</v>
          </cell>
          <cell r="D53" t="str">
            <v>vol</v>
          </cell>
          <cell r="E53">
            <v>137534.81006202727</v>
          </cell>
          <cell r="F53">
            <v>794.88323714744558</v>
          </cell>
          <cell r="G53">
            <v>7159076.8217166951</v>
          </cell>
          <cell r="H53">
            <v>351236.94404706632</v>
          </cell>
          <cell r="I53">
            <v>1024241.608930427</v>
          </cell>
          <cell r="J53">
            <v>249305.18907242562</v>
          </cell>
          <cell r="K53">
            <v>101432.57258678798</v>
          </cell>
          <cell r="L53">
            <v>386761.79631692282</v>
          </cell>
          <cell r="M53">
            <v>144263.51192618732</v>
          </cell>
          <cell r="N53">
            <v>67450.43035600982</v>
          </cell>
          <cell r="O53">
            <v>87.326498758021927</v>
          </cell>
          <cell r="P53">
            <v>0</v>
          </cell>
          <cell r="Q53">
            <v>6006.551690790795</v>
          </cell>
          <cell r="R53">
            <v>186302.26556730425</v>
          </cell>
          <cell r="S53">
            <v>186897.32188035143</v>
          </cell>
          <cell r="T53">
            <v>143534.39042643554</v>
          </cell>
          <cell r="U53">
            <v>153805.97698539356</v>
          </cell>
          <cell r="V53">
            <v>291011.87568071089</v>
          </cell>
          <cell r="W53">
            <v>234420.25387464665</v>
          </cell>
          <cell r="X53">
            <v>0</v>
          </cell>
          <cell r="Y53">
            <v>0</v>
          </cell>
          <cell r="Z53">
            <v>0</v>
          </cell>
          <cell r="AA53">
            <v>995.50658844468762</v>
          </cell>
          <cell r="AB53">
            <v>0</v>
          </cell>
          <cell r="AC53">
            <v>68824.557877840081</v>
          </cell>
          <cell r="AD53">
            <v>11636.967942138343</v>
          </cell>
          <cell r="AE53">
            <v>13670.411855289733</v>
          </cell>
          <cell r="AF53">
            <v>138954.78582476248</v>
          </cell>
          <cell r="AG53">
            <v>42809.501962927803</v>
          </cell>
          <cell r="AH53">
            <v>48.330212302339007</v>
          </cell>
        </row>
        <row r="54">
          <cell r="A54">
            <v>2</v>
          </cell>
          <cell r="B54" t="str">
            <v>CapeCod</v>
          </cell>
          <cell r="C54">
            <v>39934</v>
          </cell>
          <cell r="D54" t="str">
            <v>vol</v>
          </cell>
          <cell r="E54">
            <v>118112.77706224163</v>
          </cell>
          <cell r="F54">
            <v>702.08211012966501</v>
          </cell>
          <cell r="G54">
            <v>4358248.8949476313</v>
          </cell>
          <cell r="H54">
            <v>225666.3243322738</v>
          </cell>
          <cell r="I54">
            <v>549575.60393605439</v>
          </cell>
          <cell r="J54">
            <v>153806.29551390195</v>
          </cell>
          <cell r="K54">
            <v>76251.298798957694</v>
          </cell>
          <cell r="L54">
            <v>353068.97228124848</v>
          </cell>
          <cell r="M54">
            <v>128819.15354108895</v>
          </cell>
          <cell r="N54">
            <v>70445.352015547935</v>
          </cell>
          <cell r="O54">
            <v>104.08223161593214</v>
          </cell>
          <cell r="P54">
            <v>0</v>
          </cell>
          <cell r="Q54">
            <v>4110.9078159786231</v>
          </cell>
          <cell r="R54">
            <v>113859.44944828363</v>
          </cell>
          <cell r="S54">
            <v>121823.7979957207</v>
          </cell>
          <cell r="T54">
            <v>108217.35242095021</v>
          </cell>
          <cell r="U54">
            <v>147899.87264087057</v>
          </cell>
          <cell r="V54">
            <v>228299.40833635037</v>
          </cell>
          <cell r="W54">
            <v>221264.73308850836</v>
          </cell>
          <cell r="X54">
            <v>0</v>
          </cell>
          <cell r="Y54">
            <v>0</v>
          </cell>
          <cell r="Z54">
            <v>0</v>
          </cell>
          <cell r="AA54">
            <v>218.24328684916452</v>
          </cell>
          <cell r="AB54">
            <v>0</v>
          </cell>
          <cell r="AC54">
            <v>65445.14786397951</v>
          </cell>
          <cell r="AD54">
            <v>9787.5383473755064</v>
          </cell>
          <cell r="AE54">
            <v>16215.026897011325</v>
          </cell>
          <cell r="AF54">
            <v>160688.17098307668</v>
          </cell>
          <cell r="AG54">
            <v>54377.47270208149</v>
          </cell>
          <cell r="AH54">
            <v>56.758139122967549</v>
          </cell>
        </row>
        <row r="55">
          <cell r="A55">
            <v>2</v>
          </cell>
          <cell r="B55" t="str">
            <v>CapeCod</v>
          </cell>
          <cell r="C55">
            <v>39965</v>
          </cell>
          <cell r="D55" t="str">
            <v>vol</v>
          </cell>
          <cell r="E55">
            <v>113763.35474138521</v>
          </cell>
          <cell r="F55">
            <v>627.3126172757934</v>
          </cell>
          <cell r="G55">
            <v>2609329.5264778468</v>
          </cell>
          <cell r="H55">
            <v>126124.89519018708</v>
          </cell>
          <cell r="I55">
            <v>258296.13670017148</v>
          </cell>
          <cell r="J55">
            <v>77017.496900930477</v>
          </cell>
          <cell r="K55">
            <v>55959.333097665483</v>
          </cell>
          <cell r="L55">
            <v>338772.54219190107</v>
          </cell>
          <cell r="M55">
            <v>108017.51680634408</v>
          </cell>
          <cell r="N55">
            <v>80650.472690226175</v>
          </cell>
          <cell r="O55">
            <v>149.34832181485237</v>
          </cell>
          <cell r="P55">
            <v>0</v>
          </cell>
          <cell r="Q55">
            <v>2292.2714882947034</v>
          </cell>
          <cell r="R55">
            <v>42393.964539351749</v>
          </cell>
          <cell r="S55">
            <v>54874.250433432149</v>
          </cell>
          <cell r="T55">
            <v>74562.576990476184</v>
          </cell>
          <cell r="U55">
            <v>122025.98529372926</v>
          </cell>
          <cell r="V55">
            <v>177534.59211145478</v>
          </cell>
          <cell r="W55">
            <v>196787.29157047917</v>
          </cell>
          <cell r="X55">
            <v>1.3417485477564814</v>
          </cell>
          <cell r="Y55">
            <v>0</v>
          </cell>
          <cell r="Z55">
            <v>0</v>
          </cell>
          <cell r="AA55">
            <v>737.45183440167455</v>
          </cell>
          <cell r="AB55">
            <v>0</v>
          </cell>
          <cell r="AC55">
            <v>57511.283369232318</v>
          </cell>
          <cell r="AD55">
            <v>8056.8244683414223</v>
          </cell>
          <cell r="AE55">
            <v>16139.76745538387</v>
          </cell>
          <cell r="AF55">
            <v>165072.81080812914</v>
          </cell>
          <cell r="AG55">
            <v>41188.638720418625</v>
          </cell>
          <cell r="AH55">
            <v>2.7812733653413746</v>
          </cell>
        </row>
        <row r="56">
          <cell r="A56">
            <v>2</v>
          </cell>
          <cell r="B56" t="str">
            <v>CapeCod</v>
          </cell>
          <cell r="C56">
            <v>39995</v>
          </cell>
          <cell r="D56" t="str">
            <v>vol</v>
          </cell>
          <cell r="E56">
            <v>124363.42468530325</v>
          </cell>
          <cell r="F56">
            <v>539.5836009751464</v>
          </cell>
          <cell r="G56">
            <v>1894405.9851517573</v>
          </cell>
          <cell r="H56">
            <v>80119.814217971652</v>
          </cell>
          <cell r="I56">
            <v>154252.98890343957</v>
          </cell>
          <cell r="J56">
            <v>41470.085201459915</v>
          </cell>
          <cell r="K56">
            <v>49735.696000234726</v>
          </cell>
          <cell r="L56">
            <v>343960.2841395766</v>
          </cell>
          <cell r="M56">
            <v>102694.80284666509</v>
          </cell>
          <cell r="N56">
            <v>55664.499875215333</v>
          </cell>
          <cell r="O56">
            <v>193.44058183862592</v>
          </cell>
          <cell r="P56">
            <v>0</v>
          </cell>
          <cell r="Q56">
            <v>1177.0528866739621</v>
          </cell>
          <cell r="R56">
            <v>19678.219877548792</v>
          </cell>
          <cell r="S56">
            <v>42694.121335054529</v>
          </cell>
          <cell r="T56">
            <v>45474.319931003884</v>
          </cell>
          <cell r="U56">
            <v>110036.28015272909</v>
          </cell>
          <cell r="V56">
            <v>153250.91718989986</v>
          </cell>
          <cell r="W56">
            <v>179132.57123090726</v>
          </cell>
          <cell r="X56">
            <v>3.6135193626482813</v>
          </cell>
          <cell r="Y56">
            <v>0</v>
          </cell>
          <cell r="Z56">
            <v>0</v>
          </cell>
          <cell r="AA56">
            <v>0</v>
          </cell>
          <cell r="AB56">
            <v>0</v>
          </cell>
          <cell r="AC56">
            <v>55936.796319050569</v>
          </cell>
          <cell r="AD56">
            <v>9370.1792523654767</v>
          </cell>
          <cell r="AE56">
            <v>20270.710159080048</v>
          </cell>
          <cell r="AF56">
            <v>159454.62160097857</v>
          </cell>
          <cell r="AG56">
            <v>17371.588688523992</v>
          </cell>
          <cell r="AH56">
            <v>0</v>
          </cell>
        </row>
        <row r="57">
          <cell r="A57">
            <v>2</v>
          </cell>
          <cell r="B57" t="str">
            <v>CapeCod</v>
          </cell>
          <cell r="C57">
            <v>40026</v>
          </cell>
          <cell r="D57" t="str">
            <v>vol</v>
          </cell>
          <cell r="E57">
            <v>113307.39589635079</v>
          </cell>
          <cell r="F57">
            <v>507.42964877460867</v>
          </cell>
          <cell r="G57">
            <v>1643482.7676144263</v>
          </cell>
          <cell r="H57">
            <v>65813.784427344071</v>
          </cell>
          <cell r="I57">
            <v>139507.26777521291</v>
          </cell>
          <cell r="J57">
            <v>36965.178337214551</v>
          </cell>
          <cell r="K57">
            <v>43180.191510928555</v>
          </cell>
          <cell r="L57">
            <v>349637.33394232806</v>
          </cell>
          <cell r="M57">
            <v>99612.439069532149</v>
          </cell>
          <cell r="N57">
            <v>73371.151978853741</v>
          </cell>
          <cell r="O57">
            <v>169.77557563787695</v>
          </cell>
          <cell r="P57">
            <v>0</v>
          </cell>
          <cell r="Q57">
            <v>819.0466916511142</v>
          </cell>
          <cell r="R57">
            <v>15845.586953367081</v>
          </cell>
          <cell r="S57">
            <v>41022.129795831985</v>
          </cell>
          <cell r="T57">
            <v>40767.745013868604</v>
          </cell>
          <cell r="U57">
            <v>102866.4995690004</v>
          </cell>
          <cell r="V57">
            <v>150904.63146298574</v>
          </cell>
          <cell r="W57">
            <v>163850.70202679047</v>
          </cell>
          <cell r="X57">
            <v>1.1242855980834165</v>
          </cell>
          <cell r="Y57">
            <v>0</v>
          </cell>
          <cell r="Z57">
            <v>0</v>
          </cell>
          <cell r="AA57">
            <v>0</v>
          </cell>
          <cell r="AB57">
            <v>0</v>
          </cell>
          <cell r="AC57">
            <v>49757.005263012463</v>
          </cell>
          <cell r="AD57">
            <v>6830.8233867740155</v>
          </cell>
          <cell r="AE57">
            <v>26565.248658396315</v>
          </cell>
          <cell r="AF57">
            <v>147472.24336671393</v>
          </cell>
          <cell r="AG57">
            <v>18423.706485551247</v>
          </cell>
          <cell r="AH57">
            <v>0</v>
          </cell>
        </row>
        <row r="58">
          <cell r="A58">
            <v>2</v>
          </cell>
          <cell r="B58" t="str">
            <v>CapeCod</v>
          </cell>
          <cell r="C58">
            <v>40057</v>
          </cell>
          <cell r="D58" t="str">
            <v>vol</v>
          </cell>
          <cell r="E58">
            <v>99693.072866776638</v>
          </cell>
          <cell r="F58">
            <v>512.80520003709557</v>
          </cell>
          <cell r="G58">
            <v>1615532.4950484924</v>
          </cell>
          <cell r="H58">
            <v>67498.558040207718</v>
          </cell>
          <cell r="I58">
            <v>146603.21854429471</v>
          </cell>
          <cell r="J58">
            <v>40763.677609677645</v>
          </cell>
          <cell r="K58">
            <v>38365.2418969637</v>
          </cell>
          <cell r="L58">
            <v>341178.7389550379</v>
          </cell>
          <cell r="M58">
            <v>95993.3030668094</v>
          </cell>
          <cell r="N58">
            <v>82189.219981460818</v>
          </cell>
          <cell r="O58">
            <v>98.175160609437015</v>
          </cell>
          <cell r="P58">
            <v>1.3307334000937734</v>
          </cell>
          <cell r="Q58">
            <v>853.04205548112111</v>
          </cell>
          <cell r="R58">
            <v>16809.396336603768</v>
          </cell>
          <cell r="S58">
            <v>38548.033372643047</v>
          </cell>
          <cell r="T58">
            <v>54829.237883524715</v>
          </cell>
          <cell r="U58">
            <v>102331.18502974916</v>
          </cell>
          <cell r="V58">
            <v>157058.20259164445</v>
          </cell>
          <cell r="W58">
            <v>158399.1992222119</v>
          </cell>
          <cell r="X58">
            <v>6.3289726685539449</v>
          </cell>
          <cell r="Y58">
            <v>0</v>
          </cell>
          <cell r="Z58">
            <v>0</v>
          </cell>
          <cell r="AA58">
            <v>0</v>
          </cell>
          <cell r="AB58">
            <v>0</v>
          </cell>
          <cell r="AC58">
            <v>51367.500596783713</v>
          </cell>
          <cell r="AD58">
            <v>7670.3622093125314</v>
          </cell>
          <cell r="AE58">
            <v>25708.765275645677</v>
          </cell>
          <cell r="AF58">
            <v>152546.97993054808</v>
          </cell>
          <cell r="AG58">
            <v>34163.424967291452</v>
          </cell>
          <cell r="AH58">
            <v>20.527845029734827</v>
          </cell>
        </row>
        <row r="59">
          <cell r="A59">
            <v>2</v>
          </cell>
          <cell r="B59" t="str">
            <v>CapeCod</v>
          </cell>
          <cell r="C59">
            <v>40087</v>
          </cell>
          <cell r="D59" t="str">
            <v>vol</v>
          </cell>
          <cell r="E59">
            <v>89654.93802897149</v>
          </cell>
          <cell r="F59">
            <v>530.93545509983528</v>
          </cell>
          <cell r="G59">
            <v>2040172.423964448</v>
          </cell>
          <cell r="H59">
            <v>95233.012122919215</v>
          </cell>
          <cell r="I59">
            <v>194901.42786144928</v>
          </cell>
          <cell r="J59">
            <v>86036.196247349624</v>
          </cell>
          <cell r="K59">
            <v>73460.499667197801</v>
          </cell>
          <cell r="L59">
            <v>288394.32351308811</v>
          </cell>
          <cell r="M59">
            <v>110147.48435209163</v>
          </cell>
          <cell r="N59">
            <v>94757.813648470416</v>
          </cell>
          <cell r="O59">
            <v>141.8501886149532</v>
          </cell>
          <cell r="P59">
            <v>2.2086581142906798</v>
          </cell>
          <cell r="Q59">
            <v>1136.2499021818164</v>
          </cell>
          <cell r="R59">
            <v>33438.762514584392</v>
          </cell>
          <cell r="S59">
            <v>66105.972236526373</v>
          </cell>
          <cell r="T59">
            <v>50295.336003300275</v>
          </cell>
          <cell r="U59">
            <v>93963.151013730385</v>
          </cell>
          <cell r="V59">
            <v>162848.23180474419</v>
          </cell>
          <cell r="W59">
            <v>156430.18693616902</v>
          </cell>
          <cell r="X59">
            <v>4.113648671707554</v>
          </cell>
          <cell r="Y59">
            <v>0</v>
          </cell>
          <cell r="Z59">
            <v>0</v>
          </cell>
          <cell r="AA59">
            <v>88.266725589051688</v>
          </cell>
          <cell r="AB59">
            <v>0</v>
          </cell>
          <cell r="AC59">
            <v>43345.1526597798</v>
          </cell>
          <cell r="AD59">
            <v>8531.8979372648864</v>
          </cell>
          <cell r="AE59">
            <v>19280.829685467706</v>
          </cell>
          <cell r="AF59">
            <v>147189.4507323252</v>
          </cell>
          <cell r="AG59">
            <v>53687.762671382334</v>
          </cell>
          <cell r="AH59">
            <v>0</v>
          </cell>
        </row>
        <row r="60">
          <cell r="A60">
            <v>2</v>
          </cell>
          <cell r="B60" t="str">
            <v>CapeCod</v>
          </cell>
          <cell r="C60">
            <v>40118</v>
          </cell>
          <cell r="D60" t="str">
            <v>vol</v>
          </cell>
          <cell r="E60">
            <v>104100.45983054269</v>
          </cell>
          <cell r="F60">
            <v>486.59181369056017</v>
          </cell>
          <cell r="G60">
            <v>3928617.0496536265</v>
          </cell>
          <cell r="H60">
            <v>216558.17359540763</v>
          </cell>
          <cell r="I60">
            <v>444614.43763313093</v>
          </cell>
          <cell r="J60">
            <v>168784.01827147807</v>
          </cell>
          <cell r="K60">
            <v>106146.02923724153</v>
          </cell>
          <cell r="L60">
            <v>302915.4210055513</v>
          </cell>
          <cell r="M60">
            <v>135058.13572171656</v>
          </cell>
          <cell r="N60">
            <v>85002.215903135962</v>
          </cell>
          <cell r="O60">
            <v>89.506739557682508</v>
          </cell>
          <cell r="P60">
            <v>0</v>
          </cell>
          <cell r="Q60">
            <v>2658.1591891970861</v>
          </cell>
          <cell r="R60">
            <v>72152.97991588166</v>
          </cell>
          <cell r="S60">
            <v>117926.13137109831</v>
          </cell>
          <cell r="T60">
            <v>48671.875235352411</v>
          </cell>
          <cell r="U60">
            <v>107035.36263815417</v>
          </cell>
          <cell r="V60">
            <v>189279.17105922324</v>
          </cell>
          <cell r="W60">
            <v>152423.90687345335</v>
          </cell>
          <cell r="X60">
            <v>0</v>
          </cell>
          <cell r="Y60">
            <v>0</v>
          </cell>
          <cell r="Z60">
            <v>0</v>
          </cell>
          <cell r="AA60">
            <v>952.93097031991624</v>
          </cell>
          <cell r="AB60">
            <v>0</v>
          </cell>
          <cell r="AC60">
            <v>35888.477692714718</v>
          </cell>
          <cell r="AD60">
            <v>12241.388369583665</v>
          </cell>
          <cell r="AE60">
            <v>16341.914485370529</v>
          </cell>
          <cell r="AF60">
            <v>145971.41805812504</v>
          </cell>
          <cell r="AG60">
            <v>44123.713218471217</v>
          </cell>
          <cell r="AH60">
            <v>35.062929546619436</v>
          </cell>
        </row>
        <row r="61">
          <cell r="A61">
            <v>2</v>
          </cell>
          <cell r="B61" t="str">
            <v>CapeCod</v>
          </cell>
          <cell r="C61">
            <v>40148</v>
          </cell>
          <cell r="D61" t="str">
            <v>vol</v>
          </cell>
          <cell r="E61">
            <v>148067.41732753479</v>
          </cell>
          <cell r="F61">
            <v>495.94111778171782</v>
          </cell>
          <cell r="G61">
            <v>7443015.2064257022</v>
          </cell>
          <cell r="H61">
            <v>378175.0903723698</v>
          </cell>
          <cell r="I61">
            <v>927831.93124116655</v>
          </cell>
          <cell r="J61">
            <v>301465.77604401374</v>
          </cell>
          <cell r="K61">
            <v>167537.49398757395</v>
          </cell>
          <cell r="L61">
            <v>405178.93000254891</v>
          </cell>
          <cell r="M61">
            <v>159067.74610201965</v>
          </cell>
          <cell r="N61">
            <v>65905.97849892918</v>
          </cell>
          <cell r="O61">
            <v>0</v>
          </cell>
          <cell r="P61">
            <v>12.453283450048232</v>
          </cell>
          <cell r="Q61">
            <v>4660.642045405074</v>
          </cell>
          <cell r="R61">
            <v>145677.27329957404</v>
          </cell>
          <cell r="S61">
            <v>218282.57474977314</v>
          </cell>
          <cell r="T61">
            <v>88256.816047974513</v>
          </cell>
          <cell r="U61">
            <v>133314.2930014976</v>
          </cell>
          <cell r="V61">
            <v>243548.1723150475</v>
          </cell>
          <cell r="W61">
            <v>221834.83655697046</v>
          </cell>
          <cell r="X61">
            <v>0</v>
          </cell>
          <cell r="Y61">
            <v>0</v>
          </cell>
          <cell r="Z61">
            <v>0</v>
          </cell>
          <cell r="AA61">
            <v>6613.6781146554267</v>
          </cell>
          <cell r="AB61">
            <v>0</v>
          </cell>
          <cell r="AC61">
            <v>45446.019332593612</v>
          </cell>
          <cell r="AD61">
            <v>12954.010409369044</v>
          </cell>
          <cell r="AE61">
            <v>15147.364551269613</v>
          </cell>
          <cell r="AF61">
            <v>184363.44372105686</v>
          </cell>
          <cell r="AG61">
            <v>16164.836376075962</v>
          </cell>
          <cell r="AH61">
            <v>129.50019751290048</v>
          </cell>
        </row>
        <row r="62">
          <cell r="A62">
            <v>2</v>
          </cell>
          <cell r="B62" t="str">
            <v>CapeCod</v>
          </cell>
          <cell r="C62">
            <v>40179</v>
          </cell>
          <cell r="D62" t="str">
            <v>vol</v>
          </cell>
          <cell r="E62">
            <v>178011.76914145134</v>
          </cell>
          <cell r="F62">
            <v>725.93039570378846</v>
          </cell>
          <cell r="G62">
            <v>10939305.794573355</v>
          </cell>
          <cell r="H62">
            <v>536592.75130024122</v>
          </cell>
          <cell r="I62">
            <v>1368836.2787911985</v>
          </cell>
          <cell r="J62">
            <v>495734.63128751743</v>
          </cell>
          <cell r="K62">
            <v>343005.89115333144</v>
          </cell>
          <cell r="L62">
            <v>462563.29431839142</v>
          </cell>
          <cell r="M62">
            <v>219718.54061824686</v>
          </cell>
          <cell r="N62">
            <v>51652.175800634512</v>
          </cell>
          <cell r="O62">
            <v>0</v>
          </cell>
          <cell r="P62">
            <v>29.082407602248537</v>
          </cell>
          <cell r="Q62">
            <v>5910.0235950885872</v>
          </cell>
          <cell r="R62">
            <v>230159.22822420934</v>
          </cell>
          <cell r="S62">
            <v>354727.32862476428</v>
          </cell>
          <cell r="T62">
            <v>128817.70944581841</v>
          </cell>
          <cell r="U62">
            <v>140777.47497958416</v>
          </cell>
          <cell r="V62">
            <v>305929.60730699735</v>
          </cell>
          <cell r="W62">
            <v>295633.79323620215</v>
          </cell>
          <cell r="X62">
            <v>0</v>
          </cell>
          <cell r="Y62">
            <v>4.6113320005414504</v>
          </cell>
          <cell r="Z62">
            <v>1.4733639369026514</v>
          </cell>
          <cell r="AA62">
            <v>3311.0804399467202</v>
          </cell>
          <cell r="AB62">
            <v>74.775973707197039</v>
          </cell>
          <cell r="AC62">
            <v>31048.784380425212</v>
          </cell>
          <cell r="AD62">
            <v>15698.017600591973</v>
          </cell>
          <cell r="AE62">
            <v>19947.598219623618</v>
          </cell>
          <cell r="AF62">
            <v>154654.70982363503</v>
          </cell>
          <cell r="AG62">
            <v>6512.5637881669118</v>
          </cell>
          <cell r="AH62">
            <v>185.15677013768376</v>
          </cell>
        </row>
        <row r="63">
          <cell r="A63">
            <v>2</v>
          </cell>
          <cell r="B63" t="str">
            <v>CapeCod</v>
          </cell>
          <cell r="C63">
            <v>40210</v>
          </cell>
          <cell r="D63" t="str">
            <v>vol</v>
          </cell>
          <cell r="E63">
            <v>177669.31838663225</v>
          </cell>
          <cell r="F63">
            <v>721.43246499459849</v>
          </cell>
          <cell r="G63">
            <v>11321395.798664523</v>
          </cell>
          <cell r="H63">
            <v>576604.38802422187</v>
          </cell>
          <cell r="I63">
            <v>1499668.6026381843</v>
          </cell>
          <cell r="J63">
            <v>482252.82956125931</v>
          </cell>
          <cell r="K63">
            <v>299379.21590672393</v>
          </cell>
          <cell r="L63">
            <v>460725.80002236477</v>
          </cell>
          <cell r="M63">
            <v>217900.29119353191</v>
          </cell>
          <cell r="N63">
            <v>53392.990528759343</v>
          </cell>
          <cell r="O63">
            <v>0</v>
          </cell>
          <cell r="P63">
            <v>26.932716070044595</v>
          </cell>
          <cell r="Q63">
            <v>6336.8146401675203</v>
          </cell>
          <cell r="R63">
            <v>277264.78274577128</v>
          </cell>
          <cell r="S63">
            <v>379243.61334395054</v>
          </cell>
          <cell r="T63">
            <v>166733.31005139466</v>
          </cell>
          <cell r="U63">
            <v>164492.45836604357</v>
          </cell>
          <cell r="V63">
            <v>319522.84331843007</v>
          </cell>
          <cell r="W63">
            <v>281682.913211515</v>
          </cell>
          <cell r="X63">
            <v>0</v>
          </cell>
          <cell r="Y63">
            <v>4.2407637506196334</v>
          </cell>
          <cell r="Z63">
            <v>1.3055601135803057</v>
          </cell>
          <cell r="AA63">
            <v>3313.8472346282661</v>
          </cell>
          <cell r="AB63">
            <v>40.755579766235996</v>
          </cell>
          <cell r="AC63">
            <v>22219.011581289466</v>
          </cell>
          <cell r="AD63">
            <v>19023.242270195267</v>
          </cell>
          <cell r="AE63">
            <v>17221.985635044926</v>
          </cell>
          <cell r="AF63">
            <v>160839.02863695915</v>
          </cell>
          <cell r="AG63">
            <v>19332.589925455752</v>
          </cell>
          <cell r="AH63">
            <v>178.66631283249606</v>
          </cell>
        </row>
        <row r="64">
          <cell r="A64">
            <v>2</v>
          </cell>
          <cell r="B64" t="str">
            <v>CapeCod</v>
          </cell>
          <cell r="C64">
            <v>40238</v>
          </cell>
          <cell r="D64" t="str">
            <v>vol</v>
          </cell>
          <cell r="E64">
            <v>152168.08366791802</v>
          </cell>
          <cell r="F64">
            <v>751.69928578571114</v>
          </cell>
          <cell r="G64">
            <v>9847203.0148133244</v>
          </cell>
          <cell r="H64">
            <v>519243.01463290292</v>
          </cell>
          <cell r="I64">
            <v>1313740.6947121955</v>
          </cell>
          <cell r="J64">
            <v>424589.08859882172</v>
          </cell>
          <cell r="K64">
            <v>249376.59838495313</v>
          </cell>
          <cell r="L64">
            <v>453377.98939268792</v>
          </cell>
          <cell r="M64">
            <v>193227.47220557701</v>
          </cell>
          <cell r="N64">
            <v>51584.938011444981</v>
          </cell>
          <cell r="O64">
            <v>0</v>
          </cell>
          <cell r="P64">
            <v>22.350481900104</v>
          </cell>
          <cell r="Q64">
            <v>5944.1471159150706</v>
          </cell>
          <cell r="R64">
            <v>252285.31486551903</v>
          </cell>
          <cell r="S64">
            <v>332391.8876235814</v>
          </cell>
          <cell r="T64">
            <v>147356.17206375016</v>
          </cell>
          <cell r="U64">
            <v>147976.32594746529</v>
          </cell>
          <cell r="V64">
            <v>296788.08115179749</v>
          </cell>
          <cell r="W64">
            <v>255207.48864158179</v>
          </cell>
          <cell r="X64">
            <v>0</v>
          </cell>
          <cell r="Y64">
            <v>3.4429945798406836</v>
          </cell>
          <cell r="Z64">
            <v>1.0243823702408041</v>
          </cell>
          <cell r="AA64">
            <v>3053.4454449568652</v>
          </cell>
          <cell r="AB64">
            <v>38.688800061433177</v>
          </cell>
          <cell r="AC64">
            <v>22984.589929779529</v>
          </cell>
          <cell r="AD64">
            <v>16831.731029851417</v>
          </cell>
          <cell r="AE64">
            <v>16815.419576703283</v>
          </cell>
          <cell r="AF64">
            <v>158766.07662296644</v>
          </cell>
          <cell r="AG64">
            <v>16156.910881822718</v>
          </cell>
          <cell r="AH64">
            <v>168.23125720265435</v>
          </cell>
        </row>
        <row r="65">
          <cell r="A65">
            <v>2</v>
          </cell>
          <cell r="B65" t="str">
            <v>CapeCod</v>
          </cell>
          <cell r="C65">
            <v>40269</v>
          </cell>
          <cell r="D65" t="str">
            <v>vol</v>
          </cell>
          <cell r="E65">
            <v>138966.71406287022</v>
          </cell>
          <cell r="F65">
            <v>642.81344986561317</v>
          </cell>
          <cell r="G65">
            <v>7260855.7788404543</v>
          </cell>
          <cell r="H65">
            <v>402689.67153328756</v>
          </cell>
          <cell r="I65">
            <v>912638.42976169207</v>
          </cell>
          <cell r="J65">
            <v>325924.42410981172</v>
          </cell>
          <cell r="K65">
            <v>194688.74141604593</v>
          </cell>
          <cell r="L65">
            <v>397602.71854616521</v>
          </cell>
          <cell r="M65">
            <v>171473.08723247034</v>
          </cell>
          <cell r="N65">
            <v>31198.302965196603</v>
          </cell>
          <cell r="O65">
            <v>0</v>
          </cell>
          <cell r="P65">
            <v>19.527585865276212</v>
          </cell>
          <cell r="Q65">
            <v>4970.8094432627431</v>
          </cell>
          <cell r="R65">
            <v>191861.62231517534</v>
          </cell>
          <cell r="S65">
            <v>258175.57970347416</v>
          </cell>
          <cell r="T65">
            <v>118036.8190206789</v>
          </cell>
          <cell r="U65">
            <v>127617.42762361647</v>
          </cell>
          <cell r="V65">
            <v>260723.96515767134</v>
          </cell>
          <cell r="W65">
            <v>234402.10193176207</v>
          </cell>
          <cell r="X65">
            <v>0</v>
          </cell>
          <cell r="Y65">
            <v>3.0677622416885364</v>
          </cell>
          <cell r="Z65">
            <v>0.99031627091809804</v>
          </cell>
          <cell r="AA65">
            <v>2180.7377626424386</v>
          </cell>
          <cell r="AB65">
            <v>41.055875651199948</v>
          </cell>
          <cell r="AC65">
            <v>26096.022315038863</v>
          </cell>
          <cell r="AD65">
            <v>13526.993782127922</v>
          </cell>
          <cell r="AE65">
            <v>15823.800996011294</v>
          </cell>
          <cell r="AF65">
            <v>153560.94890464659</v>
          </cell>
          <cell r="AG65">
            <v>46560.270392132981</v>
          </cell>
          <cell r="AH65">
            <v>176.33382154138963</v>
          </cell>
        </row>
        <row r="66">
          <cell r="A66">
            <v>2</v>
          </cell>
          <cell r="B66" t="str">
            <v>CapeCod</v>
          </cell>
          <cell r="C66">
            <v>40299</v>
          </cell>
          <cell r="D66" t="str">
            <v>vol</v>
          </cell>
          <cell r="E66">
            <v>113706.76184331097</v>
          </cell>
          <cell r="F66">
            <v>563.15431726259942</v>
          </cell>
          <cell r="G66">
            <v>4244069.0384844793</v>
          </cell>
          <cell r="H66">
            <v>249740.27157643036</v>
          </cell>
          <cell r="I66">
            <v>471048.86356517539</v>
          </cell>
          <cell r="J66">
            <v>190876.08979700503</v>
          </cell>
          <cell r="K66">
            <v>119678.7490315614</v>
          </cell>
          <cell r="L66">
            <v>360397.26026961167</v>
          </cell>
          <cell r="M66">
            <v>145613.13208453072</v>
          </cell>
          <cell r="N66">
            <v>31378.021486486126</v>
          </cell>
          <cell r="O66">
            <v>0</v>
          </cell>
          <cell r="P66">
            <v>14.010983122149595</v>
          </cell>
          <cell r="Q66">
            <v>3294.7550911941962</v>
          </cell>
          <cell r="R66">
            <v>117928.03793940874</v>
          </cell>
          <cell r="S66">
            <v>175166.48521994345</v>
          </cell>
          <cell r="T66">
            <v>77064.573063169009</v>
          </cell>
          <cell r="U66">
            <v>117278.63138093705</v>
          </cell>
          <cell r="V66">
            <v>186894.39561025891</v>
          </cell>
          <cell r="W66">
            <v>211078.66132338851</v>
          </cell>
          <cell r="X66">
            <v>0</v>
          </cell>
          <cell r="Y66">
            <v>2.0021917960075499</v>
          </cell>
          <cell r="Z66">
            <v>0.54364292012804805</v>
          </cell>
          <cell r="AA66">
            <v>875.86706779526253</v>
          </cell>
          <cell r="AB66">
            <v>39.45476466003084</v>
          </cell>
          <cell r="AC66">
            <v>27843.214813623435</v>
          </cell>
          <cell r="AD66">
            <v>10774.145036766004</v>
          </cell>
          <cell r="AE66">
            <v>16543.022785313144</v>
          </cell>
          <cell r="AF66">
            <v>170804.3635056249</v>
          </cell>
          <cell r="AG66">
            <v>52409.572554152051</v>
          </cell>
          <cell r="AH66">
            <v>164.76332847459727</v>
          </cell>
        </row>
        <row r="67">
          <cell r="A67">
            <v>2</v>
          </cell>
          <cell r="B67" t="str">
            <v>CapeCod</v>
          </cell>
          <cell r="C67">
            <v>40330</v>
          </cell>
          <cell r="D67" t="str">
            <v>vol</v>
          </cell>
          <cell r="E67">
            <v>112000.71813598642</v>
          </cell>
          <cell r="F67">
            <v>505.72922489685919</v>
          </cell>
          <cell r="G67">
            <v>2605133.7761581377</v>
          </cell>
          <cell r="H67">
            <v>146164.86577454812</v>
          </cell>
          <cell r="I67">
            <v>220681.15837718893</v>
          </cell>
          <cell r="J67">
            <v>91027.407273769088</v>
          </cell>
          <cell r="K67">
            <v>78613.164170267046</v>
          </cell>
          <cell r="L67">
            <v>358814.84668715257</v>
          </cell>
          <cell r="M67">
            <v>126451.91009973883</v>
          </cell>
          <cell r="N67">
            <v>35945.325533384021</v>
          </cell>
          <cell r="O67">
            <v>106.07707382052784</v>
          </cell>
          <cell r="P67">
            <v>4.0010627872943045</v>
          </cell>
          <cell r="Q67">
            <v>1945.0583719098267</v>
          </cell>
          <cell r="R67">
            <v>53523.414404300689</v>
          </cell>
          <cell r="S67">
            <v>94890.736945434764</v>
          </cell>
          <cell r="T67">
            <v>58366.833954088288</v>
          </cell>
          <cell r="U67">
            <v>97871.587848090683</v>
          </cell>
          <cell r="V67">
            <v>142970.98689009855</v>
          </cell>
          <cell r="W67">
            <v>189778.61136206999</v>
          </cell>
          <cell r="X67">
            <v>0</v>
          </cell>
          <cell r="Y67">
            <v>0</v>
          </cell>
          <cell r="Z67">
            <v>0</v>
          </cell>
          <cell r="AA67">
            <v>1252.0981289453516</v>
          </cell>
          <cell r="AB67">
            <v>0</v>
          </cell>
          <cell r="AC67">
            <v>27297.832121534422</v>
          </cell>
          <cell r="AD67">
            <v>8955.2101726402543</v>
          </cell>
          <cell r="AE67">
            <v>16086.859214000739</v>
          </cell>
          <cell r="AF67">
            <v>176539.54297822967</v>
          </cell>
          <cell r="AG67">
            <v>36256.245969024319</v>
          </cell>
          <cell r="AH67">
            <v>94.550171019668582</v>
          </cell>
        </row>
        <row r="68">
          <cell r="A68">
            <v>2</v>
          </cell>
          <cell r="B68" t="str">
            <v>CapeCod</v>
          </cell>
          <cell r="C68">
            <v>40360</v>
          </cell>
          <cell r="D68" t="str">
            <v>vol</v>
          </cell>
          <cell r="E68">
            <v>127554.67674268443</v>
          </cell>
          <cell r="F68">
            <v>449.2926423655129</v>
          </cell>
          <cell r="G68">
            <v>1929593.004356523</v>
          </cell>
          <cell r="H68">
            <v>96421.620689197167</v>
          </cell>
          <cell r="I68">
            <v>141464.4745665346</v>
          </cell>
          <cell r="J68">
            <v>41534.944520151825</v>
          </cell>
          <cell r="K68">
            <v>61983.377126148378</v>
          </cell>
          <cell r="L68">
            <v>346089.00174002646</v>
          </cell>
          <cell r="M68">
            <v>126061.09409857725</v>
          </cell>
          <cell r="N68">
            <v>24947.218532331852</v>
          </cell>
          <cell r="O68">
            <v>192.07135230609822</v>
          </cell>
          <cell r="P68">
            <v>0.86486398382682905</v>
          </cell>
          <cell r="Q68">
            <v>1171.9958983654299</v>
          </cell>
          <cell r="R68">
            <v>21604.855213698684</v>
          </cell>
          <cell r="S68">
            <v>48258.398884878319</v>
          </cell>
          <cell r="T68">
            <v>45459.306526827939</v>
          </cell>
          <cell r="U68">
            <v>98191.813003196658</v>
          </cell>
          <cell r="V68">
            <v>126044.14639368573</v>
          </cell>
          <cell r="W68">
            <v>179722.63409667421</v>
          </cell>
          <cell r="X68">
            <v>0.20036552111794401</v>
          </cell>
          <cell r="Y68">
            <v>0</v>
          </cell>
          <cell r="Z68">
            <v>0</v>
          </cell>
          <cell r="AA68">
            <v>106.54895701424185</v>
          </cell>
          <cell r="AB68">
            <v>0</v>
          </cell>
          <cell r="AC68">
            <v>33464.617871608229</v>
          </cell>
          <cell r="AD68">
            <v>11512.24721037089</v>
          </cell>
          <cell r="AE68">
            <v>20047.221478525062</v>
          </cell>
          <cell r="AF68">
            <v>173939.85652397701</v>
          </cell>
          <cell r="AG68">
            <v>13184.964277578607</v>
          </cell>
          <cell r="AH68">
            <v>4.4083731159508392</v>
          </cell>
        </row>
        <row r="69">
          <cell r="A69">
            <v>2</v>
          </cell>
          <cell r="B69" t="str">
            <v>CapeCod</v>
          </cell>
          <cell r="C69">
            <v>40391</v>
          </cell>
          <cell r="D69" t="str">
            <v>vol</v>
          </cell>
          <cell r="E69">
            <v>116883.86521078771</v>
          </cell>
          <cell r="F69">
            <v>428.4762998849439</v>
          </cell>
          <cell r="G69">
            <v>1628088.1226420286</v>
          </cell>
          <cell r="H69">
            <v>75374.774022088866</v>
          </cell>
          <cell r="I69">
            <v>139294.24641115719</v>
          </cell>
          <cell r="J69">
            <v>37182.555300159307</v>
          </cell>
          <cell r="K69">
            <v>51818.279276580048</v>
          </cell>
          <cell r="L69">
            <v>372618.61031878163</v>
          </cell>
          <cell r="M69">
            <v>127725.50295627158</v>
          </cell>
          <cell r="N69">
            <v>33990.077393449748</v>
          </cell>
          <cell r="O69">
            <v>169.08504314329218</v>
          </cell>
          <cell r="P69">
            <v>0</v>
          </cell>
          <cell r="Q69">
            <v>741.28589012812097</v>
          </cell>
          <cell r="R69">
            <v>17589.647133447808</v>
          </cell>
          <cell r="S69">
            <v>49776.811003763774</v>
          </cell>
          <cell r="T69">
            <v>42223.993284506083</v>
          </cell>
          <cell r="U69">
            <v>93761.1556708141</v>
          </cell>
          <cell r="V69">
            <v>119420.6879710034</v>
          </cell>
          <cell r="W69">
            <v>165597.23035311291</v>
          </cell>
          <cell r="X69">
            <v>0</v>
          </cell>
          <cell r="Y69">
            <v>0</v>
          </cell>
          <cell r="Z69">
            <v>0</v>
          </cell>
          <cell r="AA69">
            <v>25.251963691409919</v>
          </cell>
          <cell r="AB69">
            <v>0</v>
          </cell>
          <cell r="AC69">
            <v>28425.21355813204</v>
          </cell>
          <cell r="AD69">
            <v>8445.2725386766069</v>
          </cell>
          <cell r="AE69">
            <v>25914.035865370464</v>
          </cell>
          <cell r="AF69">
            <v>166777.37670250412</v>
          </cell>
          <cell r="AG69">
            <v>15236.097181606043</v>
          </cell>
          <cell r="AH69">
            <v>23.465776159020461</v>
          </cell>
        </row>
        <row r="70">
          <cell r="A70">
            <v>2</v>
          </cell>
          <cell r="B70" t="str">
            <v>CapeCod</v>
          </cell>
          <cell r="C70">
            <v>40422</v>
          </cell>
          <cell r="D70" t="str">
            <v>vol</v>
          </cell>
          <cell r="E70">
            <v>103666.79887489816</v>
          </cell>
          <cell r="F70">
            <v>433.17295163846575</v>
          </cell>
          <cell r="G70">
            <v>1608340.4228151236</v>
          </cell>
          <cell r="H70">
            <v>76582.438567928461</v>
          </cell>
          <cell r="I70">
            <v>149428.40339408326</v>
          </cell>
          <cell r="J70">
            <v>41287.967008193242</v>
          </cell>
          <cell r="K70">
            <v>33731.732485147448</v>
          </cell>
          <cell r="L70">
            <v>363358.05710669956</v>
          </cell>
          <cell r="M70">
            <v>121556.39433546472</v>
          </cell>
          <cell r="N70">
            <v>37569.43387293852</v>
          </cell>
          <cell r="O70">
            <v>99.46965620332108</v>
          </cell>
          <cell r="P70">
            <v>3.8921245960460169</v>
          </cell>
          <cell r="Q70">
            <v>759.25443818396536</v>
          </cell>
          <cell r="R70">
            <v>18965.799428848426</v>
          </cell>
          <cell r="S70">
            <v>48803.588314065688</v>
          </cell>
          <cell r="T70">
            <v>56097.854949425069</v>
          </cell>
          <cell r="U70">
            <v>91630.773809008009</v>
          </cell>
          <cell r="V70">
            <v>120209.53688312245</v>
          </cell>
          <cell r="W70">
            <v>177407.31765523218</v>
          </cell>
          <cell r="X70">
            <v>0.31292692770548308</v>
          </cell>
          <cell r="Y70">
            <v>1.8010756451458342E-2</v>
          </cell>
          <cell r="Z70">
            <v>0</v>
          </cell>
          <cell r="AA70">
            <v>82.587433639607994</v>
          </cell>
          <cell r="AB70">
            <v>0</v>
          </cell>
          <cell r="AC70">
            <v>28969.173763797324</v>
          </cell>
          <cell r="AD70">
            <v>8877.3227563425517</v>
          </cell>
          <cell r="AE70">
            <v>25795.241701206924</v>
          </cell>
          <cell r="AF70">
            <v>165389.37878960167</v>
          </cell>
          <cell r="AG70">
            <v>25994.928857885501</v>
          </cell>
          <cell r="AH70">
            <v>69.322857766220579</v>
          </cell>
        </row>
        <row r="71">
          <cell r="A71">
            <v>2</v>
          </cell>
          <cell r="B71" t="str">
            <v>CapeCod</v>
          </cell>
          <cell r="C71">
            <v>40452</v>
          </cell>
          <cell r="D71" t="str">
            <v>vol</v>
          </cell>
          <cell r="E71">
            <v>91230.301802673101</v>
          </cell>
          <cell r="F71">
            <v>433.89255099354517</v>
          </cell>
          <cell r="G71">
            <v>1940560.4433296404</v>
          </cell>
          <cell r="H71">
            <v>101433.75635988401</v>
          </cell>
          <cell r="I71">
            <v>137246.20481966605</v>
          </cell>
          <cell r="J71">
            <v>78789.180985277533</v>
          </cell>
          <cell r="K71">
            <v>99497.119302073464</v>
          </cell>
          <cell r="L71">
            <v>306388.38787251699</v>
          </cell>
          <cell r="M71">
            <v>132091.07903684792</v>
          </cell>
          <cell r="N71">
            <v>41704.02227051204</v>
          </cell>
          <cell r="O71">
            <v>55.345806801598115</v>
          </cell>
          <cell r="P71">
            <v>10.937370571268632</v>
          </cell>
          <cell r="Q71">
            <v>974.05840114963667</v>
          </cell>
          <cell r="R71">
            <v>35118.51913574036</v>
          </cell>
          <cell r="S71">
            <v>79152.430143348363</v>
          </cell>
          <cell r="T71">
            <v>61169.594803685519</v>
          </cell>
          <cell r="U71">
            <v>95201.3806104174</v>
          </cell>
          <cell r="V71">
            <v>130127.17968952222</v>
          </cell>
          <cell r="W71">
            <v>175089.12990477457</v>
          </cell>
          <cell r="X71">
            <v>1.4246870868805073</v>
          </cell>
          <cell r="Y71">
            <v>0.71167814149717501</v>
          </cell>
          <cell r="Z71">
            <v>0</v>
          </cell>
          <cell r="AA71">
            <v>230.39036164466961</v>
          </cell>
          <cell r="AB71">
            <v>0</v>
          </cell>
          <cell r="AC71">
            <v>25919.532593296284</v>
          </cell>
          <cell r="AD71">
            <v>9743.4143352611754</v>
          </cell>
          <cell r="AE71">
            <v>19112.10394639062</v>
          </cell>
          <cell r="AF71">
            <v>171814.18281114212</v>
          </cell>
          <cell r="AG71">
            <v>48126.039904968202</v>
          </cell>
          <cell r="AH71">
            <v>78.157412159202792</v>
          </cell>
        </row>
        <row r="72">
          <cell r="A72">
            <v>2</v>
          </cell>
          <cell r="B72" t="str">
            <v>CapeCod</v>
          </cell>
          <cell r="C72">
            <v>40483</v>
          </cell>
          <cell r="D72" t="str">
            <v>vol</v>
          </cell>
          <cell r="E72">
            <v>107168.59452411372</v>
          </cell>
          <cell r="F72">
            <v>709.86425417134467</v>
          </cell>
          <cell r="G72">
            <v>3904554.6044456018</v>
          </cell>
          <cell r="H72">
            <v>230052.58213697345</v>
          </cell>
          <cell r="I72">
            <v>332828.5925165565</v>
          </cell>
          <cell r="J72">
            <v>163757.99065721588</v>
          </cell>
          <cell r="K72">
            <v>156264.69197970114</v>
          </cell>
          <cell r="L72">
            <v>308156.30014844897</v>
          </cell>
          <cell r="M72">
            <v>158649.76969487782</v>
          </cell>
          <cell r="N72">
            <v>38297.706307846005</v>
          </cell>
          <cell r="O72">
            <v>0</v>
          </cell>
          <cell r="P72">
            <v>20.09935066587984</v>
          </cell>
          <cell r="Q72">
            <v>2489.8466338077355</v>
          </cell>
          <cell r="R72">
            <v>89595.970089761584</v>
          </cell>
          <cell r="S72">
            <v>155497.84912493193</v>
          </cell>
          <cell r="T72">
            <v>106782.66966717082</v>
          </cell>
          <cell r="U72">
            <v>125300.9790896222</v>
          </cell>
          <cell r="V72">
            <v>181655.21757092816</v>
          </cell>
          <cell r="W72">
            <v>178837.49799400044</v>
          </cell>
          <cell r="X72">
            <v>0</v>
          </cell>
          <cell r="Y72">
            <v>2.3386367542495372</v>
          </cell>
          <cell r="Z72">
            <v>0.21484148775552694</v>
          </cell>
          <cell r="AA72">
            <v>936.32465595825317</v>
          </cell>
          <cell r="AB72">
            <v>2252.6334341385486</v>
          </cell>
          <cell r="AC72">
            <v>20659.048847357401</v>
          </cell>
          <cell r="AD72">
            <v>13563.364278664534</v>
          </cell>
          <cell r="AE72">
            <v>17429.78726592812</v>
          </cell>
          <cell r="AF72">
            <v>189907.73438336581</v>
          </cell>
          <cell r="AG72">
            <v>46350.417983835599</v>
          </cell>
          <cell r="AH72">
            <v>170.06195636388105</v>
          </cell>
        </row>
        <row r="73">
          <cell r="A73">
            <v>2</v>
          </cell>
          <cell r="B73" t="str">
            <v>CapeCod</v>
          </cell>
          <cell r="C73">
            <v>40513</v>
          </cell>
          <cell r="D73" t="str">
            <v>vol</v>
          </cell>
          <cell r="E73">
            <v>141104.04368405853</v>
          </cell>
          <cell r="F73">
            <v>994.50495483767895</v>
          </cell>
          <cell r="G73">
            <v>7334330.2522688732</v>
          </cell>
          <cell r="H73">
            <v>396721.7373325777</v>
          </cell>
          <cell r="I73">
            <v>953481.02028330567</v>
          </cell>
          <cell r="J73">
            <v>156109.45109763712</v>
          </cell>
          <cell r="K73">
            <v>42463.518036989917</v>
          </cell>
          <cell r="L73">
            <v>464791.76610857621</v>
          </cell>
          <cell r="M73">
            <v>153217.20607216129</v>
          </cell>
          <cell r="N73">
            <v>39212.47253424026</v>
          </cell>
          <cell r="O73">
            <v>0</v>
          </cell>
          <cell r="P73">
            <v>49.306368068235493</v>
          </cell>
          <cell r="Q73">
            <v>4325.2327147953611</v>
          </cell>
          <cell r="R73">
            <v>238697.40240610187</v>
          </cell>
          <cell r="S73">
            <v>395113.48086767353</v>
          </cell>
          <cell r="T73">
            <v>49309.19748880605</v>
          </cell>
          <cell r="U73">
            <v>166576.79297518916</v>
          </cell>
          <cell r="V73">
            <v>236519.85327077162</v>
          </cell>
          <cell r="W73">
            <v>315047.0982291064</v>
          </cell>
          <cell r="X73">
            <v>0</v>
          </cell>
          <cell r="Y73">
            <v>6.5825516028341315</v>
          </cell>
          <cell r="Z73">
            <v>1.2713280615377036</v>
          </cell>
          <cell r="AA73">
            <v>6552.0673823616562</v>
          </cell>
          <cell r="AB73">
            <v>3456.7999185946287</v>
          </cell>
          <cell r="AC73">
            <v>23392.073621295131</v>
          </cell>
          <cell r="AD73">
            <v>13059.077245472177</v>
          </cell>
          <cell r="AE73">
            <v>32867.496454634718</v>
          </cell>
          <cell r="AF73">
            <v>219798.53208085234</v>
          </cell>
          <cell r="AG73">
            <v>33923.705750862609</v>
          </cell>
          <cell r="AH73">
            <v>272.64396287004701</v>
          </cell>
        </row>
        <row r="74">
          <cell r="A74">
            <v>2</v>
          </cell>
          <cell r="B74" t="str">
            <v>CapeCod</v>
          </cell>
          <cell r="C74">
            <v>40544</v>
          </cell>
          <cell r="D74" t="str">
            <v>vol</v>
          </cell>
          <cell r="E74">
            <v>165068.21320343728</v>
          </cell>
          <cell r="F74">
            <v>1291.6355909820193</v>
          </cell>
          <cell r="G74">
            <v>10421312.489181219</v>
          </cell>
          <cell r="H74">
            <v>544828.08850643551</v>
          </cell>
          <cell r="I74">
            <v>1605535.6437399602</v>
          </cell>
          <cell r="J74">
            <v>194779.48963035271</v>
          </cell>
          <cell r="K74">
            <v>28452.51439702453</v>
          </cell>
          <cell r="L74">
            <v>498374.88056855864</v>
          </cell>
          <cell r="M74">
            <v>164488.55798097147</v>
          </cell>
          <cell r="N74">
            <v>30771.031045046617</v>
          </cell>
          <cell r="O74">
            <v>0</v>
          </cell>
          <cell r="P74">
            <v>8.6256575021024418</v>
          </cell>
          <cell r="Q74">
            <v>5496.1889050204427</v>
          </cell>
          <cell r="R74">
            <v>364602.56652771618</v>
          </cell>
          <cell r="S74">
            <v>543369.22691098927</v>
          </cell>
          <cell r="T74">
            <v>41528.726926333678</v>
          </cell>
          <cell r="U74">
            <v>170820.9632725681</v>
          </cell>
          <cell r="V74">
            <v>327711.67813642189</v>
          </cell>
          <cell r="W74">
            <v>433057.91829625313</v>
          </cell>
          <cell r="X74">
            <v>0</v>
          </cell>
          <cell r="Y74">
            <v>6.3862254853145632</v>
          </cell>
          <cell r="Z74">
            <v>5.2750456919418829</v>
          </cell>
          <cell r="AA74">
            <v>6234.834337663734</v>
          </cell>
          <cell r="AB74">
            <v>4932.4642633596268</v>
          </cell>
          <cell r="AC74">
            <v>5573.703595597809</v>
          </cell>
          <cell r="AD74">
            <v>16235.972562131346</v>
          </cell>
          <cell r="AE74">
            <v>56392.270607774379</v>
          </cell>
          <cell r="AF74">
            <v>193956.24450458807</v>
          </cell>
          <cell r="AG74">
            <v>28300.470456580697</v>
          </cell>
          <cell r="AH74">
            <v>0</v>
          </cell>
        </row>
        <row r="75">
          <cell r="A75">
            <v>2</v>
          </cell>
          <cell r="B75" t="str">
            <v>CapeCod</v>
          </cell>
          <cell r="C75">
            <v>40575</v>
          </cell>
          <cell r="D75" t="str">
            <v>vol</v>
          </cell>
          <cell r="E75">
            <v>166070.68839088612</v>
          </cell>
          <cell r="F75">
            <v>1180.8330968579555</v>
          </cell>
          <cell r="G75">
            <v>11317433.227302482</v>
          </cell>
          <cell r="H75">
            <v>604053.08966440021</v>
          </cell>
          <cell r="I75">
            <v>1778868.5422209811</v>
          </cell>
          <cell r="J75">
            <v>206341.77314228271</v>
          </cell>
          <cell r="K75">
            <v>26785.848558869038</v>
          </cell>
          <cell r="L75">
            <v>540930.50329915155</v>
          </cell>
          <cell r="M75">
            <v>162395.02462467985</v>
          </cell>
          <cell r="N75">
            <v>34322.443488716512</v>
          </cell>
          <cell r="O75">
            <v>0</v>
          </cell>
          <cell r="P75">
            <v>10.690346330855965</v>
          </cell>
          <cell r="Q75">
            <v>6183.9270948355716</v>
          </cell>
          <cell r="R75">
            <v>417571.38613114983</v>
          </cell>
          <cell r="S75">
            <v>586876.18598703027</v>
          </cell>
          <cell r="T75">
            <v>48851.066336600976</v>
          </cell>
          <cell r="U75">
            <v>191488.14769091312</v>
          </cell>
          <cell r="V75">
            <v>365704.33661365334</v>
          </cell>
          <cell r="W75">
            <v>421855.73701991979</v>
          </cell>
          <cell r="X75">
            <v>0</v>
          </cell>
          <cell r="Y75">
            <v>6.710843529522764</v>
          </cell>
          <cell r="Z75">
            <v>5.3303472437664423</v>
          </cell>
          <cell r="AA75">
            <v>7888.7955154516558</v>
          </cell>
          <cell r="AB75">
            <v>5199.1460996280557</v>
          </cell>
          <cell r="AC75">
            <v>4747.5476681138052</v>
          </cell>
          <cell r="AD75">
            <v>17585.046112784072</v>
          </cell>
          <cell r="AE75">
            <v>56026.853037187895</v>
          </cell>
          <cell r="AF75">
            <v>180213.23808976711</v>
          </cell>
          <cell r="AG75">
            <v>45162.85561228732</v>
          </cell>
          <cell r="AH75">
            <v>0</v>
          </cell>
        </row>
        <row r="76">
          <cell r="A76">
            <v>2</v>
          </cell>
          <cell r="B76" t="str">
            <v>CapeCod</v>
          </cell>
          <cell r="C76">
            <v>40603</v>
          </cell>
          <cell r="D76" t="str">
            <v>vol</v>
          </cell>
          <cell r="E76">
            <v>148329.39065300761</v>
          </cell>
          <cell r="F76">
            <v>1259.5290710413469</v>
          </cell>
          <cell r="G76">
            <v>10476615.0962329</v>
          </cell>
          <cell r="H76">
            <v>585158.31889878574</v>
          </cell>
          <cell r="I76">
            <v>1625533.8478496741</v>
          </cell>
          <cell r="J76">
            <v>194182.43323137582</v>
          </cell>
          <cell r="K76">
            <v>23469.168831909868</v>
          </cell>
          <cell r="L76">
            <v>534196.82942071429</v>
          </cell>
          <cell r="M76">
            <v>155178.18746048442</v>
          </cell>
          <cell r="N76">
            <v>34190.406570613159</v>
          </cell>
          <cell r="O76">
            <v>0</v>
          </cell>
          <cell r="P76">
            <v>11.6123769789685</v>
          </cell>
          <cell r="Q76">
            <v>6181.4821390211437</v>
          </cell>
          <cell r="R76">
            <v>402841.74511165952</v>
          </cell>
          <cell r="S76">
            <v>545601.89029339049</v>
          </cell>
          <cell r="T76">
            <v>46131.564929714805</v>
          </cell>
          <cell r="U76">
            <v>179765.44938889233</v>
          </cell>
          <cell r="V76">
            <v>349595.19366107904</v>
          </cell>
          <cell r="W76">
            <v>401479.4645994624</v>
          </cell>
          <cell r="X76">
            <v>0</v>
          </cell>
          <cell r="Y76">
            <v>5.8469506412016301</v>
          </cell>
          <cell r="Z76">
            <v>4.418428153516385</v>
          </cell>
          <cell r="AA76">
            <v>7722.1319009075933</v>
          </cell>
          <cell r="AB76">
            <v>4917.7110581129054</v>
          </cell>
          <cell r="AC76">
            <v>4427.9427208133084</v>
          </cell>
          <cell r="AD76">
            <v>17241.560819324655</v>
          </cell>
          <cell r="AE76">
            <v>56990.228219107048</v>
          </cell>
          <cell r="AF76">
            <v>197601.77182453286</v>
          </cell>
          <cell r="AG76">
            <v>34290.350034517112</v>
          </cell>
          <cell r="AH76">
            <v>0</v>
          </cell>
        </row>
        <row r="77">
          <cell r="A77">
            <v>2</v>
          </cell>
          <cell r="B77" t="str">
            <v>CapeCod</v>
          </cell>
          <cell r="C77">
            <v>40634</v>
          </cell>
          <cell r="D77" t="str">
            <v>vol</v>
          </cell>
          <cell r="E77">
            <v>132230.60627628423</v>
          </cell>
          <cell r="F77">
            <v>1112.070797933118</v>
          </cell>
          <cell r="G77">
            <v>7801634.3279568162</v>
          </cell>
          <cell r="H77">
            <v>460593.84076319524</v>
          </cell>
          <cell r="I77">
            <v>1169188.9829638717</v>
          </cell>
          <cell r="J77">
            <v>148014.18736092671</v>
          </cell>
          <cell r="K77">
            <v>17539.877113933358</v>
          </cell>
          <cell r="L77">
            <v>420573.71261473134</v>
          </cell>
          <cell r="M77">
            <v>133237.56494101792</v>
          </cell>
          <cell r="N77">
            <v>27208.056116683827</v>
          </cell>
          <cell r="O77">
            <v>0</v>
          </cell>
          <cell r="P77">
            <v>17.166341937424409</v>
          </cell>
          <cell r="Q77">
            <v>5210.9770517039851</v>
          </cell>
          <cell r="R77">
            <v>302125.56484163943</v>
          </cell>
          <cell r="S77">
            <v>417450.41494354815</v>
          </cell>
          <cell r="T77">
            <v>37519.072626085319</v>
          </cell>
          <cell r="U77">
            <v>162704.83060511816</v>
          </cell>
          <cell r="V77">
            <v>303938.90744552185</v>
          </cell>
          <cell r="W77">
            <v>366843.51658035052</v>
          </cell>
          <cell r="X77">
            <v>0</v>
          </cell>
          <cell r="Y77">
            <v>5.3109929509132892</v>
          </cell>
          <cell r="Z77">
            <v>3.3445465913543169</v>
          </cell>
          <cell r="AA77">
            <v>5532.3000056862811</v>
          </cell>
          <cell r="AB77">
            <v>3918.1720839110862</v>
          </cell>
          <cell r="AC77">
            <v>3815.2746124710461</v>
          </cell>
          <cell r="AD77">
            <v>14644.836258387817</v>
          </cell>
          <cell r="AE77">
            <v>53472.772217918769</v>
          </cell>
          <cell r="AF77">
            <v>204089.95237926676</v>
          </cell>
          <cell r="AG77">
            <v>74234.621574481818</v>
          </cell>
          <cell r="AH77">
            <v>55.253592061162124</v>
          </cell>
        </row>
        <row r="78">
          <cell r="A78">
            <v>2</v>
          </cell>
          <cell r="B78" t="str">
            <v>CapeCod</v>
          </cell>
          <cell r="C78">
            <v>40664</v>
          </cell>
          <cell r="D78" t="str">
            <v>vol</v>
          </cell>
          <cell r="E78">
            <v>107068.09501698802</v>
          </cell>
          <cell r="F78">
            <v>889.18591376215966</v>
          </cell>
          <cell r="G78">
            <v>4541120.8024677411</v>
          </cell>
          <cell r="H78">
            <v>282025.44220175513</v>
          </cell>
          <cell r="I78">
            <v>579316.99449797871</v>
          </cell>
          <cell r="J78">
            <v>85889.883746321677</v>
          </cell>
          <cell r="K78">
            <v>9578.6837177075649</v>
          </cell>
          <cell r="L78">
            <v>375608.01297098887</v>
          </cell>
          <cell r="M78">
            <v>114449.52363638609</v>
          </cell>
          <cell r="N78">
            <v>26982.731134452672</v>
          </cell>
          <cell r="O78">
            <v>0</v>
          </cell>
          <cell r="P78">
            <v>23.536893483539664</v>
          </cell>
          <cell r="Q78">
            <v>3409.2967103588376</v>
          </cell>
          <cell r="R78">
            <v>185225.78290333273</v>
          </cell>
          <cell r="S78">
            <v>269963.28328602231</v>
          </cell>
          <cell r="T78">
            <v>28081.592521888182</v>
          </cell>
          <cell r="U78">
            <v>142048.101120173</v>
          </cell>
          <cell r="V78">
            <v>204449.08506382501</v>
          </cell>
          <cell r="W78">
            <v>331835.52245754877</v>
          </cell>
          <cell r="X78">
            <v>0</v>
          </cell>
          <cell r="Y78">
            <v>4.4788401816875254</v>
          </cell>
          <cell r="Z78">
            <v>1.8912142095660089</v>
          </cell>
          <cell r="AA78">
            <v>2169.1837641139</v>
          </cell>
          <cell r="AB78">
            <v>2585.8361721368565</v>
          </cell>
          <cell r="AC78">
            <v>3692.8474627876326</v>
          </cell>
          <cell r="AD78">
            <v>11621.658023903012</v>
          </cell>
          <cell r="AE78">
            <v>55928.695865951027</v>
          </cell>
          <cell r="AF78">
            <v>229107.45290062125</v>
          </cell>
          <cell r="AG78">
            <v>79208.949694794021</v>
          </cell>
          <cell r="AH78">
            <v>157.58520323798061</v>
          </cell>
        </row>
        <row r="79">
          <cell r="A79">
            <v>2</v>
          </cell>
          <cell r="B79" t="str">
            <v>CapeCod</v>
          </cell>
          <cell r="C79">
            <v>40695</v>
          </cell>
          <cell r="D79" t="str">
            <v>vol</v>
          </cell>
          <cell r="E79">
            <v>99230.948039762618</v>
          </cell>
          <cell r="F79">
            <v>745.19404603614123</v>
          </cell>
          <cell r="G79">
            <v>2725429.8687343658</v>
          </cell>
          <cell r="H79">
            <v>161706.42930122674</v>
          </cell>
          <cell r="I79">
            <v>259839.49585066884</v>
          </cell>
          <cell r="J79">
            <v>39114.918315916788</v>
          </cell>
          <cell r="K79">
            <v>5438.5564948916481</v>
          </cell>
          <cell r="L79">
            <v>366945.89569289359</v>
          </cell>
          <cell r="M79">
            <v>92881.877804967182</v>
          </cell>
          <cell r="N79">
            <v>30358.493572519081</v>
          </cell>
          <cell r="O79">
            <v>0</v>
          </cell>
          <cell r="P79">
            <v>24.286283916362152</v>
          </cell>
          <cell r="Q79">
            <v>1914.4307855510347</v>
          </cell>
          <cell r="R79">
            <v>80491.277987086825</v>
          </cell>
          <cell r="S79">
            <v>142890.96866775877</v>
          </cell>
          <cell r="T79">
            <v>22616.140575370973</v>
          </cell>
          <cell r="U79">
            <v>116675.10910425708</v>
          </cell>
          <cell r="V79">
            <v>144596.99177785669</v>
          </cell>
          <cell r="W79">
            <v>292418.48545297183</v>
          </cell>
          <cell r="X79">
            <v>2.5077958290493143</v>
          </cell>
          <cell r="Y79">
            <v>2.6179210951786125</v>
          </cell>
          <cell r="Z79">
            <v>0</v>
          </cell>
          <cell r="AA79">
            <v>3240.7879673267894</v>
          </cell>
          <cell r="AB79">
            <v>1556.1621296360793</v>
          </cell>
          <cell r="AC79">
            <v>0</v>
          </cell>
          <cell r="AD79">
            <v>8788.6947613940465</v>
          </cell>
          <cell r="AE79">
            <v>55241.703902977366</v>
          </cell>
          <cell r="AF79">
            <v>231296.77187955976</v>
          </cell>
          <cell r="AG79">
            <v>69393.948530072201</v>
          </cell>
          <cell r="AH79">
            <v>133.46752865852903</v>
          </cell>
        </row>
        <row r="80">
          <cell r="A80">
            <v>2</v>
          </cell>
          <cell r="B80" t="str">
            <v>CapeCod</v>
          </cell>
          <cell r="C80">
            <v>40725</v>
          </cell>
          <cell r="D80" t="str">
            <v>vol</v>
          </cell>
          <cell r="E80">
            <v>108037.36544124766</v>
          </cell>
          <cell r="F80">
            <v>675.94265992203782</v>
          </cell>
          <cell r="G80">
            <v>1954006.7541010736</v>
          </cell>
          <cell r="H80">
            <v>101943.14007582834</v>
          </cell>
          <cell r="I80">
            <v>122943.37992351394</v>
          </cell>
          <cell r="J80">
            <v>14642.323389011513</v>
          </cell>
          <cell r="K80">
            <v>4082.2933009118933</v>
          </cell>
          <cell r="L80">
            <v>359637.37105780107</v>
          </cell>
          <cell r="M80">
            <v>85092.398247112535</v>
          </cell>
          <cell r="N80">
            <v>18836.877881251959</v>
          </cell>
          <cell r="O80">
            <v>0</v>
          </cell>
          <cell r="P80">
            <v>33.583169341694713</v>
          </cell>
          <cell r="Q80">
            <v>1065.448720997689</v>
          </cell>
          <cell r="R80">
            <v>41711.688093758581</v>
          </cell>
          <cell r="S80">
            <v>89534.322118594297</v>
          </cell>
          <cell r="T80">
            <v>15223.002178630531</v>
          </cell>
          <cell r="U80">
            <v>104065.5838807551</v>
          </cell>
          <cell r="V80">
            <v>115090.32044409215</v>
          </cell>
          <cell r="W80">
            <v>267118.97889915406</v>
          </cell>
          <cell r="X80">
            <v>7.6415724166469037</v>
          </cell>
          <cell r="Y80">
            <v>3.4827877294216609</v>
          </cell>
          <cell r="Z80">
            <v>0</v>
          </cell>
          <cell r="AA80">
            <v>476.7091186897643</v>
          </cell>
          <cell r="AB80">
            <v>1060.3691748581659</v>
          </cell>
          <cell r="AC80">
            <v>761.34834310009308</v>
          </cell>
          <cell r="AD80">
            <v>10776.038509212267</v>
          </cell>
          <cell r="AE80">
            <v>68091.760120816281</v>
          </cell>
          <cell r="AF80">
            <v>218310.84971572016</v>
          </cell>
          <cell r="AG80">
            <v>43490.320753269407</v>
          </cell>
          <cell r="AH80">
            <v>77.134850765877971</v>
          </cell>
        </row>
        <row r="81">
          <cell r="A81">
            <v>2</v>
          </cell>
          <cell r="B81" t="str">
            <v>CapeCod</v>
          </cell>
          <cell r="C81">
            <v>40756</v>
          </cell>
          <cell r="D81" t="str">
            <v>vol</v>
          </cell>
          <cell r="E81">
            <v>102421.14770432976</v>
          </cell>
          <cell r="F81">
            <v>685.13334363104843</v>
          </cell>
          <cell r="G81">
            <v>1708474.1617641554</v>
          </cell>
          <cell r="H81">
            <v>81673.828809552622</v>
          </cell>
          <cell r="I81">
            <v>113005.48093027908</v>
          </cell>
          <cell r="J81">
            <v>12630.205146963386</v>
          </cell>
          <cell r="K81">
            <v>3309.793971875778</v>
          </cell>
          <cell r="L81">
            <v>404605.2856305248</v>
          </cell>
          <cell r="M81">
            <v>87515.393184095243</v>
          </cell>
          <cell r="N81">
            <v>28762.874098367549</v>
          </cell>
          <cell r="O81">
            <v>0</v>
          </cell>
          <cell r="P81">
            <v>17.102106794646762</v>
          </cell>
          <cell r="Q81">
            <v>130.2800417917492</v>
          </cell>
          <cell r="R81">
            <v>32342.41522649211</v>
          </cell>
          <cell r="S81">
            <v>81624.347516236594</v>
          </cell>
          <cell r="T81">
            <v>15532.196208575404</v>
          </cell>
          <cell r="U81">
            <v>102350.00802300188</v>
          </cell>
          <cell r="V81">
            <v>104696.570234741</v>
          </cell>
          <cell r="W81">
            <v>255724.26979590158</v>
          </cell>
          <cell r="X81">
            <v>9.8725815598189559</v>
          </cell>
          <cell r="Y81">
            <v>1.3248247395933439</v>
          </cell>
          <cell r="Z81">
            <v>0</v>
          </cell>
          <cell r="AA81">
            <v>68.13439156948391</v>
          </cell>
          <cell r="AB81">
            <v>961.02852014293865</v>
          </cell>
          <cell r="AC81">
            <v>0</v>
          </cell>
          <cell r="AD81">
            <v>8543.9490950863055</v>
          </cell>
          <cell r="AE81">
            <v>88812.972314285231</v>
          </cell>
          <cell r="AF81">
            <v>204650.79192106001</v>
          </cell>
          <cell r="AG81">
            <v>51434.920702282892</v>
          </cell>
          <cell r="AH81">
            <v>29.239438061457015</v>
          </cell>
        </row>
        <row r="82">
          <cell r="A82">
            <v>2</v>
          </cell>
          <cell r="B82" t="str">
            <v>CapeCod</v>
          </cell>
          <cell r="C82">
            <v>40787</v>
          </cell>
          <cell r="D82" t="str">
            <v>vol</v>
          </cell>
          <cell r="E82">
            <v>88995.360237659319</v>
          </cell>
          <cell r="F82">
            <v>726.36965552697666</v>
          </cell>
          <cell r="G82">
            <v>1667808.7582177513</v>
          </cell>
          <cell r="H82">
            <v>81793.735686989967</v>
          </cell>
          <cell r="I82">
            <v>113194.57994948051</v>
          </cell>
          <cell r="J82">
            <v>14808.514290600633</v>
          </cell>
          <cell r="K82">
            <v>2526.8115369851498</v>
          </cell>
          <cell r="L82">
            <v>391702.7393519677</v>
          </cell>
          <cell r="M82">
            <v>81376.024086637146</v>
          </cell>
          <cell r="N82">
            <v>31754.357939404312</v>
          </cell>
          <cell r="O82">
            <v>0</v>
          </cell>
          <cell r="P82">
            <v>17.499173886110775</v>
          </cell>
          <cell r="Q82">
            <v>130.50562912349454</v>
          </cell>
          <cell r="R82">
            <v>32855.362893183061</v>
          </cell>
          <cell r="S82">
            <v>80008.842420237153</v>
          </cell>
          <cell r="T82">
            <v>18282.107524412146</v>
          </cell>
          <cell r="U82">
            <v>101077.52690517307</v>
          </cell>
          <cell r="V82">
            <v>106574.21235188363</v>
          </cell>
          <cell r="W82">
            <v>247491.88000171905</v>
          </cell>
          <cell r="X82">
            <v>15.095093526115498</v>
          </cell>
          <cell r="Y82">
            <v>0.79904972706467392</v>
          </cell>
          <cell r="Z82">
            <v>0</v>
          </cell>
          <cell r="AA82">
            <v>191.73838061798361</v>
          </cell>
          <cell r="AB82">
            <v>1018.036553280333</v>
          </cell>
          <cell r="AC82">
            <v>0</v>
          </cell>
          <cell r="AD82">
            <v>9434.160966510648</v>
          </cell>
          <cell r="AE82">
            <v>86795.497573380009</v>
          </cell>
          <cell r="AF82">
            <v>211897.742424489</v>
          </cell>
          <cell r="AG82">
            <v>64352.859762967993</v>
          </cell>
          <cell r="AH82">
            <v>58.54256066769112</v>
          </cell>
        </row>
        <row r="83">
          <cell r="A83">
            <v>2</v>
          </cell>
          <cell r="B83" t="str">
            <v>CapeCod</v>
          </cell>
          <cell r="C83">
            <v>40817</v>
          </cell>
          <cell r="D83" t="str">
            <v>vol</v>
          </cell>
          <cell r="E83">
            <v>83181.472801867232</v>
          </cell>
          <cell r="F83">
            <v>756.95978943146758</v>
          </cell>
          <cell r="G83">
            <v>2009073.6756812993</v>
          </cell>
          <cell r="H83">
            <v>108297.07933228044</v>
          </cell>
          <cell r="I83">
            <v>186980.05934164149</v>
          </cell>
          <cell r="J83">
            <v>35879.052669817975</v>
          </cell>
          <cell r="K83">
            <v>7661.5221765813558</v>
          </cell>
          <cell r="L83">
            <v>355204.07072348346</v>
          </cell>
          <cell r="M83">
            <v>67276.3463034343</v>
          </cell>
          <cell r="N83">
            <v>628.30404268279881</v>
          </cell>
          <cell r="O83">
            <v>0</v>
          </cell>
          <cell r="P83">
            <v>14.375348560269419</v>
          </cell>
          <cell r="Q83">
            <v>204.72379886435752</v>
          </cell>
          <cell r="R83">
            <v>52845.944636375003</v>
          </cell>
          <cell r="S83">
            <v>119037.00867756264</v>
          </cell>
          <cell r="T83">
            <v>36269.927005856945</v>
          </cell>
          <cell r="U83">
            <v>113809.49859607463</v>
          </cell>
          <cell r="V83">
            <v>112849.59210767284</v>
          </cell>
          <cell r="W83">
            <v>222244.26927328637</v>
          </cell>
          <cell r="X83">
            <v>14.584072422871813</v>
          </cell>
          <cell r="Y83">
            <v>0.29442329453838167</v>
          </cell>
          <cell r="Z83">
            <v>0</v>
          </cell>
          <cell r="AA83">
            <v>1074.824058837781</v>
          </cell>
          <cell r="AB83">
            <v>2014.67957602458</v>
          </cell>
          <cell r="AC83">
            <v>0</v>
          </cell>
          <cell r="AD83">
            <v>8088.904484576211</v>
          </cell>
          <cell r="AE83">
            <v>64749.262828759456</v>
          </cell>
          <cell r="AF83">
            <v>235981.99593239787</v>
          </cell>
          <cell r="AG83">
            <v>74049.610165764607</v>
          </cell>
          <cell r="AH83">
            <v>53.791565648540576</v>
          </cell>
        </row>
        <row r="84">
          <cell r="A84">
            <v>2</v>
          </cell>
          <cell r="B84" t="str">
            <v>CapeCod</v>
          </cell>
          <cell r="C84">
            <v>40848</v>
          </cell>
          <cell r="D84" t="str">
            <v>vol</v>
          </cell>
          <cell r="E84">
            <v>102446.1621438716</v>
          </cell>
          <cell r="F84">
            <v>1085.8362066428003</v>
          </cell>
          <cell r="G84">
            <v>4114615.946429647</v>
          </cell>
          <cell r="H84">
            <v>243194.30618024443</v>
          </cell>
          <cell r="I84">
            <v>461422.53933090059</v>
          </cell>
          <cell r="J84">
            <v>100210.63992783149</v>
          </cell>
          <cell r="K84">
            <v>21805.932067415786</v>
          </cell>
          <cell r="L84">
            <v>372019.77971546911</v>
          </cell>
          <cell r="M84">
            <v>71563.627676165604</v>
          </cell>
          <cell r="N84">
            <v>1043.2684591144946</v>
          </cell>
          <cell r="O84">
            <v>0</v>
          </cell>
          <cell r="P84">
            <v>22.082696129540714</v>
          </cell>
          <cell r="Q84">
            <v>598.65481261000309</v>
          </cell>
          <cell r="R84">
            <v>132852.06442206338</v>
          </cell>
          <cell r="S84">
            <v>248712.19402599303</v>
          </cell>
          <cell r="T84">
            <v>63455.27542030756</v>
          </cell>
          <cell r="U84">
            <v>147260.24210717573</v>
          </cell>
          <cell r="V84">
            <v>159382.33453582914</v>
          </cell>
          <cell r="W84">
            <v>232687.15001821966</v>
          </cell>
          <cell r="X84">
            <v>7.8438647585604278</v>
          </cell>
          <cell r="Y84">
            <v>2.5175716421897563</v>
          </cell>
          <cell r="Z84">
            <v>8.6497198671697167E-2</v>
          </cell>
          <cell r="AA84">
            <v>3734.7224230398215</v>
          </cell>
          <cell r="AB84">
            <v>13836.609656506362</v>
          </cell>
          <cell r="AC84">
            <v>0</v>
          </cell>
          <cell r="AD84">
            <v>12783.693840347656</v>
          </cell>
          <cell r="AE84">
            <v>54136.030680812124</v>
          </cell>
          <cell r="AF84">
            <v>248526.29353251727</v>
          </cell>
          <cell r="AG84">
            <v>69372.124599605668</v>
          </cell>
          <cell r="AH84">
            <v>111.78542334872203</v>
          </cell>
        </row>
        <row r="85">
          <cell r="A85">
            <v>2</v>
          </cell>
          <cell r="B85" t="str">
            <v>CapeCod</v>
          </cell>
          <cell r="C85">
            <v>40878</v>
          </cell>
          <cell r="D85" t="str">
            <v>vol</v>
          </cell>
          <cell r="E85">
            <v>135103.56122464107</v>
          </cell>
          <cell r="F85">
            <v>1238.6833347400354</v>
          </cell>
          <cell r="G85">
            <v>7510752.8950656084</v>
          </cell>
          <cell r="H85">
            <v>381658.05987856182</v>
          </cell>
          <cell r="I85">
            <v>937397.21064110531</v>
          </cell>
          <cell r="J85">
            <v>192167.7938133429</v>
          </cell>
          <cell r="K85">
            <v>35623.019427909552</v>
          </cell>
          <cell r="L85">
            <v>410382.19419186417</v>
          </cell>
          <cell r="M85">
            <v>82098.162030498963</v>
          </cell>
          <cell r="N85">
            <v>1411.7918591432745</v>
          </cell>
          <cell r="O85">
            <v>0</v>
          </cell>
          <cell r="P85">
            <v>41.287029025378374</v>
          </cell>
          <cell r="Q85">
            <v>1112.6275279574322</v>
          </cell>
          <cell r="R85">
            <v>254838.25881814607</v>
          </cell>
          <cell r="S85">
            <v>445722.15088764246</v>
          </cell>
          <cell r="T85">
            <v>102718.28011491799</v>
          </cell>
          <cell r="U85">
            <v>168062.55958133232</v>
          </cell>
          <cell r="V85">
            <v>201548.47120553727</v>
          </cell>
          <cell r="W85">
            <v>315666.27455066668</v>
          </cell>
          <cell r="X85">
            <v>0</v>
          </cell>
          <cell r="Y85">
            <v>6.2591433494130513</v>
          </cell>
          <cell r="Z85">
            <v>1.7144924266831061</v>
          </cell>
          <cell r="AA85">
            <v>20640.772735478815</v>
          </cell>
          <cell r="AB85">
            <v>19371.744209165387</v>
          </cell>
          <cell r="AC85">
            <v>0</v>
          </cell>
          <cell r="AD85">
            <v>13909.973132714656</v>
          </cell>
          <cell r="AE85">
            <v>50559.103909726604</v>
          </cell>
          <cell r="AF85">
            <v>263217.93859172933</v>
          </cell>
          <cell r="AG85">
            <v>48743.431088149104</v>
          </cell>
          <cell r="AH85">
            <v>122.27771075291201</v>
          </cell>
        </row>
        <row r="86">
          <cell r="A86">
            <v>2</v>
          </cell>
          <cell r="B86" t="str">
            <v>CapeCod</v>
          </cell>
          <cell r="C86">
            <v>40909</v>
          </cell>
          <cell r="D86" t="str">
            <v>vol</v>
          </cell>
          <cell r="E86">
            <v>155212.24779286637</v>
          </cell>
          <cell r="F86">
            <v>1497.5519465222665</v>
          </cell>
          <cell r="G86">
            <v>10571910.639530974</v>
          </cell>
          <cell r="H86">
            <v>515372.65088358946</v>
          </cell>
          <cell r="I86">
            <v>1496550.0483397848</v>
          </cell>
          <cell r="J86">
            <v>225494.84790676858</v>
          </cell>
          <cell r="K86">
            <v>104632.40465982023</v>
          </cell>
          <cell r="L86">
            <v>422504.0102495607</v>
          </cell>
          <cell r="M86">
            <v>94303.113783539942</v>
          </cell>
          <cell r="N86">
            <v>0</v>
          </cell>
          <cell r="O86">
            <v>0</v>
          </cell>
          <cell r="P86">
            <v>34.841535547516436</v>
          </cell>
          <cell r="Q86">
            <v>1766.7467574712132</v>
          </cell>
          <cell r="R86">
            <v>369178.7804831565</v>
          </cell>
          <cell r="S86">
            <v>646572.04111860308</v>
          </cell>
          <cell r="T86">
            <v>131995.89166813137</v>
          </cell>
          <cell r="U86">
            <v>179509.06823117653</v>
          </cell>
          <cell r="V86">
            <v>283340.44589713163</v>
          </cell>
          <cell r="W86">
            <v>382947.7301887917</v>
          </cell>
          <cell r="X86">
            <v>0</v>
          </cell>
          <cell r="Y86">
            <v>9.4972470710955985</v>
          </cell>
          <cell r="Z86">
            <v>5.545885927612904</v>
          </cell>
          <cell r="AA86">
            <v>13164.569545922906</v>
          </cell>
          <cell r="AB86">
            <v>21642.110007228002</v>
          </cell>
          <cell r="AC86">
            <v>0</v>
          </cell>
          <cell r="AD86">
            <v>16913.841261017318</v>
          </cell>
          <cell r="AE86">
            <v>52975.291875785893</v>
          </cell>
          <cell r="AF86">
            <v>250526.31325848593</v>
          </cell>
          <cell r="AG86">
            <v>29649.818514110077</v>
          </cell>
          <cell r="AH86">
            <v>0</v>
          </cell>
        </row>
        <row r="87">
          <cell r="A87">
            <v>2</v>
          </cell>
          <cell r="B87" t="str">
            <v>CapeCod</v>
          </cell>
          <cell r="C87">
            <v>40940</v>
          </cell>
          <cell r="D87" t="str">
            <v>vol</v>
          </cell>
          <cell r="E87">
            <v>158155.1373550258</v>
          </cell>
          <cell r="F87">
            <v>1413.1130492332782</v>
          </cell>
          <cell r="G87">
            <v>11507371.069838826</v>
          </cell>
          <cell r="H87">
            <v>578084.22198757983</v>
          </cell>
          <cell r="I87">
            <v>1684999.8339516241</v>
          </cell>
          <cell r="J87">
            <v>240031.60522239897</v>
          </cell>
          <cell r="K87">
            <v>98934.917228896273</v>
          </cell>
          <cell r="L87">
            <v>454895.39759216132</v>
          </cell>
          <cell r="M87">
            <v>97662.658820145676</v>
          </cell>
          <cell r="N87">
            <v>1591.4600088142197</v>
          </cell>
          <cell r="O87">
            <v>0</v>
          </cell>
          <cell r="P87">
            <v>31.412889374839757</v>
          </cell>
          <cell r="Q87">
            <v>1858.0000506320691</v>
          </cell>
          <cell r="R87">
            <v>409240.92850938451</v>
          </cell>
          <cell r="S87">
            <v>657043.62325622584</v>
          </cell>
          <cell r="T87">
            <v>216089.5909786378</v>
          </cell>
          <cell r="U87">
            <v>208862.366462095</v>
          </cell>
          <cell r="V87">
            <v>315805.70339902828</v>
          </cell>
          <cell r="W87">
            <v>375635.45020017098</v>
          </cell>
          <cell r="X87">
            <v>0</v>
          </cell>
          <cell r="Y87">
            <v>9.7682230052209675</v>
          </cell>
          <cell r="Z87">
            <v>6.1262320371801113</v>
          </cell>
          <cell r="AA87">
            <v>14070.489633536688</v>
          </cell>
          <cell r="AB87">
            <v>22570.722557324156</v>
          </cell>
          <cell r="AC87">
            <v>0</v>
          </cell>
          <cell r="AD87">
            <v>18518.196142673369</v>
          </cell>
          <cell r="AE87">
            <v>49387.628160729953</v>
          </cell>
          <cell r="AF87">
            <v>243855.64948952108</v>
          </cell>
          <cell r="AG87">
            <v>48919.816068088905</v>
          </cell>
          <cell r="AH87">
            <v>0</v>
          </cell>
        </row>
        <row r="88">
          <cell r="A88">
            <v>2</v>
          </cell>
          <cell r="B88" t="str">
            <v>CapeCod</v>
          </cell>
          <cell r="C88">
            <v>40969</v>
          </cell>
          <cell r="D88" t="str">
            <v>vol</v>
          </cell>
          <cell r="E88">
            <v>141042.9834602591</v>
          </cell>
          <cell r="F88">
            <v>1527.7915874470996</v>
          </cell>
          <cell r="G88">
            <v>10909438.678534843</v>
          </cell>
          <cell r="H88">
            <v>568811.73091349553</v>
          </cell>
          <cell r="I88">
            <v>1611851.3983806584</v>
          </cell>
          <cell r="J88">
            <v>231122.73998265428</v>
          </cell>
          <cell r="K88">
            <v>88386.064402968375</v>
          </cell>
          <cell r="L88">
            <v>464771.08398910367</v>
          </cell>
          <cell r="M88">
            <v>93871.399268313136</v>
          </cell>
          <cell r="N88">
            <v>1484.608948707275</v>
          </cell>
          <cell r="O88">
            <v>0</v>
          </cell>
          <cell r="P88">
            <v>111.1338786899845</v>
          </cell>
          <cell r="Q88">
            <v>1814.8996660633136</v>
          </cell>
          <cell r="R88">
            <v>421139.9284226431</v>
          </cell>
          <cell r="S88">
            <v>672677.88949075481</v>
          </cell>
          <cell r="T88">
            <v>147993.03536272721</v>
          </cell>
          <cell r="U88">
            <v>210759.28272004137</v>
          </cell>
          <cell r="V88">
            <v>310655.51100842684</v>
          </cell>
          <cell r="W88">
            <v>366997.92742117221</v>
          </cell>
          <cell r="X88">
            <v>0</v>
          </cell>
          <cell r="Y88">
            <v>16.979018944853184</v>
          </cell>
          <cell r="Z88">
            <v>4.9649494964360104</v>
          </cell>
          <cell r="AA88">
            <v>14104.597190613871</v>
          </cell>
          <cell r="AB88">
            <v>21949.780065797775</v>
          </cell>
          <cell r="AC88">
            <v>0</v>
          </cell>
          <cell r="AD88">
            <v>18671.262406671369</v>
          </cell>
          <cell r="AE88">
            <v>50491.404039254761</v>
          </cell>
          <cell r="AF88">
            <v>269409.87798321026</v>
          </cell>
          <cell r="AG88">
            <v>44334.442078845139</v>
          </cell>
          <cell r="AH88">
            <v>0</v>
          </cell>
        </row>
        <row r="89">
          <cell r="A89">
            <v>2</v>
          </cell>
          <cell r="B89" t="str">
            <v>CapeCod</v>
          </cell>
          <cell r="C89">
            <v>41000</v>
          </cell>
          <cell r="D89" t="str">
            <v>vol</v>
          </cell>
          <cell r="E89">
            <v>128557.9567896909</v>
          </cell>
          <cell r="F89">
            <v>1290.0766138992642</v>
          </cell>
          <cell r="G89">
            <v>7835061.6217253525</v>
          </cell>
          <cell r="H89">
            <v>438398.37494207418</v>
          </cell>
          <cell r="I89">
            <v>1113230.1127274297</v>
          </cell>
          <cell r="J89">
            <v>169694.8837449956</v>
          </cell>
          <cell r="K89">
            <v>62897.270145052629</v>
          </cell>
          <cell r="L89">
            <v>381817.21322143642</v>
          </cell>
          <cell r="M89">
            <v>72186.090843764337</v>
          </cell>
          <cell r="N89">
            <v>0</v>
          </cell>
          <cell r="O89">
            <v>0</v>
          </cell>
          <cell r="P89">
            <v>92.19635294672922</v>
          </cell>
          <cell r="Q89">
            <v>1499.1943275330896</v>
          </cell>
          <cell r="R89">
            <v>291893.82275813428</v>
          </cell>
          <cell r="S89">
            <v>500274.43872426602</v>
          </cell>
          <cell r="T89">
            <v>114427.60990089238</v>
          </cell>
          <cell r="U89">
            <v>170861.63604730563</v>
          </cell>
          <cell r="V89">
            <v>253836.22892906307</v>
          </cell>
          <cell r="W89">
            <v>324966.86887762602</v>
          </cell>
          <cell r="X89">
            <v>0</v>
          </cell>
          <cell r="Y89">
            <v>13.80313200592999</v>
          </cell>
          <cell r="Z89">
            <v>3.8924743794230965</v>
          </cell>
          <cell r="AA89">
            <v>8905.8125637758112</v>
          </cell>
          <cell r="AB89">
            <v>3003.9286313694229</v>
          </cell>
          <cell r="AC89">
            <v>0</v>
          </cell>
          <cell r="AD89">
            <v>15444.637874167594</v>
          </cell>
          <cell r="AE89">
            <v>46280.569438708357</v>
          </cell>
          <cell r="AF89">
            <v>259238.43212526475</v>
          </cell>
          <cell r="AG89">
            <v>81170.919407732872</v>
          </cell>
          <cell r="AH89">
            <v>113.16299269240683</v>
          </cell>
        </row>
      </sheetData>
      <sheetData sheetId="20">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38353</v>
          </cell>
          <cell r="D2" t="str">
            <v>vol</v>
          </cell>
          <cell r="E2">
            <v>119664.91394060629</v>
          </cell>
          <cell r="F2">
            <v>390.3891398691826</v>
          </cell>
          <cell r="G2">
            <v>5765060.797574779</v>
          </cell>
          <cell r="H2">
            <v>180445.50455570139</v>
          </cell>
          <cell r="I2">
            <v>850275.33173864207</v>
          </cell>
          <cell r="J2">
            <v>188919.68410635937</v>
          </cell>
          <cell r="K2">
            <v>84014.303664970328</v>
          </cell>
          <cell r="L2">
            <v>259594.68377143753</v>
          </cell>
          <cell r="M2">
            <v>171569.49945023007</v>
          </cell>
          <cell r="N2">
            <v>66999.469220324812</v>
          </cell>
          <cell r="O2">
            <v>142.67122422778178</v>
          </cell>
          <cell r="P2">
            <v>0</v>
          </cell>
          <cell r="Q2">
            <v>776.3086396507407</v>
          </cell>
          <cell r="R2">
            <v>101719.55537934872</v>
          </cell>
          <cell r="S2">
            <v>169868.94223384568</v>
          </cell>
          <cell r="T2">
            <v>53877.999839352698</v>
          </cell>
          <cell r="U2">
            <v>117969.20432843437</v>
          </cell>
          <cell r="V2">
            <v>148139.21340901215</v>
          </cell>
          <cell r="W2">
            <v>163276.49341735683</v>
          </cell>
          <cell r="X2">
            <v>13.769833047625756</v>
          </cell>
          <cell r="Y2">
            <v>0</v>
          </cell>
          <cell r="AA2">
            <v>1102.5651156478834</v>
          </cell>
          <cell r="AB2">
            <v>0</v>
          </cell>
          <cell r="AC2">
            <v>5647.4321307731598</v>
          </cell>
          <cell r="AD2">
            <v>4002.4442366740427</v>
          </cell>
          <cell r="AE2">
            <v>6629.4497021738789</v>
          </cell>
          <cell r="AF2">
            <v>24576.098439471432</v>
          </cell>
          <cell r="AG2">
            <v>30661.679939932783</v>
          </cell>
          <cell r="AH2">
            <v>0</v>
          </cell>
        </row>
        <row r="3">
          <cell r="A3">
            <v>2</v>
          </cell>
          <cell r="B3" t="str">
            <v>CapeCod</v>
          </cell>
          <cell r="C3">
            <v>38384</v>
          </cell>
          <cell r="D3" t="str">
            <v>vol</v>
          </cell>
          <cell r="E3">
            <v>119029.9954829185</v>
          </cell>
          <cell r="F3">
            <v>372.0709328445439</v>
          </cell>
          <cell r="G3">
            <v>6457110.0098184617</v>
          </cell>
          <cell r="H3">
            <v>206471.65109568081</v>
          </cell>
          <cell r="I3">
            <v>989054.48801473214</v>
          </cell>
          <cell r="J3">
            <v>206239.1406183248</v>
          </cell>
          <cell r="K3">
            <v>78341.450315913215</v>
          </cell>
          <cell r="L3">
            <v>274797.19395210035</v>
          </cell>
          <cell r="M3">
            <v>178771.22542811822</v>
          </cell>
          <cell r="N3">
            <v>69726.412540905672</v>
          </cell>
          <cell r="O3">
            <v>129.89870472100847</v>
          </cell>
          <cell r="P3">
            <v>0</v>
          </cell>
          <cell r="Q3">
            <v>887.34637453298888</v>
          </cell>
          <cell r="R3">
            <v>113345.25291572625</v>
          </cell>
          <cell r="S3">
            <v>177386.48430447551</v>
          </cell>
          <cell r="T3">
            <v>78226.514511863192</v>
          </cell>
          <cell r="U3">
            <v>130850.43470669987</v>
          </cell>
          <cell r="V3">
            <v>157354.35023601539</v>
          </cell>
          <cell r="W3">
            <v>158209.22637589264</v>
          </cell>
          <cell r="X3">
            <v>17.534998223700182</v>
          </cell>
          <cell r="Y3">
            <v>0</v>
          </cell>
          <cell r="AA3">
            <v>1179.250853338234</v>
          </cell>
          <cell r="AB3">
            <v>0</v>
          </cell>
          <cell r="AC3">
            <v>4871.1981880929352</v>
          </cell>
          <cell r="AD3">
            <v>4265.1787184406685</v>
          </cell>
          <cell r="AE3">
            <v>5280.6141174093109</v>
          </cell>
          <cell r="AF3">
            <v>23678.1376468487</v>
          </cell>
          <cell r="AG3">
            <v>36934.69837810882</v>
          </cell>
          <cell r="AH3">
            <v>0</v>
          </cell>
        </row>
        <row r="4">
          <cell r="A4">
            <v>2</v>
          </cell>
          <cell r="B4" t="str">
            <v>CapeCod</v>
          </cell>
          <cell r="C4">
            <v>38412</v>
          </cell>
          <cell r="D4" t="str">
            <v>vol</v>
          </cell>
          <cell r="E4">
            <v>95268.308812392628</v>
          </cell>
          <cell r="F4">
            <v>339.60926720503511</v>
          </cell>
          <cell r="G4">
            <v>5487963.2811460048</v>
          </cell>
          <cell r="H4">
            <v>179442.45533288189</v>
          </cell>
          <cell r="I4">
            <v>845299.15750438231</v>
          </cell>
          <cell r="J4">
            <v>179220.11044822243</v>
          </cell>
          <cell r="K4">
            <v>65710.617024561318</v>
          </cell>
          <cell r="L4">
            <v>257173.54792383494</v>
          </cell>
          <cell r="M4">
            <v>153518.98761900829</v>
          </cell>
          <cell r="N4">
            <v>63614.790397596837</v>
          </cell>
          <cell r="O4">
            <v>0</v>
          </cell>
          <cell r="P4">
            <v>0</v>
          </cell>
          <cell r="Q4">
            <v>811.39045453304459</v>
          </cell>
          <cell r="R4">
            <v>97192.140171356426</v>
          </cell>
          <cell r="S4">
            <v>148246.28554646191</v>
          </cell>
          <cell r="T4">
            <v>67603.084854622313</v>
          </cell>
          <cell r="U4">
            <v>113700.62247308131</v>
          </cell>
          <cell r="V4">
            <v>131976.31058207896</v>
          </cell>
          <cell r="W4">
            <v>136383.3031605604</v>
          </cell>
          <cell r="X4">
            <v>17.024120406092898</v>
          </cell>
          <cell r="Y4">
            <v>0</v>
          </cell>
          <cell r="AA4">
            <v>1043.6304817999912</v>
          </cell>
          <cell r="AB4">
            <v>0</v>
          </cell>
          <cell r="AC4">
            <v>4309.731027371442</v>
          </cell>
          <cell r="AD4">
            <v>3561.3241055255735</v>
          </cell>
          <cell r="AE4">
            <v>4926.660401196109</v>
          </cell>
          <cell r="AF4">
            <v>24129.137704646288</v>
          </cell>
          <cell r="AG4">
            <v>43504.050935674335</v>
          </cell>
          <cell r="AH4">
            <v>0</v>
          </cell>
        </row>
        <row r="5">
          <cell r="A5">
            <v>2</v>
          </cell>
          <cell r="B5" t="str">
            <v>CapeCod</v>
          </cell>
          <cell r="C5">
            <v>38443</v>
          </cell>
          <cell r="D5" t="str">
            <v>vol</v>
          </cell>
          <cell r="E5">
            <v>89444.288577700092</v>
          </cell>
          <cell r="F5">
            <v>289.27815412965072</v>
          </cell>
          <cell r="G5">
            <v>4591207.1205555163</v>
          </cell>
          <cell r="H5">
            <v>157281.49654873364</v>
          </cell>
          <cell r="I5">
            <v>686784.80892861739</v>
          </cell>
          <cell r="J5">
            <v>155154.13045999914</v>
          </cell>
          <cell r="K5">
            <v>60687.5620468048</v>
          </cell>
          <cell r="L5">
            <v>234407.17337926975</v>
          </cell>
          <cell r="M5">
            <v>149486.08144975963</v>
          </cell>
          <cell r="N5">
            <v>62085.911509153018</v>
          </cell>
          <cell r="O5">
            <v>0</v>
          </cell>
          <cell r="P5">
            <v>0</v>
          </cell>
          <cell r="Q5">
            <v>763.58634771948732</v>
          </cell>
          <cell r="R5">
            <v>83588.234309406631</v>
          </cell>
          <cell r="S5">
            <v>129052.38085321111</v>
          </cell>
          <cell r="T5">
            <v>61093.43066960643</v>
          </cell>
          <cell r="U5">
            <v>91552.826141050988</v>
          </cell>
          <cell r="V5">
            <v>125173.60161521846</v>
          </cell>
          <cell r="W5">
            <v>135590.02833207379</v>
          </cell>
          <cell r="X5">
            <v>14.691332554433135</v>
          </cell>
          <cell r="Y5">
            <v>0</v>
          </cell>
          <cell r="AA5">
            <v>825.60745268004166</v>
          </cell>
          <cell r="AB5">
            <v>0</v>
          </cell>
          <cell r="AC5">
            <v>5022.8376913381035</v>
          </cell>
          <cell r="AD5">
            <v>3335.4473083305993</v>
          </cell>
          <cell r="AE5">
            <v>5498.3347299272673</v>
          </cell>
          <cell r="AF5">
            <v>17997.472816106143</v>
          </cell>
          <cell r="AG5">
            <v>89094.867769150369</v>
          </cell>
          <cell r="AH5">
            <v>0</v>
          </cell>
        </row>
        <row r="6">
          <cell r="A6">
            <v>2</v>
          </cell>
          <cell r="B6" t="str">
            <v>CapeCod</v>
          </cell>
          <cell r="C6">
            <v>38473</v>
          </cell>
          <cell r="D6" t="str">
            <v>vol</v>
          </cell>
          <cell r="E6">
            <v>71771.811101026018</v>
          </cell>
          <cell r="F6">
            <v>232.07934956025497</v>
          </cell>
          <cell r="G6">
            <v>2846896.1278328053</v>
          </cell>
          <cell r="H6">
            <v>102142.99104811791</v>
          </cell>
          <cell r="I6">
            <v>380810.39424509264</v>
          </cell>
          <cell r="J6">
            <v>100637.25920090462</v>
          </cell>
          <cell r="K6">
            <v>45238.790994570511</v>
          </cell>
          <cell r="L6">
            <v>201914.47051573006</v>
          </cell>
          <cell r="M6">
            <v>131972.24970723255</v>
          </cell>
          <cell r="N6">
            <v>64592.023037211075</v>
          </cell>
          <cell r="O6">
            <v>0</v>
          </cell>
          <cell r="P6">
            <v>0</v>
          </cell>
          <cell r="Q6">
            <v>533.20806079346744</v>
          </cell>
          <cell r="R6">
            <v>52915.758100392348</v>
          </cell>
          <cell r="S6">
            <v>85103.675959241489</v>
          </cell>
          <cell r="T6">
            <v>48236.249977100531</v>
          </cell>
          <cell r="U6">
            <v>79986.359179742401</v>
          </cell>
          <cell r="V6">
            <v>93040.696953325401</v>
          </cell>
          <cell r="W6">
            <v>125436.83661766877</v>
          </cell>
          <cell r="X6">
            <v>8.3977147544350501</v>
          </cell>
          <cell r="Y6">
            <v>0</v>
          </cell>
          <cell r="AA6">
            <v>289.28660964473323</v>
          </cell>
          <cell r="AB6">
            <v>0</v>
          </cell>
          <cell r="AC6">
            <v>5987.1220706538043</v>
          </cell>
          <cell r="AD6">
            <v>2810.4863382288381</v>
          </cell>
          <cell r="AE6">
            <v>7168.4242226150391</v>
          </cell>
          <cell r="AF6">
            <v>26410.615856408316</v>
          </cell>
          <cell r="AG6">
            <v>104749.88498686418</v>
          </cell>
          <cell r="AH6">
            <v>0</v>
          </cell>
        </row>
        <row r="7">
          <cell r="A7">
            <v>2</v>
          </cell>
          <cell r="B7" t="str">
            <v>CapeCod</v>
          </cell>
          <cell r="C7">
            <v>38504</v>
          </cell>
          <cell r="D7" t="str">
            <v>vol</v>
          </cell>
          <cell r="E7">
            <v>66692.369994005785</v>
          </cell>
          <cell r="F7">
            <v>184.05439022294118</v>
          </cell>
          <cell r="G7">
            <v>1731243.9695451558</v>
          </cell>
          <cell r="H7">
            <v>58818.308425945354</v>
          </cell>
          <cell r="I7">
            <v>178269.22616582768</v>
          </cell>
          <cell r="J7">
            <v>55395.515409313964</v>
          </cell>
          <cell r="K7">
            <v>36605.084939930915</v>
          </cell>
          <cell r="L7">
            <v>179943.37796761523</v>
          </cell>
          <cell r="M7">
            <v>114234.27618263748</v>
          </cell>
          <cell r="N7">
            <v>74551.068793401369</v>
          </cell>
          <cell r="O7">
            <v>0</v>
          </cell>
          <cell r="P7">
            <v>0</v>
          </cell>
          <cell r="Q7">
            <v>306.40297358751036</v>
          </cell>
          <cell r="R7">
            <v>22408.982839339307</v>
          </cell>
          <cell r="S7">
            <v>41610.04124553904</v>
          </cell>
          <cell r="T7">
            <v>36701.018088843513</v>
          </cell>
          <cell r="U7">
            <v>63512.426639637299</v>
          </cell>
          <cell r="V7">
            <v>66028.667472039218</v>
          </cell>
          <cell r="W7">
            <v>111968.25851456706</v>
          </cell>
          <cell r="X7">
            <v>8.5042821357927156</v>
          </cell>
          <cell r="Y7">
            <v>0</v>
          </cell>
          <cell r="AA7">
            <v>508.16085094472027</v>
          </cell>
          <cell r="AB7">
            <v>0</v>
          </cell>
          <cell r="AC7">
            <v>4702.5300065147594</v>
          </cell>
          <cell r="AD7">
            <v>2310.548115482919</v>
          </cell>
          <cell r="AE7">
            <v>7281.2541907485102</v>
          </cell>
          <cell r="AF7">
            <v>32725.938323426166</v>
          </cell>
          <cell r="AG7">
            <v>91719.801041985076</v>
          </cell>
          <cell r="AH7">
            <v>27.838416701404714</v>
          </cell>
        </row>
        <row r="8">
          <cell r="A8">
            <v>2</v>
          </cell>
          <cell r="B8" t="str">
            <v>CapeCod</v>
          </cell>
          <cell r="C8">
            <v>38534</v>
          </cell>
          <cell r="D8" t="str">
            <v>vol</v>
          </cell>
          <cell r="E8">
            <v>67336.05972947205</v>
          </cell>
          <cell r="F8">
            <v>147.19922623501623</v>
          </cell>
          <cell r="G8">
            <v>1102992.6623315995</v>
          </cell>
          <cell r="H8">
            <v>32726.201231038027</v>
          </cell>
          <cell r="I8">
            <v>84368.974065826769</v>
          </cell>
          <cell r="J8">
            <v>28681.723832606112</v>
          </cell>
          <cell r="K8">
            <v>32681.293541781619</v>
          </cell>
          <cell r="L8">
            <v>182519.56963270239</v>
          </cell>
          <cell r="M8">
            <v>110778.73374757767</v>
          </cell>
          <cell r="N8">
            <v>47741.689973802298</v>
          </cell>
          <cell r="O8">
            <v>0</v>
          </cell>
          <cell r="P8">
            <v>9.7666608335359939</v>
          </cell>
          <cell r="Q8">
            <v>145.35284380443792</v>
          </cell>
          <cell r="R8">
            <v>9640.9209858780487</v>
          </cell>
          <cell r="S8">
            <v>22200.12158757406</v>
          </cell>
          <cell r="T8">
            <v>21111.018525865114</v>
          </cell>
          <cell r="U8">
            <v>44406.718430666144</v>
          </cell>
          <cell r="V8">
            <v>45391.853703476627</v>
          </cell>
          <cell r="W8">
            <v>95678.366293637999</v>
          </cell>
          <cell r="X8">
            <v>9.3034887458776669</v>
          </cell>
          <cell r="Y8">
            <v>0.45007130806811713</v>
          </cell>
          <cell r="AA8">
            <v>0</v>
          </cell>
          <cell r="AB8">
            <v>0</v>
          </cell>
          <cell r="AC8">
            <v>6526.2392139641188</v>
          </cell>
          <cell r="AD8">
            <v>2536.9729475617378</v>
          </cell>
          <cell r="AE8">
            <v>8736.1469256975579</v>
          </cell>
          <cell r="AF8">
            <v>25753.974129888404</v>
          </cell>
          <cell r="AG8">
            <v>71151.120086794763</v>
          </cell>
          <cell r="AH8">
            <v>115.63608923567531</v>
          </cell>
        </row>
        <row r="9">
          <cell r="A9">
            <v>2</v>
          </cell>
          <cell r="B9" t="str">
            <v>CapeCod</v>
          </cell>
          <cell r="C9">
            <v>38565</v>
          </cell>
          <cell r="D9" t="str">
            <v>vol</v>
          </cell>
          <cell r="E9">
            <v>62910.895061398398</v>
          </cell>
          <cell r="F9">
            <v>147.95816639928694</v>
          </cell>
          <cell r="G9">
            <v>942526.46227828041</v>
          </cell>
          <cell r="H9">
            <v>24837.293483047342</v>
          </cell>
          <cell r="I9">
            <v>76015.24383610065</v>
          </cell>
          <cell r="J9">
            <v>26212.329590162703</v>
          </cell>
          <cell r="K9">
            <v>30176.04378972514</v>
          </cell>
          <cell r="L9">
            <v>211580.49418412268</v>
          </cell>
          <cell r="M9">
            <v>112389.23781704392</v>
          </cell>
          <cell r="N9">
            <v>49444.612900121494</v>
          </cell>
          <cell r="O9">
            <v>0</v>
          </cell>
          <cell r="P9">
            <v>9.9021701215169902</v>
          </cell>
          <cell r="Q9">
            <v>83.799307457932898</v>
          </cell>
          <cell r="R9">
            <v>8214.9350977402428</v>
          </cell>
          <cell r="S9">
            <v>22962.848873586896</v>
          </cell>
          <cell r="T9">
            <v>20183.179186108184</v>
          </cell>
          <cell r="U9">
            <v>41864.310744801151</v>
          </cell>
          <cell r="V9">
            <v>46368.045921063727</v>
          </cell>
          <cell r="W9">
            <v>91319.440599538066</v>
          </cell>
          <cell r="X9">
            <v>7.1144185459158029</v>
          </cell>
          <cell r="Y9">
            <v>0.47744664906729944</v>
          </cell>
          <cell r="AA9">
            <v>0</v>
          </cell>
          <cell r="AB9">
            <v>0</v>
          </cell>
          <cell r="AC9">
            <v>3807.2851822467783</v>
          </cell>
          <cell r="AD9">
            <v>1926.278620621649</v>
          </cell>
          <cell r="AE9">
            <v>12007.078339929742</v>
          </cell>
          <cell r="AF9">
            <v>24240.434597886775</v>
          </cell>
          <cell r="AG9">
            <v>71242.62810616364</v>
          </cell>
          <cell r="AH9">
            <v>140.81928275232747</v>
          </cell>
        </row>
        <row r="10">
          <cell r="A10">
            <v>2</v>
          </cell>
          <cell r="B10" t="str">
            <v>CapeCod</v>
          </cell>
          <cell r="C10">
            <v>38596</v>
          </cell>
          <cell r="D10" t="str">
            <v>vol</v>
          </cell>
          <cell r="E10">
            <v>54166.692604751217</v>
          </cell>
          <cell r="F10">
            <v>145.0713015618785</v>
          </cell>
          <cell r="G10">
            <v>927779.55072162522</v>
          </cell>
          <cell r="H10">
            <v>24377.556359056587</v>
          </cell>
          <cell r="I10">
            <v>79273.436926942319</v>
          </cell>
          <cell r="J10">
            <v>26374.165457049239</v>
          </cell>
          <cell r="K10">
            <v>28573.118694687102</v>
          </cell>
          <cell r="L10">
            <v>237287.53040352702</v>
          </cell>
          <cell r="M10">
            <v>104391.60543442937</v>
          </cell>
          <cell r="N10">
            <v>55552.508886590556</v>
          </cell>
          <cell r="O10">
            <v>0</v>
          </cell>
          <cell r="P10">
            <v>12.660254957460328</v>
          </cell>
          <cell r="Q10">
            <v>80.443851107974126</v>
          </cell>
          <cell r="R10">
            <v>8902.4086337025892</v>
          </cell>
          <cell r="S10">
            <v>23341.857767587127</v>
          </cell>
          <cell r="T10">
            <v>21040.856258649277</v>
          </cell>
          <cell r="U10">
            <v>40393.411325412715</v>
          </cell>
          <cell r="V10">
            <v>44946.865974755405</v>
          </cell>
          <cell r="W10">
            <v>96898.84757152469</v>
          </cell>
          <cell r="X10">
            <v>8.7649631178379774</v>
          </cell>
          <cell r="Y10">
            <v>0.74528776230299565</v>
          </cell>
          <cell r="AA10">
            <v>0</v>
          </cell>
          <cell r="AB10">
            <v>0</v>
          </cell>
          <cell r="AC10">
            <v>3666.1812749004571</v>
          </cell>
          <cell r="AD10">
            <v>2150.7476480584023</v>
          </cell>
          <cell r="AE10">
            <v>11801.817450473673</v>
          </cell>
          <cell r="AF10">
            <v>20684.659699320498</v>
          </cell>
          <cell r="AG10">
            <v>83426.926753812179</v>
          </cell>
          <cell r="AH10">
            <v>162.70844410858263</v>
          </cell>
        </row>
        <row r="11">
          <cell r="A11">
            <v>2</v>
          </cell>
          <cell r="B11" t="str">
            <v>CapeCod</v>
          </cell>
          <cell r="C11">
            <v>38626</v>
          </cell>
          <cell r="D11" t="str">
            <v>vol</v>
          </cell>
          <cell r="E11">
            <v>44466.813349334807</v>
          </cell>
          <cell r="F11">
            <v>138.82437106198054</v>
          </cell>
          <cell r="G11">
            <v>948220.86594125093</v>
          </cell>
          <cell r="H11">
            <v>26603.076776779624</v>
          </cell>
          <cell r="I11">
            <v>87407.709650516103</v>
          </cell>
          <cell r="J11">
            <v>34767.432179641815</v>
          </cell>
          <cell r="K11">
            <v>32302.141838457679</v>
          </cell>
          <cell r="L11">
            <v>188591.77045941862</v>
          </cell>
          <cell r="M11">
            <v>103732.48729159427</v>
          </cell>
          <cell r="N11">
            <v>59076.098011270398</v>
          </cell>
          <cell r="O11">
            <v>0</v>
          </cell>
          <cell r="P11">
            <v>12.809658209769063</v>
          </cell>
          <cell r="Q11">
            <v>96.643074292143737</v>
          </cell>
          <cell r="R11">
            <v>12732.971419678146</v>
          </cell>
          <cell r="S11">
            <v>30137.456033490856</v>
          </cell>
          <cell r="T11">
            <v>20605.899291451762</v>
          </cell>
          <cell r="U11">
            <v>37629.643095441381</v>
          </cell>
          <cell r="V11">
            <v>45091.637127591923</v>
          </cell>
          <cell r="W11">
            <v>87959.460347309519</v>
          </cell>
          <cell r="X11">
            <v>11.424722300658486</v>
          </cell>
          <cell r="Y11">
            <v>0.64022892479482618</v>
          </cell>
          <cell r="AA11">
            <v>26.250500980426693</v>
          </cell>
          <cell r="AB11">
            <v>0</v>
          </cell>
          <cell r="AC11">
            <v>2989.593459233387</v>
          </cell>
          <cell r="AD11">
            <v>2141.3802588854528</v>
          </cell>
          <cell r="AE11">
            <v>7623.9819377822523</v>
          </cell>
          <cell r="AF11">
            <v>19840.222695715081</v>
          </cell>
          <cell r="AG11">
            <v>109297.45508407208</v>
          </cell>
          <cell r="AH11">
            <v>159.46250754580515</v>
          </cell>
        </row>
        <row r="12">
          <cell r="A12">
            <v>2</v>
          </cell>
          <cell r="B12" t="str">
            <v>CapeCod</v>
          </cell>
          <cell r="C12">
            <v>38657</v>
          </cell>
          <cell r="D12" t="str">
            <v>vol</v>
          </cell>
          <cell r="E12">
            <v>60662.367239983338</v>
          </cell>
          <cell r="F12">
            <v>231.61184447130867</v>
          </cell>
          <cell r="G12">
            <v>2038660.1018996413</v>
          </cell>
          <cell r="H12">
            <v>65082.523043022346</v>
          </cell>
          <cell r="I12">
            <v>235739.09332074309</v>
          </cell>
          <cell r="J12">
            <v>76148.186487611034</v>
          </cell>
          <cell r="K12">
            <v>48744.085005304078</v>
          </cell>
          <cell r="L12">
            <v>178978.64060041402</v>
          </cell>
          <cell r="M12">
            <v>127426.24407570723</v>
          </cell>
          <cell r="N12">
            <v>58344.071471005576</v>
          </cell>
          <cell r="O12">
            <v>0</v>
          </cell>
          <cell r="P12">
            <v>3.9564795304818428</v>
          </cell>
          <cell r="Q12">
            <v>298.39405039766382</v>
          </cell>
          <cell r="R12">
            <v>29886.963524621886</v>
          </cell>
          <cell r="S12">
            <v>62696.750403003694</v>
          </cell>
          <cell r="T12">
            <v>32248.757270412396</v>
          </cell>
          <cell r="U12">
            <v>54035.894926830864</v>
          </cell>
          <cell r="V12">
            <v>67332.051317747872</v>
          </cell>
          <cell r="W12">
            <v>96016.900061596418</v>
          </cell>
          <cell r="X12">
            <v>12.154656375951429</v>
          </cell>
          <cell r="Y12">
            <v>0</v>
          </cell>
          <cell r="AA12">
            <v>209.38675670750965</v>
          </cell>
          <cell r="AB12">
            <v>0</v>
          </cell>
          <cell r="AC12">
            <v>2512.0707301505799</v>
          </cell>
          <cell r="AD12">
            <v>3419.8719606431487</v>
          </cell>
          <cell r="AE12">
            <v>6698.9370379747998</v>
          </cell>
          <cell r="AF12">
            <v>27464.18440519724</v>
          </cell>
          <cell r="AG12">
            <v>96286.190193124712</v>
          </cell>
          <cell r="AH12">
            <v>170.77878156948537</v>
          </cell>
        </row>
        <row r="13">
          <cell r="A13">
            <v>2</v>
          </cell>
          <cell r="B13" t="str">
            <v>CapeCod</v>
          </cell>
          <cell r="C13">
            <v>38687</v>
          </cell>
          <cell r="D13" t="str">
            <v>vol</v>
          </cell>
          <cell r="E13">
            <v>85542.982582795812</v>
          </cell>
          <cell r="F13">
            <v>316.18509680557275</v>
          </cell>
          <cell r="G13">
            <v>3813274.5631112303</v>
          </cell>
          <cell r="H13">
            <v>118443.48757593971</v>
          </cell>
          <cell r="I13">
            <v>492647.20916666847</v>
          </cell>
          <cell r="J13">
            <v>138631.05287724428</v>
          </cell>
          <cell r="K13">
            <v>69977.024338599542</v>
          </cell>
          <cell r="L13">
            <v>236797.7418697555</v>
          </cell>
          <cell r="M13">
            <v>147118.37319629069</v>
          </cell>
          <cell r="N13">
            <v>58182.977781637186</v>
          </cell>
          <cell r="O13">
            <v>0</v>
          </cell>
          <cell r="P13">
            <v>9.8094960664572213</v>
          </cell>
          <cell r="Q13">
            <v>853.59957334699152</v>
          </cell>
          <cell r="R13">
            <v>56754.497329737729</v>
          </cell>
          <cell r="S13">
            <v>114932.94278167558</v>
          </cell>
          <cell r="T13">
            <v>54208.15535317485</v>
          </cell>
          <cell r="U13">
            <v>64382.303997996481</v>
          </cell>
          <cell r="V13">
            <v>88306.990171223966</v>
          </cell>
          <cell r="W13">
            <v>137280.86356336906</v>
          </cell>
          <cell r="X13">
            <v>8.9979544370415958</v>
          </cell>
          <cell r="Y13">
            <v>0.45936114488067015</v>
          </cell>
          <cell r="AA13">
            <v>1804.326418124507</v>
          </cell>
          <cell r="AB13">
            <v>0</v>
          </cell>
          <cell r="AC13">
            <v>865.68762306761153</v>
          </cell>
          <cell r="AD13">
            <v>3636.9471651796352</v>
          </cell>
          <cell r="AE13">
            <v>6644.8959686091948</v>
          </cell>
          <cell r="AF13">
            <v>29157.742662964705</v>
          </cell>
          <cell r="AG13">
            <v>66297.655173400024</v>
          </cell>
          <cell r="AH13">
            <v>263.42819260756738</v>
          </cell>
        </row>
        <row r="14">
          <cell r="A14">
            <v>2</v>
          </cell>
          <cell r="B14" t="str">
            <v>CapeCod</v>
          </cell>
          <cell r="C14">
            <v>38718</v>
          </cell>
          <cell r="D14" t="str">
            <v>vol</v>
          </cell>
          <cell r="E14">
            <v>101781.28495021728</v>
          </cell>
          <cell r="F14">
            <v>387.60852857675968</v>
          </cell>
          <cell r="G14">
            <v>5758114.4436099697</v>
          </cell>
          <cell r="H14">
            <v>178215.17980584578</v>
          </cell>
          <cell r="I14">
            <v>913541.72832106974</v>
          </cell>
          <cell r="J14">
            <v>175407.73485636947</v>
          </cell>
          <cell r="K14">
            <v>40100.496810856559</v>
          </cell>
          <cell r="L14">
            <v>275979.32844890893</v>
          </cell>
          <cell r="M14">
            <v>166316.97014924826</v>
          </cell>
          <cell r="N14">
            <v>51906.130496302823</v>
          </cell>
          <cell r="O14">
            <v>0</v>
          </cell>
          <cell r="P14">
            <v>0</v>
          </cell>
          <cell r="Q14">
            <v>1224.865800238437</v>
          </cell>
          <cell r="R14">
            <v>91314.46928814557</v>
          </cell>
          <cell r="S14">
            <v>140047.48575332714</v>
          </cell>
          <cell r="T14">
            <v>63389.697710471417</v>
          </cell>
          <cell r="U14">
            <v>94591.719785739915</v>
          </cell>
          <cell r="V14">
            <v>128599.47551116206</v>
          </cell>
          <cell r="W14">
            <v>134377.40832035069</v>
          </cell>
          <cell r="X14">
            <v>23.938046512757211</v>
          </cell>
          <cell r="Y14">
            <v>0</v>
          </cell>
          <cell r="AA14">
            <v>978.00438176537762</v>
          </cell>
          <cell r="AB14">
            <v>0</v>
          </cell>
          <cell r="AC14">
            <v>10632.496084857392</v>
          </cell>
          <cell r="AD14">
            <v>3570.1018088299156</v>
          </cell>
          <cell r="AE14">
            <v>4066.4247718195707</v>
          </cell>
          <cell r="AF14">
            <v>59395.378720772656</v>
          </cell>
          <cell r="AG14">
            <v>57251.82148385256</v>
          </cell>
          <cell r="AH14">
            <v>339.04212198861114</v>
          </cell>
        </row>
        <row r="15">
          <cell r="A15">
            <v>2</v>
          </cell>
          <cell r="B15" t="str">
            <v>CapeCod</v>
          </cell>
          <cell r="C15">
            <v>38749</v>
          </cell>
          <cell r="D15" t="str">
            <v>vol</v>
          </cell>
          <cell r="E15">
            <v>101345.1525855181</v>
          </cell>
          <cell r="F15">
            <v>355.76809608278995</v>
          </cell>
          <cell r="G15">
            <v>6373392.0866093142</v>
          </cell>
          <cell r="H15">
            <v>201073.64780239525</v>
          </cell>
          <cell r="I15">
            <v>1028776.4544027444</v>
          </cell>
          <cell r="J15">
            <v>191257.98005116306</v>
          </cell>
          <cell r="K15">
            <v>38611.813800782373</v>
          </cell>
          <cell r="L15">
            <v>294894.31372933002</v>
          </cell>
          <cell r="M15">
            <v>170400.87517940495</v>
          </cell>
          <cell r="N15">
            <v>54015.292456734678</v>
          </cell>
          <cell r="O15">
            <v>0</v>
          </cell>
          <cell r="P15">
            <v>4.282014010295879</v>
          </cell>
          <cell r="Q15">
            <v>1405.5286165487885</v>
          </cell>
          <cell r="R15">
            <v>108843.4415983837</v>
          </cell>
          <cell r="S15">
            <v>154060.97430700014</v>
          </cell>
          <cell r="T15">
            <v>73701.10900632893</v>
          </cell>
          <cell r="U15">
            <v>102530.64117974558</v>
          </cell>
          <cell r="V15">
            <v>132491.33668738612</v>
          </cell>
          <cell r="W15">
            <v>129073.32807276303</v>
          </cell>
          <cell r="X15">
            <v>25.741883433675152</v>
          </cell>
          <cell r="Y15">
            <v>0</v>
          </cell>
          <cell r="AA15">
            <v>1046.5296321269534</v>
          </cell>
          <cell r="AB15">
            <v>0</v>
          </cell>
          <cell r="AC15">
            <v>11153.054199063101</v>
          </cell>
          <cell r="AD15">
            <v>3780.2687265816403</v>
          </cell>
          <cell r="AE15">
            <v>2771.1382121430083</v>
          </cell>
          <cell r="AF15">
            <v>55166.993809180007</v>
          </cell>
          <cell r="AG15">
            <v>39102.937444551098</v>
          </cell>
          <cell r="AH15">
            <v>254.95739962926041</v>
          </cell>
        </row>
        <row r="16">
          <cell r="A16">
            <v>2</v>
          </cell>
          <cell r="B16" t="str">
            <v>CapeCod</v>
          </cell>
          <cell r="C16">
            <v>38777</v>
          </cell>
          <cell r="D16" t="str">
            <v>vol</v>
          </cell>
          <cell r="E16">
            <v>81533.474699929808</v>
          </cell>
          <cell r="F16">
            <v>306.16461883014472</v>
          </cell>
          <cell r="G16">
            <v>5403243.8248796426</v>
          </cell>
          <cell r="H16">
            <v>178004.85920279517</v>
          </cell>
          <cell r="I16">
            <v>861930.21945947886</v>
          </cell>
          <cell r="J16">
            <v>166955.55537849091</v>
          </cell>
          <cell r="K16">
            <v>34489.637365916402</v>
          </cell>
          <cell r="L16">
            <v>275463.54709190247</v>
          </cell>
          <cell r="M16">
            <v>143702.64995203479</v>
          </cell>
          <cell r="N16">
            <v>49359.660945952703</v>
          </cell>
          <cell r="O16">
            <v>0</v>
          </cell>
          <cell r="P16">
            <v>11.955617047808325</v>
          </cell>
          <cell r="Q16">
            <v>1289.6694928592703</v>
          </cell>
          <cell r="R16">
            <v>97928.004156644733</v>
          </cell>
          <cell r="S16">
            <v>133448.96664604131</v>
          </cell>
          <cell r="T16">
            <v>63130.604612981253</v>
          </cell>
          <cell r="U16">
            <v>85861.02388961894</v>
          </cell>
          <cell r="V16">
            <v>117134.68638091226</v>
          </cell>
          <cell r="W16">
            <v>110841.45868430512</v>
          </cell>
          <cell r="X16">
            <v>24.308610476275462</v>
          </cell>
          <cell r="Y16">
            <v>0</v>
          </cell>
          <cell r="AA16">
            <v>942.75387942501629</v>
          </cell>
          <cell r="AB16">
            <v>0</v>
          </cell>
          <cell r="AC16">
            <v>9811.2146938845981</v>
          </cell>
          <cell r="AD16">
            <v>3160.5078657784884</v>
          </cell>
          <cell r="AE16">
            <v>2900.8144645194752</v>
          </cell>
          <cell r="AF16">
            <v>48287.221240515391</v>
          </cell>
          <cell r="AG16">
            <v>47347.623060234087</v>
          </cell>
          <cell r="AH16">
            <v>411.50659827640686</v>
          </cell>
        </row>
        <row r="17">
          <cell r="A17">
            <v>2</v>
          </cell>
          <cell r="B17" t="str">
            <v>CapeCod</v>
          </cell>
          <cell r="C17">
            <v>38808</v>
          </cell>
          <cell r="D17" t="str">
            <v>vol</v>
          </cell>
          <cell r="E17">
            <v>78708.249735856996</v>
          </cell>
          <cell r="F17">
            <v>300.24022028150165</v>
          </cell>
          <cell r="G17">
            <v>4535904.2733660247</v>
          </cell>
          <cell r="H17">
            <v>163624.65221484582</v>
          </cell>
          <cell r="I17">
            <v>698645.30811084877</v>
          </cell>
          <cell r="J17">
            <v>148575.24593022076</v>
          </cell>
          <cell r="K17">
            <v>36607.640677998708</v>
          </cell>
          <cell r="L17">
            <v>250425.87143603852</v>
          </cell>
          <cell r="M17">
            <v>139513.17166618616</v>
          </cell>
          <cell r="N17">
            <v>48285.611779295381</v>
          </cell>
          <cell r="O17">
            <v>0</v>
          </cell>
          <cell r="P17">
            <v>8.5196950975554682</v>
          </cell>
          <cell r="Q17">
            <v>1314.0367605269751</v>
          </cell>
          <cell r="R17">
            <v>83617.843361549734</v>
          </cell>
          <cell r="S17">
            <v>115203.94172797419</v>
          </cell>
          <cell r="T17">
            <v>57304.448499165745</v>
          </cell>
          <cell r="U17">
            <v>77663.125894655503</v>
          </cell>
          <cell r="V17">
            <v>112054.9681197583</v>
          </cell>
          <cell r="W17">
            <v>110586.32247192379</v>
          </cell>
          <cell r="X17">
            <v>19.716079642292705</v>
          </cell>
          <cell r="Y17">
            <v>0</v>
          </cell>
          <cell r="AA17">
            <v>724.78891250866047</v>
          </cell>
          <cell r="AB17">
            <v>0</v>
          </cell>
          <cell r="AC17">
            <v>9383.7104050538346</v>
          </cell>
          <cell r="AD17">
            <v>2991.5341029481106</v>
          </cell>
          <cell r="AE17">
            <v>3680.5034818668446</v>
          </cell>
          <cell r="AF17">
            <v>44139.898242951575</v>
          </cell>
          <cell r="AG17">
            <v>82299.59602895139</v>
          </cell>
          <cell r="AH17">
            <v>190.14729965727147</v>
          </cell>
        </row>
        <row r="18">
          <cell r="A18">
            <v>2</v>
          </cell>
          <cell r="B18" t="str">
            <v>CapeCod</v>
          </cell>
          <cell r="C18">
            <v>38838</v>
          </cell>
          <cell r="D18" t="str">
            <v>vol</v>
          </cell>
          <cell r="E18">
            <v>64655.964911842704</v>
          </cell>
          <cell r="F18">
            <v>243.16365617096355</v>
          </cell>
          <cell r="G18">
            <v>2802699.021490084</v>
          </cell>
          <cell r="H18">
            <v>109076.24033683317</v>
          </cell>
          <cell r="I18">
            <v>384000.45249063079</v>
          </cell>
          <cell r="J18">
            <v>92051.117049028879</v>
          </cell>
          <cell r="K18">
            <v>32936.578023735165</v>
          </cell>
          <cell r="L18">
            <v>214011.20835478455</v>
          </cell>
          <cell r="M18">
            <v>118788.5769912066</v>
          </cell>
          <cell r="N18">
            <v>50074.077343251985</v>
          </cell>
          <cell r="O18">
            <v>0</v>
          </cell>
          <cell r="P18">
            <v>7.544042978569891</v>
          </cell>
          <cell r="Q18">
            <v>921.6915190289925</v>
          </cell>
          <cell r="R18">
            <v>56135.001929516977</v>
          </cell>
          <cell r="S18">
            <v>85664.953654483485</v>
          </cell>
          <cell r="T18">
            <v>45087.514916913686</v>
          </cell>
          <cell r="U18">
            <v>70931.420093148947</v>
          </cell>
          <cell r="V18">
            <v>83783.629709800342</v>
          </cell>
          <cell r="W18">
            <v>101783.5913808004</v>
          </cell>
          <cell r="X18">
            <v>12.951347774325134</v>
          </cell>
          <cell r="Y18">
            <v>0</v>
          </cell>
          <cell r="AA18">
            <v>171.00067649886873</v>
          </cell>
          <cell r="AB18">
            <v>0</v>
          </cell>
          <cell r="AC18">
            <v>8721.8011464343926</v>
          </cell>
          <cell r="AD18">
            <v>2519.4573124241369</v>
          </cell>
          <cell r="AE18">
            <v>5504.3415996801659</v>
          </cell>
          <cell r="AF18">
            <v>51118.122632877094</v>
          </cell>
          <cell r="AG18">
            <v>95242.670832900898</v>
          </cell>
          <cell r="AH18">
            <v>157.45143091149913</v>
          </cell>
        </row>
        <row r="19">
          <cell r="A19">
            <v>2</v>
          </cell>
          <cell r="B19" t="str">
            <v>CapeCod</v>
          </cell>
          <cell r="C19">
            <v>38869</v>
          </cell>
          <cell r="D19" t="str">
            <v>vol</v>
          </cell>
          <cell r="E19">
            <v>61659.528103331635</v>
          </cell>
          <cell r="F19">
            <v>223.85191920738237</v>
          </cell>
          <cell r="G19">
            <v>1707436.1161081095</v>
          </cell>
          <cell r="H19">
            <v>63493.368525534803</v>
          </cell>
          <cell r="I19">
            <v>176710.67398655665</v>
          </cell>
          <cell r="J19">
            <v>51108.050373646169</v>
          </cell>
          <cell r="K19">
            <v>32472.153450921134</v>
          </cell>
          <cell r="L19">
            <v>192507.33579982066</v>
          </cell>
          <cell r="M19">
            <v>102314.10967214228</v>
          </cell>
          <cell r="N19">
            <v>57647.624559646581</v>
          </cell>
          <cell r="O19">
            <v>0</v>
          </cell>
          <cell r="P19">
            <v>4.3422707154513125</v>
          </cell>
          <cell r="Q19">
            <v>536.19606385084649</v>
          </cell>
          <cell r="R19">
            <v>24460.79872617291</v>
          </cell>
          <cell r="S19">
            <v>43506.754054441219</v>
          </cell>
          <cell r="T19">
            <v>34290.549123312019</v>
          </cell>
          <cell r="U19">
            <v>60384.337926301479</v>
          </cell>
          <cell r="V19">
            <v>64795.24343891257</v>
          </cell>
          <cell r="W19">
            <v>90941.91448961405</v>
          </cell>
          <cell r="X19">
            <v>11.630833607474383</v>
          </cell>
          <cell r="Y19">
            <v>0</v>
          </cell>
          <cell r="AA19">
            <v>434.80300255083756</v>
          </cell>
          <cell r="AB19">
            <v>0</v>
          </cell>
          <cell r="AC19">
            <v>6327.5463148426925</v>
          </cell>
          <cell r="AD19">
            <v>2098.7274312020199</v>
          </cell>
          <cell r="AE19">
            <v>6036.4005256170012</v>
          </cell>
          <cell r="AF19">
            <v>53254.145801498446</v>
          </cell>
          <cell r="AG19">
            <v>83018.507495198806</v>
          </cell>
          <cell r="AH19">
            <v>103.4288694249543</v>
          </cell>
        </row>
        <row r="20">
          <cell r="A20">
            <v>2</v>
          </cell>
          <cell r="B20" t="str">
            <v>CapeCod</v>
          </cell>
          <cell r="C20">
            <v>38899</v>
          </cell>
          <cell r="D20" t="str">
            <v>vol</v>
          </cell>
          <cell r="E20">
            <v>61223.956020056918</v>
          </cell>
          <cell r="F20">
            <v>175.14535451470385</v>
          </cell>
          <cell r="G20">
            <v>1053842.3417402764</v>
          </cell>
          <cell r="H20">
            <v>33889.888202465132</v>
          </cell>
          <cell r="I20">
            <v>80825.979013940407</v>
          </cell>
          <cell r="J20">
            <v>24856.428432912369</v>
          </cell>
          <cell r="K20">
            <v>29442.660083750368</v>
          </cell>
          <cell r="L20">
            <v>179332.23840689534</v>
          </cell>
          <cell r="M20">
            <v>90395.30827098983</v>
          </cell>
          <cell r="N20">
            <v>35681.297891669732</v>
          </cell>
          <cell r="O20">
            <v>0</v>
          </cell>
          <cell r="P20">
            <v>6.8994942663344236</v>
          </cell>
          <cell r="Q20">
            <v>255.63093025189724</v>
          </cell>
          <cell r="R20">
            <v>10579.708158472256</v>
          </cell>
          <cell r="S20">
            <v>23785.737374523243</v>
          </cell>
          <cell r="T20">
            <v>18874.8207702158</v>
          </cell>
          <cell r="U20">
            <v>47200.904862563359</v>
          </cell>
          <cell r="V20">
            <v>48918.285893388595</v>
          </cell>
          <cell r="W20">
            <v>83701.400930584146</v>
          </cell>
          <cell r="X20">
            <v>9.5670563679887159</v>
          </cell>
          <cell r="Y20">
            <v>7.8384757940002867E-2</v>
          </cell>
          <cell r="AA20">
            <v>0</v>
          </cell>
          <cell r="AB20">
            <v>0</v>
          </cell>
          <cell r="AC20">
            <v>2213.5811257389332</v>
          </cell>
          <cell r="AD20">
            <v>2285.9376253816336</v>
          </cell>
          <cell r="AE20">
            <v>7713.3883700284377</v>
          </cell>
          <cell r="AF20">
            <v>40025.961298145899</v>
          </cell>
          <cell r="AG20">
            <v>61521.313511199638</v>
          </cell>
          <cell r="AH20">
            <v>117.44153668866855</v>
          </cell>
        </row>
        <row r="21">
          <cell r="A21">
            <v>2</v>
          </cell>
          <cell r="B21" t="str">
            <v>CapeCod</v>
          </cell>
          <cell r="C21">
            <v>38930</v>
          </cell>
          <cell r="D21" t="str">
            <v>vol</v>
          </cell>
          <cell r="E21">
            <v>57568.599404899513</v>
          </cell>
          <cell r="F21">
            <v>168.695466134909</v>
          </cell>
          <cell r="G21">
            <v>896372.44696414797</v>
          </cell>
          <cell r="H21">
            <v>25816.467041764379</v>
          </cell>
          <cell r="I21">
            <v>72871.357095537969</v>
          </cell>
          <cell r="J21">
            <v>22698.205227380869</v>
          </cell>
          <cell r="K21">
            <v>29363.05530940372</v>
          </cell>
          <cell r="L21">
            <v>199146.24867567318</v>
          </cell>
          <cell r="M21">
            <v>93004.942599055939</v>
          </cell>
          <cell r="N21">
            <v>48841.530678916257</v>
          </cell>
          <cell r="O21">
            <v>0</v>
          </cell>
          <cell r="P21">
            <v>0</v>
          </cell>
          <cell r="Q21">
            <v>142.08090541568777</v>
          </cell>
          <cell r="R21">
            <v>7698.8292499534664</v>
          </cell>
          <cell r="S21">
            <v>20989.601661292621</v>
          </cell>
          <cell r="T21">
            <v>17535.676732488868</v>
          </cell>
          <cell r="U21">
            <v>42698.170794643687</v>
          </cell>
          <cell r="V21">
            <v>49093.618583048839</v>
          </cell>
          <cell r="W21">
            <v>79795.458853647811</v>
          </cell>
          <cell r="X21">
            <v>6.2146617455713855</v>
          </cell>
          <cell r="Y21">
            <v>0</v>
          </cell>
          <cell r="AA21">
            <v>0</v>
          </cell>
          <cell r="AB21">
            <v>0</v>
          </cell>
          <cell r="AC21">
            <v>4897.7299622965156</v>
          </cell>
          <cell r="AD21">
            <v>3533.5044831094251</v>
          </cell>
          <cell r="AE21">
            <v>10639.058275775524</v>
          </cell>
          <cell r="AF21">
            <v>39075.74408973445</v>
          </cell>
          <cell r="AG21">
            <v>53494.936367884569</v>
          </cell>
          <cell r="AH21">
            <v>0</v>
          </cell>
        </row>
        <row r="22">
          <cell r="A22">
            <v>2</v>
          </cell>
          <cell r="B22" t="str">
            <v>CapeCod</v>
          </cell>
          <cell r="C22">
            <v>38961</v>
          </cell>
          <cell r="D22" t="str">
            <v>vol</v>
          </cell>
          <cell r="E22">
            <v>51545.426723126395</v>
          </cell>
          <cell r="F22">
            <v>160.15526496328872</v>
          </cell>
          <cell r="G22">
            <v>910431.44013951055</v>
          </cell>
          <cell r="H22">
            <v>26520.005716119496</v>
          </cell>
          <cell r="I22">
            <v>75353.316200757792</v>
          </cell>
          <cell r="J22">
            <v>24044.557176711605</v>
          </cell>
          <cell r="K22">
            <v>29989.948259023568</v>
          </cell>
          <cell r="L22">
            <v>226091.45501661769</v>
          </cell>
          <cell r="M22">
            <v>90644.475543498949</v>
          </cell>
          <cell r="N22">
            <v>56114.440194707669</v>
          </cell>
          <cell r="O22">
            <v>0</v>
          </cell>
          <cell r="P22">
            <v>0</v>
          </cell>
          <cell r="Q22">
            <v>141.2623344070077</v>
          </cell>
          <cell r="R22">
            <v>8388.8530613921339</v>
          </cell>
          <cell r="S22">
            <v>21670.044289505557</v>
          </cell>
          <cell r="T22">
            <v>18595.227905460142</v>
          </cell>
          <cell r="U22">
            <v>43925.877263551607</v>
          </cell>
          <cell r="V22">
            <v>48313.033921859067</v>
          </cell>
          <cell r="W22">
            <v>87572.852960397751</v>
          </cell>
          <cell r="X22">
            <v>8.135616968788888</v>
          </cell>
          <cell r="Y22">
            <v>0</v>
          </cell>
          <cell r="AA22">
            <v>0</v>
          </cell>
          <cell r="AB22">
            <v>0</v>
          </cell>
          <cell r="AC22">
            <v>7400.5723558458358</v>
          </cell>
          <cell r="AD22">
            <v>4068.1200966782399</v>
          </cell>
          <cell r="AE22">
            <v>10678.805236728645</v>
          </cell>
          <cell r="AF22">
            <v>38549.186573446241</v>
          </cell>
          <cell r="AG22">
            <v>63089.445158128678</v>
          </cell>
          <cell r="AH22">
            <v>0</v>
          </cell>
        </row>
        <row r="23">
          <cell r="A23">
            <v>2</v>
          </cell>
          <cell r="B23" t="str">
            <v>CapeCod</v>
          </cell>
          <cell r="C23">
            <v>38991</v>
          </cell>
          <cell r="D23" t="str">
            <v>vol</v>
          </cell>
          <cell r="E23">
            <v>45006.419039853899</v>
          </cell>
          <cell r="F23">
            <v>161.04196075608706</v>
          </cell>
          <cell r="G23">
            <v>976917.44541762327</v>
          </cell>
          <cell r="H23">
            <v>30702.498410817436</v>
          </cell>
          <cell r="I23">
            <v>101688.42424411561</v>
          </cell>
          <cell r="J23">
            <v>31801.185328262298</v>
          </cell>
          <cell r="K23">
            <v>29350.921762657879</v>
          </cell>
          <cell r="L23">
            <v>182107.4713026773</v>
          </cell>
          <cell r="M23">
            <v>94565.102271126234</v>
          </cell>
          <cell r="N23">
            <v>62381.088116881874</v>
          </cell>
          <cell r="O23">
            <v>25.799312748218522</v>
          </cell>
          <cell r="P23">
            <v>0</v>
          </cell>
          <cell r="Q23">
            <v>172.51613501438143</v>
          </cell>
          <cell r="R23">
            <v>13577.410486217019</v>
          </cell>
          <cell r="S23">
            <v>29992.237969853242</v>
          </cell>
          <cell r="T23">
            <v>18767.162698276559</v>
          </cell>
          <cell r="U23">
            <v>43387.808582586935</v>
          </cell>
          <cell r="V23">
            <v>56488.71356832781</v>
          </cell>
          <cell r="W23">
            <v>83535.038426801751</v>
          </cell>
          <cell r="X23">
            <v>9.2236642795942441</v>
          </cell>
          <cell r="Y23">
            <v>0</v>
          </cell>
          <cell r="AA23">
            <v>5.4013524934821149</v>
          </cell>
          <cell r="AB23">
            <v>0</v>
          </cell>
          <cell r="AC23">
            <v>8116.3171123003331</v>
          </cell>
          <cell r="AD23">
            <v>4305.2616622514552</v>
          </cell>
          <cell r="AE23">
            <v>7308.7844987177068</v>
          </cell>
          <cell r="AF23">
            <v>37825.490376382782</v>
          </cell>
          <cell r="AG23">
            <v>85385.509837968319</v>
          </cell>
          <cell r="AH23">
            <v>0</v>
          </cell>
        </row>
        <row r="24">
          <cell r="A24">
            <v>2</v>
          </cell>
          <cell r="B24" t="str">
            <v>CapeCod</v>
          </cell>
          <cell r="C24">
            <v>39022</v>
          </cell>
          <cell r="D24" t="str">
            <v>vol</v>
          </cell>
          <cell r="E24">
            <v>62450.034747156584</v>
          </cell>
          <cell r="F24">
            <v>272.39794809162743</v>
          </cell>
          <cell r="G24">
            <v>2164000.2092386927</v>
          </cell>
          <cell r="H24">
            <v>73720.569029149614</v>
          </cell>
          <cell r="I24">
            <v>269360.56969900936</v>
          </cell>
          <cell r="J24">
            <v>70902.816399562347</v>
          </cell>
          <cell r="K24">
            <v>33583.776233491684</v>
          </cell>
          <cell r="L24">
            <v>186434.63816796872</v>
          </cell>
          <cell r="M24">
            <v>117184.70194836872</v>
          </cell>
          <cell r="N24">
            <v>63982.723512237964</v>
          </cell>
          <cell r="O24">
            <v>143.18156132257749</v>
          </cell>
          <cell r="P24">
            <v>0</v>
          </cell>
          <cell r="Q24">
            <v>542.36577026056739</v>
          </cell>
          <cell r="R24">
            <v>37389.812939579468</v>
          </cell>
          <cell r="S24">
            <v>65418.248589718482</v>
          </cell>
          <cell r="T24">
            <v>34923.253969834361</v>
          </cell>
          <cell r="U24">
            <v>66351.166376592169</v>
          </cell>
          <cell r="V24">
            <v>85935.251418975648</v>
          </cell>
          <cell r="W24">
            <v>94621.729303353452</v>
          </cell>
          <cell r="X24">
            <v>11.192898101427977</v>
          </cell>
          <cell r="Y24">
            <v>0</v>
          </cell>
          <cell r="AA24">
            <v>179.08862573450676</v>
          </cell>
          <cell r="AB24">
            <v>0</v>
          </cell>
          <cell r="AC24">
            <v>10331.436448350738</v>
          </cell>
          <cell r="AD24">
            <v>7045.9493931546094</v>
          </cell>
          <cell r="AE24">
            <v>10280.206139518594</v>
          </cell>
          <cell r="AF24">
            <v>50916.363588379863</v>
          </cell>
          <cell r="AG24">
            <v>68680.418221039537</v>
          </cell>
          <cell r="AH24">
            <v>0</v>
          </cell>
        </row>
        <row r="25">
          <cell r="A25">
            <v>2</v>
          </cell>
          <cell r="B25" t="str">
            <v>CapeCod</v>
          </cell>
          <cell r="C25">
            <v>39052</v>
          </cell>
          <cell r="D25" t="str">
            <v>vol</v>
          </cell>
          <cell r="E25">
            <v>82546.735915193232</v>
          </cell>
          <cell r="F25">
            <v>403.74746095070486</v>
          </cell>
          <cell r="G25">
            <v>3826947.7673466192</v>
          </cell>
          <cell r="H25">
            <v>128879.24957201877</v>
          </cell>
          <cell r="I25">
            <v>534708.12385014363</v>
          </cell>
          <cell r="J25">
            <v>116972.50253539624</v>
          </cell>
          <cell r="K25">
            <v>36453.803220545677</v>
          </cell>
          <cell r="L25">
            <v>223724.60292475144</v>
          </cell>
          <cell r="M25">
            <v>119706.92351503021</v>
          </cell>
          <cell r="N25">
            <v>60058.601540095449</v>
          </cell>
          <cell r="O25">
            <v>105.23783908177738</v>
          </cell>
          <cell r="P25">
            <v>0.66051408029941383</v>
          </cell>
          <cell r="Q25">
            <v>3214.2648634240004</v>
          </cell>
          <cell r="R25">
            <v>66275.046464733707</v>
          </cell>
          <cell r="S25">
            <v>106562.49889580562</v>
          </cell>
          <cell r="T25">
            <v>63361.182427373547</v>
          </cell>
          <cell r="U25">
            <v>83341.435243519867</v>
          </cell>
          <cell r="V25">
            <v>122623.21126494501</v>
          </cell>
          <cell r="W25">
            <v>128064.53388286757</v>
          </cell>
          <cell r="X25">
            <v>6.7721436500596681</v>
          </cell>
          <cell r="Y25">
            <v>0</v>
          </cell>
          <cell r="AA25">
            <v>1848.862817105457</v>
          </cell>
          <cell r="AB25">
            <v>0</v>
          </cell>
          <cell r="AC25">
            <v>14125.633195658469</v>
          </cell>
          <cell r="AD25">
            <v>7000.1044995492648</v>
          </cell>
          <cell r="AE25">
            <v>9119.4151007606524</v>
          </cell>
          <cell r="AF25">
            <v>62948.168553975775</v>
          </cell>
          <cell r="AG25">
            <v>16737.028440107075</v>
          </cell>
          <cell r="AH25">
            <v>0</v>
          </cell>
        </row>
        <row r="26">
          <cell r="A26">
            <v>2</v>
          </cell>
          <cell r="B26" t="str">
            <v>CapeCod</v>
          </cell>
          <cell r="C26">
            <v>39083</v>
          </cell>
          <cell r="D26" t="str">
            <v>vol</v>
          </cell>
          <cell r="E26">
            <v>97804.620621990383</v>
          </cell>
          <cell r="F26">
            <v>357.22797682962891</v>
          </cell>
          <cell r="G26">
            <v>5725824.0969642606</v>
          </cell>
          <cell r="H26">
            <v>189038.60322533658</v>
          </cell>
          <cell r="I26">
            <v>892688.46216908423</v>
          </cell>
          <cell r="J26">
            <v>161035.30259443473</v>
          </cell>
          <cell r="K26">
            <v>34024.429059088281</v>
          </cell>
          <cell r="L26">
            <v>281391.751935468</v>
          </cell>
          <cell r="M26">
            <v>115733.01455754659</v>
          </cell>
          <cell r="N26">
            <v>50824.603310315782</v>
          </cell>
          <cell r="O26">
            <v>345.91107586233284</v>
          </cell>
          <cell r="P26">
            <v>3.7669146728314806</v>
          </cell>
          <cell r="Q26">
            <v>4572.407122190506</v>
          </cell>
          <cell r="R26">
            <v>123166.34844991157</v>
          </cell>
          <cell r="S26">
            <v>137875.99114097696</v>
          </cell>
          <cell r="T26">
            <v>83340.682967619563</v>
          </cell>
          <cell r="U26">
            <v>105241.72169344724</v>
          </cell>
          <cell r="V26">
            <v>167137.25093840761</v>
          </cell>
          <cell r="W26">
            <v>144342.94816483508</v>
          </cell>
          <cell r="X26">
            <v>0</v>
          </cell>
          <cell r="Y26">
            <v>0</v>
          </cell>
          <cell r="AA26">
            <v>1110.125807768741</v>
          </cell>
          <cell r="AB26">
            <v>0</v>
          </cell>
          <cell r="AC26">
            <v>16878.960213852482</v>
          </cell>
          <cell r="AD26">
            <v>6042.8612208326585</v>
          </cell>
          <cell r="AE26">
            <v>9408.5667091526811</v>
          </cell>
          <cell r="AF26">
            <v>72854.740996108594</v>
          </cell>
          <cell r="AG26">
            <v>0</v>
          </cell>
          <cell r="AH26">
            <v>0</v>
          </cell>
        </row>
        <row r="27">
          <cell r="A27">
            <v>2</v>
          </cell>
          <cell r="B27" t="str">
            <v>CapeCod</v>
          </cell>
          <cell r="C27">
            <v>39114</v>
          </cell>
          <cell r="D27" t="str">
            <v>vol</v>
          </cell>
          <cell r="E27">
            <v>95890.808874830793</v>
          </cell>
          <cell r="F27">
            <v>331.14911257098703</v>
          </cell>
          <cell r="G27">
            <v>6203393.7466295771</v>
          </cell>
          <cell r="H27">
            <v>217244.59435167952</v>
          </cell>
          <cell r="I27">
            <v>991117.09560425824</v>
          </cell>
          <cell r="J27">
            <v>167881.09094194023</v>
          </cell>
          <cell r="K27">
            <v>30017.692566582322</v>
          </cell>
          <cell r="L27">
            <v>285807.05601170019</v>
          </cell>
          <cell r="M27">
            <v>113752.92782320401</v>
          </cell>
          <cell r="N27">
            <v>51441.700368712052</v>
          </cell>
          <cell r="O27">
            <v>318.7102203782423</v>
          </cell>
          <cell r="P27">
            <v>2.2170858704695005</v>
          </cell>
          <cell r="Q27">
            <v>5162.9861740720926</v>
          </cell>
          <cell r="R27">
            <v>142713.8941438098</v>
          </cell>
          <cell r="S27">
            <v>146526.6008789824</v>
          </cell>
          <cell r="T27">
            <v>96190.610287593037</v>
          </cell>
          <cell r="U27">
            <v>115321.62863216517</v>
          </cell>
          <cell r="V27">
            <v>176132.64632364258</v>
          </cell>
          <cell r="W27">
            <v>150054.91284098683</v>
          </cell>
          <cell r="X27">
            <v>0</v>
          </cell>
          <cell r="Y27">
            <v>0</v>
          </cell>
          <cell r="AA27">
            <v>1209.30563020455</v>
          </cell>
          <cell r="AB27">
            <v>0</v>
          </cell>
          <cell r="AC27">
            <v>16752.386787802148</v>
          </cell>
          <cell r="AD27">
            <v>6340.4583900680709</v>
          </cell>
          <cell r="AE27">
            <v>8263.7514052014594</v>
          </cell>
          <cell r="AF27">
            <v>61683.881478725751</v>
          </cell>
          <cell r="AG27">
            <v>0</v>
          </cell>
          <cell r="AH27">
            <v>0</v>
          </cell>
        </row>
        <row r="28">
          <cell r="A28">
            <v>2</v>
          </cell>
          <cell r="B28" t="str">
            <v>CapeCod</v>
          </cell>
          <cell r="C28">
            <v>39142</v>
          </cell>
          <cell r="D28" t="str">
            <v>vol</v>
          </cell>
          <cell r="E28">
            <v>77203.298616859422</v>
          </cell>
          <cell r="F28">
            <v>296.87003991027768</v>
          </cell>
          <cell r="G28">
            <v>5289123.1045973152</v>
          </cell>
          <cell r="H28">
            <v>191585.90394767237</v>
          </cell>
          <cell r="I28">
            <v>843005.59425331489</v>
          </cell>
          <cell r="J28">
            <v>147424.18824497465</v>
          </cell>
          <cell r="K28">
            <v>28434.092050389365</v>
          </cell>
          <cell r="L28">
            <v>269355.63951442542</v>
          </cell>
          <cell r="M28">
            <v>94566.471548442525</v>
          </cell>
          <cell r="N28">
            <v>47216.201615242702</v>
          </cell>
          <cell r="O28">
            <v>272.42810372720419</v>
          </cell>
          <cell r="P28">
            <v>3.4849709270048992</v>
          </cell>
          <cell r="Q28">
            <v>4738.9950525543236</v>
          </cell>
          <cell r="R28">
            <v>125282.53669802095</v>
          </cell>
          <cell r="S28">
            <v>127525.18558804129</v>
          </cell>
          <cell r="T28">
            <v>81925.241215001864</v>
          </cell>
          <cell r="U28">
            <v>101840.78665291163</v>
          </cell>
          <cell r="V28">
            <v>153685.22315554964</v>
          </cell>
          <cell r="W28">
            <v>129748.17118131978</v>
          </cell>
          <cell r="X28">
            <v>0</v>
          </cell>
          <cell r="Y28">
            <v>0</v>
          </cell>
          <cell r="AA28">
            <v>1087.1444208992812</v>
          </cell>
          <cell r="AB28">
            <v>0</v>
          </cell>
          <cell r="AC28">
            <v>15583.817934709035</v>
          </cell>
          <cell r="AD28">
            <v>5353.919905931999</v>
          </cell>
          <cell r="AE28">
            <v>7901.2867974746532</v>
          </cell>
          <cell r="AF28">
            <v>56426.952627218292</v>
          </cell>
          <cell r="AG28">
            <v>0</v>
          </cell>
          <cell r="AH28">
            <v>0</v>
          </cell>
        </row>
        <row r="29">
          <cell r="A29">
            <v>2</v>
          </cell>
          <cell r="B29" t="str">
            <v>CapeCod</v>
          </cell>
          <cell r="C29">
            <v>39173</v>
          </cell>
          <cell r="D29" t="str">
            <v>vol</v>
          </cell>
          <cell r="E29">
            <v>69457.431853535498</v>
          </cell>
          <cell r="F29">
            <v>261.37369532211085</v>
          </cell>
          <cell r="G29">
            <v>4067047.1594306766</v>
          </cell>
          <cell r="H29">
            <v>154102.47147823285</v>
          </cell>
          <cell r="I29">
            <v>628888.32523203909</v>
          </cell>
          <cell r="J29">
            <v>119319.65740282298</v>
          </cell>
          <cell r="K29">
            <v>28916.242688989219</v>
          </cell>
          <cell r="L29">
            <v>227167.87477657013</v>
          </cell>
          <cell r="M29">
            <v>83083.184703797233</v>
          </cell>
          <cell r="N29">
            <v>42440.903060517427</v>
          </cell>
          <cell r="O29">
            <v>219.59119336505861</v>
          </cell>
          <cell r="P29">
            <v>2.6499542423523974</v>
          </cell>
          <cell r="Q29">
            <v>4123.4683809930948</v>
          </cell>
          <cell r="R29">
            <v>96198.180436627517</v>
          </cell>
          <cell r="S29">
            <v>101293.28289306072</v>
          </cell>
          <cell r="T29">
            <v>66473.402355502301</v>
          </cell>
          <cell r="U29">
            <v>82804.552763755913</v>
          </cell>
          <cell r="V29">
            <v>137539.68165490404</v>
          </cell>
          <cell r="W29">
            <v>120000.19651361064</v>
          </cell>
          <cell r="X29">
            <v>0</v>
          </cell>
          <cell r="Y29">
            <v>5.4050609921386883E-2</v>
          </cell>
          <cell r="AA29">
            <v>776.33537376519052</v>
          </cell>
          <cell r="AB29">
            <v>0</v>
          </cell>
          <cell r="AC29">
            <v>15267.169077665872</v>
          </cell>
          <cell r="AD29">
            <v>4668.9828104195631</v>
          </cell>
          <cell r="AE29">
            <v>7965.7072627551079</v>
          </cell>
          <cell r="AF29">
            <v>48136.751695245395</v>
          </cell>
          <cell r="AG29">
            <v>20673.578924740152</v>
          </cell>
          <cell r="AH29">
            <v>0</v>
          </cell>
        </row>
        <row r="30">
          <cell r="A30">
            <v>2</v>
          </cell>
          <cell r="B30" t="str">
            <v>CapeCod</v>
          </cell>
          <cell r="C30">
            <v>39203</v>
          </cell>
          <cell r="D30" t="str">
            <v>vol</v>
          </cell>
          <cell r="E30">
            <v>57154.450677671914</v>
          </cell>
          <cell r="F30">
            <v>211.01107345510056</v>
          </cell>
          <cell r="G30">
            <v>2477051.4461432355</v>
          </cell>
          <cell r="H30">
            <v>99671.951682725048</v>
          </cell>
          <cell r="I30">
            <v>337806.53359587106</v>
          </cell>
          <cell r="J30">
            <v>77087.686683554886</v>
          </cell>
          <cell r="K30">
            <v>27798.38989573859</v>
          </cell>
          <cell r="L30">
            <v>191685.56227291879</v>
          </cell>
          <cell r="M30">
            <v>74347.76657666362</v>
          </cell>
          <cell r="N30">
            <v>43025.233785991077</v>
          </cell>
          <cell r="O30">
            <v>171.7137262975026</v>
          </cell>
          <cell r="P30">
            <v>0</v>
          </cell>
          <cell r="Q30">
            <v>2850.4642585796178</v>
          </cell>
          <cell r="R30">
            <v>59555.625841017747</v>
          </cell>
          <cell r="S30">
            <v>67703.854890490882</v>
          </cell>
          <cell r="T30">
            <v>49737.566559977553</v>
          </cell>
          <cell r="U30">
            <v>73665.064928964115</v>
          </cell>
          <cell r="V30">
            <v>99120.22052497101</v>
          </cell>
          <cell r="W30">
            <v>109700.54226721278</v>
          </cell>
          <cell r="X30">
            <v>0</v>
          </cell>
          <cell r="Y30">
            <v>0</v>
          </cell>
          <cell r="AA30">
            <v>232.73911855907767</v>
          </cell>
          <cell r="AB30">
            <v>0</v>
          </cell>
          <cell r="AC30">
            <v>15113.476773212175</v>
          </cell>
          <cell r="AD30">
            <v>3827.5844478602417</v>
          </cell>
          <cell r="AE30">
            <v>9220.809031012277</v>
          </cell>
          <cell r="AF30">
            <v>54563.48072305369</v>
          </cell>
          <cell r="AG30">
            <v>41777.132032317691</v>
          </cell>
          <cell r="AH30">
            <v>0</v>
          </cell>
        </row>
        <row r="31">
          <cell r="A31">
            <v>2</v>
          </cell>
          <cell r="B31" t="str">
            <v>CapeCod</v>
          </cell>
          <cell r="C31">
            <v>39234</v>
          </cell>
          <cell r="D31" t="str">
            <v>vol</v>
          </cell>
          <cell r="E31">
            <v>56664.226839957169</v>
          </cell>
          <cell r="F31">
            <v>185.78007872820339</v>
          </cell>
          <cell r="G31">
            <v>1519852.6914365173</v>
          </cell>
          <cell r="H31">
            <v>58096.317744118423</v>
          </cell>
          <cell r="I31">
            <v>156775.42134341877</v>
          </cell>
          <cell r="J31">
            <v>43773.405988391503</v>
          </cell>
          <cell r="K31">
            <v>27738.379658601923</v>
          </cell>
          <cell r="L31">
            <v>176433.57495326252</v>
          </cell>
          <cell r="M31">
            <v>65118.049063257415</v>
          </cell>
          <cell r="N31">
            <v>49952.886956891773</v>
          </cell>
          <cell r="O31">
            <v>150.04803517184274</v>
          </cell>
          <cell r="P31">
            <v>0</v>
          </cell>
          <cell r="Q31">
            <v>1679.4730346808662</v>
          </cell>
          <cell r="R31">
            <v>24953.696170185485</v>
          </cell>
          <cell r="S31">
            <v>34492.7314325158</v>
          </cell>
          <cell r="T31">
            <v>35339.188554578526</v>
          </cell>
          <cell r="U31">
            <v>60827.309584833456</v>
          </cell>
          <cell r="V31">
            <v>76713.132329562693</v>
          </cell>
          <cell r="W31">
            <v>99401.05213345628</v>
          </cell>
          <cell r="X31">
            <v>0</v>
          </cell>
          <cell r="Y31">
            <v>0</v>
          </cell>
          <cell r="AA31">
            <v>428.68921477761211</v>
          </cell>
          <cell r="AB31">
            <v>0</v>
          </cell>
          <cell r="AC31">
            <v>13975.438590040745</v>
          </cell>
          <cell r="AD31">
            <v>3209.5278739412865</v>
          </cell>
          <cell r="AE31">
            <v>9460.9044232264368</v>
          </cell>
          <cell r="AF31">
            <v>57277.998746848069</v>
          </cell>
          <cell r="AG31">
            <v>38779.657955013645</v>
          </cell>
          <cell r="AH31">
            <v>0</v>
          </cell>
        </row>
        <row r="32">
          <cell r="A32">
            <v>2</v>
          </cell>
          <cell r="B32" t="str">
            <v>CapeCod</v>
          </cell>
          <cell r="C32">
            <v>39264</v>
          </cell>
          <cell r="D32" t="str">
            <v>vol</v>
          </cell>
          <cell r="E32">
            <v>58985.794770570261</v>
          </cell>
          <cell r="F32">
            <v>142.97360116368657</v>
          </cell>
          <cell r="G32">
            <v>966194.77518739318</v>
          </cell>
          <cell r="H32">
            <v>32011.057246561541</v>
          </cell>
          <cell r="I32">
            <v>78584.880732121237</v>
          </cell>
          <cell r="J32">
            <v>22403.812836944191</v>
          </cell>
          <cell r="K32">
            <v>25529.263232426776</v>
          </cell>
          <cell r="L32">
            <v>171678.35039307855</v>
          </cell>
          <cell r="M32">
            <v>59005.226738793885</v>
          </cell>
          <cell r="N32">
            <v>32237.56735011367</v>
          </cell>
          <cell r="O32">
            <v>164.92131966905632</v>
          </cell>
          <cell r="P32">
            <v>0</v>
          </cell>
          <cell r="Q32">
            <v>824.81910772795936</v>
          </cell>
          <cell r="R32">
            <v>10467.298400655149</v>
          </cell>
          <cell r="S32">
            <v>22338.625703808983</v>
          </cell>
          <cell r="T32">
            <v>16733.381375585555</v>
          </cell>
          <cell r="U32">
            <v>50459.812920348617</v>
          </cell>
          <cell r="V32">
            <v>60209.446413773192</v>
          </cell>
          <cell r="W32">
            <v>85083.730793846276</v>
          </cell>
          <cell r="X32">
            <v>1.7044380600266504</v>
          </cell>
          <cell r="Y32">
            <v>0</v>
          </cell>
          <cell r="AA32">
            <v>0</v>
          </cell>
          <cell r="AB32">
            <v>0</v>
          </cell>
          <cell r="AC32">
            <v>83.560432040771275</v>
          </cell>
          <cell r="AD32">
            <v>3501.7982929730679</v>
          </cell>
          <cell r="AE32">
            <v>11062.371307295971</v>
          </cell>
          <cell r="AF32">
            <v>50744.223972515305</v>
          </cell>
          <cell r="AG32">
            <v>19305.991869268524</v>
          </cell>
          <cell r="AH32">
            <v>0</v>
          </cell>
        </row>
        <row r="33">
          <cell r="A33">
            <v>2</v>
          </cell>
          <cell r="B33" t="str">
            <v>CapeCod</v>
          </cell>
          <cell r="C33">
            <v>39295</v>
          </cell>
          <cell r="D33" t="str">
            <v>vol</v>
          </cell>
          <cell r="E33">
            <v>58342.681892200009</v>
          </cell>
          <cell r="F33">
            <v>144.2499934874435</v>
          </cell>
          <cell r="G33">
            <v>864010.87285981141</v>
          </cell>
          <cell r="H33">
            <v>26073.088704984875</v>
          </cell>
          <cell r="I33">
            <v>74722.154347511809</v>
          </cell>
          <cell r="J33">
            <v>20471.099523007193</v>
          </cell>
          <cell r="K33">
            <v>25924.094863848459</v>
          </cell>
          <cell r="L33">
            <v>194201.78550957155</v>
          </cell>
          <cell r="M33">
            <v>62814.017568608011</v>
          </cell>
          <cell r="N33">
            <v>45933.883725699277</v>
          </cell>
          <cell r="O33">
            <v>147.18826892295704</v>
          </cell>
          <cell r="P33">
            <v>0</v>
          </cell>
          <cell r="Q33">
            <v>507.78002852156192</v>
          </cell>
          <cell r="R33">
            <v>9061.2087743774773</v>
          </cell>
          <cell r="S33">
            <v>23487.421303910593</v>
          </cell>
          <cell r="T33">
            <v>15396.068000672938</v>
          </cell>
          <cell r="U33">
            <v>49909.406293521286</v>
          </cell>
          <cell r="V33">
            <v>62941.574296055791</v>
          </cell>
          <cell r="W33">
            <v>84643.06836857427</v>
          </cell>
          <cell r="X33">
            <v>0</v>
          </cell>
          <cell r="Y33">
            <v>0</v>
          </cell>
          <cell r="AA33">
            <v>0</v>
          </cell>
          <cell r="AB33">
            <v>0</v>
          </cell>
          <cell r="AC33">
            <v>13676.865994004058</v>
          </cell>
          <cell r="AD33">
            <v>2767.8409065531714</v>
          </cell>
          <cell r="AE33">
            <v>15463.000089362169</v>
          </cell>
          <cell r="AF33">
            <v>50438.688238051167</v>
          </cell>
          <cell r="AG33">
            <v>19015.426556649527</v>
          </cell>
          <cell r="AH33">
            <v>0</v>
          </cell>
        </row>
        <row r="34">
          <cell r="A34">
            <v>2</v>
          </cell>
          <cell r="B34" t="str">
            <v>CapeCod</v>
          </cell>
          <cell r="C34">
            <v>39326</v>
          </cell>
          <cell r="D34" t="str">
            <v>vol</v>
          </cell>
          <cell r="E34">
            <v>55483.417501090604</v>
          </cell>
          <cell r="F34">
            <v>154.49371654187144</v>
          </cell>
          <cell r="G34">
            <v>929533.17649969854</v>
          </cell>
          <cell r="H34">
            <v>27865.257229161216</v>
          </cell>
          <cell r="I34">
            <v>81447.535182822117</v>
          </cell>
          <cell r="J34">
            <v>23365.529696998496</v>
          </cell>
          <cell r="K34">
            <v>28239.955083488843</v>
          </cell>
          <cell r="L34">
            <v>232789.89169714792</v>
          </cell>
          <cell r="M34">
            <v>64481.39479322284</v>
          </cell>
          <cell r="N34">
            <v>55772.811214870941</v>
          </cell>
          <cell r="O34">
            <v>88.04589578384649</v>
          </cell>
          <cell r="P34">
            <v>0</v>
          </cell>
          <cell r="Q34">
            <v>550.96269548828025</v>
          </cell>
          <cell r="R34">
            <v>8696.5401981033829</v>
          </cell>
          <cell r="S34">
            <v>22038.034788301495</v>
          </cell>
          <cell r="T34">
            <v>18286.159087338918</v>
          </cell>
          <cell r="U34">
            <v>50413.236807934307</v>
          </cell>
          <cell r="V34">
            <v>68363.073866291044</v>
          </cell>
          <cell r="W34">
            <v>98372.416052172077</v>
          </cell>
          <cell r="X34">
            <v>1.4865523092828965</v>
          </cell>
          <cell r="Y34">
            <v>0</v>
          </cell>
          <cell r="AA34">
            <v>0</v>
          </cell>
          <cell r="AB34">
            <v>0</v>
          </cell>
          <cell r="AC34">
            <v>19505.796893379389</v>
          </cell>
          <cell r="AD34">
            <v>3384.7575425570521</v>
          </cell>
          <cell r="AE34">
            <v>16713.508538266353</v>
          </cell>
          <cell r="AF34">
            <v>48765.880048901054</v>
          </cell>
          <cell r="AG34">
            <v>33639.545722669791</v>
          </cell>
          <cell r="AH34">
            <v>0</v>
          </cell>
        </row>
        <row r="35">
          <cell r="A35">
            <v>2</v>
          </cell>
          <cell r="B35" t="str">
            <v>CapeCod</v>
          </cell>
          <cell r="C35">
            <v>39356</v>
          </cell>
          <cell r="D35" t="str">
            <v>vol</v>
          </cell>
          <cell r="E35">
            <v>49976.831581310253</v>
          </cell>
          <cell r="F35">
            <v>146.23864153398171</v>
          </cell>
          <cell r="G35">
            <v>1030253.88171645</v>
          </cell>
          <cell r="H35">
            <v>32758.55353062454</v>
          </cell>
          <cell r="I35">
            <v>109925.07200635444</v>
          </cell>
          <cell r="J35">
            <v>33580.569803455975</v>
          </cell>
          <cell r="K35">
            <v>26829.12060217671</v>
          </cell>
          <cell r="L35">
            <v>197050.23556778347</v>
          </cell>
          <cell r="M35">
            <v>68496.394410213106</v>
          </cell>
          <cell r="N35">
            <v>63943.683915727503</v>
          </cell>
          <cell r="O35">
            <v>164.51565133233962</v>
          </cell>
          <cell r="P35">
            <v>0</v>
          </cell>
          <cell r="Q35">
            <v>669.78356702423605</v>
          </cell>
          <cell r="R35">
            <v>15802.013499220888</v>
          </cell>
          <cell r="S35">
            <v>32411.700025377078</v>
          </cell>
          <cell r="T35">
            <v>20446.194955304622</v>
          </cell>
          <cell r="U35">
            <v>52229.680724852529</v>
          </cell>
          <cell r="V35">
            <v>76970.420517800303</v>
          </cell>
          <cell r="W35">
            <v>96737.731676683616</v>
          </cell>
          <cell r="X35">
            <v>1.2503405506579812</v>
          </cell>
          <cell r="Y35">
            <v>0</v>
          </cell>
          <cell r="AA35">
            <v>8.6482562774702103</v>
          </cell>
          <cell r="AB35">
            <v>0</v>
          </cell>
          <cell r="AC35">
            <v>22247.897443442682</v>
          </cell>
          <cell r="AD35">
            <v>3702.7887992928158</v>
          </cell>
          <cell r="AE35">
            <v>12286.011921201252</v>
          </cell>
          <cell r="AF35">
            <v>52631.476069147022</v>
          </cell>
          <cell r="AG35">
            <v>49983.939987254947</v>
          </cell>
          <cell r="AH35">
            <v>0</v>
          </cell>
        </row>
        <row r="36">
          <cell r="A36">
            <v>2</v>
          </cell>
          <cell r="B36" t="str">
            <v>CapeCod</v>
          </cell>
          <cell r="C36">
            <v>39387</v>
          </cell>
          <cell r="D36" t="str">
            <v>vol</v>
          </cell>
          <cell r="E36">
            <v>67504.487910571232</v>
          </cell>
          <cell r="F36">
            <v>237.80862213778857</v>
          </cell>
          <cell r="G36">
            <v>2277925.5285321684</v>
          </cell>
          <cell r="H36">
            <v>81820.625515686552</v>
          </cell>
          <cell r="I36">
            <v>289609.994621441</v>
          </cell>
          <cell r="J36">
            <v>73707.199435222734</v>
          </cell>
          <cell r="K36">
            <v>30003.13206699568</v>
          </cell>
          <cell r="L36">
            <v>186729.2588012348</v>
          </cell>
          <cell r="M36">
            <v>84667.801061588252</v>
          </cell>
          <cell r="N36">
            <v>86186.471613975154</v>
          </cell>
          <cell r="O36">
            <v>254.72012584490349</v>
          </cell>
          <cell r="P36">
            <v>0</v>
          </cell>
          <cell r="Q36">
            <v>2026.0048564863698</v>
          </cell>
          <cell r="R36">
            <v>43929.818051406502</v>
          </cell>
          <cell r="S36">
            <v>67587.567376595573</v>
          </cell>
          <cell r="T36">
            <v>38066.609748648807</v>
          </cell>
          <cell r="U36">
            <v>78604.366011514256</v>
          </cell>
          <cell r="V36">
            <v>119939.58724127953</v>
          </cell>
          <cell r="W36">
            <v>98044.964423274971</v>
          </cell>
          <cell r="X36">
            <v>2.0406914498668542</v>
          </cell>
          <cell r="Y36">
            <v>0</v>
          </cell>
          <cell r="AA36">
            <v>214.0364488817016</v>
          </cell>
          <cell r="AB36">
            <v>0</v>
          </cell>
          <cell r="AC36">
            <v>18227.839949681787</v>
          </cell>
          <cell r="AD36">
            <v>6011.8634415959832</v>
          </cell>
          <cell r="AE36">
            <v>11151.052237948494</v>
          </cell>
          <cell r="AF36">
            <v>75924.946825052204</v>
          </cell>
          <cell r="AG36">
            <v>29930.78547378337</v>
          </cell>
          <cell r="AH36">
            <v>0</v>
          </cell>
        </row>
        <row r="37">
          <cell r="A37">
            <v>2</v>
          </cell>
          <cell r="B37" t="str">
            <v>CapeCod</v>
          </cell>
          <cell r="C37">
            <v>39417</v>
          </cell>
          <cell r="D37" t="str">
            <v>vol</v>
          </cell>
          <cell r="E37">
            <v>82021.646740505312</v>
          </cell>
          <cell r="F37">
            <v>262.93943690697012</v>
          </cell>
          <cell r="G37">
            <v>3759396.9265816165</v>
          </cell>
          <cell r="H37">
            <v>133546.01674019304</v>
          </cell>
          <cell r="I37">
            <v>524636.47750880534</v>
          </cell>
          <cell r="J37">
            <v>118910.72302384343</v>
          </cell>
          <cell r="K37">
            <v>32728.771076779216</v>
          </cell>
          <cell r="L37">
            <v>224073.53083791237</v>
          </cell>
          <cell r="M37">
            <v>89112.597530381347</v>
          </cell>
          <cell r="N37">
            <v>56835.708892434232</v>
          </cell>
          <cell r="O37">
            <v>210.466239140494</v>
          </cell>
          <cell r="P37">
            <v>5.2162595060407941</v>
          </cell>
          <cell r="Q37">
            <v>3194.5861317635258</v>
          </cell>
          <cell r="R37">
            <v>75902.567708506438</v>
          </cell>
          <cell r="S37">
            <v>100798.89575027904</v>
          </cell>
          <cell r="T37">
            <v>70098.531866777324</v>
          </cell>
          <cell r="U37">
            <v>83622.576398050369</v>
          </cell>
          <cell r="V37">
            <v>134815.33597152217</v>
          </cell>
          <cell r="W37">
            <v>123687.7016088388</v>
          </cell>
          <cell r="X37">
            <v>2.8706760841160626</v>
          </cell>
          <cell r="Y37">
            <v>0</v>
          </cell>
          <cell r="AA37">
            <v>1829.7491654099028</v>
          </cell>
          <cell r="AB37">
            <v>0</v>
          </cell>
          <cell r="AC37">
            <v>15939.6837574295</v>
          </cell>
          <cell r="AD37">
            <v>10103.907804303097</v>
          </cell>
          <cell r="AE37">
            <v>8428.6800270463555</v>
          </cell>
          <cell r="AF37">
            <v>90603.527453362956</v>
          </cell>
          <cell r="AG37">
            <v>0</v>
          </cell>
          <cell r="AH37">
            <v>0</v>
          </cell>
        </row>
        <row r="38">
          <cell r="A38">
            <v>2</v>
          </cell>
          <cell r="B38" t="str">
            <v>CapeCod</v>
          </cell>
          <cell r="C38">
            <v>39448</v>
          </cell>
          <cell r="D38" t="str">
            <v>vol</v>
          </cell>
          <cell r="E38">
            <v>99559.168350752181</v>
          </cell>
          <cell r="F38">
            <v>317.03707738636223</v>
          </cell>
          <cell r="G38">
            <v>5474202.5419192147</v>
          </cell>
          <cell r="H38">
            <v>189881.4618986923</v>
          </cell>
          <cell r="I38">
            <v>826359.3113801732</v>
          </cell>
          <cell r="J38">
            <v>176046.38616093644</v>
          </cell>
          <cell r="K38">
            <v>56912.104228997756</v>
          </cell>
          <cell r="L38">
            <v>247218.37146787727</v>
          </cell>
          <cell r="M38">
            <v>103683.39930997424</v>
          </cell>
          <cell r="N38">
            <v>44035.27270000393</v>
          </cell>
          <cell r="O38">
            <v>303.80444940167797</v>
          </cell>
          <cell r="P38">
            <v>0</v>
          </cell>
          <cell r="Q38">
            <v>4218.1777669727662</v>
          </cell>
          <cell r="R38">
            <v>120413.66864244087</v>
          </cell>
          <cell r="S38">
            <v>137113.61590379672</v>
          </cell>
          <cell r="T38">
            <v>91608.541715346291</v>
          </cell>
          <cell r="U38">
            <v>97757.140394240938</v>
          </cell>
          <cell r="V38">
            <v>183465.42509215759</v>
          </cell>
          <cell r="W38">
            <v>145523.09232670916</v>
          </cell>
          <cell r="X38">
            <v>0</v>
          </cell>
          <cell r="Y38">
            <v>0</v>
          </cell>
          <cell r="AA38">
            <v>1056.9952405918971</v>
          </cell>
          <cell r="AB38">
            <v>0</v>
          </cell>
          <cell r="AC38">
            <v>18632.629111054379</v>
          </cell>
          <cell r="AD38">
            <v>9271.8134953308072</v>
          </cell>
          <cell r="AE38">
            <v>8832.4618573775988</v>
          </cell>
          <cell r="AF38">
            <v>88939.204635533461</v>
          </cell>
          <cell r="AG38">
            <v>0</v>
          </cell>
          <cell r="AH38">
            <v>0</v>
          </cell>
        </row>
        <row r="39">
          <cell r="A39">
            <v>2</v>
          </cell>
          <cell r="B39" t="str">
            <v>CapeCod</v>
          </cell>
          <cell r="C39">
            <v>39479</v>
          </cell>
          <cell r="D39" t="str">
            <v>vol</v>
          </cell>
          <cell r="E39">
            <v>100615.59455642135</v>
          </cell>
          <cell r="F39">
            <v>319.95824355185067</v>
          </cell>
          <cell r="G39">
            <v>6093815.2478218386</v>
          </cell>
          <cell r="H39">
            <v>224328.37719585464</v>
          </cell>
          <cell r="I39">
            <v>950450.74204718531</v>
          </cell>
          <cell r="J39">
            <v>186911.8014432464</v>
          </cell>
          <cell r="K39">
            <v>52587.622822237303</v>
          </cell>
          <cell r="L39">
            <v>261070.40278620829</v>
          </cell>
          <cell r="M39">
            <v>109145.20771034651</v>
          </cell>
          <cell r="N39">
            <v>46104.714608023292</v>
          </cell>
          <cell r="O39">
            <v>255.03927585168714</v>
          </cell>
          <cell r="P39">
            <v>0</v>
          </cell>
          <cell r="Q39">
            <v>4898.2953273009862</v>
          </cell>
          <cell r="R39">
            <v>136800.20998216129</v>
          </cell>
          <cell r="S39">
            <v>147738.05519800363</v>
          </cell>
          <cell r="T39">
            <v>111543.60533636632</v>
          </cell>
          <cell r="U39">
            <v>105556.31498441412</v>
          </cell>
          <cell r="V39">
            <v>193495.97496178586</v>
          </cell>
          <cell r="W39">
            <v>140690.53138253742</v>
          </cell>
          <cell r="X39">
            <v>0</v>
          </cell>
          <cell r="Y39">
            <v>0</v>
          </cell>
          <cell r="AA39">
            <v>1137.3760799509737</v>
          </cell>
          <cell r="AB39">
            <v>0</v>
          </cell>
          <cell r="AC39">
            <v>16450.594605179671</v>
          </cell>
          <cell r="AD39">
            <v>10772.792099245687</v>
          </cell>
          <cell r="AE39">
            <v>7476.5743935521696</v>
          </cell>
          <cell r="AF39">
            <v>85569.535914086038</v>
          </cell>
          <cell r="AG39">
            <v>0</v>
          </cell>
          <cell r="AH39">
            <v>0</v>
          </cell>
        </row>
        <row r="40">
          <cell r="A40">
            <v>2</v>
          </cell>
          <cell r="B40" t="str">
            <v>CapeCod</v>
          </cell>
          <cell r="C40">
            <v>39508</v>
          </cell>
          <cell r="D40" t="str">
            <v>vol</v>
          </cell>
          <cell r="E40">
            <v>77821.180373721916</v>
          </cell>
          <cell r="F40">
            <v>286.79413757279121</v>
          </cell>
          <cell r="G40">
            <v>4904227.9132775106</v>
          </cell>
          <cell r="H40">
            <v>186520.76726440957</v>
          </cell>
          <cell r="I40">
            <v>761584.2982621101</v>
          </cell>
          <cell r="J40">
            <v>153717.49803240356</v>
          </cell>
          <cell r="K40">
            <v>42998.138198583634</v>
          </cell>
          <cell r="L40">
            <v>229780.0321672475</v>
          </cell>
          <cell r="M40">
            <v>87543.316581271269</v>
          </cell>
          <cell r="N40">
            <v>40001.748271842909</v>
          </cell>
          <cell r="O40">
            <v>237.59542538715888</v>
          </cell>
          <cell r="P40">
            <v>0</v>
          </cell>
          <cell r="Q40">
            <v>4245.203204805227</v>
          </cell>
          <cell r="R40">
            <v>115347.39769660516</v>
          </cell>
          <cell r="S40">
            <v>117997.13185407287</v>
          </cell>
          <cell r="T40">
            <v>90030.11924339064</v>
          </cell>
          <cell r="U40">
            <v>87151.292909573109</v>
          </cell>
          <cell r="V40">
            <v>160013.75544580101</v>
          </cell>
          <cell r="W40">
            <v>115169.88508660258</v>
          </cell>
          <cell r="X40">
            <v>0</v>
          </cell>
          <cell r="Y40">
            <v>0</v>
          </cell>
          <cell r="AA40">
            <v>967.3326142254715</v>
          </cell>
          <cell r="AB40">
            <v>0</v>
          </cell>
          <cell r="AC40">
            <v>14532.594450940274</v>
          </cell>
          <cell r="AD40">
            <v>8611.6559704604879</v>
          </cell>
          <cell r="AE40">
            <v>6798.4272965576583</v>
          </cell>
          <cell r="AF40">
            <v>74405.071118717446</v>
          </cell>
          <cell r="AG40">
            <v>0</v>
          </cell>
          <cell r="AH40">
            <v>0</v>
          </cell>
        </row>
        <row r="41">
          <cell r="A41">
            <v>2</v>
          </cell>
          <cell r="B41" t="str">
            <v>CapeCod</v>
          </cell>
          <cell r="C41">
            <v>39539</v>
          </cell>
          <cell r="D41" t="str">
            <v>vol</v>
          </cell>
          <cell r="E41">
            <v>76928.95207789811</v>
          </cell>
          <cell r="F41">
            <v>285.56817623243182</v>
          </cell>
          <cell r="G41">
            <v>4176160.6170542031</v>
          </cell>
          <cell r="H41">
            <v>167400.98611975703</v>
          </cell>
          <cell r="I41">
            <v>625084.79919152043</v>
          </cell>
          <cell r="J41">
            <v>137872.95048973346</v>
          </cell>
          <cell r="K41">
            <v>44368.135787488107</v>
          </cell>
          <cell r="L41">
            <v>216343.9143278588</v>
          </cell>
          <cell r="M41">
            <v>87441.549289226255</v>
          </cell>
          <cell r="N41">
            <v>39488.171872774255</v>
          </cell>
          <cell r="O41">
            <v>231.56392820204235</v>
          </cell>
          <cell r="P41">
            <v>0</v>
          </cell>
          <cell r="Q41">
            <v>4088.8714825838856</v>
          </cell>
          <cell r="R41">
            <v>98337.514733669712</v>
          </cell>
          <cell r="S41">
            <v>102254.14287429466</v>
          </cell>
          <cell r="T41">
            <v>80964.606469165141</v>
          </cell>
          <cell r="U41">
            <v>80197.649054796813</v>
          </cell>
          <cell r="V41">
            <v>153610.73447118219</v>
          </cell>
          <cell r="W41">
            <v>117672.00183856976</v>
          </cell>
          <cell r="X41">
            <v>0.37451567039152628</v>
          </cell>
          <cell r="Y41">
            <v>0</v>
          </cell>
          <cell r="AA41">
            <v>735.69431249138211</v>
          </cell>
          <cell r="AB41">
            <v>0</v>
          </cell>
          <cell r="AC41">
            <v>15985.34648616541</v>
          </cell>
          <cell r="AD41">
            <v>8256.5583687364124</v>
          </cell>
          <cell r="AE41">
            <v>7387.4094237278487</v>
          </cell>
          <cell r="AF41">
            <v>74338.518267272186</v>
          </cell>
          <cell r="AG41">
            <v>21891.836069164958</v>
          </cell>
          <cell r="AH41">
            <v>0</v>
          </cell>
        </row>
        <row r="42">
          <cell r="A42">
            <v>2</v>
          </cell>
          <cell r="B42" t="str">
            <v>CapeCod</v>
          </cell>
          <cell r="C42">
            <v>39569</v>
          </cell>
          <cell r="D42" t="str">
            <v>vol</v>
          </cell>
          <cell r="E42">
            <v>63552.477476039712</v>
          </cell>
          <cell r="F42">
            <v>246.4948500389149</v>
          </cell>
          <cell r="G42">
            <v>2600074.4985119663</v>
          </cell>
          <cell r="H42">
            <v>110310.05079887794</v>
          </cell>
          <cell r="I42">
            <v>344306.01058808569</v>
          </cell>
          <cell r="J42">
            <v>91593.55435241104</v>
          </cell>
          <cell r="K42">
            <v>36940.314608795816</v>
          </cell>
          <cell r="L42">
            <v>191854.31318812474</v>
          </cell>
          <cell r="M42">
            <v>79715.479350556488</v>
          </cell>
          <cell r="N42">
            <v>40921.268066139244</v>
          </cell>
          <cell r="O42">
            <v>208.98983837783868</v>
          </cell>
          <cell r="P42">
            <v>0</v>
          </cell>
          <cell r="Q42">
            <v>2831.0061072094973</v>
          </cell>
          <cell r="R42">
            <v>59954.447875586484</v>
          </cell>
          <cell r="S42">
            <v>60300.814661391021</v>
          </cell>
          <cell r="T42">
            <v>68952.279757529919</v>
          </cell>
          <cell r="U42">
            <v>72577.980673642975</v>
          </cell>
          <cell r="V42">
            <v>111480.45842161287</v>
          </cell>
          <cell r="W42">
            <v>109772.84337190787</v>
          </cell>
          <cell r="X42">
            <v>0</v>
          </cell>
          <cell r="Y42">
            <v>0</v>
          </cell>
          <cell r="AA42">
            <v>145.27737079742923</v>
          </cell>
          <cell r="AB42">
            <v>0</v>
          </cell>
          <cell r="AC42">
            <v>18160.31780881693</v>
          </cell>
          <cell r="AD42">
            <v>6837.8956572703901</v>
          </cell>
          <cell r="AE42">
            <v>8618.2823240697599</v>
          </cell>
          <cell r="AF42">
            <v>80692.274390647755</v>
          </cell>
          <cell r="AG42">
            <v>43044.880993753701</v>
          </cell>
          <cell r="AH42">
            <v>0</v>
          </cell>
        </row>
        <row r="43">
          <cell r="A43">
            <v>2</v>
          </cell>
          <cell r="B43" t="str">
            <v>CapeCod</v>
          </cell>
          <cell r="C43">
            <v>39600</v>
          </cell>
          <cell r="D43" t="str">
            <v>vol</v>
          </cell>
          <cell r="E43">
            <v>60678.697422612713</v>
          </cell>
          <cell r="F43">
            <v>212.13128703836571</v>
          </cell>
          <cell r="G43">
            <v>1558933.8761575995</v>
          </cell>
          <cell r="H43">
            <v>62512.229544481917</v>
          </cell>
          <cell r="I43">
            <v>156687.64911295037</v>
          </cell>
          <cell r="J43">
            <v>48533.241339102075</v>
          </cell>
          <cell r="K43">
            <v>31850.953704078034</v>
          </cell>
          <cell r="L43">
            <v>179269.75301979724</v>
          </cell>
          <cell r="M43">
            <v>66176.569228209119</v>
          </cell>
          <cell r="N43">
            <v>46736.281737976169</v>
          </cell>
          <cell r="O43">
            <v>215.42050232900814</v>
          </cell>
          <cell r="P43">
            <v>0</v>
          </cell>
          <cell r="Q43">
            <v>1629.7365477565947</v>
          </cell>
          <cell r="R43">
            <v>22352.490955020523</v>
          </cell>
          <cell r="S43">
            <v>24219.979885275461</v>
          </cell>
          <cell r="T43">
            <v>47734.920347063817</v>
          </cell>
          <cell r="U43">
            <v>58158.197774472428</v>
          </cell>
          <cell r="V43">
            <v>83132.964706611267</v>
          </cell>
          <cell r="W43">
            <v>97290.317949385193</v>
          </cell>
          <cell r="X43">
            <v>1.9779740599297893</v>
          </cell>
          <cell r="Y43">
            <v>0</v>
          </cell>
          <cell r="AA43">
            <v>355.18084417310553</v>
          </cell>
          <cell r="AB43">
            <v>0</v>
          </cell>
          <cell r="AC43">
            <v>16781.073048102953</v>
          </cell>
          <cell r="AD43">
            <v>5628.5770095714124</v>
          </cell>
          <cell r="AE43">
            <v>8648.2385543315631</v>
          </cell>
          <cell r="AF43">
            <v>79488.90880573068</v>
          </cell>
          <cell r="AG43">
            <v>39318.338338190821</v>
          </cell>
          <cell r="AH43">
            <v>0</v>
          </cell>
        </row>
        <row r="44">
          <cell r="A44">
            <v>2</v>
          </cell>
          <cell r="B44" t="str">
            <v>CapeCod</v>
          </cell>
          <cell r="C44">
            <v>39630</v>
          </cell>
          <cell r="D44" t="str">
            <v>vol</v>
          </cell>
          <cell r="E44">
            <v>62666.991723134823</v>
          </cell>
          <cell r="F44">
            <v>174.01016826941211</v>
          </cell>
          <cell r="G44">
            <v>995783.49256517238</v>
          </cell>
          <cell r="H44">
            <v>34581.588760241182</v>
          </cell>
          <cell r="I44">
            <v>81715.55533802665</v>
          </cell>
          <cell r="J44">
            <v>23658.196294449725</v>
          </cell>
          <cell r="K44">
            <v>27203.684503793665</v>
          </cell>
          <cell r="L44">
            <v>172719.19449524864</v>
          </cell>
          <cell r="M44">
            <v>58912.609731642689</v>
          </cell>
          <cell r="N44">
            <v>30207.425851721062</v>
          </cell>
          <cell r="O44">
            <v>239.14956593746805</v>
          </cell>
          <cell r="P44">
            <v>0</v>
          </cell>
          <cell r="Q44">
            <v>805.30472127457585</v>
          </cell>
          <cell r="R44">
            <v>8176.6460047639748</v>
          </cell>
          <cell r="S44">
            <v>14298.485752438442</v>
          </cell>
          <cell r="T44">
            <v>22702.831789781696</v>
          </cell>
          <cell r="U44">
            <v>48316.3122144804</v>
          </cell>
          <cell r="V44">
            <v>67914.952090156614</v>
          </cell>
          <cell r="W44">
            <v>83579.262014704102</v>
          </cell>
          <cell r="X44">
            <v>3.5707319672659619</v>
          </cell>
          <cell r="Y44">
            <v>0</v>
          </cell>
          <cell r="AA44">
            <v>0</v>
          </cell>
          <cell r="AB44">
            <v>0</v>
          </cell>
          <cell r="AC44">
            <v>-25606.941946562751</v>
          </cell>
          <cell r="AD44">
            <v>6202.1121007602478</v>
          </cell>
          <cell r="AE44">
            <v>10415.168925986414</v>
          </cell>
          <cell r="AF44">
            <v>68910.308408095458</v>
          </cell>
          <cell r="AG44">
            <v>20712.614921926972</v>
          </cell>
          <cell r="AH44">
            <v>0</v>
          </cell>
        </row>
        <row r="45">
          <cell r="A45">
            <v>2</v>
          </cell>
          <cell r="B45" t="str">
            <v>CapeCod</v>
          </cell>
          <cell r="C45">
            <v>39661</v>
          </cell>
          <cell r="D45" t="str">
            <v>vol</v>
          </cell>
          <cell r="E45">
            <v>61655.243337806685</v>
          </cell>
          <cell r="F45">
            <v>188.98458656665341</v>
          </cell>
          <cell r="G45">
            <v>891069.0366331659</v>
          </cell>
          <cell r="H45">
            <v>28640.210311323419</v>
          </cell>
          <cell r="I45">
            <v>78218.372943763461</v>
          </cell>
          <cell r="J45">
            <v>22301.393428824696</v>
          </cell>
          <cell r="K45">
            <v>27010.996967146442</v>
          </cell>
          <cell r="L45">
            <v>195680.70451271918</v>
          </cell>
          <cell r="M45">
            <v>64983.621214750608</v>
          </cell>
          <cell r="N45">
            <v>43348.073837605851</v>
          </cell>
          <cell r="O45">
            <v>217.14376342561161</v>
          </cell>
          <cell r="P45">
            <v>0</v>
          </cell>
          <cell r="Q45">
            <v>492.25939530122622</v>
          </cell>
          <cell r="R45">
            <v>6865.8873825269993</v>
          </cell>
          <cell r="S45">
            <v>15049.633090023244</v>
          </cell>
          <cell r="T45">
            <v>21750.837397077714</v>
          </cell>
          <cell r="U45">
            <v>50556.867372282672</v>
          </cell>
          <cell r="V45">
            <v>66925.473605268024</v>
          </cell>
          <cell r="W45">
            <v>83382.534829257842</v>
          </cell>
          <cell r="X45">
            <v>2.3028053105961139</v>
          </cell>
          <cell r="Y45">
            <v>0</v>
          </cell>
          <cell r="AA45">
            <v>0</v>
          </cell>
          <cell r="AB45">
            <v>0</v>
          </cell>
          <cell r="AC45">
            <v>15752.30715094978</v>
          </cell>
          <cell r="AD45">
            <v>4893.8548878178353</v>
          </cell>
          <cell r="AE45">
            <v>14742.742399196999</v>
          </cell>
          <cell r="AF45">
            <v>70501.992120392548</v>
          </cell>
          <cell r="AG45">
            <v>22220.894197229434</v>
          </cell>
          <cell r="AH45">
            <v>0</v>
          </cell>
        </row>
        <row r="46">
          <cell r="A46">
            <v>2</v>
          </cell>
          <cell r="B46" t="str">
            <v>CapeCod</v>
          </cell>
          <cell r="C46">
            <v>39692</v>
          </cell>
          <cell r="D46" t="str">
            <v>vol</v>
          </cell>
          <cell r="E46">
            <v>55297.673546235004</v>
          </cell>
          <cell r="F46">
            <v>191.61056397127962</v>
          </cell>
          <cell r="G46">
            <v>909868.68544231344</v>
          </cell>
          <cell r="H46">
            <v>29545.782683911446</v>
          </cell>
          <cell r="I46">
            <v>85677.01275473753</v>
          </cell>
          <cell r="J46">
            <v>23682.618869302423</v>
          </cell>
          <cell r="K46">
            <v>25432.387992986063</v>
          </cell>
          <cell r="L46">
            <v>216400.9092637008</v>
          </cell>
          <cell r="M46">
            <v>63165.367707384052</v>
          </cell>
          <cell r="N46">
            <v>49877.317540785021</v>
          </cell>
          <cell r="O46">
            <v>146.30630108311468</v>
          </cell>
          <cell r="P46">
            <v>0</v>
          </cell>
          <cell r="Q46">
            <v>504.31618765935281</v>
          </cell>
          <cell r="R46">
            <v>6915.0229709773776</v>
          </cell>
          <cell r="S46">
            <v>12962.338458806227</v>
          </cell>
          <cell r="T46">
            <v>24197.243806344213</v>
          </cell>
          <cell r="U46">
            <v>49734.859452734527</v>
          </cell>
          <cell r="V46">
            <v>69182.298589497237</v>
          </cell>
          <cell r="W46">
            <v>91963.796222520075</v>
          </cell>
          <cell r="X46">
            <v>5.1465186438437653</v>
          </cell>
          <cell r="Y46">
            <v>0</v>
          </cell>
          <cell r="AA46">
            <v>0</v>
          </cell>
          <cell r="AB46">
            <v>0</v>
          </cell>
          <cell r="AC46">
            <v>23963.834730249844</v>
          </cell>
          <cell r="AD46">
            <v>5671.3777245599576</v>
          </cell>
          <cell r="AE46">
            <v>14975.308662837246</v>
          </cell>
          <cell r="AF46">
            <v>69259.337418651645</v>
          </cell>
          <cell r="AG46">
            <v>37667.50692902584</v>
          </cell>
          <cell r="AH46">
            <v>0</v>
          </cell>
        </row>
        <row r="47">
          <cell r="A47">
            <v>2</v>
          </cell>
          <cell r="B47" t="str">
            <v>CapeCod</v>
          </cell>
          <cell r="C47">
            <v>39722</v>
          </cell>
          <cell r="D47" t="str">
            <v>vol</v>
          </cell>
          <cell r="E47">
            <v>47328.290747803934</v>
          </cell>
          <cell r="F47">
            <v>193.03218618529635</v>
          </cell>
          <cell r="G47">
            <v>966662.42207190243</v>
          </cell>
          <cell r="H47">
            <v>33659.166048178318</v>
          </cell>
          <cell r="I47">
            <v>96573.991716423392</v>
          </cell>
          <cell r="J47">
            <v>34090.002932657269</v>
          </cell>
          <cell r="K47">
            <v>28618.519453441098</v>
          </cell>
          <cell r="L47">
            <v>152284.99600062639</v>
          </cell>
          <cell r="M47">
            <v>65772.661828575059</v>
          </cell>
          <cell r="N47">
            <v>71670.650770263164</v>
          </cell>
          <cell r="O47">
            <v>190.02686758455567</v>
          </cell>
          <cell r="P47">
            <v>0</v>
          </cell>
          <cell r="Q47">
            <v>601.35536182283511</v>
          </cell>
          <cell r="R47">
            <v>13834.868735945936</v>
          </cell>
          <cell r="S47">
            <v>25056.872357643013</v>
          </cell>
          <cell r="T47">
            <v>25917.396695800169</v>
          </cell>
          <cell r="U47">
            <v>49478.348930917535</v>
          </cell>
          <cell r="V47">
            <v>71911.216847107979</v>
          </cell>
          <cell r="W47">
            <v>86550.08042747491</v>
          </cell>
          <cell r="X47">
            <v>5.7774418425109761</v>
          </cell>
          <cell r="Y47">
            <v>0</v>
          </cell>
          <cell r="AA47">
            <v>0</v>
          </cell>
          <cell r="AB47">
            <v>0</v>
          </cell>
          <cell r="AC47">
            <v>33651.358784178192</v>
          </cell>
          <cell r="AD47">
            <v>5921.4631430149338</v>
          </cell>
          <cell r="AE47">
            <v>10188.199118931889</v>
          </cell>
          <cell r="AF47">
            <v>72168.684974825897</v>
          </cell>
          <cell r="AG47">
            <v>53115.885225825899</v>
          </cell>
          <cell r="AH47">
            <v>0</v>
          </cell>
        </row>
        <row r="48">
          <cell r="A48">
            <v>2</v>
          </cell>
          <cell r="B48" t="str">
            <v>CapeCod</v>
          </cell>
          <cell r="C48">
            <v>39753</v>
          </cell>
          <cell r="D48" t="str">
            <v>vol</v>
          </cell>
          <cell r="E48">
            <v>64717.50212535022</v>
          </cell>
          <cell r="F48">
            <v>369.79576863869994</v>
          </cell>
          <cell r="G48">
            <v>2157150.8870657515</v>
          </cell>
          <cell r="H48">
            <v>93414.598093178371</v>
          </cell>
          <cell r="I48">
            <v>256146.25953677771</v>
          </cell>
          <cell r="J48">
            <v>76383.665133305432</v>
          </cell>
          <cell r="K48">
            <v>40252.497987116469</v>
          </cell>
          <cell r="L48">
            <v>162207.81462530067</v>
          </cell>
          <cell r="M48">
            <v>83071.059706512402</v>
          </cell>
          <cell r="N48">
            <v>74626.151475542385</v>
          </cell>
          <cell r="O48">
            <v>204.91753150157149</v>
          </cell>
          <cell r="P48">
            <v>0</v>
          </cell>
          <cell r="Q48">
            <v>1849.4216113414702</v>
          </cell>
          <cell r="R48">
            <v>42405.324387007327</v>
          </cell>
          <cell r="S48">
            <v>64689.99386620766</v>
          </cell>
          <cell r="T48">
            <v>48210.374875513866</v>
          </cell>
          <cell r="U48">
            <v>71448.666468913245</v>
          </cell>
          <cell r="V48">
            <v>118078.72441216024</v>
          </cell>
          <cell r="W48">
            <v>98149.917935178179</v>
          </cell>
          <cell r="X48">
            <v>1.6923770703899594</v>
          </cell>
          <cell r="Y48">
            <v>0</v>
          </cell>
          <cell r="AA48">
            <v>186.72332607203728</v>
          </cell>
          <cell r="AB48">
            <v>0</v>
          </cell>
          <cell r="AC48">
            <v>20442.592232516043</v>
          </cell>
          <cell r="AD48">
            <v>9899.2646929818602</v>
          </cell>
          <cell r="AE48">
            <v>10094.744657075256</v>
          </cell>
          <cell r="AF48">
            <v>89404.852996502435</v>
          </cell>
          <cell r="AG48">
            <v>32801.864643293702</v>
          </cell>
          <cell r="AH48">
            <v>0</v>
          </cell>
        </row>
        <row r="49">
          <cell r="A49">
            <v>2</v>
          </cell>
          <cell r="B49" t="str">
            <v>CapeCod</v>
          </cell>
          <cell r="C49">
            <v>39783</v>
          </cell>
          <cell r="D49" t="str">
            <v>vol</v>
          </cell>
          <cell r="E49">
            <v>88681.29978561899</v>
          </cell>
          <cell r="F49">
            <v>497.62091243904126</v>
          </cell>
          <cell r="G49">
            <v>3947798.7691764049</v>
          </cell>
          <cell r="H49">
            <v>178561.06294143523</v>
          </cell>
          <cell r="I49">
            <v>522779.75698655448</v>
          </cell>
          <cell r="J49">
            <v>135080.00468479027</v>
          </cell>
          <cell r="K49">
            <v>48428.545141377705</v>
          </cell>
          <cell r="L49">
            <v>211468.4895477799</v>
          </cell>
          <cell r="M49">
            <v>90304.682075011064</v>
          </cell>
          <cell r="N49">
            <v>54584.026704219257</v>
          </cell>
          <cell r="O49">
            <v>188.17980639553733</v>
          </cell>
          <cell r="P49">
            <v>0.25738334884896658</v>
          </cell>
          <cell r="Q49">
            <v>3310.5504275431863</v>
          </cell>
          <cell r="R49">
            <v>84404.29350007014</v>
          </cell>
          <cell r="S49">
            <v>108908.41777213078</v>
          </cell>
          <cell r="T49">
            <v>88674.45844797889</v>
          </cell>
          <cell r="U49">
            <v>95043.868876056818</v>
          </cell>
          <cell r="V49">
            <v>161104.91925401136</v>
          </cell>
          <cell r="W49">
            <v>137971.81892490812</v>
          </cell>
          <cell r="X49">
            <v>1.9604444568330666</v>
          </cell>
          <cell r="Y49">
            <v>0</v>
          </cell>
          <cell r="AA49">
            <v>1953.5974766099412</v>
          </cell>
          <cell r="AB49">
            <v>0</v>
          </cell>
          <cell r="AC49">
            <v>25253.774942135362</v>
          </cell>
          <cell r="AD49">
            <v>10067.232070959444</v>
          </cell>
          <cell r="AE49">
            <v>8655.0880224808006</v>
          </cell>
          <cell r="AF49">
            <v>115859.38964970675</v>
          </cell>
          <cell r="AG49">
            <v>0</v>
          </cell>
          <cell r="AH49">
            <v>4.0030573771849625</v>
          </cell>
        </row>
        <row r="50">
          <cell r="A50">
            <v>2</v>
          </cell>
          <cell r="B50" t="str">
            <v>CapeCod</v>
          </cell>
          <cell r="C50">
            <v>39814</v>
          </cell>
          <cell r="D50" t="str">
            <v>vol</v>
          </cell>
          <cell r="E50">
            <v>96992.231874983874</v>
          </cell>
          <cell r="F50">
            <v>534.28982272447672</v>
          </cell>
          <cell r="G50">
            <v>5692772.3377916636</v>
          </cell>
          <cell r="H50">
            <v>251296.03601398188</v>
          </cell>
          <cell r="I50">
            <v>825474.31336652406</v>
          </cell>
          <cell r="J50">
            <v>201350.04058166221</v>
          </cell>
          <cell r="K50">
            <v>82228.974254161876</v>
          </cell>
          <cell r="L50">
            <v>249179.15588070624</v>
          </cell>
          <cell r="M50">
            <v>96870.444200520607</v>
          </cell>
          <cell r="N50">
            <v>41618.543202978959</v>
          </cell>
          <cell r="O50">
            <v>107.68632929421732</v>
          </cell>
          <cell r="P50">
            <v>0</v>
          </cell>
          <cell r="Q50">
            <v>3709.9042936478045</v>
          </cell>
          <cell r="R50">
            <v>138085.12483970061</v>
          </cell>
          <cell r="S50">
            <v>159291.51580333596</v>
          </cell>
          <cell r="T50">
            <v>88412.958110777807</v>
          </cell>
          <cell r="U50">
            <v>101099.72813178661</v>
          </cell>
          <cell r="V50">
            <v>188360.54184349591</v>
          </cell>
          <cell r="W50">
            <v>159695.34021960141</v>
          </cell>
          <cell r="X50">
            <v>0</v>
          </cell>
          <cell r="Y50">
            <v>0</v>
          </cell>
          <cell r="AA50">
            <v>998.41341121879077</v>
          </cell>
          <cell r="AB50">
            <v>0</v>
          </cell>
          <cell r="AC50">
            <v>33203.090840472592</v>
          </cell>
          <cell r="AD50">
            <v>7946.7915939756649</v>
          </cell>
          <cell r="AE50">
            <v>9967.0219862136164</v>
          </cell>
          <cell r="AF50">
            <v>83409.785004976977</v>
          </cell>
          <cell r="AG50">
            <v>0</v>
          </cell>
          <cell r="AH50">
            <v>20.845847068010059</v>
          </cell>
        </row>
        <row r="51">
          <cell r="A51">
            <v>2</v>
          </cell>
          <cell r="B51" t="str">
            <v>CapeCod</v>
          </cell>
          <cell r="C51">
            <v>39845</v>
          </cell>
          <cell r="D51" t="str">
            <v>vol</v>
          </cell>
          <cell r="E51">
            <v>97920.302771999661</v>
          </cell>
          <cell r="F51">
            <v>529.29575423917674</v>
          </cell>
          <cell r="G51">
            <v>6364538.2882983293</v>
          </cell>
          <cell r="H51">
            <v>288182.71326885291</v>
          </cell>
          <cell r="I51">
            <v>955571.93559936911</v>
          </cell>
          <cell r="J51">
            <v>215101.34794720102</v>
          </cell>
          <cell r="K51">
            <v>79298.391232365233</v>
          </cell>
          <cell r="L51">
            <v>263919.13737261895</v>
          </cell>
          <cell r="M51">
            <v>98892.696856095674</v>
          </cell>
          <cell r="N51">
            <v>43860.272547103254</v>
          </cell>
          <cell r="O51">
            <v>31.848166782945341</v>
          </cell>
          <cell r="P51">
            <v>0</v>
          </cell>
          <cell r="Q51">
            <v>4385.8164191113965</v>
          </cell>
          <cell r="R51">
            <v>160424.88879445198</v>
          </cell>
          <cell r="S51">
            <v>163125.03142719192</v>
          </cell>
          <cell r="T51">
            <v>117557.57041277149</v>
          </cell>
          <cell r="U51">
            <v>113409.14521582329</v>
          </cell>
          <cell r="V51">
            <v>201722.24030289816</v>
          </cell>
          <cell r="W51">
            <v>154933.9642761641</v>
          </cell>
          <cell r="X51">
            <v>0</v>
          </cell>
          <cell r="Y51">
            <v>0</v>
          </cell>
          <cell r="AA51">
            <v>1052.5031411289249</v>
          </cell>
          <cell r="AB51">
            <v>0</v>
          </cell>
          <cell r="AC51">
            <v>32784.945456998357</v>
          </cell>
          <cell r="AD51">
            <v>8498.1801095277024</v>
          </cell>
          <cell r="AE51">
            <v>8397.7531167949528</v>
          </cell>
          <cell r="AF51">
            <v>81790.858730433756</v>
          </cell>
          <cell r="AG51">
            <v>6289.9583901724809</v>
          </cell>
          <cell r="AH51">
            <v>16.834359879579665</v>
          </cell>
        </row>
        <row r="52">
          <cell r="A52">
            <v>2</v>
          </cell>
          <cell r="B52" t="str">
            <v>CapeCod</v>
          </cell>
          <cell r="C52">
            <v>39873</v>
          </cell>
          <cell r="D52" t="str">
            <v>vol</v>
          </cell>
          <cell r="E52">
            <v>78134.279733519899</v>
          </cell>
          <cell r="F52">
            <v>483.45770139725136</v>
          </cell>
          <cell r="G52">
            <v>5293262.3570744349</v>
          </cell>
          <cell r="H52">
            <v>248057.81437583599</v>
          </cell>
          <cell r="I52">
            <v>793729.18429979135</v>
          </cell>
          <cell r="J52">
            <v>176976.67865951799</v>
          </cell>
          <cell r="K52">
            <v>64668.698895537964</v>
          </cell>
          <cell r="L52">
            <v>239411.11244047221</v>
          </cell>
          <cell r="M52">
            <v>81765.198531382179</v>
          </cell>
          <cell r="N52">
            <v>39287.276763359747</v>
          </cell>
          <cell r="O52">
            <v>65.307459021341913</v>
          </cell>
          <cell r="P52">
            <v>0</v>
          </cell>
          <cell r="Q52">
            <v>3936.5312249383032</v>
          </cell>
          <cell r="R52">
            <v>140868.96366154775</v>
          </cell>
          <cell r="S52">
            <v>137742.05010105533</v>
          </cell>
          <cell r="T52">
            <v>98185.315055393599</v>
          </cell>
          <cell r="U52">
            <v>95473.905659996031</v>
          </cell>
          <cell r="V52">
            <v>174638.15474628314</v>
          </cell>
          <cell r="W52">
            <v>130814.00117357788</v>
          </cell>
          <cell r="X52">
            <v>0</v>
          </cell>
          <cell r="Y52">
            <v>0</v>
          </cell>
          <cell r="AA52">
            <v>927.00379059174531</v>
          </cell>
          <cell r="AB52">
            <v>0</v>
          </cell>
          <cell r="AC52">
            <v>29181.357246871299</v>
          </cell>
          <cell r="AD52">
            <v>7015.3061641814602</v>
          </cell>
          <cell r="AE52">
            <v>7827.2287573292479</v>
          </cell>
          <cell r="AF52">
            <v>74866.6576775719</v>
          </cell>
          <cell r="AG52">
            <v>3928.1817469953994</v>
          </cell>
          <cell r="AH52">
            <v>14.35787728822701</v>
          </cell>
        </row>
        <row r="53">
          <cell r="A53">
            <v>2</v>
          </cell>
          <cell r="B53" t="str">
            <v>CapeCod</v>
          </cell>
          <cell r="C53">
            <v>39904</v>
          </cell>
          <cell r="D53" t="str">
            <v>vol</v>
          </cell>
          <cell r="E53">
            <v>78144.778444333686</v>
          </cell>
          <cell r="F53">
            <v>451.638202924685</v>
          </cell>
          <cell r="G53">
            <v>4474586.6705340734</v>
          </cell>
          <cell r="H53">
            <v>220531.54911654853</v>
          </cell>
          <cell r="I53">
            <v>645194.07857873128</v>
          </cell>
          <cell r="J53">
            <v>156980.56886170423</v>
          </cell>
          <cell r="K53">
            <v>61577.354127047351</v>
          </cell>
          <cell r="L53">
            <v>222194.54646378974</v>
          </cell>
          <cell r="M53">
            <v>81967.904503515529</v>
          </cell>
          <cell r="N53">
            <v>38324.108156823764</v>
          </cell>
          <cell r="O53">
            <v>87.326498758021927</v>
          </cell>
          <cell r="P53">
            <v>0</v>
          </cell>
          <cell r="Q53">
            <v>3788.0545679450461</v>
          </cell>
          <cell r="R53">
            <v>116965.08733433459</v>
          </cell>
          <cell r="S53">
            <v>116070.39848516826</v>
          </cell>
          <cell r="T53">
            <v>89210.114565591706</v>
          </cell>
          <cell r="U53">
            <v>87389.759650791806</v>
          </cell>
          <cell r="V53">
            <v>165347.65663676756</v>
          </cell>
          <cell r="W53">
            <v>133193.32606514017</v>
          </cell>
          <cell r="X53">
            <v>0</v>
          </cell>
          <cell r="Y53">
            <v>0</v>
          </cell>
          <cell r="AA53">
            <v>637.24559032754485</v>
          </cell>
          <cell r="AB53">
            <v>0</v>
          </cell>
          <cell r="AC53">
            <v>38803.252534227395</v>
          </cell>
          <cell r="AD53">
            <v>6611.9136034876956</v>
          </cell>
          <cell r="AE53">
            <v>7767.2794632328032</v>
          </cell>
          <cell r="AF53">
            <v>78951.582854978697</v>
          </cell>
          <cell r="AG53">
            <v>42809.501962927803</v>
          </cell>
          <cell r="AH53">
            <v>48.330212302339007</v>
          </cell>
        </row>
        <row r="54">
          <cell r="A54">
            <v>2</v>
          </cell>
          <cell r="B54" t="str">
            <v>CapeCod</v>
          </cell>
          <cell r="C54">
            <v>39934</v>
          </cell>
          <cell r="D54" t="str">
            <v>vol</v>
          </cell>
          <cell r="E54">
            <v>66262.952583254417</v>
          </cell>
          <cell r="F54">
            <v>393.87807763217342</v>
          </cell>
          <cell r="G54">
            <v>2775241.3453952228</v>
          </cell>
          <cell r="H54">
            <v>145919.88119304026</v>
          </cell>
          <cell r="I54">
            <v>356030.44670083758</v>
          </cell>
          <cell r="J54">
            <v>100072.71641873541</v>
          </cell>
          <cell r="K54">
            <v>45923.378694542771</v>
          </cell>
          <cell r="L54">
            <v>195200.53390103846</v>
          </cell>
          <cell r="M54">
            <v>72269.382493732948</v>
          </cell>
          <cell r="N54">
            <v>39520.847248025311</v>
          </cell>
          <cell r="O54">
            <v>104.08223161593214</v>
          </cell>
          <cell r="P54">
            <v>0</v>
          </cell>
          <cell r="Q54">
            <v>2696.7693717763868</v>
          </cell>
          <cell r="R54">
            <v>73744.112613475401</v>
          </cell>
          <cell r="S54">
            <v>77041.786509779646</v>
          </cell>
          <cell r="T54">
            <v>69040.062188826909</v>
          </cell>
          <cell r="U54">
            <v>82973.93805842819</v>
          </cell>
          <cell r="V54">
            <v>128079.22432815854</v>
          </cell>
          <cell r="W54">
            <v>124132.67117802214</v>
          </cell>
          <cell r="X54">
            <v>0</v>
          </cell>
          <cell r="Y54">
            <v>0</v>
          </cell>
          <cell r="AA54">
            <v>147.42755390444779</v>
          </cell>
          <cell r="AB54">
            <v>0</v>
          </cell>
          <cell r="AC54">
            <v>36051.77727687623</v>
          </cell>
          <cell r="AD54">
            <v>5490.9486132661323</v>
          </cell>
          <cell r="AE54">
            <v>9096.8613653597622</v>
          </cell>
          <cell r="AF54">
            <v>90148.355828857602</v>
          </cell>
          <cell r="AG54">
            <v>54377.47270208149</v>
          </cell>
          <cell r="AH54">
            <v>56.758139122967549</v>
          </cell>
        </row>
        <row r="55">
          <cell r="A55">
            <v>2</v>
          </cell>
          <cell r="B55" t="str">
            <v>CapeCod</v>
          </cell>
          <cell r="C55">
            <v>39965</v>
          </cell>
          <cell r="D55" t="str">
            <v>vol</v>
          </cell>
          <cell r="E55">
            <v>63532.458109419735</v>
          </cell>
          <cell r="F55">
            <v>350.32996934017388</v>
          </cell>
          <cell r="G55">
            <v>1660875.9803138992</v>
          </cell>
          <cell r="H55">
            <v>83271.86341137925</v>
          </cell>
          <cell r="I55">
            <v>166669.09124291124</v>
          </cell>
          <cell r="J55">
            <v>51003.4144510814</v>
          </cell>
          <cell r="K55">
            <v>32914.980652667611</v>
          </cell>
          <cell r="L55">
            <v>181562.71677131768</v>
          </cell>
          <cell r="M55">
            <v>60323.628616465998</v>
          </cell>
          <cell r="N55">
            <v>45040.187056234005</v>
          </cell>
          <cell r="O55">
            <v>149.34832181485237</v>
          </cell>
          <cell r="P55">
            <v>0</v>
          </cell>
          <cell r="Q55">
            <v>1586.0534378357077</v>
          </cell>
          <cell r="R55">
            <v>27757.826796134636</v>
          </cell>
          <cell r="S55">
            <v>34280.600404349621</v>
          </cell>
          <cell r="T55">
            <v>48974.50871226639</v>
          </cell>
          <cell r="U55">
            <v>68146.819479421116</v>
          </cell>
          <cell r="V55">
            <v>99146.241440704747</v>
          </cell>
          <cell r="W55">
            <v>109898.13360012913</v>
          </cell>
          <cell r="X55">
            <v>1.3417485477564814</v>
          </cell>
          <cell r="Y55">
            <v>0</v>
          </cell>
          <cell r="AA55">
            <v>571.55950515209224</v>
          </cell>
          <cell r="AB55">
            <v>0</v>
          </cell>
          <cell r="AC55">
            <v>31848.259121999581</v>
          </cell>
          <cell r="AD55">
            <v>4499.4265877045173</v>
          </cell>
          <cell r="AE55">
            <v>9013.4393635451452</v>
          </cell>
          <cell r="AF55">
            <v>92186.81588207827</v>
          </cell>
          <cell r="AG55">
            <v>41188.638720418625</v>
          </cell>
          <cell r="AH55">
            <v>2.7812733653413746</v>
          </cell>
        </row>
        <row r="56">
          <cell r="A56">
            <v>2</v>
          </cell>
          <cell r="B56" t="str">
            <v>CapeCod</v>
          </cell>
          <cell r="C56">
            <v>39995</v>
          </cell>
          <cell r="D56" t="str">
            <v>vol</v>
          </cell>
          <cell r="E56">
            <v>62557.432658921425</v>
          </cell>
          <cell r="F56">
            <v>271.42196242405402</v>
          </cell>
          <cell r="G56">
            <v>1009810.3051395718</v>
          </cell>
          <cell r="H56">
            <v>44124.087050145761</v>
          </cell>
          <cell r="I56">
            <v>79214.849832847947</v>
          </cell>
          <cell r="J56">
            <v>21225.943610756734</v>
          </cell>
          <cell r="K56">
            <v>25760.939205294748</v>
          </cell>
          <cell r="L56">
            <v>167947.65128085113</v>
          </cell>
          <cell r="M56">
            <v>51657.657625286214</v>
          </cell>
          <cell r="N56">
            <v>28000.42063209472</v>
          </cell>
          <cell r="O56">
            <v>193.44058183862592</v>
          </cell>
          <cell r="P56">
            <v>0</v>
          </cell>
          <cell r="Q56">
            <v>707.64287793402912</v>
          </cell>
          <cell r="R56">
            <v>10407.280620131422</v>
          </cell>
          <cell r="S56">
            <v>21394.408752461455</v>
          </cell>
          <cell r="T56">
            <v>23555.312758863241</v>
          </cell>
          <cell r="U56">
            <v>55350.57596806463</v>
          </cell>
          <cell r="V56">
            <v>77088.452302472288</v>
          </cell>
          <cell r="W56">
            <v>90107.471631256965</v>
          </cell>
          <cell r="X56">
            <v>3.6135193626482813</v>
          </cell>
          <cell r="Y56">
            <v>0</v>
          </cell>
          <cell r="AA56">
            <v>0</v>
          </cell>
          <cell r="AB56">
            <v>0</v>
          </cell>
          <cell r="AC56">
            <v>-222429.33572739296</v>
          </cell>
          <cell r="AD56">
            <v>4713.3983248303675</v>
          </cell>
          <cell r="AE56">
            <v>10196.595895730597</v>
          </cell>
          <cell r="AF56">
            <v>80209.046817410665</v>
          </cell>
          <cell r="AG56">
            <v>17371.588688523992</v>
          </cell>
          <cell r="AH56">
            <v>0</v>
          </cell>
        </row>
        <row r="57">
          <cell r="A57">
            <v>2</v>
          </cell>
          <cell r="B57" t="str">
            <v>CapeCod</v>
          </cell>
          <cell r="C57">
            <v>40026</v>
          </cell>
          <cell r="D57" t="str">
            <v>vol</v>
          </cell>
          <cell r="E57">
            <v>56744.927735531557</v>
          </cell>
          <cell r="F57">
            <v>254.12338288068165</v>
          </cell>
          <cell r="G57">
            <v>822955.03440801229</v>
          </cell>
          <cell r="H57">
            <v>32954.723676459311</v>
          </cell>
          <cell r="I57">
            <v>69851.445278813801</v>
          </cell>
          <cell r="J57">
            <v>18508.771686229993</v>
          </cell>
          <cell r="K57">
            <v>21623.764571891272</v>
          </cell>
          <cell r="L57">
            <v>175099.24420661313</v>
          </cell>
          <cell r="M57">
            <v>49886.422786834941</v>
          </cell>
          <cell r="N57">
            <v>36744.650991020149</v>
          </cell>
          <cell r="O57">
            <v>169.77557563787695</v>
          </cell>
          <cell r="P57">
            <v>0</v>
          </cell>
          <cell r="Q57">
            <v>410.10649126380093</v>
          </cell>
          <cell r="R57">
            <v>7934.3049348708937</v>
          </cell>
          <cell r="S57">
            <v>20542.067796812724</v>
          </cell>
          <cell r="T57">
            <v>20414.643883620272</v>
          </cell>
          <cell r="U57">
            <v>51516.073053074273</v>
          </cell>
          <cell r="V57">
            <v>75573.817045070158</v>
          </cell>
          <cell r="W57">
            <v>82057.27589425417</v>
          </cell>
          <cell r="X57">
            <v>1.1242855980834165</v>
          </cell>
          <cell r="Y57">
            <v>0</v>
          </cell>
          <cell r="AA57">
            <v>0</v>
          </cell>
          <cell r="AB57">
            <v>0</v>
          </cell>
          <cell r="AC57">
            <v>24918.995389997996</v>
          </cell>
          <cell r="AD57">
            <v>3420.9115511863429</v>
          </cell>
          <cell r="AE57">
            <v>13304.013418295095</v>
          </cell>
          <cell r="AF57">
            <v>73854.859399433219</v>
          </cell>
          <cell r="AG57">
            <v>18423.706485551247</v>
          </cell>
          <cell r="AH57">
            <v>0</v>
          </cell>
        </row>
        <row r="58">
          <cell r="A58">
            <v>2</v>
          </cell>
          <cell r="B58" t="str">
            <v>CapeCod</v>
          </cell>
          <cell r="C58">
            <v>40057</v>
          </cell>
          <cell r="D58" t="str">
            <v>vol</v>
          </cell>
          <cell r="E58">
            <v>52220.181025454433</v>
          </cell>
          <cell r="F58">
            <v>268.61224763847866</v>
          </cell>
          <cell r="G58">
            <v>859338.11460159125</v>
          </cell>
          <cell r="H58">
            <v>34886.166167984105</v>
          </cell>
          <cell r="I58">
            <v>76539.931694493644</v>
          </cell>
          <cell r="J58">
            <v>19541.862355523725</v>
          </cell>
          <cell r="K58">
            <v>23916.005783223383</v>
          </cell>
          <cell r="L58">
            <v>196368.03541966199</v>
          </cell>
          <cell r="M58">
            <v>50282.206368328734</v>
          </cell>
          <cell r="N58">
            <v>43051.496180765193</v>
          </cell>
          <cell r="O58">
            <v>98.175160609437015</v>
          </cell>
          <cell r="P58">
            <v>0.69705082862054801</v>
          </cell>
          <cell r="Q58">
            <v>430.34614508292532</v>
          </cell>
          <cell r="R58">
            <v>8694.2905423186239</v>
          </cell>
          <cell r="S58">
            <v>20453.672662619556</v>
          </cell>
          <cell r="T58">
            <v>24323.981499418187</v>
          </cell>
          <cell r="U58">
            <v>53602.049301297186</v>
          </cell>
          <cell r="V58">
            <v>82268.582309909005</v>
          </cell>
          <cell r="W58">
            <v>82971.009116396715</v>
          </cell>
          <cell r="X58">
            <v>6.3289726685539449</v>
          </cell>
          <cell r="Y58">
            <v>0</v>
          </cell>
          <cell r="AA58">
            <v>0</v>
          </cell>
          <cell r="AB58">
            <v>0</v>
          </cell>
          <cell r="AC58">
            <v>42275.140673689872</v>
          </cell>
          <cell r="AD58">
            <v>4017.8087763065641</v>
          </cell>
          <cell r="AE58">
            <v>13466.496096766785</v>
          </cell>
          <cell r="AF58">
            <v>79905.560916001385</v>
          </cell>
          <cell r="AG58">
            <v>34163.424967291452</v>
          </cell>
          <cell r="AH58">
            <v>20.527845029734827</v>
          </cell>
        </row>
        <row r="59">
          <cell r="A59">
            <v>2</v>
          </cell>
          <cell r="B59" t="str">
            <v>CapeCod</v>
          </cell>
          <cell r="C59">
            <v>40087</v>
          </cell>
          <cell r="D59" t="str">
            <v>vol</v>
          </cell>
          <cell r="E59">
            <v>46725.700601418364</v>
          </cell>
          <cell r="F59">
            <v>276.70903197385553</v>
          </cell>
          <cell r="G59">
            <v>956617.97280259221</v>
          </cell>
          <cell r="H59">
            <v>41942.914749333024</v>
          </cell>
          <cell r="I59">
            <v>86841.742170173151</v>
          </cell>
          <cell r="J59">
            <v>33615.13347522547</v>
          </cell>
          <cell r="K59">
            <v>32324.542937251972</v>
          </cell>
          <cell r="L59">
            <v>171905.77849663355</v>
          </cell>
          <cell r="M59">
            <v>57405.855036920722</v>
          </cell>
          <cell r="N59">
            <v>49385.179751645817</v>
          </cell>
          <cell r="O59">
            <v>141.8501886149532</v>
          </cell>
          <cell r="P59">
            <v>1.1510921768290188</v>
          </cell>
          <cell r="Q59">
            <v>501.39143001589099</v>
          </cell>
          <cell r="R59">
            <v>14668.185935137944</v>
          </cell>
          <cell r="S59">
            <v>30199.294246288839</v>
          </cell>
          <cell r="T59">
            <v>22506.597934468929</v>
          </cell>
          <cell r="U59">
            <v>48971.023329631469</v>
          </cell>
          <cell r="V59">
            <v>84872.042634394369</v>
          </cell>
          <cell r="W59">
            <v>81527.133256635323</v>
          </cell>
          <cell r="X59">
            <v>4.113648671707554</v>
          </cell>
          <cell r="Y59">
            <v>0</v>
          </cell>
          <cell r="AA59">
            <v>27.935230024112176</v>
          </cell>
          <cell r="AB59">
            <v>0</v>
          </cell>
          <cell r="AC59">
            <v>94186.216810971688</v>
          </cell>
          <cell r="AD59">
            <v>4446.5917588351203</v>
          </cell>
          <cell r="AE59">
            <v>10048.640878419652</v>
          </cell>
          <cell r="AF59">
            <v>76711.114388182512</v>
          </cell>
          <cell r="AG59">
            <v>53687.762671382334</v>
          </cell>
          <cell r="AH59">
            <v>0</v>
          </cell>
        </row>
        <row r="60">
          <cell r="A60">
            <v>2</v>
          </cell>
          <cell r="B60" t="str">
            <v>CapeCod</v>
          </cell>
          <cell r="C60">
            <v>40118</v>
          </cell>
          <cell r="D60" t="str">
            <v>vol</v>
          </cell>
          <cell r="E60">
            <v>62101.308795461671</v>
          </cell>
          <cell r="F60">
            <v>290.27718540850657</v>
          </cell>
          <cell r="G60">
            <v>2110331.1006407696</v>
          </cell>
          <cell r="H60">
            <v>114468.20851579239</v>
          </cell>
          <cell r="I60">
            <v>235751.82173033251</v>
          </cell>
          <cell r="J60">
            <v>88493.99879418363</v>
          </cell>
          <cell r="K60">
            <v>58008.411102745908</v>
          </cell>
          <cell r="L60">
            <v>184810.9517460239</v>
          </cell>
          <cell r="M60">
            <v>80569.163723644699</v>
          </cell>
          <cell r="N60">
            <v>50708.218452560417</v>
          </cell>
          <cell r="O60">
            <v>89.506739557682508</v>
          </cell>
          <cell r="P60">
            <v>0</v>
          </cell>
          <cell r="Q60">
            <v>1397.1692864909851</v>
          </cell>
          <cell r="R60">
            <v>38491.529017190631</v>
          </cell>
          <cell r="S60">
            <v>63752.955192294176</v>
          </cell>
          <cell r="T60">
            <v>26525.637288640886</v>
          </cell>
          <cell r="U60">
            <v>63852.13012551955</v>
          </cell>
          <cell r="V60">
            <v>112914.815838778</v>
          </cell>
          <cell r="W60">
            <v>90928.744445198026</v>
          </cell>
          <cell r="X60">
            <v>0</v>
          </cell>
          <cell r="Y60">
            <v>0</v>
          </cell>
          <cell r="AA60">
            <v>483.55886095061243</v>
          </cell>
          <cell r="AB60">
            <v>0</v>
          </cell>
          <cell r="AC60">
            <v>28632.894653935327</v>
          </cell>
          <cell r="AD60">
            <v>7302.6213377171516</v>
          </cell>
          <cell r="AE60">
            <v>9748.7972619624179</v>
          </cell>
          <cell r="AF60">
            <v>87079.501117433203</v>
          </cell>
          <cell r="AG60">
            <v>44123.713218471217</v>
          </cell>
          <cell r="AH60">
            <v>35.062929546619436</v>
          </cell>
        </row>
        <row r="61">
          <cell r="A61">
            <v>2</v>
          </cell>
          <cell r="B61" t="str">
            <v>CapeCod</v>
          </cell>
          <cell r="C61">
            <v>40148</v>
          </cell>
          <cell r="D61" t="str">
            <v>vol</v>
          </cell>
          <cell r="E61">
            <v>88748.483056565878</v>
          </cell>
          <cell r="F61">
            <v>297.25663270767558</v>
          </cell>
          <cell r="G61">
            <v>4051463.1330605112</v>
          </cell>
          <cell r="H61">
            <v>205074.688204312</v>
          </cell>
          <cell r="I61">
            <v>501091.72602276888</v>
          </cell>
          <cell r="J61">
            <v>162549.59692041448</v>
          </cell>
          <cell r="K61">
            <v>92787.067652076716</v>
          </cell>
          <cell r="L61">
            <v>244097.78765318886</v>
          </cell>
          <cell r="M61">
            <v>95341.8478189124</v>
          </cell>
          <cell r="N61">
            <v>39502.651708985497</v>
          </cell>
          <cell r="O61">
            <v>0</v>
          </cell>
          <cell r="P61">
            <v>7.4642351113643128</v>
          </cell>
          <cell r="Q61">
            <v>2517.5596492135942</v>
          </cell>
          <cell r="R61">
            <v>79073.571948351513</v>
          </cell>
          <cell r="S61">
            <v>119397.35312453638</v>
          </cell>
          <cell r="T61">
            <v>48454.199352709584</v>
          </cell>
          <cell r="U61">
            <v>79905.77189220197</v>
          </cell>
          <cell r="V61">
            <v>145977.63123231108</v>
          </cell>
          <cell r="W61">
            <v>132963.11632141395</v>
          </cell>
          <cell r="X61">
            <v>0</v>
          </cell>
          <cell r="Y61">
            <v>0</v>
          </cell>
          <cell r="AA61">
            <v>3501.6423932438265</v>
          </cell>
          <cell r="AB61">
            <v>0</v>
          </cell>
          <cell r="AC61">
            <v>27531.359730783701</v>
          </cell>
          <cell r="AD61">
            <v>7764.36027642306</v>
          </cell>
          <cell r="AE61">
            <v>9079.0104297982452</v>
          </cell>
          <cell r="AF61">
            <v>110503.55477690675</v>
          </cell>
          <cell r="AG61">
            <v>16164.836376075962</v>
          </cell>
          <cell r="AH61">
            <v>129.50019751290048</v>
          </cell>
        </row>
        <row r="62">
          <cell r="A62">
            <v>2</v>
          </cell>
          <cell r="B62" t="str">
            <v>CapeCod</v>
          </cell>
          <cell r="C62">
            <v>40179</v>
          </cell>
          <cell r="D62" t="str">
            <v>vol</v>
          </cell>
          <cell r="E62">
            <v>102410.38525908798</v>
          </cell>
          <cell r="F62">
            <v>417.62863126332411</v>
          </cell>
          <cell r="G62">
            <v>6038151.9338526912</v>
          </cell>
          <cell r="H62">
            <v>295981.79465742334</v>
          </cell>
          <cell r="I62">
            <v>753575.72721271473</v>
          </cell>
          <cell r="J62">
            <v>272756.41528201615</v>
          </cell>
          <cell r="K62">
            <v>189446.30489942344</v>
          </cell>
          <cell r="L62">
            <v>263920.38059833972</v>
          </cell>
          <cell r="M62">
            <v>126404.34113881071</v>
          </cell>
          <cell r="N62">
            <v>29715.558969642145</v>
          </cell>
          <cell r="O62">
            <v>0</v>
          </cell>
          <cell r="P62">
            <v>16.731144132618887</v>
          </cell>
          <cell r="Q62">
            <v>3258.2332296657187</v>
          </cell>
          <cell r="R62">
            <v>126887.15662485799</v>
          </cell>
          <cell r="S62">
            <v>195802.46342277646</v>
          </cell>
          <cell r="T62">
            <v>71384.24735511675</v>
          </cell>
          <cell r="U62">
            <v>80989.450967170415</v>
          </cell>
          <cell r="V62">
            <v>176001.67167360391</v>
          </cell>
          <cell r="W62">
            <v>170078.47743408018</v>
          </cell>
          <cell r="X62">
            <v>0</v>
          </cell>
          <cell r="Y62">
            <v>2.6529048557331842</v>
          </cell>
          <cell r="AA62">
            <v>1816.7761216736073</v>
          </cell>
          <cell r="AB62">
            <v>40.98649840167009</v>
          </cell>
          <cell r="AC62">
            <v>18550.607381237587</v>
          </cell>
          <cell r="AD62">
            <v>9031.0884388947798</v>
          </cell>
          <cell r="AE62">
            <v>11475.877289000335</v>
          </cell>
          <cell r="AF62">
            <v>88973.04089251293</v>
          </cell>
          <cell r="AG62">
            <v>6512.5637881669118</v>
          </cell>
          <cell r="AH62">
            <v>185.15677013768376</v>
          </cell>
        </row>
        <row r="63">
          <cell r="A63">
            <v>2</v>
          </cell>
          <cell r="B63" t="str">
            <v>CapeCod</v>
          </cell>
          <cell r="C63">
            <v>40210</v>
          </cell>
          <cell r="D63" t="str">
            <v>vol</v>
          </cell>
          <cell r="E63">
            <v>104100.84448840319</v>
          </cell>
          <cell r="F63">
            <v>422.70511042236706</v>
          </cell>
          <cell r="G63">
            <v>6770083.8352631275</v>
          </cell>
          <cell r="H63">
            <v>344918.15273707377</v>
          </cell>
          <cell r="I63">
            <v>897830.53105411283</v>
          </cell>
          <cell r="J63">
            <v>288751.99912141071</v>
          </cell>
          <cell r="K63">
            <v>178883.9679925876</v>
          </cell>
          <cell r="L63">
            <v>271384.31961285119</v>
          </cell>
          <cell r="M63">
            <v>127673.16570750317</v>
          </cell>
          <cell r="N63">
            <v>31284.272682971925</v>
          </cell>
          <cell r="O63">
            <v>0</v>
          </cell>
          <cell r="P63">
            <v>15.780543949387832</v>
          </cell>
          <cell r="Q63">
            <v>3791.6743516440879</v>
          </cell>
          <cell r="R63">
            <v>165903.68570224353</v>
          </cell>
          <cell r="S63">
            <v>226801.10829085216</v>
          </cell>
          <cell r="T63">
            <v>99565.777026650685</v>
          </cell>
          <cell r="U63">
            <v>96380.196554899521</v>
          </cell>
          <cell r="V63">
            <v>187216.33045498849</v>
          </cell>
          <cell r="W63">
            <v>165044.9802450448</v>
          </cell>
          <cell r="X63">
            <v>0</v>
          </cell>
          <cell r="Y63">
            <v>2.4847682859604401</v>
          </cell>
          <cell r="AA63">
            <v>1986.3549766863018</v>
          </cell>
          <cell r="AB63">
            <v>24.439595122568882</v>
          </cell>
          <cell r="AC63">
            <v>12752.175143016593</v>
          </cell>
          <cell r="AD63">
            <v>11146.187778608684</v>
          </cell>
          <cell r="AE63">
            <v>10090.787000566423</v>
          </cell>
          <cell r="AF63">
            <v>94239.561787285405</v>
          </cell>
          <cell r="AG63">
            <v>19332.589925455752</v>
          </cell>
          <cell r="AH63">
            <v>178.66631283249606</v>
          </cell>
        </row>
        <row r="64">
          <cell r="A64">
            <v>2</v>
          </cell>
          <cell r="B64" t="str">
            <v>CapeCod</v>
          </cell>
          <cell r="C64">
            <v>40238</v>
          </cell>
          <cell r="D64" t="str">
            <v>vol</v>
          </cell>
          <cell r="E64">
            <v>83348.34733569379</v>
          </cell>
          <cell r="F64">
            <v>411.73478467659555</v>
          </cell>
          <cell r="G64">
            <v>5659919.7632540967</v>
          </cell>
          <cell r="H64">
            <v>298763.03903100622</v>
          </cell>
          <cell r="I64">
            <v>757465.80618274561</v>
          </cell>
          <cell r="J64">
            <v>244906.9778481175</v>
          </cell>
          <cell r="K64">
            <v>142961.76783717386</v>
          </cell>
          <cell r="L64">
            <v>251161.46665951217</v>
          </cell>
          <cell r="M64">
            <v>105838.16316787887</v>
          </cell>
          <cell r="N64">
            <v>28255.066548982428</v>
          </cell>
          <cell r="O64">
            <v>0</v>
          </cell>
          <cell r="P64">
            <v>12.242223754328323</v>
          </cell>
          <cell r="Q64">
            <v>3423.981594484836</v>
          </cell>
          <cell r="R64">
            <v>145287.79233720381</v>
          </cell>
          <cell r="S64">
            <v>191067.20978630945</v>
          </cell>
          <cell r="T64">
            <v>84362.186640938002</v>
          </cell>
          <cell r="U64">
            <v>81052.359438561398</v>
          </cell>
          <cell r="V64">
            <v>162562.31580676345</v>
          </cell>
          <cell r="W64">
            <v>139787.01639162019</v>
          </cell>
          <cell r="X64">
            <v>0</v>
          </cell>
          <cell r="Y64">
            <v>1.885861352777058</v>
          </cell>
          <cell r="AA64">
            <v>1766.1198654937564</v>
          </cell>
          <cell r="AB64">
            <v>22.398480416512204</v>
          </cell>
          <cell r="AC64">
            <v>12300.71309149246</v>
          </cell>
          <cell r="AD64">
            <v>9219.3903630844452</v>
          </cell>
          <cell r="AE64">
            <v>9210.4559490485335</v>
          </cell>
          <cell r="AF64">
            <v>86962.323376398708</v>
          </cell>
          <cell r="AG64">
            <v>16156.910881822718</v>
          </cell>
          <cell r="AH64">
            <v>168.23125720265435</v>
          </cell>
        </row>
        <row r="65">
          <cell r="A65">
            <v>2</v>
          </cell>
          <cell r="B65" t="str">
            <v>CapeCod</v>
          </cell>
          <cell r="C65">
            <v>40269</v>
          </cell>
          <cell r="D65" t="str">
            <v>vol</v>
          </cell>
          <cell r="E65">
            <v>83470.266563736979</v>
          </cell>
          <cell r="F65">
            <v>386.10548125044949</v>
          </cell>
          <cell r="G65">
            <v>4764305.0347816767</v>
          </cell>
          <cell r="H65">
            <v>265252.21562189847</v>
          </cell>
          <cell r="I65">
            <v>603552.38054659101</v>
          </cell>
          <cell r="J65">
            <v>216014.82161601522</v>
          </cell>
          <cell r="K65">
            <v>126941.91843533909</v>
          </cell>
          <cell r="L65">
            <v>240942.98220378952</v>
          </cell>
          <cell r="M65">
            <v>102995.19850002277</v>
          </cell>
          <cell r="N65">
            <v>18739.240417407051</v>
          </cell>
          <cell r="O65">
            <v>0</v>
          </cell>
          <cell r="P65">
            <v>11.729231769727594</v>
          </cell>
          <cell r="Q65">
            <v>3288.0012849339882</v>
          </cell>
          <cell r="R65">
            <v>126617.67018462285</v>
          </cell>
          <cell r="S65">
            <v>169540.30985835977</v>
          </cell>
          <cell r="T65">
            <v>76755.515241519912</v>
          </cell>
          <cell r="U65">
            <v>76653.325033665737</v>
          </cell>
          <cell r="V65">
            <v>156603.68037067921</v>
          </cell>
          <cell r="W65">
            <v>140793.47031615578</v>
          </cell>
          <cell r="X65">
            <v>0</v>
          </cell>
          <cell r="Y65">
            <v>1.8426493984168157</v>
          </cell>
          <cell r="AA65">
            <v>1454.3134706686913</v>
          </cell>
          <cell r="AB65">
            <v>27.455152491067292</v>
          </cell>
          <cell r="AC65">
            <v>15533.838760110793</v>
          </cell>
          <cell r="AD65">
            <v>8124.98003147294</v>
          </cell>
          <cell r="AE65">
            <v>9504.5557930587311</v>
          </cell>
          <cell r="AF65">
            <v>92236.284244674083</v>
          </cell>
          <cell r="AG65">
            <v>46560.270392132981</v>
          </cell>
          <cell r="AH65">
            <v>176.33382154138963</v>
          </cell>
        </row>
        <row r="66">
          <cell r="A66">
            <v>2</v>
          </cell>
          <cell r="B66" t="str">
            <v>CapeCod</v>
          </cell>
          <cell r="C66">
            <v>40299</v>
          </cell>
          <cell r="D66" t="str">
            <v>vol</v>
          </cell>
          <cell r="E66">
            <v>70877.214882330503</v>
          </cell>
          <cell r="F66">
            <v>351.03285776035364</v>
          </cell>
          <cell r="G66">
            <v>2944502.1139237699</v>
          </cell>
          <cell r="H66">
            <v>175365.90116048304</v>
          </cell>
          <cell r="I66">
            <v>332023.2770753036</v>
          </cell>
          <cell r="J66">
            <v>135741.10765469112</v>
          </cell>
          <cell r="K66">
            <v>81864.242412596417</v>
          </cell>
          <cell r="L66">
            <v>222332.9874746071</v>
          </cell>
          <cell r="M66">
            <v>90765.518999357475</v>
          </cell>
          <cell r="N66">
            <v>19558.966726576349</v>
          </cell>
          <cell r="O66">
            <v>0</v>
          </cell>
          <cell r="P66">
            <v>8.7335128128065804</v>
          </cell>
          <cell r="Q66">
            <v>2341.8190564318747</v>
          </cell>
          <cell r="R66">
            <v>83242.514059950001</v>
          </cell>
          <cell r="S66">
            <v>122331.76152627617</v>
          </cell>
          <cell r="T66">
            <v>53117.602277135658</v>
          </cell>
          <cell r="U66">
            <v>73103.68022745075</v>
          </cell>
          <cell r="V66">
            <v>116497.50659706138</v>
          </cell>
          <cell r="W66">
            <v>131572.36555824551</v>
          </cell>
          <cell r="X66">
            <v>0</v>
          </cell>
          <cell r="Y66">
            <v>1.2480328861780394</v>
          </cell>
          <cell r="AA66">
            <v>624.81380600814521</v>
          </cell>
          <cell r="AB66">
            <v>28.623004269827447</v>
          </cell>
          <cell r="AC66">
            <v>17012.885257825055</v>
          </cell>
          <cell r="AD66">
            <v>6715.8837395841419</v>
          </cell>
          <cell r="AE66">
            <v>10311.817536178525</v>
          </cell>
          <cell r="AF66">
            <v>106468.05325183952</v>
          </cell>
          <cell r="AG66">
            <v>52409.572554152051</v>
          </cell>
          <cell r="AH66">
            <v>164.76332847459727</v>
          </cell>
        </row>
        <row r="67">
          <cell r="A67">
            <v>2</v>
          </cell>
          <cell r="B67" t="str">
            <v>CapeCod</v>
          </cell>
          <cell r="C67">
            <v>40330</v>
          </cell>
          <cell r="D67" t="str">
            <v>vol</v>
          </cell>
          <cell r="E67">
            <v>74308.168763298672</v>
          </cell>
          <cell r="F67">
            <v>335.53188959503154</v>
          </cell>
          <cell r="G67">
            <v>1915120.9601928627</v>
          </cell>
          <cell r="H67">
            <v>110301.49673244392</v>
          </cell>
          <cell r="I67">
            <v>164450.7956385352</v>
          </cell>
          <cell r="J67">
            <v>70001.384625184437</v>
          </cell>
          <cell r="K67">
            <v>56326.420864102438</v>
          </cell>
          <cell r="L67">
            <v>231715.53788279151</v>
          </cell>
          <cell r="M67">
            <v>83895.978816172879</v>
          </cell>
          <cell r="N67">
            <v>23848.340978879784</v>
          </cell>
          <cell r="O67">
            <v>106.07707382052784</v>
          </cell>
          <cell r="P67">
            <v>2.6545512723394906</v>
          </cell>
          <cell r="Q67">
            <v>1519.8786430323114</v>
          </cell>
          <cell r="R67">
            <v>40457.668305222862</v>
          </cell>
          <cell r="S67">
            <v>70148.4906669825</v>
          </cell>
          <cell r="T67">
            <v>43246.834879798356</v>
          </cell>
          <cell r="U67">
            <v>64934.034245367853</v>
          </cell>
          <cell r="V67">
            <v>94855.750917469224</v>
          </cell>
          <cell r="W67">
            <v>125910.80946137336</v>
          </cell>
          <cell r="X67">
            <v>0</v>
          </cell>
          <cell r="Y67">
            <v>0</v>
          </cell>
          <cell r="AA67">
            <v>1038.946415557064</v>
          </cell>
          <cell r="AB67">
            <v>0</v>
          </cell>
          <cell r="AC67">
            <v>17955.488398541729</v>
          </cell>
          <cell r="AD67">
            <v>5941.4375183863222</v>
          </cell>
          <cell r="AE67">
            <v>10673.012363135105</v>
          </cell>
          <cell r="AF67">
            <v>117127.19678363315</v>
          </cell>
          <cell r="AG67">
            <v>36256.245969024319</v>
          </cell>
          <cell r="AH67">
            <v>94.550171019668582</v>
          </cell>
        </row>
        <row r="68">
          <cell r="A68">
            <v>2</v>
          </cell>
          <cell r="B68" t="str">
            <v>CapeCod</v>
          </cell>
          <cell r="C68">
            <v>40360</v>
          </cell>
          <cell r="D68" t="str">
            <v>vol</v>
          </cell>
          <cell r="E68">
            <v>79238.511309849418</v>
          </cell>
          <cell r="F68">
            <v>279.10603540887922</v>
          </cell>
          <cell r="G68">
            <v>1265627.9717221691</v>
          </cell>
          <cell r="H68">
            <v>65026.343305104267</v>
          </cell>
          <cell r="I68">
            <v>89728.693572573044</v>
          </cell>
          <cell r="J68">
            <v>26353.422725746754</v>
          </cell>
          <cell r="K68">
            <v>40765.673178437813</v>
          </cell>
          <cell r="L68">
            <v>210034.26127205882</v>
          </cell>
          <cell r="M68">
            <v>78310.679667297984</v>
          </cell>
          <cell r="N68">
            <v>15497.51454281221</v>
          </cell>
          <cell r="O68">
            <v>192.07135230609822</v>
          </cell>
          <cell r="P68">
            <v>0.53726398995303015</v>
          </cell>
          <cell r="Q68">
            <v>850.7492757406186</v>
          </cell>
          <cell r="R68">
            <v>14134.160850755272</v>
          </cell>
          <cell r="S68">
            <v>29823.978139263774</v>
          </cell>
          <cell r="T68">
            <v>28849.53607550537</v>
          </cell>
          <cell r="U68">
            <v>60997.944441379739</v>
          </cell>
          <cell r="V68">
            <v>78300.151547592657</v>
          </cell>
          <cell r="W68">
            <v>111645.8787570249</v>
          </cell>
          <cell r="X68">
            <v>0.20036552111794401</v>
          </cell>
          <cell r="Y68">
            <v>0</v>
          </cell>
          <cell r="AA68">
            <v>79.069551273841356</v>
          </cell>
          <cell r="AB68">
            <v>0</v>
          </cell>
          <cell r="AC68">
            <v>46394.200776528793</v>
          </cell>
          <cell r="AD68">
            <v>7151.5475094728254</v>
          </cell>
          <cell r="AE68">
            <v>12453.576979083751</v>
          </cell>
          <cell r="AF68">
            <v>108053.54723459178</v>
          </cell>
          <cell r="AG68">
            <v>13184.964277578607</v>
          </cell>
          <cell r="AH68">
            <v>4.4083731159508392</v>
          </cell>
        </row>
        <row r="69">
          <cell r="A69">
            <v>2</v>
          </cell>
          <cell r="B69" t="str">
            <v>CapeCod</v>
          </cell>
          <cell r="C69">
            <v>40391</v>
          </cell>
          <cell r="D69" t="str">
            <v>vol</v>
          </cell>
          <cell r="E69">
            <v>73169.674851054908</v>
          </cell>
          <cell r="F69">
            <v>268.22753925381721</v>
          </cell>
          <cell r="G69">
            <v>1019289.946064314</v>
          </cell>
          <cell r="H69">
            <v>47190.266918533373</v>
          </cell>
          <cell r="I69">
            <v>87212.917286590367</v>
          </cell>
          <cell r="J69">
            <v>23280.712888083566</v>
          </cell>
          <cell r="K69">
            <v>32441.139402372759</v>
          </cell>
          <cell r="L69">
            <v>233261.19023956696</v>
          </cell>
          <cell r="M69">
            <v>79956.574884343368</v>
          </cell>
          <cell r="N69">
            <v>21277.897565722957</v>
          </cell>
          <cell r="O69">
            <v>169.08504314329218</v>
          </cell>
          <cell r="P69">
            <v>0</v>
          </cell>
          <cell r="Q69">
            <v>464.11134567878702</v>
          </cell>
          <cell r="R69">
            <v>11012.612239151558</v>
          </cell>
          <cell r="S69">
            <v>31163.647225873498</v>
          </cell>
          <cell r="T69">
            <v>26433.799504918949</v>
          </cell>
          <cell r="U69">
            <v>58694.784448824234</v>
          </cell>
          <cell r="V69">
            <v>74757.734042843222</v>
          </cell>
          <cell r="W69">
            <v>103664.39781334516</v>
          </cell>
          <cell r="X69">
            <v>0</v>
          </cell>
          <cell r="Y69">
            <v>0</v>
          </cell>
          <cell r="AA69">
            <v>15.813034544968705</v>
          </cell>
          <cell r="AB69">
            <v>0</v>
          </cell>
          <cell r="AC69">
            <v>17793.980188816397</v>
          </cell>
          <cell r="AD69">
            <v>5286.7677208408941</v>
          </cell>
          <cell r="AE69">
            <v>16222.269642848285</v>
          </cell>
          <cell r="AF69">
            <v>104403.17321665586</v>
          </cell>
          <cell r="AG69">
            <v>15236.097181606043</v>
          </cell>
          <cell r="AH69">
            <v>23.465776159020461</v>
          </cell>
        </row>
        <row r="70">
          <cell r="A70">
            <v>2</v>
          </cell>
          <cell r="B70" t="str">
            <v>CapeCod</v>
          </cell>
          <cell r="C70">
            <v>40422</v>
          </cell>
          <cell r="D70" t="str">
            <v>vol</v>
          </cell>
          <cell r="E70">
            <v>67292.483480197057</v>
          </cell>
          <cell r="F70">
            <v>281.18244229163565</v>
          </cell>
          <cell r="G70">
            <v>1054597.9100181616</v>
          </cell>
          <cell r="H70">
            <v>49279.987532050531</v>
          </cell>
          <cell r="I70">
            <v>96774.928381074045</v>
          </cell>
          <cell r="J70">
            <v>24858.688160644426</v>
          </cell>
          <cell r="K70">
            <v>29308.874623422867</v>
          </cell>
          <cell r="L70">
            <v>247453.72106744695</v>
          </cell>
          <cell r="M70">
            <v>78905.027901968322</v>
          </cell>
          <cell r="N70">
            <v>24387.176373661849</v>
          </cell>
          <cell r="O70">
            <v>99.46965620332108</v>
          </cell>
          <cell r="P70">
            <v>2.5264668430474146</v>
          </cell>
          <cell r="Q70">
            <v>480.75177184543782</v>
          </cell>
          <cell r="R70">
            <v>12197.038133907741</v>
          </cell>
          <cell r="S70">
            <v>32058.541844373965</v>
          </cell>
          <cell r="T70">
            <v>33396.792322572896</v>
          </cell>
          <cell r="U70">
            <v>59479.62510409292</v>
          </cell>
          <cell r="V70">
            <v>78030.752011851422</v>
          </cell>
          <cell r="W70">
            <v>115159.13602181738</v>
          </cell>
          <cell r="X70">
            <v>0.31292692770548308</v>
          </cell>
          <cell r="Y70">
            <v>1.1691192784279977E-2</v>
          </cell>
          <cell r="AA70">
            <v>43.937729641217274</v>
          </cell>
          <cell r="AB70">
            <v>0</v>
          </cell>
          <cell r="AC70">
            <v>27340.650074949986</v>
          </cell>
          <cell r="AD70">
            <v>5762.4726663977972</v>
          </cell>
          <cell r="AE70">
            <v>16744.279700783442</v>
          </cell>
          <cell r="AF70">
            <v>107358.01781079407</v>
          </cell>
          <cell r="AG70">
            <v>25994.928857885501</v>
          </cell>
          <cell r="AH70">
            <v>69.322857766220579</v>
          </cell>
        </row>
        <row r="71">
          <cell r="A71">
            <v>2</v>
          </cell>
          <cell r="B71" t="str">
            <v>CapeCod</v>
          </cell>
          <cell r="C71">
            <v>40452</v>
          </cell>
          <cell r="D71" t="str">
            <v>vol</v>
          </cell>
          <cell r="E71">
            <v>60019.935396495464</v>
          </cell>
          <cell r="F71">
            <v>285.45562565364816</v>
          </cell>
          <cell r="G71">
            <v>1180648.7356193617</v>
          </cell>
          <cell r="H71">
            <v>58866.250417164367</v>
          </cell>
          <cell r="I71">
            <v>79838.052677535597</v>
          </cell>
          <cell r="J71">
            <v>40142.626160445972</v>
          </cell>
          <cell r="K71">
            <v>52596.796538220144</v>
          </cell>
          <cell r="L71">
            <v>216751.61373501053</v>
          </cell>
          <cell r="M71">
            <v>86902.025682136795</v>
          </cell>
          <cell r="N71">
            <v>27436.856756915819</v>
          </cell>
          <cell r="O71">
            <v>55.345806801598115</v>
          </cell>
          <cell r="P71">
            <v>7.1956385337293636</v>
          </cell>
          <cell r="Q71">
            <v>565.58230547622986</v>
          </cell>
          <cell r="R71">
            <v>20067.005544681128</v>
          </cell>
          <cell r="S71">
            <v>45816.45628537664</v>
          </cell>
          <cell r="T71">
            <v>36749.657489625286</v>
          </cell>
          <cell r="U71">
            <v>62632.487243695665</v>
          </cell>
          <cell r="V71">
            <v>85609.986637843569</v>
          </cell>
          <cell r="W71">
            <v>115190.21704261485</v>
          </cell>
          <cell r="X71">
            <v>1.4246870868805073</v>
          </cell>
          <cell r="Y71">
            <v>0.46820930361656254</v>
          </cell>
          <cell r="AA71">
            <v>115.64370055033611</v>
          </cell>
          <cell r="AB71">
            <v>0</v>
          </cell>
          <cell r="AC71">
            <v>87571.877664766551</v>
          </cell>
          <cell r="AD71">
            <v>6410.1410100402472</v>
          </cell>
          <cell r="AE71">
            <v>12573.75259630962</v>
          </cell>
          <cell r="AF71">
            <v>113035.64658627771</v>
          </cell>
          <cell r="AG71">
            <v>48126.039904968202</v>
          </cell>
          <cell r="AH71">
            <v>78.157412159202792</v>
          </cell>
        </row>
        <row r="72">
          <cell r="A72">
            <v>2</v>
          </cell>
          <cell r="B72" t="str">
            <v>CapeCod</v>
          </cell>
          <cell r="C72">
            <v>40483</v>
          </cell>
          <cell r="D72" t="str">
            <v>vol</v>
          </cell>
          <cell r="E72">
            <v>76905.037930925464</v>
          </cell>
          <cell r="F72">
            <v>509.40424884056631</v>
          </cell>
          <cell r="G72">
            <v>2580058.7176849553</v>
          </cell>
          <cell r="H72">
            <v>150034.92952658187</v>
          </cell>
          <cell r="I72">
            <v>217130.23395113068</v>
          </cell>
          <cell r="J72">
            <v>105317.64882656725</v>
          </cell>
          <cell r="K72">
            <v>101839.63717206144</v>
          </cell>
          <cell r="L72">
            <v>224082.40516181377</v>
          </cell>
          <cell r="M72">
            <v>113848.33971459672</v>
          </cell>
          <cell r="N72">
            <v>27482.73941028152</v>
          </cell>
          <cell r="O72">
            <v>0</v>
          </cell>
          <cell r="P72">
            <v>14.42345429843869</v>
          </cell>
          <cell r="Q72">
            <v>1615.8217414157502</v>
          </cell>
          <cell r="R72">
            <v>58636.324574635757</v>
          </cell>
          <cell r="S72">
            <v>102068.77774202562</v>
          </cell>
          <cell r="T72">
            <v>72061.11923744544</v>
          </cell>
          <cell r="U72">
            <v>89916.981672287031</v>
          </cell>
          <cell r="V72">
            <v>130357.23254259297</v>
          </cell>
          <cell r="W72">
            <v>128335.21450732258</v>
          </cell>
          <cell r="X72">
            <v>0</v>
          </cell>
          <cell r="Y72">
            <v>1.6782243817870435</v>
          </cell>
          <cell r="AA72">
            <v>600.94217065532052</v>
          </cell>
          <cell r="AB72">
            <v>1432.5815634119579</v>
          </cell>
          <cell r="AC72">
            <v>21928.697059080911</v>
          </cell>
          <cell r="AD72">
            <v>9733.1783527958123</v>
          </cell>
          <cell r="AE72">
            <v>12507.754317077986</v>
          </cell>
          <cell r="AF72">
            <v>136279.30440799674</v>
          </cell>
          <cell r="AG72">
            <v>46350.417983835599</v>
          </cell>
          <cell r="AH72">
            <v>170.06195636388105</v>
          </cell>
        </row>
        <row r="73">
          <cell r="A73">
            <v>2</v>
          </cell>
          <cell r="B73" t="str">
            <v>CapeCod</v>
          </cell>
          <cell r="C73">
            <v>40513</v>
          </cell>
          <cell r="D73" t="str">
            <v>vol</v>
          </cell>
          <cell r="E73">
            <v>97687.414858194359</v>
          </cell>
          <cell r="F73">
            <v>688.50343027223926</v>
          </cell>
          <cell r="G73">
            <v>4690316.204862712</v>
          </cell>
          <cell r="H73">
            <v>252884.01180692701</v>
          </cell>
          <cell r="I73">
            <v>605047.27816645941</v>
          </cell>
          <cell r="J73">
            <v>98683.202809191935</v>
          </cell>
          <cell r="K73">
            <v>27074.760978888629</v>
          </cell>
          <cell r="L73">
            <v>322828.27702278737</v>
          </cell>
          <cell r="M73">
            <v>106073.45035765013</v>
          </cell>
          <cell r="N73">
            <v>27147.096369858642</v>
          </cell>
          <cell r="O73">
            <v>0</v>
          </cell>
          <cell r="P73">
            <v>34.135177893393802</v>
          </cell>
          <cell r="Q73">
            <v>2747.6297349684796</v>
          </cell>
          <cell r="R73">
            <v>151954.21980756163</v>
          </cell>
          <cell r="S73">
            <v>252000.19350487768</v>
          </cell>
          <cell r="T73">
            <v>31945.294738082612</v>
          </cell>
          <cell r="U73">
            <v>115322.39513666942</v>
          </cell>
          <cell r="V73">
            <v>163744.51380284189</v>
          </cell>
          <cell r="W73">
            <v>218109.52954322752</v>
          </cell>
          <cell r="X73">
            <v>0</v>
          </cell>
          <cell r="Y73">
            <v>4.5571511096543986</v>
          </cell>
          <cell r="AA73">
            <v>4104.587599327765</v>
          </cell>
          <cell r="AB73">
            <v>2184.9624522424283</v>
          </cell>
          <cell r="AC73">
            <v>16370.879849582787</v>
          </cell>
          <cell r="AD73">
            <v>9040.8996314807373</v>
          </cell>
          <cell r="AE73">
            <v>22754.420622439418</v>
          </cell>
          <cell r="AF73">
            <v>152168.21451751314</v>
          </cell>
          <cell r="AG73">
            <v>33923.705750862609</v>
          </cell>
          <cell r="AH73">
            <v>272.64396287004701</v>
          </cell>
        </row>
        <row r="74">
          <cell r="A74">
            <v>2</v>
          </cell>
          <cell r="B74" t="str">
            <v>CapeCod</v>
          </cell>
          <cell r="C74">
            <v>40544</v>
          </cell>
          <cell r="D74" t="str">
            <v>vol</v>
          </cell>
          <cell r="E74">
            <v>113130.86263163925</v>
          </cell>
          <cell r="F74">
            <v>885.23311531477952</v>
          </cell>
          <cell r="G74">
            <v>6921875.1173815243</v>
          </cell>
          <cell r="H74">
            <v>361667.4871411919</v>
          </cell>
          <cell r="I74">
            <v>1063931.897159487</v>
          </cell>
          <cell r="J74">
            <v>128960.61261656031</v>
          </cell>
          <cell r="K74">
            <v>18869.921447940138</v>
          </cell>
          <cell r="L74">
            <v>339868.02813390375</v>
          </cell>
          <cell r="M74">
            <v>112733.59113960661</v>
          </cell>
          <cell r="N74">
            <v>21089.18015548366</v>
          </cell>
          <cell r="O74">
            <v>0</v>
          </cell>
          <cell r="P74">
            <v>5.9116655777649134</v>
          </cell>
          <cell r="Q74">
            <v>3646.1517492214521</v>
          </cell>
          <cell r="R74">
            <v>241804.63578826407</v>
          </cell>
          <cell r="S74">
            <v>360478.6437393002</v>
          </cell>
          <cell r="T74">
            <v>27689.606627910383</v>
          </cell>
          <cell r="U74">
            <v>117073.55738306847</v>
          </cell>
          <cell r="V74">
            <v>224599.9040187315</v>
          </cell>
          <cell r="W74">
            <v>296799.81939307065</v>
          </cell>
          <cell r="X74">
            <v>0</v>
          </cell>
          <cell r="Y74">
            <v>4.3768523575364604</v>
          </cell>
          <cell r="AA74">
            <v>4123.2347330908715</v>
          </cell>
          <cell r="AB74">
            <v>3268.766424063293</v>
          </cell>
          <cell r="AC74">
            <v>3966.2072002692244</v>
          </cell>
          <cell r="AD74">
            <v>11127.457830744224</v>
          </cell>
          <cell r="AE74">
            <v>38648.908204705178</v>
          </cell>
          <cell r="AF74">
            <v>132929.51336763045</v>
          </cell>
          <cell r="AG74">
            <v>28300.470456580697</v>
          </cell>
          <cell r="AH74">
            <v>0</v>
          </cell>
        </row>
        <row r="75">
          <cell r="A75">
            <v>2</v>
          </cell>
          <cell r="B75" t="str">
            <v>CapeCod</v>
          </cell>
          <cell r="C75">
            <v>40575</v>
          </cell>
          <cell r="D75" t="str">
            <v>vol</v>
          </cell>
          <cell r="E75">
            <v>120031.28962905631</v>
          </cell>
          <cell r="F75">
            <v>853.47342644188859</v>
          </cell>
          <cell r="G75">
            <v>8265183.9908262063</v>
          </cell>
          <cell r="H75">
            <v>441228.90732186812</v>
          </cell>
          <cell r="I75">
            <v>1300006.3673931353</v>
          </cell>
          <cell r="J75">
            <v>150823.53719349636</v>
          </cell>
          <cell r="K75">
            <v>19566.261259832612</v>
          </cell>
          <cell r="L75">
            <v>391824.95520901901</v>
          </cell>
          <cell r="M75">
            <v>117374.62175843197</v>
          </cell>
          <cell r="N75">
            <v>24807.310640359457</v>
          </cell>
          <cell r="O75">
            <v>0</v>
          </cell>
          <cell r="P75">
            <v>7.7266859619057957</v>
          </cell>
          <cell r="Q75">
            <v>4517.9653307427188</v>
          </cell>
          <cell r="R75">
            <v>305100.95318770671</v>
          </cell>
          <cell r="S75">
            <v>428759.89895476273</v>
          </cell>
          <cell r="T75">
            <v>35643.800708006289</v>
          </cell>
          <cell r="U75">
            <v>138402.32456867976</v>
          </cell>
          <cell r="V75">
            <v>264320.95616630389</v>
          </cell>
          <cell r="W75">
            <v>304905.63170746679</v>
          </cell>
          <cell r="X75">
            <v>0</v>
          </cell>
          <cell r="Y75">
            <v>4.8504116599520968</v>
          </cell>
          <cell r="AA75">
            <v>5767.9741845273147</v>
          </cell>
          <cell r="AB75">
            <v>3798.5914691654157</v>
          </cell>
          <cell r="AC75">
            <v>3383.4178174057101</v>
          </cell>
          <cell r="AD75">
            <v>12709.983824091458</v>
          </cell>
          <cell r="AE75">
            <v>40494.656155591249</v>
          </cell>
          <cell r="AF75">
            <v>130253.13248072276</v>
          </cell>
          <cell r="AG75">
            <v>45162.85561228732</v>
          </cell>
          <cell r="AH75">
            <v>0</v>
          </cell>
        </row>
        <row r="76">
          <cell r="A76">
            <v>2</v>
          </cell>
          <cell r="B76" t="str">
            <v>CapeCod</v>
          </cell>
          <cell r="C76">
            <v>40603</v>
          </cell>
          <cell r="D76" t="str">
            <v>vol</v>
          </cell>
          <cell r="E76">
            <v>98408.549032269133</v>
          </cell>
          <cell r="F76">
            <v>835.62959302582112</v>
          </cell>
          <cell r="G76">
            <v>7215145.212976465</v>
          </cell>
          <cell r="H76">
            <v>403372.45228330593</v>
          </cell>
          <cell r="I76">
            <v>1122609.7953571035</v>
          </cell>
          <cell r="J76">
            <v>134211.15941736029</v>
          </cell>
          <cell r="K76">
            <v>16172.645030818538</v>
          </cell>
          <cell r="L76">
            <v>356949.3255915991</v>
          </cell>
          <cell r="M76">
            <v>102952.35625397677</v>
          </cell>
          <cell r="N76">
            <v>22683.49034958554</v>
          </cell>
          <cell r="O76">
            <v>0</v>
          </cell>
          <cell r="P76">
            <v>7.7041856929710493</v>
          </cell>
          <cell r="Q76">
            <v>4265.7875306674396</v>
          </cell>
          <cell r="R76">
            <v>278029.96892041428</v>
          </cell>
          <cell r="S76">
            <v>376290.38839281932</v>
          </cell>
          <cell r="T76">
            <v>31652.880344953304</v>
          </cell>
          <cell r="U76">
            <v>119264.67817749377</v>
          </cell>
          <cell r="V76">
            <v>231937.55199414582</v>
          </cell>
          <cell r="W76">
            <v>266359.96685181721</v>
          </cell>
          <cell r="X76">
            <v>0</v>
          </cell>
          <cell r="Y76">
            <v>3.8791363352255579</v>
          </cell>
          <cell r="AA76">
            <v>5343.5517455990894</v>
          </cell>
          <cell r="AB76">
            <v>3390.8340049845706</v>
          </cell>
          <cell r="AC76">
            <v>2872.8675122641398</v>
          </cell>
          <cell r="AD76">
            <v>11438.845503320061</v>
          </cell>
          <cell r="AE76">
            <v>37809.942071291633</v>
          </cell>
          <cell r="AF76">
            <v>131098.11592867557</v>
          </cell>
          <cell r="AG76">
            <v>34290.350034517112</v>
          </cell>
          <cell r="AH76">
            <v>0</v>
          </cell>
        </row>
        <row r="77">
          <cell r="A77">
            <v>2</v>
          </cell>
          <cell r="B77" t="str">
            <v>CapeCod</v>
          </cell>
          <cell r="C77">
            <v>40634</v>
          </cell>
          <cell r="D77" t="str">
            <v>vol</v>
          </cell>
          <cell r="E77">
            <v>89609.105825595136</v>
          </cell>
          <cell r="F77">
            <v>753.6203048886382</v>
          </cell>
          <cell r="G77">
            <v>5690432.8390416838</v>
          </cell>
          <cell r="H77">
            <v>337156.32912329718</v>
          </cell>
          <cell r="I77">
            <v>859237.08692455769</v>
          </cell>
          <cell r="J77">
            <v>109104.79252489474</v>
          </cell>
          <cell r="K77">
            <v>12815.734400651969</v>
          </cell>
          <cell r="L77">
            <v>286694.26749045152</v>
          </cell>
          <cell r="M77">
            <v>90291.494480469686</v>
          </cell>
          <cell r="N77">
            <v>18438.163814922533</v>
          </cell>
          <cell r="O77">
            <v>0</v>
          </cell>
          <cell r="P77">
            <v>11.63316568400931</v>
          </cell>
          <cell r="Q77">
            <v>3829.6006958383573</v>
          </cell>
          <cell r="R77">
            <v>221808.72564799833</v>
          </cell>
          <cell r="S77">
            <v>305807.04155671061</v>
          </cell>
          <cell r="T77">
            <v>27128.412455665828</v>
          </cell>
          <cell r="U77">
            <v>110260.66350755648</v>
          </cell>
          <cell r="V77">
            <v>205971.17784437095</v>
          </cell>
          <cell r="W77">
            <v>248599.9302612124</v>
          </cell>
          <cell r="X77">
            <v>0</v>
          </cell>
          <cell r="Y77">
            <v>3.5991162922069617</v>
          </cell>
          <cell r="AA77">
            <v>4088.754985916139</v>
          </cell>
          <cell r="AB77">
            <v>2865.8024051784473</v>
          </cell>
          <cell r="AC77">
            <v>2562.7033673950509</v>
          </cell>
          <cell r="AD77">
            <v>9924.409476989229</v>
          </cell>
          <cell r="AE77">
            <v>36237.051613086463</v>
          </cell>
          <cell r="AF77">
            <v>138306.2413136226</v>
          </cell>
          <cell r="AG77">
            <v>74234.621574481818</v>
          </cell>
          <cell r="AH77">
            <v>55.253592061162124</v>
          </cell>
        </row>
        <row r="78">
          <cell r="A78">
            <v>2</v>
          </cell>
          <cell r="B78" t="str">
            <v>CapeCod</v>
          </cell>
          <cell r="C78">
            <v>40664</v>
          </cell>
          <cell r="D78" t="str">
            <v>vol</v>
          </cell>
          <cell r="E78">
            <v>71551.142402657046</v>
          </cell>
          <cell r="F78">
            <v>594.22247054959132</v>
          </cell>
          <cell r="G78">
            <v>3339816.7253367477</v>
          </cell>
          <cell r="H78">
            <v>209883.38797656487</v>
          </cell>
          <cell r="I78">
            <v>433344.86436871404</v>
          </cell>
          <cell r="J78">
            <v>64944.704723919043</v>
          </cell>
          <cell r="K78">
            <v>7061.0281026608418</v>
          </cell>
          <cell r="L78">
            <v>249226.68027088852</v>
          </cell>
          <cell r="M78">
            <v>76483.981174074434</v>
          </cell>
          <cell r="N78">
            <v>18031.937875680931</v>
          </cell>
          <cell r="O78">
            <v>0</v>
          </cell>
          <cell r="P78">
            <v>15.729163922172239</v>
          </cell>
          <cell r="Q78">
            <v>2567.6868937686368</v>
          </cell>
          <cell r="R78">
            <v>138915.57441462547</v>
          </cell>
          <cell r="S78">
            <v>201327.2414036695</v>
          </cell>
          <cell r="T78">
            <v>20496.406976927155</v>
          </cell>
          <cell r="U78">
            <v>94927.474983690481</v>
          </cell>
          <cell r="V78">
            <v>136628.61562236294</v>
          </cell>
          <cell r="W78">
            <v>221758.03835729908</v>
          </cell>
          <cell r="X78">
            <v>0</v>
          </cell>
          <cell r="Y78">
            <v>2.993105757488443</v>
          </cell>
          <cell r="AA78">
            <v>1635.4336529464247</v>
          </cell>
          <cell r="AB78">
            <v>1917.820232173274</v>
          </cell>
          <cell r="AC78">
            <v>2416.938849620667</v>
          </cell>
          <cell r="AD78">
            <v>7766.4864410946047</v>
          </cell>
          <cell r="AE78">
            <v>37375.859556150848</v>
          </cell>
          <cell r="AF78">
            <v>153107.23503020583</v>
          </cell>
          <cell r="AG78">
            <v>79208.949694794021</v>
          </cell>
          <cell r="AH78">
            <v>157.58520323798061</v>
          </cell>
        </row>
        <row r="79">
          <cell r="A79">
            <v>2</v>
          </cell>
          <cell r="B79" t="str">
            <v>CapeCod</v>
          </cell>
          <cell r="C79">
            <v>40695</v>
          </cell>
          <cell r="D79" t="str">
            <v>vol</v>
          </cell>
          <cell r="E79">
            <v>68142.771280469897</v>
          </cell>
          <cell r="F79">
            <v>511.73135439823625</v>
          </cell>
          <cell r="G79">
            <v>2057256.786319566</v>
          </cell>
          <cell r="H79">
            <v>125348.49149237332</v>
          </cell>
          <cell r="I79">
            <v>199832.15764939759</v>
          </cell>
          <cell r="J79">
            <v>31226.544917870891</v>
          </cell>
          <cell r="K79">
            <v>4102.9936909397775</v>
          </cell>
          <cell r="L79">
            <v>247238.75857164938</v>
          </cell>
          <cell r="M79">
            <v>63782.808492651515</v>
          </cell>
          <cell r="N79">
            <v>20847.446535558989</v>
          </cell>
          <cell r="O79">
            <v>0</v>
          </cell>
          <cell r="P79">
            <v>16.677606360286667</v>
          </cell>
          <cell r="Q79">
            <v>1536.7248780176835</v>
          </cell>
          <cell r="R79">
            <v>62922.180102781094</v>
          </cell>
          <cell r="S79">
            <v>110135.70735690551</v>
          </cell>
          <cell r="T79">
            <v>17162.530816301485</v>
          </cell>
          <cell r="U79">
            <v>80121.831251973999</v>
          </cell>
          <cell r="V79">
            <v>99296.035493021845</v>
          </cell>
          <cell r="W79">
            <v>200806.36501042685</v>
          </cell>
          <cell r="X79">
            <v>2.5077958290493143</v>
          </cell>
          <cell r="Y79">
            <v>1.797749612828351</v>
          </cell>
          <cell r="AA79">
            <v>2739.9731823901102</v>
          </cell>
          <cell r="AB79">
            <v>1196.0211853409644</v>
          </cell>
          <cell r="AC79">
            <v>0</v>
          </cell>
          <cell r="AD79">
            <v>6035.2745671598359</v>
          </cell>
          <cell r="AE79">
            <v>37934.967553626862</v>
          </cell>
          <cell r="AF79">
            <v>158833.54271476099</v>
          </cell>
          <cell r="AG79">
            <v>69393.948530072201</v>
          </cell>
          <cell r="AH79">
            <v>133.46752865852903</v>
          </cell>
        </row>
        <row r="80">
          <cell r="A80">
            <v>2</v>
          </cell>
          <cell r="B80" t="str">
            <v>CapeCod</v>
          </cell>
          <cell r="C80">
            <v>40725</v>
          </cell>
          <cell r="D80" t="str">
            <v>vol</v>
          </cell>
          <cell r="E80">
            <v>70684.911963110862</v>
          </cell>
          <cell r="F80">
            <v>442.2446550187596</v>
          </cell>
          <cell r="G80">
            <v>1341997.7381439793</v>
          </cell>
          <cell r="H80">
            <v>71964.83584299263</v>
          </cell>
          <cell r="I80">
            <v>82112.684719706362</v>
          </cell>
          <cell r="J80">
            <v>9814.1195475000586</v>
          </cell>
          <cell r="K80">
            <v>2874.6819990788304</v>
          </cell>
          <cell r="L80">
            <v>231521.35337996</v>
          </cell>
          <cell r="M80">
            <v>55672.855907413163</v>
          </cell>
          <cell r="N80">
            <v>12324.282892850119</v>
          </cell>
          <cell r="O80">
            <v>0</v>
          </cell>
          <cell r="P80">
            <v>21.972244127434369</v>
          </cell>
          <cell r="Q80">
            <v>807.87436764949121</v>
          </cell>
          <cell r="R80">
            <v>28781.480433684599</v>
          </cell>
          <cell r="S80">
            <v>58222.59169270406</v>
          </cell>
          <cell r="T80">
            <v>10147.643909958486</v>
          </cell>
          <cell r="U80">
            <v>68086.319996401013</v>
          </cell>
          <cell r="V80">
            <v>75299.403453344014</v>
          </cell>
          <cell r="W80">
            <v>174766.21565184963</v>
          </cell>
          <cell r="X80">
            <v>7.6415724166469037</v>
          </cell>
          <cell r="Y80">
            <v>2.2786611190944819</v>
          </cell>
          <cell r="AA80">
            <v>367.33213075689054</v>
          </cell>
          <cell r="AB80">
            <v>729.46228432752491</v>
          </cell>
          <cell r="AC80">
            <v>944.3994444327584</v>
          </cell>
          <cell r="AD80">
            <v>7050.3693812210486</v>
          </cell>
          <cell r="AE80">
            <v>44549.957784472048</v>
          </cell>
          <cell r="AF80">
            <v>142832.8350078045</v>
          </cell>
          <cell r="AG80">
            <v>43490.320753269407</v>
          </cell>
          <cell r="AH80">
            <v>77.134850765877971</v>
          </cell>
        </row>
        <row r="81">
          <cell r="A81">
            <v>2</v>
          </cell>
          <cell r="B81" t="str">
            <v>CapeCod</v>
          </cell>
          <cell r="C81">
            <v>40756</v>
          </cell>
          <cell r="D81" t="str">
            <v>vol</v>
          </cell>
          <cell r="E81">
            <v>67793.045385246834</v>
          </cell>
          <cell r="F81">
            <v>453.49302268912254</v>
          </cell>
          <cell r="G81">
            <v>1131003.0116357142</v>
          </cell>
          <cell r="H81">
            <v>54069.316515617313</v>
          </cell>
          <cell r="I81">
            <v>74817.845495189438</v>
          </cell>
          <cell r="J81">
            <v>8362.7870404163568</v>
          </cell>
          <cell r="K81">
            <v>2191.1667424004008</v>
          </cell>
          <cell r="L81">
            <v>267811.09561235167</v>
          </cell>
          <cell r="M81">
            <v>57926.855488520181</v>
          </cell>
          <cell r="N81">
            <v>19038.283331776616</v>
          </cell>
          <cell r="O81">
            <v>0</v>
          </cell>
          <cell r="P81">
            <v>11.319965925980476</v>
          </cell>
          <cell r="Q81">
            <v>86.251165318513841</v>
          </cell>
          <cell r="R81">
            <v>21412.165960575116</v>
          </cell>
          <cell r="S81">
            <v>54037.683898181465</v>
          </cell>
          <cell r="T81">
            <v>10281.604866621477</v>
          </cell>
          <cell r="U81">
            <v>67745.957691415533</v>
          </cell>
          <cell r="V81">
            <v>69299.158393471414</v>
          </cell>
          <cell r="W81">
            <v>169265.11191252532</v>
          </cell>
          <cell r="X81">
            <v>9.8725815598189559</v>
          </cell>
          <cell r="Y81">
            <v>0.87690780382607048</v>
          </cell>
          <cell r="AA81">
            <v>45.120787806589782</v>
          </cell>
          <cell r="AB81">
            <v>636.43491314834318</v>
          </cell>
          <cell r="AC81">
            <v>0</v>
          </cell>
          <cell r="AD81">
            <v>5655.2805915095068</v>
          </cell>
          <cell r="AE81">
            <v>58785.729293741177</v>
          </cell>
          <cell r="AF81">
            <v>135459.3337001302</v>
          </cell>
          <cell r="AG81">
            <v>51434.920702282892</v>
          </cell>
          <cell r="AH81">
            <v>29.239438061457015</v>
          </cell>
        </row>
        <row r="82">
          <cell r="A82">
            <v>2</v>
          </cell>
          <cell r="B82" t="str">
            <v>CapeCod</v>
          </cell>
          <cell r="C82">
            <v>40787</v>
          </cell>
          <cell r="D82" t="str">
            <v>vol</v>
          </cell>
          <cell r="E82">
            <v>60607.685520702602</v>
          </cell>
          <cell r="F82">
            <v>494.67279570975927</v>
          </cell>
          <cell r="G82">
            <v>1145621.5199760359</v>
          </cell>
          <cell r="H82">
            <v>55270.59568139047</v>
          </cell>
          <cell r="I82">
            <v>76919.10014394141</v>
          </cell>
          <cell r="J82">
            <v>9286.5685568028093</v>
          </cell>
          <cell r="K82">
            <v>2698.3277733570312</v>
          </cell>
          <cell r="L82">
            <v>275339.20792104502</v>
          </cell>
          <cell r="M82">
            <v>55418.759625189894</v>
          </cell>
          <cell r="N82">
            <v>21625.376140551263</v>
          </cell>
          <cell r="O82">
            <v>0</v>
          </cell>
          <cell r="P82">
            <v>11.917300238228551</v>
          </cell>
          <cell r="Q82">
            <v>86.821713900577919</v>
          </cell>
          <cell r="R82">
            <v>22166.547763194674</v>
          </cell>
          <cell r="S82">
            <v>55223.009009596593</v>
          </cell>
          <cell r="T82">
            <v>11550.247795661506</v>
          </cell>
          <cell r="U82">
            <v>68835.891528722335</v>
          </cell>
          <cell r="V82">
            <v>72579.248284297151</v>
          </cell>
          <cell r="W82">
            <v>168547.10169176082</v>
          </cell>
          <cell r="X82">
            <v>15.095093526115498</v>
          </cell>
          <cell r="Y82">
            <v>0.54416943135026441</v>
          </cell>
          <cell r="AA82">
            <v>108.28880348810777</v>
          </cell>
          <cell r="AB82">
            <v>679.77184233060086</v>
          </cell>
          <cell r="AC82">
            <v>0</v>
          </cell>
          <cell r="AD82">
            <v>6424.859222807092</v>
          </cell>
          <cell r="AE82">
            <v>59109.533435140773</v>
          </cell>
          <cell r="AF82">
            <v>144306.75600519427</v>
          </cell>
          <cell r="AG82">
            <v>64352.859762967993</v>
          </cell>
          <cell r="AH82">
            <v>58.54256066769112</v>
          </cell>
        </row>
        <row r="83">
          <cell r="A83">
            <v>2</v>
          </cell>
          <cell r="B83" t="str">
            <v>CapeCod</v>
          </cell>
          <cell r="C83">
            <v>40817</v>
          </cell>
          <cell r="D83" t="str">
            <v>vol</v>
          </cell>
          <cell r="E83">
            <v>56992.199962127634</v>
          </cell>
          <cell r="F83">
            <v>518.634766005247</v>
          </cell>
          <cell r="G83">
            <v>1281777.1786946396</v>
          </cell>
          <cell r="H83">
            <v>65870.794372201257</v>
          </cell>
          <cell r="I83">
            <v>113300.37458187155</v>
          </cell>
          <cell r="J83">
            <v>18718.88272904672</v>
          </cell>
          <cell r="K83">
            <v>4050.7248144949945</v>
          </cell>
          <cell r="L83">
            <v>255695.90114685029</v>
          </cell>
          <cell r="M83">
            <v>46094.723405289405</v>
          </cell>
          <cell r="N83">
            <v>430.48564098984582</v>
          </cell>
          <cell r="O83">
            <v>0</v>
          </cell>
          <cell r="P83">
            <v>9.8493415910491944</v>
          </cell>
          <cell r="Q83">
            <v>123.98902514130741</v>
          </cell>
          <cell r="R83">
            <v>31289.017382968486</v>
          </cell>
          <cell r="S83">
            <v>70618.371258377039</v>
          </cell>
          <cell r="T83">
            <v>22833.882603619619</v>
          </cell>
          <cell r="U83">
            <v>77977.144225695505</v>
          </cell>
          <cell r="V83">
            <v>77319.459519123324</v>
          </cell>
          <cell r="W83">
            <v>152271.76687566112</v>
          </cell>
          <cell r="X83">
            <v>14.584072422871813</v>
          </cell>
          <cell r="Y83">
            <v>0.20172558516495973</v>
          </cell>
          <cell r="AA83">
            <v>563.45137410505356</v>
          </cell>
          <cell r="AB83">
            <v>1119.7632735753859</v>
          </cell>
          <cell r="AC83">
            <v>0</v>
          </cell>
          <cell r="AD83">
            <v>5542.1531541957729</v>
          </cell>
          <cell r="AE83">
            <v>44363.279589035847</v>
          </cell>
          <cell r="AF83">
            <v>161684.23864862497</v>
          </cell>
          <cell r="AG83">
            <v>74049.610165764607</v>
          </cell>
          <cell r="AH83">
            <v>53.791565648540576</v>
          </cell>
        </row>
        <row r="84">
          <cell r="A84">
            <v>2</v>
          </cell>
          <cell r="B84" t="str">
            <v>CapeCod</v>
          </cell>
          <cell r="C84">
            <v>40848</v>
          </cell>
          <cell r="D84" t="str">
            <v>vol</v>
          </cell>
          <cell r="E84">
            <v>73269.495165296961</v>
          </cell>
          <cell r="F84">
            <v>776.59005499093075</v>
          </cell>
          <cell r="G84">
            <v>2704755.5063562454</v>
          </cell>
          <cell r="H84">
            <v>157455.82648093309</v>
          </cell>
          <cell r="I84">
            <v>298197.28596144944</v>
          </cell>
          <cell r="J84">
            <v>63590.404108738599</v>
          </cell>
          <cell r="K84">
            <v>13939.450031168923</v>
          </cell>
          <cell r="L84">
            <v>268754.89949368179</v>
          </cell>
          <cell r="M84">
            <v>51182.306513993637</v>
          </cell>
          <cell r="N84">
            <v>746.14560195868648</v>
          </cell>
          <cell r="O84">
            <v>0</v>
          </cell>
          <cell r="P84">
            <v>15.793544271847518</v>
          </cell>
          <cell r="Q84">
            <v>384.97995564597818</v>
          </cell>
          <cell r="R84">
            <v>85985.495150912364</v>
          </cell>
          <cell r="S84">
            <v>160867.10091084425</v>
          </cell>
          <cell r="T84">
            <v>42578.760860868264</v>
          </cell>
          <cell r="U84">
            <v>105320.52515505208</v>
          </cell>
          <cell r="V84">
            <v>113990.24566002499</v>
          </cell>
          <cell r="W84">
            <v>166417.8496930307</v>
          </cell>
          <cell r="X84">
            <v>7.8438647585604278</v>
          </cell>
          <cell r="Y84">
            <v>1.8005672384941136</v>
          </cell>
          <cell r="AA84">
            <v>2372.8175494781144</v>
          </cell>
          <cell r="AB84">
            <v>8886.0753824946096</v>
          </cell>
          <cell r="AC84">
            <v>0</v>
          </cell>
          <cell r="AD84">
            <v>9142.8978346166423</v>
          </cell>
          <cell r="AE84">
            <v>38718.089142916826</v>
          </cell>
          <cell r="AF84">
            <v>177746.00513445635</v>
          </cell>
          <cell r="AG84">
            <v>69372.124599605668</v>
          </cell>
          <cell r="AH84">
            <v>111.78542334872203</v>
          </cell>
        </row>
        <row r="85">
          <cell r="A85">
            <v>2</v>
          </cell>
          <cell r="B85" t="str">
            <v>CapeCod</v>
          </cell>
          <cell r="C85">
            <v>40878</v>
          </cell>
          <cell r="D85" t="str">
            <v>vol</v>
          </cell>
          <cell r="E85">
            <v>91588.610523452997</v>
          </cell>
          <cell r="F85">
            <v>839.72091097407304</v>
          </cell>
          <cell r="G85">
            <v>4695910.0777926976</v>
          </cell>
          <cell r="H85">
            <v>237655.59643408732</v>
          </cell>
          <cell r="I85">
            <v>580446.22948069836</v>
          </cell>
          <cell r="J85">
            <v>118349.04995744552</v>
          </cell>
          <cell r="K85">
            <v>22047.195970523837</v>
          </cell>
          <cell r="L85">
            <v>278901.91629344376</v>
          </cell>
          <cell r="M85">
            <v>55655.502480798372</v>
          </cell>
          <cell r="N85">
            <v>957.07362230264926</v>
          </cell>
          <cell r="O85">
            <v>0</v>
          </cell>
          <cell r="P85">
            <v>27.989059554014172</v>
          </cell>
          <cell r="Q85">
            <v>689.83148413301615</v>
          </cell>
          <cell r="R85">
            <v>158159.88867821981</v>
          </cell>
          <cell r="S85">
            <v>276620.8970122367</v>
          </cell>
          <cell r="T85">
            <v>65008.060132862192</v>
          </cell>
          <cell r="U85">
            <v>113931.98057507497</v>
          </cell>
          <cell r="V85">
            <v>136632.55256571696</v>
          </cell>
          <cell r="W85">
            <v>213994.62170459304</v>
          </cell>
          <cell r="X85">
            <v>0</v>
          </cell>
          <cell r="Y85">
            <v>4.2431615957677433</v>
          </cell>
          <cell r="AA85">
            <v>12620.400197198116</v>
          </cell>
          <cell r="AB85">
            <v>12069.352644640609</v>
          </cell>
          <cell r="AC85">
            <v>0</v>
          </cell>
          <cell r="AD85">
            <v>9429.767062361776</v>
          </cell>
          <cell r="AE85">
            <v>34274.729951072331</v>
          </cell>
          <cell r="AF85">
            <v>178439.15468948521</v>
          </cell>
          <cell r="AG85">
            <v>48743.431088149104</v>
          </cell>
          <cell r="AH85">
            <v>122.27771075291201</v>
          </cell>
        </row>
        <row r="86">
          <cell r="A86">
            <v>2</v>
          </cell>
          <cell r="B86" t="str">
            <v>CapeCod</v>
          </cell>
          <cell r="C86">
            <v>40909</v>
          </cell>
          <cell r="D86" t="str">
            <v>vol</v>
          </cell>
          <cell r="E86">
            <v>104446.42652728097</v>
          </cell>
          <cell r="F86">
            <v>1007.7423114312592</v>
          </cell>
          <cell r="G86">
            <v>6888902.5055688433</v>
          </cell>
          <cell r="H86">
            <v>335568.00058452453</v>
          </cell>
          <cell r="I86">
            <v>972459.02769466187</v>
          </cell>
          <cell r="J86">
            <v>146358.7332282401</v>
          </cell>
          <cell r="K86">
            <v>67997.6885430986</v>
          </cell>
          <cell r="L86">
            <v>283228.09151829919</v>
          </cell>
          <cell r="M86">
            <v>63459.059353555836</v>
          </cell>
          <cell r="N86">
            <v>0</v>
          </cell>
          <cell r="O86">
            <v>0</v>
          </cell>
          <cell r="P86">
            <v>23.445790744025146</v>
          </cell>
          <cell r="Q86">
            <v>1149.2495259872144</v>
          </cell>
          <cell r="R86">
            <v>240073.04905348778</v>
          </cell>
          <cell r="S86">
            <v>420644.91971665225</v>
          </cell>
          <cell r="T86">
            <v>86338.803841962013</v>
          </cell>
          <cell r="U86">
            <v>120796.39959218452</v>
          </cell>
          <cell r="V86">
            <v>190667.27971168485</v>
          </cell>
          <cell r="W86">
            <v>257695.6556825985</v>
          </cell>
          <cell r="X86">
            <v>0</v>
          </cell>
          <cell r="Y86">
            <v>6.3909487332881181</v>
          </cell>
          <cell r="AA86">
            <v>8543.0247311514468</v>
          </cell>
          <cell r="AB86">
            <v>14116.214663198532</v>
          </cell>
          <cell r="AC86">
            <v>0</v>
          </cell>
          <cell r="AD86">
            <v>11381.771114612593</v>
          </cell>
          <cell r="AE86">
            <v>35648.47497118613</v>
          </cell>
          <cell r="AF86">
            <v>168585.78200492795</v>
          </cell>
          <cell r="AG86">
            <v>29649.818514110077</v>
          </cell>
          <cell r="AH86">
            <v>0</v>
          </cell>
        </row>
        <row r="87">
          <cell r="A87">
            <v>2</v>
          </cell>
          <cell r="B87" t="str">
            <v>CapeCod</v>
          </cell>
          <cell r="C87">
            <v>40940</v>
          </cell>
          <cell r="D87" t="str">
            <v>vol</v>
          </cell>
          <cell r="E87">
            <v>112113.26348686863</v>
          </cell>
          <cell r="F87">
            <v>1001.7298095716167</v>
          </cell>
          <cell r="G87">
            <v>8247660.8022011854</v>
          </cell>
          <cell r="H87">
            <v>414435.1702547546</v>
          </cell>
          <cell r="I87">
            <v>1208706.5725004929</v>
          </cell>
          <cell r="J87">
            <v>172229.59268530598</v>
          </cell>
          <cell r="K87">
            <v>70952.389085514427</v>
          </cell>
          <cell r="L87">
            <v>323033.65830585797</v>
          </cell>
          <cell r="M87">
            <v>69231.259788623007</v>
          </cell>
          <cell r="N87">
            <v>1128.1566838798169</v>
          </cell>
          <cell r="O87">
            <v>0</v>
          </cell>
          <cell r="P87">
            <v>22.268018619335422</v>
          </cell>
          <cell r="Q87">
            <v>1332.4306721827452</v>
          </cell>
          <cell r="R87">
            <v>293504.50589270616</v>
          </cell>
          <cell r="S87">
            <v>471160.26429917687</v>
          </cell>
          <cell r="T87">
            <v>154739.38963983147</v>
          </cell>
          <cell r="U87">
            <v>148058.68412033381</v>
          </cell>
          <cell r="V87">
            <v>223868.84566608749</v>
          </cell>
          <cell r="W87">
            <v>266281.05104650278</v>
          </cell>
          <cell r="X87">
            <v>0</v>
          </cell>
          <cell r="Y87">
            <v>6.9245133474510485</v>
          </cell>
          <cell r="AA87">
            <v>10096.294144888343</v>
          </cell>
          <cell r="AB87">
            <v>16169.2432359957</v>
          </cell>
          <cell r="AC87">
            <v>0</v>
          </cell>
          <cell r="AD87">
            <v>13127.208120875366</v>
          </cell>
          <cell r="AE87">
            <v>35009.979831043769</v>
          </cell>
          <cell r="AF87">
            <v>172864.77784536776</v>
          </cell>
          <cell r="AG87">
            <v>48919.816068088905</v>
          </cell>
          <cell r="AH87">
            <v>0</v>
          </cell>
        </row>
        <row r="88">
          <cell r="A88">
            <v>2</v>
          </cell>
          <cell r="B88" t="str">
            <v>CapeCod</v>
          </cell>
          <cell r="C88">
            <v>40969</v>
          </cell>
          <cell r="D88" t="str">
            <v>vol</v>
          </cell>
          <cell r="E88">
            <v>93512.824457193725</v>
          </cell>
          <cell r="F88">
            <v>1012.9401904233904</v>
          </cell>
          <cell r="G88">
            <v>7511729.7941288343</v>
          </cell>
          <cell r="H88">
            <v>392095.84723523533</v>
          </cell>
          <cell r="I88">
            <v>1113449.8854518044</v>
          </cell>
          <cell r="J88">
            <v>159830.29330618912</v>
          </cell>
          <cell r="K88">
            <v>60981.65696729636</v>
          </cell>
          <cell r="L88">
            <v>309827.73744518019</v>
          </cell>
          <cell r="M88">
            <v>62237.620518019517</v>
          </cell>
          <cell r="N88">
            <v>984.30969483256627</v>
          </cell>
          <cell r="O88">
            <v>0</v>
          </cell>
          <cell r="P88">
            <v>73.682806717654302</v>
          </cell>
          <cell r="Q88">
            <v>1252.8285346965413</v>
          </cell>
          <cell r="R88">
            <v>290751.48580046342</v>
          </cell>
          <cell r="S88">
            <v>464028.72589345055</v>
          </cell>
          <cell r="T88">
            <v>101558.7501344405</v>
          </cell>
          <cell r="U88">
            <v>139735.38650560737</v>
          </cell>
          <cell r="V88">
            <v>205967.52532376887</v>
          </cell>
          <cell r="W88">
            <v>243323.07727140412</v>
          </cell>
          <cell r="X88">
            <v>0</v>
          </cell>
          <cell r="Y88">
            <v>11.257249237731813</v>
          </cell>
          <cell r="AA88">
            <v>9755.4665504074947</v>
          </cell>
          <cell r="AB88">
            <v>15082.457015446778</v>
          </cell>
          <cell r="AC88">
            <v>0</v>
          </cell>
          <cell r="AD88">
            <v>12379.222567432584</v>
          </cell>
          <cell r="AE88">
            <v>33476.275718816243</v>
          </cell>
          <cell r="AF88">
            <v>178621.28273808453</v>
          </cell>
          <cell r="AG88">
            <v>44334.442078845139</v>
          </cell>
          <cell r="AH88">
            <v>0</v>
          </cell>
        </row>
        <row r="89">
          <cell r="A89">
            <v>2</v>
          </cell>
          <cell r="B89" t="str">
            <v>CapeCod</v>
          </cell>
          <cell r="C89">
            <v>41000</v>
          </cell>
          <cell r="D89" t="str">
            <v>vol</v>
          </cell>
          <cell r="E89">
            <v>86178.44106564454</v>
          </cell>
          <cell r="F89">
            <v>864.79899196717247</v>
          </cell>
          <cell r="G89">
            <v>5666808.066343911</v>
          </cell>
          <cell r="H89">
            <v>318383.46364608133</v>
          </cell>
          <cell r="I89">
            <v>812399.52252057975</v>
          </cell>
          <cell r="J89">
            <v>124316.93926814484</v>
          </cell>
          <cell r="K89">
            <v>45750.480856249036</v>
          </cell>
          <cell r="L89">
            <v>257090.78568072119</v>
          </cell>
          <cell r="M89">
            <v>48389.729666561274</v>
          </cell>
          <cell r="N89">
            <v>0</v>
          </cell>
          <cell r="O89">
            <v>0</v>
          </cell>
          <cell r="P89">
            <v>61.803548899621326</v>
          </cell>
          <cell r="Q89">
            <v>1094.1233563282585</v>
          </cell>
          <cell r="R89">
            <v>212822.53152960551</v>
          </cell>
          <cell r="S89">
            <v>363829.77370903495</v>
          </cell>
          <cell r="T89">
            <v>82122.231691502311</v>
          </cell>
          <cell r="U89">
            <v>114536.58567839889</v>
          </cell>
          <cell r="V89">
            <v>170158.35535465585</v>
          </cell>
          <cell r="W89">
            <v>217840.56667664208</v>
          </cell>
          <cell r="X89">
            <v>0</v>
          </cell>
          <cell r="Y89">
            <v>9.2528881743221554</v>
          </cell>
          <cell r="AA89">
            <v>6523.1163983987481</v>
          </cell>
          <cell r="AB89">
            <v>2161.7958113499294</v>
          </cell>
          <cell r="AC89">
            <v>0</v>
          </cell>
          <cell r="AD89">
            <v>10353.26671375588</v>
          </cell>
          <cell r="AE89">
            <v>31024.04102752532</v>
          </cell>
          <cell r="AF89">
            <v>173779.70607766171</v>
          </cell>
          <cell r="AG89">
            <v>81170.919407732872</v>
          </cell>
          <cell r="AH89">
            <v>113.16299269240683</v>
          </cell>
        </row>
      </sheetData>
      <sheetData sheetId="21">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38353</v>
          </cell>
          <cell r="D2" t="str">
            <v>vol</v>
          </cell>
          <cell r="E2">
            <v>87904.335744569151</v>
          </cell>
          <cell r="F2">
            <v>274.77652224439021</v>
          </cell>
          <cell r="G2">
            <v>4541960.4494257113</v>
          </cell>
          <cell r="H2">
            <v>145093.75129563521</v>
          </cell>
          <cell r="I2">
            <v>694474.30744257092</v>
          </cell>
          <cell r="J2">
            <v>144985.76272436534</v>
          </cell>
          <cell r="K2">
            <v>55827.152490060718</v>
          </cell>
          <cell r="L2">
            <v>198960.29800382798</v>
          </cell>
          <cell r="M2">
            <v>132023.57739950114</v>
          </cell>
          <cell r="N2">
            <v>51493.356387967695</v>
          </cell>
          <cell r="O2">
            <v>0</v>
          </cell>
          <cell r="P2">
            <v>0</v>
          </cell>
          <cell r="Q2">
            <v>623.01302064696529</v>
          </cell>
          <cell r="R2">
            <v>79697.617415657325</v>
          </cell>
          <cell r="S2">
            <v>124559.9923633115</v>
          </cell>
          <cell r="T2">
            <v>55225.53234524907</v>
          </cell>
          <cell r="U2">
            <v>96633.798044890442</v>
          </cell>
          <cell r="V2">
            <v>116207.0919846436</v>
          </cell>
          <cell r="W2">
            <v>116838.42292702419</v>
          </cell>
          <cell r="X2">
            <v>0</v>
          </cell>
          <cell r="Y2">
            <v>0</v>
          </cell>
          <cell r="AA2">
            <v>823.33700958732493</v>
          </cell>
          <cell r="AB2">
            <v>0</v>
          </cell>
          <cell r="AC2">
            <v>3543.1695237401245</v>
          </cell>
          <cell r="AD2">
            <v>3149.8589960898044</v>
          </cell>
          <cell r="AE2">
            <v>3899.7638740637731</v>
          </cell>
          <cell r="AF2">
            <v>17486.44073344861</v>
          </cell>
          <cell r="AG2">
            <v>0</v>
          </cell>
          <cell r="AH2">
            <v>0</v>
          </cell>
        </row>
        <row r="3">
          <cell r="A3">
            <v>2</v>
          </cell>
          <cell r="B3" t="str">
            <v>CapeCod</v>
          </cell>
          <cell r="C3">
            <v>38384</v>
          </cell>
          <cell r="D3" t="str">
            <v>vol</v>
          </cell>
          <cell r="E3">
            <v>81995.634210046919</v>
          </cell>
          <cell r="F3">
            <v>292.29528260990645</v>
          </cell>
          <cell r="G3">
            <v>4229696.5280566029</v>
          </cell>
          <cell r="H3">
            <v>137884.4041995235</v>
          </cell>
          <cell r="I3">
            <v>648407.05549131008</v>
          </cell>
          <cell r="J3">
            <v>137843.59204353642</v>
          </cell>
          <cell r="K3">
            <v>52399.460674251372</v>
          </cell>
          <cell r="L3">
            <v>212463.68195397337</v>
          </cell>
          <cell r="M3">
            <v>132130.89336868207</v>
          </cell>
          <cell r="N3">
            <v>54752.048701337219</v>
          </cell>
          <cell r="O3">
            <v>0</v>
          </cell>
          <cell r="P3">
            <v>0</v>
          </cell>
          <cell r="Q3">
            <v>621.54854523573988</v>
          </cell>
          <cell r="R3">
            <v>74767.405413501183</v>
          </cell>
          <cell r="S3">
            <v>113778.95766201435</v>
          </cell>
          <cell r="T3">
            <v>52628.354466662495</v>
          </cell>
          <cell r="U3">
            <v>97859.978475283628</v>
          </cell>
          <cell r="V3">
            <v>113589.51808612369</v>
          </cell>
          <cell r="W3">
            <v>117382.53337038949</v>
          </cell>
          <cell r="X3">
            <v>0</v>
          </cell>
          <cell r="Y3">
            <v>0</v>
          </cell>
          <cell r="AA3">
            <v>788.6369281964337</v>
          </cell>
          <cell r="AB3">
            <v>0</v>
          </cell>
          <cell r="AC3">
            <v>3632.278612428534</v>
          </cell>
          <cell r="AD3">
            <v>3065.1644004213917</v>
          </cell>
          <cell r="AE3">
            <v>4240.2835651161558</v>
          </cell>
          <cell r="AF3">
            <v>20767.493132791547</v>
          </cell>
          <cell r="AG3">
            <v>0</v>
          </cell>
          <cell r="AH3">
            <v>0</v>
          </cell>
        </row>
        <row r="4">
          <cell r="A4">
            <v>2</v>
          </cell>
          <cell r="B4" t="str">
            <v>CapeCod</v>
          </cell>
          <cell r="C4">
            <v>38412</v>
          </cell>
          <cell r="D4" t="str">
            <v>vol</v>
          </cell>
          <cell r="E4">
            <v>63006.335876556695</v>
          </cell>
          <cell r="F4">
            <v>203.77328536757165</v>
          </cell>
          <cell r="G4">
            <v>2553300.1052031433</v>
          </cell>
          <cell r="H4">
            <v>86325.599843587726</v>
          </cell>
          <cell r="I4">
            <v>376581.73124535021</v>
          </cell>
          <cell r="J4">
            <v>85412.677255041141</v>
          </cell>
          <cell r="K4">
            <v>36985.281752681432</v>
          </cell>
          <cell r="L4">
            <v>158722.39742472986</v>
          </cell>
          <cell r="M4">
            <v>105300.96897704061</v>
          </cell>
          <cell r="N4">
            <v>43734.55092495586</v>
          </cell>
          <cell r="O4">
            <v>0</v>
          </cell>
          <cell r="P4">
            <v>0</v>
          </cell>
          <cell r="Q4">
            <v>413.52145462657131</v>
          </cell>
          <cell r="R4">
            <v>46086.985148121254</v>
          </cell>
          <cell r="S4">
            <v>70732.630079647104</v>
          </cell>
          <cell r="T4">
            <v>34930.293986794655</v>
          </cell>
          <cell r="U4">
            <v>64491.631673944765</v>
          </cell>
          <cell r="V4">
            <v>88174.774618454991</v>
          </cell>
          <cell r="W4">
            <v>95512.31277535588</v>
          </cell>
          <cell r="X4">
            <v>0</v>
          </cell>
          <cell r="Y4">
            <v>0</v>
          </cell>
          <cell r="AA4">
            <v>429.7779873589509</v>
          </cell>
          <cell r="AB4">
            <v>0</v>
          </cell>
          <cell r="AC4">
            <v>3496.3202070458137</v>
          </cell>
          <cell r="AD4">
            <v>2349.5554243765273</v>
          </cell>
          <cell r="AE4">
            <v>3873.1363429045678</v>
          </cell>
          <cell r="AF4">
            <v>12677.777812450458</v>
          </cell>
          <cell r="AG4">
            <v>0</v>
          </cell>
          <cell r="AH4">
            <v>0</v>
          </cell>
        </row>
        <row r="5">
          <cell r="A5">
            <v>2</v>
          </cell>
          <cell r="B5" t="str">
            <v>CapeCod</v>
          </cell>
          <cell r="C5">
            <v>38443</v>
          </cell>
          <cell r="D5" t="str">
            <v>vol</v>
          </cell>
          <cell r="E5">
            <v>51518.395913613189</v>
          </cell>
          <cell r="F5">
            <v>166.58846461585426</v>
          </cell>
          <cell r="G5">
            <v>1497875.4521907079</v>
          </cell>
          <cell r="H5">
            <v>51375.362296502964</v>
          </cell>
          <cell r="I5">
            <v>194470.4852194722</v>
          </cell>
          <cell r="J5">
            <v>51038.772841415237</v>
          </cell>
          <cell r="K5">
            <v>28088.124512365444</v>
          </cell>
          <cell r="L5">
            <v>152999.72553550437</v>
          </cell>
          <cell r="M5">
            <v>94730.765543273767</v>
          </cell>
          <cell r="N5">
            <v>46364.685029450142</v>
          </cell>
          <cell r="O5">
            <v>0</v>
          </cell>
          <cell r="P5">
            <v>0</v>
          </cell>
          <cell r="Q5">
            <v>256.70263753169797</v>
          </cell>
          <cell r="R5">
            <v>26765.01388905933</v>
          </cell>
          <cell r="S5">
            <v>42615.772261518345</v>
          </cell>
          <cell r="T5">
            <v>25980.761708875732</v>
          </cell>
          <cell r="U5">
            <v>57414.866041349334</v>
          </cell>
          <cell r="V5">
            <v>66785.376991154117</v>
          </cell>
          <cell r="W5">
            <v>90039.592311860877</v>
          </cell>
          <cell r="X5">
            <v>0</v>
          </cell>
          <cell r="Y5">
            <v>0</v>
          </cell>
          <cell r="AA5">
            <v>127.8298733288031</v>
          </cell>
          <cell r="AB5">
            <v>0</v>
          </cell>
          <cell r="AC5">
            <v>4196.8816916202541</v>
          </cell>
          <cell r="AD5">
            <v>2017.3901934683713</v>
          </cell>
          <cell r="AE5">
            <v>5145.5538255483289</v>
          </cell>
          <cell r="AF5">
            <v>18957.757135284875</v>
          </cell>
          <cell r="AG5">
            <v>0</v>
          </cell>
          <cell r="AH5">
            <v>0</v>
          </cell>
        </row>
        <row r="6">
          <cell r="A6">
            <v>2</v>
          </cell>
          <cell r="B6" t="str">
            <v>CapeCod</v>
          </cell>
          <cell r="C6">
            <v>38473</v>
          </cell>
          <cell r="D6" t="str">
            <v>vol</v>
          </cell>
          <cell r="E6">
            <v>45520.18904352776</v>
          </cell>
          <cell r="F6">
            <v>125.62442507280113</v>
          </cell>
          <cell r="G6">
            <v>863774.81245671352</v>
          </cell>
          <cell r="H6">
            <v>26380.311762927777</v>
          </cell>
          <cell r="I6">
            <v>88835.693333266972</v>
          </cell>
          <cell r="J6">
            <v>26084.719899944794</v>
          </cell>
          <cell r="K6">
            <v>22629.919608776727</v>
          </cell>
          <cell r="L6">
            <v>142675.74419682068</v>
          </cell>
          <cell r="M6">
            <v>77969.426600847815</v>
          </cell>
          <cell r="N6">
            <v>50884.062827242204</v>
          </cell>
          <cell r="O6">
            <v>0</v>
          </cell>
          <cell r="P6">
            <v>0</v>
          </cell>
          <cell r="Q6">
            <v>118.74106195862817</v>
          </cell>
          <cell r="R6">
            <v>10526.399374075609</v>
          </cell>
          <cell r="S6">
            <v>19276.66842989406</v>
          </cell>
          <cell r="T6">
            <v>17855.960317318451</v>
          </cell>
          <cell r="U6">
            <v>43349.751515942917</v>
          </cell>
          <cell r="V6">
            <v>45067.185734883926</v>
          </cell>
          <cell r="W6">
            <v>76422.779621053705</v>
          </cell>
          <cell r="X6">
            <v>0</v>
          </cell>
          <cell r="Y6">
            <v>0</v>
          </cell>
          <cell r="AA6">
            <v>130.36544936808644</v>
          </cell>
          <cell r="AB6">
            <v>0</v>
          </cell>
          <cell r="AC6">
            <v>3174.8341438073994</v>
          </cell>
          <cell r="AD6">
            <v>1577.0407772343738</v>
          </cell>
          <cell r="AE6">
            <v>4969.7449238442223</v>
          </cell>
          <cell r="AF6">
            <v>22336.751554084531</v>
          </cell>
          <cell r="AG6">
            <v>0</v>
          </cell>
          <cell r="AH6">
            <v>0</v>
          </cell>
        </row>
        <row r="7">
          <cell r="A7">
            <v>2</v>
          </cell>
          <cell r="B7" t="str">
            <v>CapeCod</v>
          </cell>
          <cell r="C7">
            <v>38504</v>
          </cell>
          <cell r="D7" t="str">
            <v>vol</v>
          </cell>
          <cell r="E7">
            <v>53199.20741057735</v>
          </cell>
          <cell r="F7">
            <v>116.29552127959846</v>
          </cell>
          <cell r="G7">
            <v>773112.59595410293</v>
          </cell>
          <cell r="H7">
            <v>21262.660544453192</v>
          </cell>
          <cell r="I7">
            <v>64315.064121872099</v>
          </cell>
          <cell r="J7">
            <v>22026.027177807788</v>
          </cell>
          <cell r="K7">
            <v>24567.576216388246</v>
          </cell>
          <cell r="L7">
            <v>158837.44982176152</v>
          </cell>
          <cell r="M7">
            <v>87521.320032616612</v>
          </cell>
          <cell r="N7">
            <v>37718.572741733304</v>
          </cell>
          <cell r="O7">
            <v>0</v>
          </cell>
          <cell r="P7">
            <v>7.7162016530146254</v>
          </cell>
          <cell r="Q7">
            <v>76.103926679687476</v>
          </cell>
          <cell r="R7">
            <v>6917.294552697007</v>
          </cell>
          <cell r="S7">
            <v>17777.57096346694</v>
          </cell>
          <cell r="T7">
            <v>15950.243187002281</v>
          </cell>
          <cell r="U7">
            <v>35083.760970084295</v>
          </cell>
          <cell r="V7">
            <v>35862.072262967711</v>
          </cell>
          <cell r="W7">
            <v>75591.195469559301</v>
          </cell>
          <cell r="X7">
            <v>0</v>
          </cell>
          <cell r="Y7">
            <v>0.35558119919193776</v>
          </cell>
          <cell r="AA7">
            <v>0</v>
          </cell>
          <cell r="AB7">
            <v>0</v>
          </cell>
          <cell r="AC7">
            <v>3064.0816421864447</v>
          </cell>
          <cell r="AD7">
            <v>2004.3487928250188</v>
          </cell>
          <cell r="AE7">
            <v>6902.0387313522133</v>
          </cell>
          <cell r="AF7">
            <v>20347.062434110725</v>
          </cell>
          <cell r="AG7">
            <v>0</v>
          </cell>
          <cell r="AH7">
            <v>0</v>
          </cell>
        </row>
        <row r="8">
          <cell r="A8">
            <v>2</v>
          </cell>
          <cell r="B8" t="str">
            <v>CapeCod</v>
          </cell>
          <cell r="C8">
            <v>38534</v>
          </cell>
          <cell r="D8" t="str">
            <v>vol</v>
          </cell>
          <cell r="E8">
            <v>51004.030741868199</v>
          </cell>
          <cell r="F8">
            <v>119.95478462315072</v>
          </cell>
          <cell r="G8">
            <v>764330.06993004261</v>
          </cell>
          <cell r="H8">
            <v>20142.580311267131</v>
          </cell>
          <cell r="I8">
            <v>61648.681542790146</v>
          </cell>
          <cell r="J8">
            <v>21257.473305096206</v>
          </cell>
          <cell r="K8">
            <v>24466.701947822621</v>
          </cell>
          <cell r="L8">
            <v>171538.34667458673</v>
          </cell>
          <cell r="M8">
            <v>91117.828399693812</v>
          </cell>
          <cell r="N8">
            <v>40086.451701510938</v>
          </cell>
          <cell r="O8">
            <v>0</v>
          </cell>
          <cell r="P8">
            <v>8.0280305787440032</v>
          </cell>
          <cell r="Q8">
            <v>67.96388954076339</v>
          </cell>
          <cell r="R8">
            <v>6661.9640181496397</v>
          </cell>
          <cell r="S8">
            <v>18622.862145532134</v>
          </cell>
          <cell r="T8">
            <v>16365.419780689055</v>
          </cell>
          <cell r="U8">
            <v>33940.839502141047</v>
          </cell>
          <cell r="V8">
            <v>37592.172823009307</v>
          </cell>
          <cell r="W8">
            <v>74035.817661207431</v>
          </cell>
          <cell r="X8">
            <v>0</v>
          </cell>
          <cell r="Y8">
            <v>0.387082452774901</v>
          </cell>
          <cell r="AA8">
            <v>0</v>
          </cell>
          <cell r="AB8">
            <v>0</v>
          </cell>
          <cell r="AC8">
            <v>3086.7503963681665</v>
          </cell>
          <cell r="AD8">
            <v>1561.7004636113372</v>
          </cell>
          <cell r="AE8">
            <v>9734.5522134458643</v>
          </cell>
          <cell r="AF8">
            <v>19652.555733314988</v>
          </cell>
          <cell r="AG8">
            <v>0</v>
          </cell>
          <cell r="AH8">
            <v>0</v>
          </cell>
        </row>
        <row r="9">
          <cell r="A9">
            <v>2</v>
          </cell>
          <cell r="B9" t="str">
            <v>CapeCod</v>
          </cell>
          <cell r="C9">
            <v>38565</v>
          </cell>
          <cell r="D9" t="str">
            <v>vol</v>
          </cell>
          <cell r="E9">
            <v>46954.696705535061</v>
          </cell>
          <cell r="F9">
            <v>125.75585914429132</v>
          </cell>
          <cell r="G9">
            <v>777853.14313435939</v>
          </cell>
          <cell r="H9">
            <v>21766.957855884044</v>
          </cell>
          <cell r="I9">
            <v>69133.137641392241</v>
          </cell>
          <cell r="J9">
            <v>26573.193616189099</v>
          </cell>
          <cell r="K9">
            <v>17796.9340779583</v>
          </cell>
          <cell r="L9">
            <v>140456.37072404585</v>
          </cell>
          <cell r="M9">
            <v>90492.439838343882</v>
          </cell>
          <cell r="N9">
            <v>48155.999204806547</v>
          </cell>
          <cell r="O9">
            <v>0</v>
          </cell>
          <cell r="P9">
            <v>10.974611946127084</v>
          </cell>
          <cell r="Q9">
            <v>75.758222922868953</v>
          </cell>
          <cell r="R9">
            <v>7914.0233313840272</v>
          </cell>
          <cell r="S9">
            <v>19246.727627159999</v>
          </cell>
          <cell r="T9">
            <v>23714.761665571255</v>
          </cell>
          <cell r="U9">
            <v>35015.251743842193</v>
          </cell>
          <cell r="V9">
            <v>38962.439060269564</v>
          </cell>
          <cell r="W9">
            <v>83997.301294296209</v>
          </cell>
          <cell r="X9">
            <v>0</v>
          </cell>
          <cell r="Y9">
            <v>0.64605681378106716</v>
          </cell>
          <cell r="AA9">
            <v>0</v>
          </cell>
          <cell r="AB9">
            <v>0</v>
          </cell>
          <cell r="AC9">
            <v>4152.2107337966809</v>
          </cell>
          <cell r="AD9">
            <v>1864.3874796200321</v>
          </cell>
          <cell r="AE9">
            <v>10230.470651118821</v>
          </cell>
          <cell r="AF9">
            <v>17930.611524056865</v>
          </cell>
          <cell r="AG9">
            <v>0</v>
          </cell>
          <cell r="AH9">
            <v>0</v>
          </cell>
        </row>
        <row r="10">
          <cell r="A10">
            <v>2</v>
          </cell>
          <cell r="B10" t="str">
            <v>CapeCod</v>
          </cell>
          <cell r="C10">
            <v>38596</v>
          </cell>
          <cell r="D10" t="str">
            <v>vol</v>
          </cell>
          <cell r="E10">
            <v>43900.357128324169</v>
          </cell>
          <cell r="F10">
            <v>137.05590773635024</v>
          </cell>
          <cell r="G10">
            <v>1149559.3328874905</v>
          </cell>
          <cell r="H10">
            <v>36433.778974706118</v>
          </cell>
          <cell r="I10">
            <v>112516.60540515202</v>
          </cell>
          <cell r="J10">
            <v>54865.566062607024</v>
          </cell>
          <cell r="K10">
            <v>42283.430923893131</v>
          </cell>
          <cell r="L10">
            <v>102814.92435439283</v>
          </cell>
          <cell r="M10">
            <v>102411.05433246569</v>
          </cell>
          <cell r="N10">
            <v>58323.536253165046</v>
          </cell>
          <cell r="O10">
            <v>0</v>
          </cell>
          <cell r="P10">
            <v>12.646477850408948</v>
          </cell>
          <cell r="Q10">
            <v>132.1660313348342</v>
          </cell>
          <cell r="R10">
            <v>17151.115968764971</v>
          </cell>
          <cell r="S10">
            <v>43303.364237497066</v>
          </cell>
          <cell r="T10">
            <v>25972.755915769707</v>
          </cell>
          <cell r="U10">
            <v>37150.284584671434</v>
          </cell>
          <cell r="V10">
            <v>44517.221368004772</v>
          </cell>
          <cell r="W10">
            <v>86838.957667725961</v>
          </cell>
          <cell r="X10">
            <v>0</v>
          </cell>
          <cell r="Y10">
            <v>0.63207314231336353</v>
          </cell>
          <cell r="AA10">
            <v>68.196040243391025</v>
          </cell>
          <cell r="AB10">
            <v>0</v>
          </cell>
          <cell r="AC10">
            <v>3857.8614670763418</v>
          </cell>
          <cell r="AD10">
            <v>2114.1015294728991</v>
          </cell>
          <cell r="AE10">
            <v>7526.8611487659191</v>
          </cell>
          <cell r="AF10">
            <v>19587.481005323807</v>
          </cell>
          <cell r="AG10">
            <v>0</v>
          </cell>
          <cell r="AH10">
            <v>0</v>
          </cell>
        </row>
        <row r="11">
          <cell r="A11">
            <v>2</v>
          </cell>
          <cell r="B11" t="str">
            <v>CapeCod</v>
          </cell>
          <cell r="C11">
            <v>38626</v>
          </cell>
          <cell r="D11" t="str">
            <v>vol</v>
          </cell>
          <cell r="E11">
            <v>47426.941660350618</v>
          </cell>
          <cell r="F11">
            <v>181.07835113211408</v>
          </cell>
          <cell r="G11">
            <v>2020945.3802134714</v>
          </cell>
          <cell r="H11">
            <v>66981.489144212741</v>
          </cell>
          <cell r="I11">
            <v>236913.0884499925</v>
          </cell>
          <cell r="J11">
            <v>78169.282026581233</v>
          </cell>
          <cell r="K11">
            <v>45728.105818671611</v>
          </cell>
          <cell r="L11">
            <v>126959.58663815726</v>
          </cell>
          <cell r="M11">
            <v>99624.154459189318</v>
          </cell>
          <cell r="N11">
            <v>45614.455877331638</v>
          </cell>
          <cell r="O11">
            <v>0</v>
          </cell>
          <cell r="P11">
            <v>3.0932476329221683</v>
          </cell>
          <cell r="Q11">
            <v>310.90210633648383</v>
          </cell>
          <cell r="R11">
            <v>29875.878066927955</v>
          </cell>
          <cell r="S11">
            <v>64428.80394670213</v>
          </cell>
          <cell r="T11">
            <v>30413.138070066627</v>
          </cell>
          <cell r="U11">
            <v>42246.245124613226</v>
          </cell>
          <cell r="V11">
            <v>52641.421939330176</v>
          </cell>
          <cell r="W11">
            <v>75067.758229975385</v>
          </cell>
          <cell r="X11">
            <v>0</v>
          </cell>
          <cell r="Y11">
            <v>0</v>
          </cell>
          <cell r="AA11">
            <v>238.65640611193035</v>
          </cell>
          <cell r="AB11">
            <v>0</v>
          </cell>
          <cell r="AC11">
            <v>2133.4691538261868</v>
          </cell>
          <cell r="AD11">
            <v>2673.7180783210079</v>
          </cell>
          <cell r="AE11">
            <v>5237.3507751439356</v>
          </cell>
          <cell r="AF11">
            <v>21471.998716790575</v>
          </cell>
          <cell r="AG11">
            <v>0</v>
          </cell>
          <cell r="AH11">
            <v>0</v>
          </cell>
        </row>
        <row r="12">
          <cell r="A12">
            <v>2</v>
          </cell>
          <cell r="B12" t="str">
            <v>CapeCod</v>
          </cell>
          <cell r="C12">
            <v>38657</v>
          </cell>
          <cell r="D12" t="str">
            <v>vol</v>
          </cell>
          <cell r="E12">
            <v>64748.003391397942</v>
          </cell>
          <cell r="F12">
            <v>239.32242133902474</v>
          </cell>
          <cell r="G12">
            <v>3610465.0352999554</v>
          </cell>
          <cell r="H12">
            <v>113292.21545505789</v>
          </cell>
          <cell r="I12">
            <v>471370.49512294168</v>
          </cell>
          <cell r="J12">
            <v>132868.58153035308</v>
          </cell>
          <cell r="K12">
            <v>62924.71314591523</v>
          </cell>
          <cell r="L12">
            <v>175531.09660990437</v>
          </cell>
          <cell r="M12">
            <v>111354.79076183331</v>
          </cell>
          <cell r="N12">
            <v>44039.049481128699</v>
          </cell>
          <cell r="O12">
            <v>0</v>
          </cell>
          <cell r="P12">
            <v>7.4248671884234234</v>
          </cell>
          <cell r="Q12">
            <v>823.5931132536889</v>
          </cell>
          <cell r="R12">
            <v>53882.740844024607</v>
          </cell>
          <cell r="S12">
            <v>110638.00145917281</v>
          </cell>
          <cell r="T12">
            <v>49888.375015945712</v>
          </cell>
          <cell r="U12">
            <v>48731.35716975425</v>
          </cell>
          <cell r="V12">
            <v>66840.097532915388</v>
          </cell>
          <cell r="W12">
            <v>103908.71993470474</v>
          </cell>
          <cell r="X12">
            <v>0</v>
          </cell>
          <cell r="Y12">
            <v>0.34769324225774478</v>
          </cell>
          <cell r="AA12">
            <v>1823.0561353481328</v>
          </cell>
          <cell r="AB12">
            <v>0</v>
          </cell>
          <cell r="AC12">
            <v>660.92585345737405</v>
          </cell>
          <cell r="AD12">
            <v>2752.8274123182878</v>
          </cell>
          <cell r="AE12">
            <v>5029.5621419859654</v>
          </cell>
          <cell r="AF12">
            <v>22069.672623348979</v>
          </cell>
          <cell r="AG12">
            <v>0</v>
          </cell>
          <cell r="AH12">
            <v>0</v>
          </cell>
        </row>
        <row r="13">
          <cell r="A13">
            <v>2</v>
          </cell>
          <cell r="B13" t="str">
            <v>CapeCod</v>
          </cell>
          <cell r="C13">
            <v>38687</v>
          </cell>
          <cell r="D13" t="str">
            <v>vol</v>
          </cell>
          <cell r="E13">
            <v>83705.373688566659</v>
          </cell>
          <cell r="F13">
            <v>318.77094836504</v>
          </cell>
          <cell r="G13">
            <v>5203535.7525681425</v>
          </cell>
          <cell r="H13">
            <v>161395.18547264847</v>
          </cell>
          <cell r="I13">
            <v>828931.54057728511</v>
          </cell>
          <cell r="J13">
            <v>158602.87692233358</v>
          </cell>
          <cell r="K13">
            <v>33829.454327995532</v>
          </cell>
          <cell r="L13">
            <v>233766.2560963718</v>
          </cell>
          <cell r="M13">
            <v>136779.80331946374</v>
          </cell>
          <cell r="N13">
            <v>42687.828632205317</v>
          </cell>
          <cell r="O13">
            <v>0</v>
          </cell>
          <cell r="P13">
            <v>0</v>
          </cell>
          <cell r="Q13">
            <v>1111.785793256455</v>
          </cell>
          <cell r="R13">
            <v>82568.72019327397</v>
          </cell>
          <cell r="S13">
            <v>126788.47086385661</v>
          </cell>
          <cell r="T13">
            <v>56368.303560647721</v>
          </cell>
          <cell r="U13">
            <v>77792.643867507417</v>
          </cell>
          <cell r="V13">
            <v>105760.77084387916</v>
          </cell>
          <cell r="W13">
            <v>110512.56804487857</v>
          </cell>
          <cell r="X13">
            <v>0</v>
          </cell>
          <cell r="Y13">
            <v>0</v>
          </cell>
          <cell r="AA13">
            <v>899.53191554516877</v>
          </cell>
          <cell r="AB13">
            <v>0</v>
          </cell>
          <cell r="AC13">
            <v>8430.8746209799519</v>
          </cell>
          <cell r="AD13">
            <v>2936.0673345841656</v>
          </cell>
          <cell r="AE13">
            <v>3344.2455090647286</v>
          </cell>
          <cell r="AF13">
            <v>48847.019111892267</v>
          </cell>
          <cell r="AG13">
            <v>0</v>
          </cell>
          <cell r="AH13">
            <v>0</v>
          </cell>
        </row>
        <row r="14">
          <cell r="A14">
            <v>2</v>
          </cell>
          <cell r="B14" t="str">
            <v>CapeCod</v>
          </cell>
          <cell r="C14">
            <v>38718</v>
          </cell>
          <cell r="D14" t="str">
            <v>vol</v>
          </cell>
          <cell r="E14">
            <v>79521.565155598291</v>
          </cell>
          <cell r="F14">
            <v>279.15726713280867</v>
          </cell>
          <cell r="G14">
            <v>4758099.3737244578</v>
          </cell>
          <cell r="H14">
            <v>149943.00183078149</v>
          </cell>
          <cell r="I14">
            <v>766424.74668023305</v>
          </cell>
          <cell r="J14">
            <v>142782.12259346974</v>
          </cell>
          <cell r="K14">
            <v>29912.464203241921</v>
          </cell>
          <cell r="L14">
            <v>227015.76834675035</v>
          </cell>
          <cell r="M14">
            <v>133706.88140920861</v>
          </cell>
          <cell r="N14">
            <v>42383.680806759367</v>
          </cell>
          <cell r="O14">
            <v>0</v>
          </cell>
          <cell r="P14">
            <v>3.3599283974593037</v>
          </cell>
          <cell r="Q14">
            <v>1046.8671880879408</v>
          </cell>
          <cell r="R14">
            <v>81210.514369792349</v>
          </cell>
          <cell r="S14">
            <v>114894.94540322301</v>
          </cell>
          <cell r="T14">
            <v>55376.837499878544</v>
          </cell>
          <cell r="U14">
            <v>80451.771545169118</v>
          </cell>
          <cell r="V14">
            <v>103960.75386089884</v>
          </cell>
          <cell r="W14">
            <v>101278.77659986717</v>
          </cell>
          <cell r="X14">
            <v>0</v>
          </cell>
          <cell r="Y14">
            <v>0</v>
          </cell>
          <cell r="AA14">
            <v>774.86437158968556</v>
          </cell>
          <cell r="AB14">
            <v>0</v>
          </cell>
          <cell r="AC14">
            <v>8908.4976020805098</v>
          </cell>
          <cell r="AD14">
            <v>2966.2285583206976</v>
          </cell>
          <cell r="AE14">
            <v>2174.4034348968739</v>
          </cell>
          <cell r="AF14">
            <v>43287.375673279901</v>
          </cell>
          <cell r="AG14">
            <v>0</v>
          </cell>
          <cell r="AH14">
            <v>0</v>
          </cell>
        </row>
        <row r="15">
          <cell r="A15">
            <v>2</v>
          </cell>
          <cell r="B15" t="str">
            <v>CapeCod</v>
          </cell>
          <cell r="C15">
            <v>38749</v>
          </cell>
          <cell r="D15" t="str">
            <v>vol</v>
          </cell>
          <cell r="E15">
            <v>74262.973771273639</v>
          </cell>
          <cell r="F15">
            <v>278.86331524019556</v>
          </cell>
          <cell r="G15">
            <v>4400211.8670887575</v>
          </cell>
          <cell r="H15">
            <v>144475.92225610567</v>
          </cell>
          <cell r="I15">
            <v>698056.20014663914</v>
          </cell>
          <cell r="J15">
            <v>135874.66144344941</v>
          </cell>
          <cell r="K15">
            <v>30638.445017859449</v>
          </cell>
          <cell r="L15">
            <v>241259.70073518972</v>
          </cell>
          <cell r="M15">
            <v>130888.40091172597</v>
          </cell>
          <cell r="N15">
            <v>44958.162517651195</v>
          </cell>
          <cell r="O15">
            <v>0</v>
          </cell>
          <cell r="P15">
            <v>10.88951106902287</v>
          </cell>
          <cell r="Q15">
            <v>1042.7016924974912</v>
          </cell>
          <cell r="R15">
            <v>79560.882158713895</v>
          </cell>
          <cell r="S15">
            <v>108417.82786379283</v>
          </cell>
          <cell r="T15">
            <v>52231.598719299429</v>
          </cell>
          <cell r="U15">
            <v>78204.626854875867</v>
          </cell>
          <cell r="V15">
            <v>106689.55511127677</v>
          </cell>
          <cell r="W15">
            <v>100957.50695449447</v>
          </cell>
          <cell r="X15">
            <v>0</v>
          </cell>
          <cell r="Y15">
            <v>0</v>
          </cell>
          <cell r="AA15">
            <v>751.34418316821416</v>
          </cell>
          <cell r="AB15">
            <v>0</v>
          </cell>
          <cell r="AC15">
            <v>9122.6109574828624</v>
          </cell>
          <cell r="AD15">
            <v>2878.6791388937822</v>
          </cell>
          <cell r="AE15">
            <v>2642.1431109954456</v>
          </cell>
          <cell r="AF15">
            <v>43981.354378303826</v>
          </cell>
          <cell r="AG15">
            <v>0</v>
          </cell>
          <cell r="AH15">
            <v>0</v>
          </cell>
        </row>
        <row r="16">
          <cell r="A16">
            <v>2</v>
          </cell>
          <cell r="B16" t="str">
            <v>CapeCod</v>
          </cell>
          <cell r="C16">
            <v>38777</v>
          </cell>
          <cell r="D16" t="str">
            <v>vol</v>
          </cell>
          <cell r="E16">
            <v>58697.677769113696</v>
          </cell>
          <cell r="F16">
            <v>223.90796088789961</v>
          </cell>
          <cell r="G16">
            <v>2670526.947821212</v>
          </cell>
          <cell r="H16">
            <v>95013.956296716293</v>
          </cell>
          <cell r="I16">
            <v>404677.41516836733</v>
          </cell>
          <cell r="J16">
            <v>86965.743441504805</v>
          </cell>
          <cell r="K16">
            <v>26234.411011574834</v>
          </cell>
          <cell r="L16">
            <v>179992.73653627117</v>
          </cell>
          <cell r="M16">
            <v>104043.72124257954</v>
          </cell>
          <cell r="N16">
            <v>36009.608784559277</v>
          </cell>
          <cell r="O16">
            <v>0</v>
          </cell>
          <cell r="P16">
            <v>6.3536709202108597</v>
          </cell>
          <cell r="Q16">
            <v>751.21909594284784</v>
          </cell>
          <cell r="R16">
            <v>48746.177100516696</v>
          </cell>
          <cell r="S16">
            <v>67233.471801526088</v>
          </cell>
          <cell r="T16">
            <v>35121.355089814671</v>
          </cell>
          <cell r="U16">
            <v>57918.263379065116</v>
          </cell>
          <cell r="V16">
            <v>83566.416902870609</v>
          </cell>
          <cell r="W16">
            <v>82471.155741773677</v>
          </cell>
          <cell r="X16">
            <v>0</v>
          </cell>
          <cell r="Y16">
            <v>0</v>
          </cell>
          <cell r="AA16">
            <v>397.18396136441936</v>
          </cell>
          <cell r="AB16">
            <v>0</v>
          </cell>
          <cell r="AC16">
            <v>7066.4662855043589</v>
          </cell>
          <cell r="AD16">
            <v>2230.9745852494389</v>
          </cell>
          <cell r="AE16">
            <v>2744.7822576634098</v>
          </cell>
          <cell r="AF16">
            <v>32917.890215082531</v>
          </cell>
          <cell r="AG16">
            <v>0</v>
          </cell>
          <cell r="AH16">
            <v>0</v>
          </cell>
        </row>
        <row r="17">
          <cell r="A17">
            <v>2</v>
          </cell>
          <cell r="B17" t="str">
            <v>CapeCod</v>
          </cell>
          <cell r="C17">
            <v>38808</v>
          </cell>
          <cell r="D17" t="str">
            <v>vol</v>
          </cell>
          <cell r="E17">
            <v>49036.827320779586</v>
          </cell>
          <cell r="F17">
            <v>184.42187406224767</v>
          </cell>
          <cell r="G17">
            <v>1558801.6415568963</v>
          </cell>
          <cell r="H17">
            <v>57944.982080680173</v>
          </cell>
          <cell r="I17">
            <v>206255.47258534061</v>
          </cell>
          <cell r="J17">
            <v>49848.167816160145</v>
          </cell>
          <cell r="K17">
            <v>24199.680688716981</v>
          </cell>
          <cell r="L17">
            <v>170607.77118960363</v>
          </cell>
          <cell r="M17">
            <v>90092.460077600539</v>
          </cell>
          <cell r="N17">
            <v>37977.530569320334</v>
          </cell>
          <cell r="O17">
            <v>0</v>
          </cell>
          <cell r="P17">
            <v>5.7216056298142437</v>
          </cell>
          <cell r="Q17">
            <v>466.12471404811333</v>
          </cell>
          <cell r="R17">
            <v>29938.181221882522</v>
          </cell>
          <cell r="S17">
            <v>45956.944885571575</v>
          </cell>
          <cell r="T17">
            <v>26131.072530411882</v>
          </cell>
          <cell r="U17">
            <v>53796.301756039946</v>
          </cell>
          <cell r="V17">
            <v>63543.764105747468</v>
          </cell>
          <cell r="W17">
            <v>77195.420429258738</v>
          </cell>
          <cell r="X17">
            <v>0</v>
          </cell>
          <cell r="Y17">
            <v>0</v>
          </cell>
          <cell r="AA17">
            <v>77.718230959478319</v>
          </cell>
          <cell r="AB17">
            <v>0</v>
          </cell>
          <cell r="AC17">
            <v>6755.1129668921203</v>
          </cell>
          <cell r="AD17">
            <v>1910.8243661643737</v>
          </cell>
          <cell r="AE17">
            <v>4174.6411008810255</v>
          </cell>
          <cell r="AF17">
            <v>38769.362671002302</v>
          </cell>
          <cell r="AG17">
            <v>0</v>
          </cell>
          <cell r="AH17">
            <v>0</v>
          </cell>
        </row>
        <row r="18">
          <cell r="A18">
            <v>2</v>
          </cell>
          <cell r="B18" t="str">
            <v>CapeCod</v>
          </cell>
          <cell r="C18">
            <v>38838</v>
          </cell>
          <cell r="D18" t="str">
            <v>vol</v>
          </cell>
          <cell r="E18">
            <v>46327.969764124857</v>
          </cell>
          <cell r="F18">
            <v>168.19144199906026</v>
          </cell>
          <cell r="G18">
            <v>932757.38922555628</v>
          </cell>
          <cell r="H18">
            <v>31076.144359262478</v>
          </cell>
          <cell r="I18">
            <v>95532.773902860703</v>
          </cell>
          <cell r="J18">
            <v>26865.476492741072</v>
          </cell>
          <cell r="K18">
            <v>23954.450018407093</v>
          </cell>
          <cell r="L18">
            <v>166343.9577099926</v>
          </cell>
          <cell r="M18">
            <v>76873.844564474479</v>
          </cell>
          <cell r="N18">
            <v>43313.620615085812</v>
          </cell>
          <cell r="O18">
            <v>0</v>
          </cell>
          <cell r="P18">
            <v>3.2625709699877428</v>
          </cell>
          <cell r="Q18">
            <v>222.06823563184321</v>
          </cell>
          <cell r="R18">
            <v>12501.00584863027</v>
          </cell>
          <cell r="S18">
            <v>22670.239980933111</v>
          </cell>
          <cell r="T18">
            <v>18671.416851291331</v>
          </cell>
          <cell r="U18">
            <v>45369.853901383278</v>
          </cell>
          <cell r="V18">
            <v>48683.99371896674</v>
          </cell>
          <cell r="W18">
            <v>68329.330346250557</v>
          </cell>
          <cell r="X18">
            <v>0</v>
          </cell>
          <cell r="Y18">
            <v>0</v>
          </cell>
          <cell r="AA18">
            <v>114.42302091460266</v>
          </cell>
          <cell r="AB18">
            <v>0</v>
          </cell>
          <cell r="AC18">
            <v>4800.313666160594</v>
          </cell>
          <cell r="AD18">
            <v>1576.8816915517882</v>
          </cell>
          <cell r="AE18">
            <v>4535.4576922203423</v>
          </cell>
          <cell r="AF18">
            <v>40012.574413017755</v>
          </cell>
          <cell r="AG18">
            <v>0</v>
          </cell>
          <cell r="AH18">
            <v>0</v>
          </cell>
        </row>
        <row r="19">
          <cell r="A19">
            <v>2</v>
          </cell>
          <cell r="B19" t="str">
            <v>CapeCod</v>
          </cell>
          <cell r="C19">
            <v>38869</v>
          </cell>
          <cell r="D19" t="str">
            <v>vol</v>
          </cell>
          <cell r="E19">
            <v>54779.329070577245</v>
          </cell>
          <cell r="F19">
            <v>156.70900140789291</v>
          </cell>
          <cell r="G19">
            <v>836268.93831673102</v>
          </cell>
          <cell r="H19">
            <v>24933.046555352608</v>
          </cell>
          <cell r="I19">
            <v>69671.151068582374</v>
          </cell>
          <cell r="J19">
            <v>21667.889938029271</v>
          </cell>
          <cell r="K19">
            <v>26118.904852838055</v>
          </cell>
          <cell r="L19">
            <v>175660.31911682003</v>
          </cell>
          <cell r="M19">
            <v>80880.012663517206</v>
          </cell>
          <cell r="N19">
            <v>31925.371797809756</v>
          </cell>
          <cell r="O19">
            <v>0</v>
          </cell>
          <cell r="P19">
            <v>6.1732317119834317</v>
          </cell>
          <cell r="Q19">
            <v>148.38420026977727</v>
          </cell>
          <cell r="R19">
            <v>8579.5867031643811</v>
          </cell>
          <cell r="S19">
            <v>21538.316084048336</v>
          </cell>
          <cell r="T19">
            <v>16191.393090603942</v>
          </cell>
          <cell r="U19">
            <v>42232.388561240892</v>
          </cell>
          <cell r="V19">
            <v>43768.992641452955</v>
          </cell>
          <cell r="W19">
            <v>74890.727148417383</v>
          </cell>
          <cell r="X19">
            <v>0</v>
          </cell>
          <cell r="Y19">
            <v>7.0133730788423623E-2</v>
          </cell>
          <cell r="AA19">
            <v>0</v>
          </cell>
          <cell r="AB19">
            <v>0</v>
          </cell>
          <cell r="AC19">
            <v>9329.7852105203419</v>
          </cell>
          <cell r="AD19">
            <v>2045.3126121835667</v>
          </cell>
          <cell r="AE19">
            <v>6901.4527521307073</v>
          </cell>
          <cell r="AF19">
            <v>35812.702214130542</v>
          </cell>
          <cell r="AG19">
            <v>0</v>
          </cell>
          <cell r="AH19">
            <v>0</v>
          </cell>
        </row>
        <row r="20">
          <cell r="A20">
            <v>2</v>
          </cell>
          <cell r="B20" t="str">
            <v>CapeCod</v>
          </cell>
          <cell r="C20">
            <v>38899</v>
          </cell>
          <cell r="D20" t="str">
            <v>vol</v>
          </cell>
          <cell r="E20">
            <v>51018.878514521719</v>
          </cell>
          <cell r="F20">
            <v>149.50256879021873</v>
          </cell>
          <cell r="G20">
            <v>794857.01343956566</v>
          </cell>
          <cell r="H20">
            <v>22895.506932802738</v>
          </cell>
          <cell r="I20">
            <v>64632.993870683393</v>
          </cell>
          <cell r="J20">
            <v>20128.415557174016</v>
          </cell>
          <cell r="K20">
            <v>26023.157125254398</v>
          </cell>
          <cell r="L20">
            <v>176495.1328719733</v>
          </cell>
          <cell r="M20">
            <v>82423.541944073513</v>
          </cell>
          <cell r="N20">
            <v>43284.709823231169</v>
          </cell>
          <cell r="O20">
            <v>0</v>
          </cell>
          <cell r="P20">
            <v>0</v>
          </cell>
          <cell r="Q20">
            <v>126.03155866428415</v>
          </cell>
          <cell r="R20">
            <v>6827.3980409593432</v>
          </cell>
          <cell r="S20">
            <v>18614.19917641197</v>
          </cell>
          <cell r="T20">
            <v>15545.417683736287</v>
          </cell>
          <cell r="U20">
            <v>37840.295075492606</v>
          </cell>
          <cell r="V20">
            <v>43508.11706761214</v>
          </cell>
          <cell r="W20">
            <v>70716.933594849543</v>
          </cell>
          <cell r="X20">
            <v>0</v>
          </cell>
          <cell r="Y20">
            <v>0</v>
          </cell>
          <cell r="AA20">
            <v>0</v>
          </cell>
          <cell r="AB20">
            <v>0</v>
          </cell>
          <cell r="AC20">
            <v>4340.3403685692983</v>
          </cell>
          <cell r="AD20">
            <v>3131.4890029951789</v>
          </cell>
          <cell r="AE20">
            <v>9428.6264958968695</v>
          </cell>
          <cell r="AF20">
            <v>34630.000750183826</v>
          </cell>
          <cell r="AG20">
            <v>0</v>
          </cell>
          <cell r="AH20">
            <v>0</v>
          </cell>
        </row>
        <row r="21">
          <cell r="A21">
            <v>2</v>
          </cell>
          <cell r="B21" t="str">
            <v>CapeCod</v>
          </cell>
          <cell r="C21">
            <v>38930</v>
          </cell>
          <cell r="D21" t="str">
            <v>vol</v>
          </cell>
          <cell r="E21">
            <v>44652.724312475781</v>
          </cell>
          <cell r="F21">
            <v>138.73915395075593</v>
          </cell>
          <cell r="G21">
            <v>763870.47320811299</v>
          </cell>
          <cell r="H21">
            <v>23630.284448080467</v>
          </cell>
          <cell r="I21">
            <v>65668.770902233446</v>
          </cell>
          <cell r="J21">
            <v>23788.722753677328</v>
          </cell>
          <cell r="K21">
            <v>24861.619302648931</v>
          </cell>
          <cell r="L21">
            <v>140494.68327981941</v>
          </cell>
          <cell r="M21">
            <v>78523.411953379909</v>
          </cell>
          <cell r="N21">
            <v>48610.765052392118</v>
          </cell>
          <cell r="O21">
            <v>0</v>
          </cell>
          <cell r="P21">
            <v>0</v>
          </cell>
          <cell r="Q21">
            <v>133.1604446108405</v>
          </cell>
          <cell r="R21">
            <v>7447.7019888997311</v>
          </cell>
          <cell r="S21">
            <v>17998.22841843386</v>
          </cell>
          <cell r="T21">
            <v>20702.595503189859</v>
          </cell>
          <cell r="U21">
            <v>38052.068094588321</v>
          </cell>
          <cell r="V21">
            <v>41852.570083470942</v>
          </cell>
          <cell r="W21">
            <v>75862.529599414353</v>
          </cell>
          <cell r="X21">
            <v>0</v>
          </cell>
          <cell r="Y21">
            <v>0</v>
          </cell>
          <cell r="AA21">
            <v>0</v>
          </cell>
          <cell r="AB21">
            <v>0</v>
          </cell>
          <cell r="AC21">
            <v>4389.4697844392358</v>
          </cell>
          <cell r="AD21">
            <v>3524.127293052662</v>
          </cell>
          <cell r="AE21">
            <v>9250.8254667009805</v>
          </cell>
          <cell r="AF21">
            <v>33394.353485136577</v>
          </cell>
          <cell r="AG21">
            <v>0</v>
          </cell>
          <cell r="AH21">
            <v>0</v>
          </cell>
        </row>
        <row r="22">
          <cell r="A22">
            <v>2</v>
          </cell>
          <cell r="B22" t="str">
            <v>CapeCod</v>
          </cell>
          <cell r="C22">
            <v>38961</v>
          </cell>
          <cell r="D22" t="str">
            <v>vol</v>
          </cell>
          <cell r="E22">
            <v>40533.731433408793</v>
          </cell>
          <cell r="F22">
            <v>145.03779074305976</v>
          </cell>
          <cell r="G22">
            <v>1078448.5081353884</v>
          </cell>
          <cell r="H22">
            <v>38161.86555420651</v>
          </cell>
          <cell r="I22">
            <v>119976.91872713268</v>
          </cell>
          <cell r="J22">
            <v>44499.926582051987</v>
          </cell>
          <cell r="K22">
            <v>28089.800034642863</v>
          </cell>
          <cell r="L22">
            <v>97621.140928090375</v>
          </cell>
          <cell r="M22">
            <v>85167.328132380761</v>
          </cell>
          <cell r="N22">
            <v>56181.725322657585</v>
          </cell>
          <cell r="O22">
            <v>0</v>
          </cell>
          <cell r="P22">
            <v>0</v>
          </cell>
          <cell r="Q22">
            <v>217.58415555672403</v>
          </cell>
          <cell r="R22">
            <v>16689.690623280752</v>
          </cell>
          <cell r="S22">
            <v>38037.67323288013</v>
          </cell>
          <cell r="T22">
            <v>21576.787892896471</v>
          </cell>
          <cell r="U22">
            <v>39075.976673758414</v>
          </cell>
          <cell r="V22">
            <v>50874.928368990884</v>
          </cell>
          <cell r="W22">
            <v>75233.419701156861</v>
          </cell>
          <cell r="X22">
            <v>0</v>
          </cell>
          <cell r="Y22">
            <v>0</v>
          </cell>
          <cell r="AA22">
            <v>13.913084602003494</v>
          </cell>
          <cell r="AB22">
            <v>0</v>
          </cell>
          <cell r="AC22">
            <v>4110.0670667472941</v>
          </cell>
          <cell r="AD22">
            <v>3877.4095715929252</v>
          </cell>
          <cell r="AE22">
            <v>6582.4456665470025</v>
          </cell>
          <cell r="AF22">
            <v>34066.435432145976</v>
          </cell>
          <cell r="AG22">
            <v>0</v>
          </cell>
          <cell r="AH22">
            <v>0</v>
          </cell>
        </row>
        <row r="23">
          <cell r="A23">
            <v>2</v>
          </cell>
          <cell r="B23" t="str">
            <v>CapeCod</v>
          </cell>
          <cell r="C23">
            <v>38991</v>
          </cell>
          <cell r="D23" t="str">
            <v>vol</v>
          </cell>
          <cell r="E23">
            <v>45856.168371483545</v>
          </cell>
          <cell r="F23">
            <v>200.01792188442357</v>
          </cell>
          <cell r="G23">
            <v>2041362.3247801424</v>
          </cell>
          <cell r="H23">
            <v>72264.02556117253</v>
          </cell>
          <cell r="I23">
            <v>258618.64125644747</v>
          </cell>
          <cell r="J23">
            <v>68813.54721143315</v>
          </cell>
          <cell r="K23">
            <v>26001.859222070794</v>
          </cell>
          <cell r="L23">
            <v>124738.76259452442</v>
          </cell>
          <cell r="M23">
            <v>86047.052573516441</v>
          </cell>
          <cell r="N23">
            <v>46981.599836129011</v>
          </cell>
          <cell r="O23">
            <v>0</v>
          </cell>
          <cell r="P23">
            <v>0</v>
          </cell>
          <cell r="Q23">
            <v>541.58979139091207</v>
          </cell>
          <cell r="R23">
            <v>35629.417879112312</v>
          </cell>
          <cell r="S23">
            <v>63370.396667078909</v>
          </cell>
          <cell r="T23">
            <v>31364.974621707806</v>
          </cell>
          <cell r="U23">
            <v>48720.713596526242</v>
          </cell>
          <cell r="V23">
            <v>63101.027470504981</v>
          </cell>
          <cell r="W23">
            <v>69479.384088462379</v>
          </cell>
          <cell r="X23">
            <v>0</v>
          </cell>
          <cell r="Y23">
            <v>0</v>
          </cell>
          <cell r="AA23">
            <v>197.70286115623492</v>
          </cell>
          <cell r="AB23">
            <v>0</v>
          </cell>
          <cell r="AC23">
            <v>6499.6238299918987</v>
          </cell>
          <cell r="AD23">
            <v>5173.7399829735277</v>
          </cell>
          <cell r="AE23">
            <v>7548.6085081607944</v>
          </cell>
          <cell r="AF23">
            <v>37387.158406324634</v>
          </cell>
          <cell r="AG23">
            <v>0</v>
          </cell>
          <cell r="AH23">
            <v>0</v>
          </cell>
        </row>
        <row r="24">
          <cell r="A24">
            <v>2</v>
          </cell>
          <cell r="B24" t="str">
            <v>CapeCod</v>
          </cell>
          <cell r="C24">
            <v>39022</v>
          </cell>
          <cell r="D24" t="str">
            <v>vol</v>
          </cell>
          <cell r="E24">
            <v>63672.41337811049</v>
          </cell>
          <cell r="F24">
            <v>311.43054839172828</v>
          </cell>
          <cell r="G24">
            <v>3712552.624474932</v>
          </cell>
          <cell r="H24">
            <v>126260.59827114447</v>
          </cell>
          <cell r="I24">
            <v>525129.25659901521</v>
          </cell>
          <cell r="J24">
            <v>114389.65489211351</v>
          </cell>
          <cell r="K24">
            <v>29809.145797839483</v>
          </cell>
          <cell r="L24">
            <v>169249.38471960757</v>
          </cell>
          <cell r="M24">
            <v>92335.9189647616</v>
          </cell>
          <cell r="N24">
            <v>46326.194025417979</v>
          </cell>
          <cell r="O24">
            <v>0</v>
          </cell>
          <cell r="P24">
            <v>0.50948744485905206</v>
          </cell>
          <cell r="Q24">
            <v>3186.3264443973976</v>
          </cell>
          <cell r="R24">
            <v>64516.613023530896</v>
          </cell>
          <cell r="S24">
            <v>104534.33808408206</v>
          </cell>
          <cell r="T24">
            <v>59919.984943713593</v>
          </cell>
          <cell r="U24">
            <v>64285.404595552507</v>
          </cell>
          <cell r="V24">
            <v>94585.397118965862</v>
          </cell>
          <cell r="W24">
            <v>98782.560570806963</v>
          </cell>
          <cell r="X24">
            <v>0</v>
          </cell>
          <cell r="Y24">
            <v>0</v>
          </cell>
          <cell r="AA24">
            <v>1918.5576366808541</v>
          </cell>
          <cell r="AB24">
            <v>0</v>
          </cell>
          <cell r="AC24">
            <v>10791.929229417867</v>
          </cell>
          <cell r="AD24">
            <v>5399.5296415256034</v>
          </cell>
          <cell r="AE24">
            <v>7034.2595818539467</v>
          </cell>
          <cell r="AF24">
            <v>48555.061143562591</v>
          </cell>
          <cell r="AG24">
            <v>0</v>
          </cell>
          <cell r="AH24">
            <v>0</v>
          </cell>
        </row>
        <row r="25">
          <cell r="A25">
            <v>2</v>
          </cell>
          <cell r="B25" t="str">
            <v>CapeCod</v>
          </cell>
          <cell r="C25">
            <v>39052</v>
          </cell>
          <cell r="D25" t="str">
            <v>vol</v>
          </cell>
          <cell r="E25">
            <v>85035.684040786087</v>
          </cell>
          <cell r="F25">
            <v>310.58987985464955</v>
          </cell>
          <cell r="G25">
            <v>5472401.8060339708</v>
          </cell>
          <cell r="H25">
            <v>181019.15644620947</v>
          </cell>
          <cell r="I25">
            <v>856987.89438563143</v>
          </cell>
          <cell r="J25">
            <v>154030.66136550243</v>
          </cell>
          <cell r="K25">
            <v>29904.279244134887</v>
          </cell>
          <cell r="L25">
            <v>251448.73800251615</v>
          </cell>
          <cell r="M25">
            <v>100623.42654586691</v>
          </cell>
          <cell r="N25">
            <v>44189.168989246784</v>
          </cell>
          <cell r="O25">
            <v>0</v>
          </cell>
          <cell r="P25">
            <v>3.2751230349895928</v>
          </cell>
          <cell r="Q25">
            <v>4390.1274908808527</v>
          </cell>
          <cell r="R25">
            <v>117716.29550843124</v>
          </cell>
          <cell r="S25">
            <v>131165.49152381043</v>
          </cell>
          <cell r="T25">
            <v>78936.298634250677</v>
          </cell>
          <cell r="U25">
            <v>91501.830250136089</v>
          </cell>
          <cell r="V25">
            <v>145316.55428811553</v>
          </cell>
          <cell r="W25">
            <v>125498.1743766483</v>
          </cell>
          <cell r="X25">
            <v>0</v>
          </cell>
          <cell r="Y25">
            <v>0</v>
          </cell>
          <cell r="AA25">
            <v>1080.3957654171393</v>
          </cell>
          <cell r="AB25">
            <v>0</v>
          </cell>
          <cell r="AC25">
            <v>13961.816495249706</v>
          </cell>
          <cell r="AD25">
            <v>5253.9321170017292</v>
          </cell>
          <cell r="AE25">
            <v>8180.2260554577479</v>
          </cell>
          <cell r="AF25">
            <v>63343.149810505536</v>
          </cell>
          <cell r="AG25">
            <v>0</v>
          </cell>
          <cell r="AH25">
            <v>0</v>
          </cell>
        </row>
        <row r="26">
          <cell r="A26">
            <v>2</v>
          </cell>
          <cell r="B26" t="str">
            <v>CapeCod</v>
          </cell>
          <cell r="C26">
            <v>39083</v>
          </cell>
          <cell r="D26" t="str">
            <v>vol</v>
          </cell>
          <cell r="E26">
            <v>80642.117555285848</v>
          </cell>
          <cell r="F26">
            <v>278.48931485327665</v>
          </cell>
          <cell r="G26">
            <v>4953585.5288205128</v>
          </cell>
          <cell r="H26">
            <v>173292.29560184377</v>
          </cell>
          <cell r="I26">
            <v>789574.5021454246</v>
          </cell>
          <cell r="J26">
            <v>134039.62409579594</v>
          </cell>
          <cell r="K26">
            <v>25103.432782708587</v>
          </cell>
          <cell r="L26">
            <v>235982.25588141684</v>
          </cell>
          <cell r="M26">
            <v>95663.777221348966</v>
          </cell>
          <cell r="N26">
            <v>43261.368811608008</v>
          </cell>
          <cell r="O26">
            <v>0</v>
          </cell>
          <cell r="P26">
            <v>1.8645217565110479</v>
          </cell>
          <cell r="Q26">
            <v>4112.5419241854243</v>
          </cell>
          <cell r="R26">
            <v>113925.1422989383</v>
          </cell>
          <cell r="S26">
            <v>117246.19376236538</v>
          </cell>
          <cell r="T26">
            <v>77047.130811316019</v>
          </cell>
          <cell r="U26">
            <v>96983.021020934044</v>
          </cell>
          <cell r="V26">
            <v>148123.78513456183</v>
          </cell>
          <cell r="W26">
            <v>126192.96951459142</v>
          </cell>
          <cell r="X26">
            <v>0</v>
          </cell>
          <cell r="Y26">
            <v>0</v>
          </cell>
          <cell r="AA26">
            <v>957.24235765090475</v>
          </cell>
          <cell r="AB26">
            <v>0</v>
          </cell>
          <cell r="AC26">
            <v>14452.421308537098</v>
          </cell>
          <cell r="AD26">
            <v>5332.1897775801835</v>
          </cell>
          <cell r="AE26">
            <v>6949.6380318972533</v>
          </cell>
          <cell r="AF26">
            <v>51874.823873546127</v>
          </cell>
          <cell r="AG26">
            <v>0</v>
          </cell>
          <cell r="AH26">
            <v>0</v>
          </cell>
        </row>
        <row r="27">
          <cell r="A27">
            <v>2</v>
          </cell>
          <cell r="B27" t="str">
            <v>CapeCod</v>
          </cell>
          <cell r="C27">
            <v>39114</v>
          </cell>
          <cell r="D27" t="str">
            <v>vol</v>
          </cell>
          <cell r="E27">
            <v>81506.433293864713</v>
          </cell>
          <cell r="F27">
            <v>313.41689459380132</v>
          </cell>
          <cell r="G27">
            <v>4965244.7705083005</v>
          </cell>
          <cell r="H27">
            <v>179280.83781079893</v>
          </cell>
          <cell r="I27">
            <v>786479.72251854441</v>
          </cell>
          <cell r="J27">
            <v>138265.97502535692</v>
          </cell>
          <cell r="K27">
            <v>29698.246427137456</v>
          </cell>
          <cell r="L27">
            <v>273885.70602910768</v>
          </cell>
          <cell r="M27">
            <v>99837.389634749154</v>
          </cell>
          <cell r="N27">
            <v>49847.924328223446</v>
          </cell>
          <cell r="O27">
            <v>0</v>
          </cell>
          <cell r="P27">
            <v>3.6792152081822218</v>
          </cell>
          <cell r="Q27">
            <v>4414.5967819388652</v>
          </cell>
          <cell r="R27">
            <v>117407.03807922416</v>
          </cell>
          <cell r="S27">
            <v>120395.81047755346</v>
          </cell>
          <cell r="T27">
            <v>77452.787632176958</v>
          </cell>
          <cell r="U27">
            <v>107517.15836799194</v>
          </cell>
          <cell r="V27">
            <v>162251.28477405568</v>
          </cell>
          <cell r="W27">
            <v>136980.03646027858</v>
          </cell>
          <cell r="X27">
            <v>0</v>
          </cell>
          <cell r="Y27">
            <v>0</v>
          </cell>
          <cell r="AA27">
            <v>997.40815591626779</v>
          </cell>
          <cell r="AB27">
            <v>0</v>
          </cell>
          <cell r="AC27">
            <v>16934.374820188255</v>
          </cell>
          <cell r="AD27">
            <v>5652.3351138036187</v>
          </cell>
          <cell r="AE27">
            <v>8341.6863894650432</v>
          </cell>
          <cell r="AF27">
            <v>59572.061462178004</v>
          </cell>
          <cell r="AG27">
            <v>0</v>
          </cell>
          <cell r="AH27">
            <v>0</v>
          </cell>
        </row>
        <row r="28">
          <cell r="A28">
            <v>2</v>
          </cell>
          <cell r="B28" t="str">
            <v>CapeCod</v>
          </cell>
          <cell r="C28">
            <v>39142</v>
          </cell>
          <cell r="D28" t="str">
            <v>vol</v>
          </cell>
          <cell r="E28">
            <v>66399.557495203742</v>
          </cell>
          <cell r="F28">
            <v>249.8666772890619</v>
          </cell>
          <cell r="G28">
            <v>3068682.9226882071</v>
          </cell>
          <cell r="H28">
            <v>114786.45397481226</v>
          </cell>
          <cell r="I28">
            <v>466188.72130593483</v>
          </cell>
          <cell r="J28">
            <v>89444.090716522507</v>
          </cell>
          <cell r="K28">
            <v>27216.122175502849</v>
          </cell>
          <cell r="L28">
            <v>210192.96320774575</v>
          </cell>
          <cell r="M28">
            <v>79425.434433818751</v>
          </cell>
          <cell r="N28">
            <v>40572.435630180182</v>
          </cell>
          <cell r="O28">
            <v>0</v>
          </cell>
          <cell r="P28">
            <v>2.5332895901733612</v>
          </cell>
          <cell r="Q28">
            <v>3019.6898032493673</v>
          </cell>
          <cell r="R28">
            <v>72023.793927588602</v>
          </cell>
          <cell r="S28">
            <v>77532.281576685389</v>
          </cell>
          <cell r="T28">
            <v>50864.135173589704</v>
          </cell>
          <cell r="U28">
            <v>79159.069308747785</v>
          </cell>
          <cell r="V28">
            <v>131484.47554431076</v>
          </cell>
          <cell r="W28">
            <v>114717.1689941435</v>
          </cell>
          <cell r="X28">
            <v>0</v>
          </cell>
          <cell r="Y28">
            <v>5.1671023321074247E-2</v>
          </cell>
          <cell r="AA28">
            <v>544.51680023907988</v>
          </cell>
          <cell r="AB28">
            <v>0</v>
          </cell>
          <cell r="AC28">
            <v>14780.033198605095</v>
          </cell>
          <cell r="AD28">
            <v>4463.430108074047</v>
          </cell>
          <cell r="AE28">
            <v>7615.0157480426187</v>
          </cell>
          <cell r="AF28">
            <v>46017.523633190569</v>
          </cell>
          <cell r="AG28">
            <v>0</v>
          </cell>
          <cell r="AH28">
            <v>0</v>
          </cell>
        </row>
        <row r="29">
          <cell r="A29">
            <v>2</v>
          </cell>
          <cell r="B29" t="str">
            <v>CapeCod</v>
          </cell>
          <cell r="C29">
            <v>39173</v>
          </cell>
          <cell r="D29" t="str">
            <v>vol</v>
          </cell>
          <cell r="E29">
            <v>55707.50255924985</v>
          </cell>
          <cell r="F29">
            <v>205.66902096256641</v>
          </cell>
          <cell r="G29">
            <v>1764450.2141631632</v>
          </cell>
          <cell r="H29">
            <v>67933.302505902335</v>
          </cell>
          <cell r="I29">
            <v>231472.41494944703</v>
          </cell>
          <cell r="J29">
            <v>53370.105116144274</v>
          </cell>
          <cell r="K29">
            <v>26773.715364815413</v>
          </cell>
          <cell r="L29">
            <v>194990.97738546264</v>
          </cell>
          <cell r="M29">
            <v>72465.544638013904</v>
          </cell>
          <cell r="N29">
            <v>41935.987361029285</v>
          </cell>
          <cell r="O29">
            <v>0</v>
          </cell>
          <cell r="P29">
            <v>0</v>
          </cell>
          <cell r="Q29">
            <v>1842.2388089061737</v>
          </cell>
          <cell r="R29">
            <v>40860.474612988786</v>
          </cell>
          <cell r="S29">
            <v>48883.689051201916</v>
          </cell>
          <cell r="T29">
            <v>35041.540874677579</v>
          </cell>
          <cell r="U29">
            <v>71800.126576332128</v>
          </cell>
          <cell r="V29">
            <v>96610.847853452768</v>
          </cell>
          <cell r="W29">
            <v>106923.31334905549</v>
          </cell>
          <cell r="X29">
            <v>0</v>
          </cell>
          <cell r="Y29">
            <v>0</v>
          </cell>
          <cell r="AA29">
            <v>134.32659247247403</v>
          </cell>
          <cell r="AB29">
            <v>0</v>
          </cell>
          <cell r="AC29">
            <v>15144.1021088502</v>
          </cell>
          <cell r="AD29">
            <v>3730.6835757625145</v>
          </cell>
          <cell r="AE29">
            <v>8987.3708276955131</v>
          </cell>
          <cell r="AF29">
            <v>53182.126780697909</v>
          </cell>
          <cell r="AG29">
            <v>0</v>
          </cell>
          <cell r="AH29">
            <v>0</v>
          </cell>
        </row>
        <row r="30">
          <cell r="A30">
            <v>2</v>
          </cell>
          <cell r="B30" t="str">
            <v>CapeCod</v>
          </cell>
          <cell r="C30">
            <v>39203</v>
          </cell>
          <cell r="D30" t="str">
            <v>vol</v>
          </cell>
          <cell r="E30">
            <v>51543.96537851527</v>
          </cell>
          <cell r="F30">
            <v>168.99272221661877</v>
          </cell>
          <cell r="G30">
            <v>1010191.8686852611</v>
          </cell>
          <cell r="H30">
            <v>34838.816016870027</v>
          </cell>
          <cell r="I30">
            <v>102449.67825939617</v>
          </cell>
          <cell r="J30">
            <v>27937.776593518152</v>
          </cell>
          <cell r="K30">
            <v>25068.2656199458</v>
          </cell>
          <cell r="L30">
            <v>180003.95395743026</v>
          </cell>
          <cell r="M30">
            <v>59233.88800332453</v>
          </cell>
          <cell r="N30">
            <v>45439.071870425658</v>
          </cell>
          <cell r="O30">
            <v>0</v>
          </cell>
          <cell r="P30">
            <v>0</v>
          </cell>
          <cell r="Q30">
            <v>847.78604464757586</v>
          </cell>
          <cell r="R30">
            <v>15691.233187804228</v>
          </cell>
          <cell r="S30">
            <v>23897.323052272608</v>
          </cell>
          <cell r="T30">
            <v>21146.82707247803</v>
          </cell>
          <cell r="U30">
            <v>55330.86594764972</v>
          </cell>
          <cell r="V30">
            <v>69781.222781710661</v>
          </cell>
          <cell r="W30">
            <v>90419.02935031266</v>
          </cell>
          <cell r="X30">
            <v>0</v>
          </cell>
          <cell r="Y30">
            <v>0</v>
          </cell>
          <cell r="AA30">
            <v>138.86004330170664</v>
          </cell>
          <cell r="AB30">
            <v>0</v>
          </cell>
          <cell r="AC30">
            <v>12870.828655468174</v>
          </cell>
          <cell r="AD30">
            <v>2919.5102949706884</v>
          </cell>
          <cell r="AE30">
            <v>8606.0034211276634</v>
          </cell>
          <cell r="AF30">
            <v>52102.275968518428</v>
          </cell>
          <cell r="AG30">
            <v>0</v>
          </cell>
          <cell r="AH30">
            <v>0</v>
          </cell>
        </row>
        <row r="31">
          <cell r="A31">
            <v>2</v>
          </cell>
          <cell r="B31" t="str">
            <v>CapeCod</v>
          </cell>
          <cell r="C31">
            <v>39234</v>
          </cell>
          <cell r="D31" t="str">
            <v>vol</v>
          </cell>
          <cell r="E31">
            <v>58614.81492924592</v>
          </cell>
          <cell r="F31">
            <v>142.07439612492124</v>
          </cell>
          <cell r="G31">
            <v>858888.61700848513</v>
          </cell>
          <cell r="H31">
            <v>26606.019852577643</v>
          </cell>
          <cell r="I31">
            <v>75363.816620152415</v>
          </cell>
          <cell r="J31">
            <v>21726.499502877676</v>
          </cell>
          <cell r="K31">
            <v>25297.280720861359</v>
          </cell>
          <cell r="L31">
            <v>182912.9814478789</v>
          </cell>
          <cell r="M31">
            <v>58634.124683832917</v>
          </cell>
          <cell r="N31">
            <v>32034.815354201004</v>
          </cell>
          <cell r="O31">
            <v>0</v>
          </cell>
          <cell r="P31">
            <v>0</v>
          </cell>
          <cell r="Q31">
            <v>544.26783342837894</v>
          </cell>
          <cell r="R31">
            <v>9529.5380308328931</v>
          </cell>
          <cell r="S31">
            <v>22361.009687968202</v>
          </cell>
          <cell r="T31">
            <v>15637.389803366379</v>
          </cell>
          <cell r="U31">
            <v>50142.455606384159</v>
          </cell>
          <cell r="V31">
            <v>59830.770650164552</v>
          </cell>
          <cell r="W31">
            <v>84548.612990111404</v>
          </cell>
          <cell r="X31">
            <v>0</v>
          </cell>
          <cell r="Y31">
            <v>0</v>
          </cell>
          <cell r="AA31">
            <v>0</v>
          </cell>
          <cell r="AB31">
            <v>0</v>
          </cell>
          <cell r="AC31">
            <v>27958.200816585373</v>
          </cell>
          <cell r="AD31">
            <v>3479.7744043380171</v>
          </cell>
          <cell r="AE31">
            <v>10992.796644985932</v>
          </cell>
          <cell r="AF31">
            <v>50425.077909795087</v>
          </cell>
          <cell r="AG31">
            <v>0</v>
          </cell>
          <cell r="AH31">
            <v>0</v>
          </cell>
        </row>
        <row r="32">
          <cell r="A32">
            <v>2</v>
          </cell>
          <cell r="B32" t="str">
            <v>CapeCod</v>
          </cell>
          <cell r="C32">
            <v>39264</v>
          </cell>
          <cell r="D32" t="str">
            <v>vol</v>
          </cell>
          <cell r="E32">
            <v>51500.021670275324</v>
          </cell>
          <cell r="F32">
            <v>127.33178437471869</v>
          </cell>
          <cell r="G32">
            <v>762955.81168136024</v>
          </cell>
          <cell r="H32">
            <v>23025.08968489524</v>
          </cell>
          <cell r="I32">
            <v>65992.778683717203</v>
          </cell>
          <cell r="J32">
            <v>18077.321281101838</v>
          </cell>
          <cell r="K32">
            <v>22883.771759103347</v>
          </cell>
          <cell r="L32">
            <v>171428.19072629965</v>
          </cell>
          <cell r="M32">
            <v>55446.94143401819</v>
          </cell>
          <cell r="N32">
            <v>40546.576375154305</v>
          </cell>
          <cell r="O32">
            <v>0</v>
          </cell>
          <cell r="P32">
            <v>0</v>
          </cell>
          <cell r="Q32">
            <v>448.48544954012289</v>
          </cell>
          <cell r="R32">
            <v>8001.6088785306365</v>
          </cell>
          <cell r="S32">
            <v>20738.53533437497</v>
          </cell>
          <cell r="T32">
            <v>13594.685143278901</v>
          </cell>
          <cell r="U32">
            <v>44055.833950453991</v>
          </cell>
          <cell r="V32">
            <v>55559.537804543092</v>
          </cell>
          <cell r="W32">
            <v>74715.794917939042</v>
          </cell>
          <cell r="X32">
            <v>0</v>
          </cell>
          <cell r="Y32">
            <v>0</v>
          </cell>
          <cell r="AA32">
            <v>0</v>
          </cell>
          <cell r="AB32">
            <v>0</v>
          </cell>
          <cell r="AC32">
            <v>12072.418135944978</v>
          </cell>
          <cell r="AD32">
            <v>2443.2175903524912</v>
          </cell>
          <cell r="AE32">
            <v>13649.438350486362</v>
          </cell>
          <cell r="AF32">
            <v>44523.039617539005</v>
          </cell>
          <cell r="AG32">
            <v>0</v>
          </cell>
          <cell r="AH32">
            <v>0</v>
          </cell>
        </row>
        <row r="33">
          <cell r="A33">
            <v>2</v>
          </cell>
          <cell r="B33" t="str">
            <v>CapeCod</v>
          </cell>
          <cell r="C33">
            <v>39295</v>
          </cell>
          <cell r="D33" t="str">
            <v>vol</v>
          </cell>
          <cell r="E33">
            <v>43571.723348314088</v>
          </cell>
          <cell r="F33">
            <v>121.32557400745839</v>
          </cell>
          <cell r="G33">
            <v>707265.88544938341</v>
          </cell>
          <cell r="H33">
            <v>22487.992529962015</v>
          </cell>
          <cell r="I33">
            <v>64352.363222444197</v>
          </cell>
          <cell r="J33">
            <v>20950.742821851858</v>
          </cell>
          <cell r="K33">
            <v>21844.520995777457</v>
          </cell>
          <cell r="L33">
            <v>140394.20803117513</v>
          </cell>
          <cell r="M33">
            <v>50637.931504282351</v>
          </cell>
          <cell r="N33">
            <v>43798.987338231986</v>
          </cell>
          <cell r="O33">
            <v>0</v>
          </cell>
          <cell r="P33">
            <v>0</v>
          </cell>
          <cell r="Q33">
            <v>470.87230397471865</v>
          </cell>
          <cell r="R33">
            <v>6990.0120637849923</v>
          </cell>
          <cell r="S33">
            <v>16840.859778360635</v>
          </cell>
          <cell r="T33">
            <v>20588.10550750334</v>
          </cell>
          <cell r="U33">
            <v>39590.056024309997</v>
          </cell>
          <cell r="V33">
            <v>53686.255748104275</v>
          </cell>
          <cell r="W33">
            <v>77252.914300858305</v>
          </cell>
          <cell r="X33">
            <v>0</v>
          </cell>
          <cell r="Y33">
            <v>0</v>
          </cell>
          <cell r="AA33">
            <v>0</v>
          </cell>
          <cell r="AB33">
            <v>0</v>
          </cell>
          <cell r="AC33">
            <v>8530.0583104771395</v>
          </cell>
          <cell r="AD33">
            <v>2658.0864317255946</v>
          </cell>
          <cell r="AE33">
            <v>13125.297665644197</v>
          </cell>
          <cell r="AF33">
            <v>38296.369077950549</v>
          </cell>
          <cell r="AG33">
            <v>0</v>
          </cell>
          <cell r="AH33">
            <v>0</v>
          </cell>
        </row>
        <row r="34">
          <cell r="A34">
            <v>2</v>
          </cell>
          <cell r="B34" t="str">
            <v>CapeCod</v>
          </cell>
          <cell r="C34">
            <v>39326</v>
          </cell>
          <cell r="D34" t="str">
            <v>vol</v>
          </cell>
          <cell r="E34">
            <v>39455.39335366599</v>
          </cell>
          <cell r="F34">
            <v>115.451559105775</v>
          </cell>
          <cell r="G34">
            <v>1000439.8591265841</v>
          </cell>
          <cell r="H34">
            <v>35722.207716102494</v>
          </cell>
          <cell r="I34">
            <v>114886.30916053984</v>
          </cell>
          <cell r="J34">
            <v>41578.040385679516</v>
          </cell>
          <cell r="K34">
            <v>21671.068330270919</v>
          </cell>
          <cell r="L34">
            <v>103576.20206185104</v>
          </cell>
          <cell r="M34">
            <v>54076.100850168252</v>
          </cell>
          <cell r="N34">
            <v>50481.855722942761</v>
          </cell>
          <cell r="O34">
            <v>0</v>
          </cell>
          <cell r="P34">
            <v>0</v>
          </cell>
          <cell r="Q34">
            <v>746.8914088723817</v>
          </cell>
          <cell r="R34">
            <v>16951.308839103604</v>
          </cell>
          <cell r="S34">
            <v>33210.226211583722</v>
          </cell>
          <cell r="T34">
            <v>22622.785703073125</v>
          </cell>
          <cell r="U34">
            <v>41233.958466988843</v>
          </cell>
          <cell r="V34">
            <v>60766.121461421295</v>
          </cell>
          <cell r="W34">
            <v>76371.893428960757</v>
          </cell>
          <cell r="X34">
            <v>0</v>
          </cell>
          <cell r="Y34">
            <v>0</v>
          </cell>
          <cell r="AA34">
            <v>19.606597842994546</v>
          </cell>
          <cell r="AB34">
            <v>0</v>
          </cell>
          <cell r="AC34">
            <v>4811.5963029475352</v>
          </cell>
          <cell r="AD34">
            <v>2923.2543152311705</v>
          </cell>
          <cell r="AE34">
            <v>9699.4830956852002</v>
          </cell>
          <cell r="AF34">
            <v>41551.165317747647</v>
          </cell>
          <cell r="AG34">
            <v>0</v>
          </cell>
          <cell r="AH34">
            <v>0</v>
          </cell>
        </row>
        <row r="35">
          <cell r="A35">
            <v>2</v>
          </cell>
          <cell r="B35" t="str">
            <v>CapeCod</v>
          </cell>
          <cell r="C35">
            <v>39356</v>
          </cell>
          <cell r="D35" t="str">
            <v>vol</v>
          </cell>
          <cell r="E35">
            <v>48347.808908922641</v>
          </cell>
          <cell r="F35">
            <v>170.32239153111885</v>
          </cell>
          <cell r="G35">
            <v>2119794.4974764907</v>
          </cell>
          <cell r="H35">
            <v>79091.822732269764</v>
          </cell>
          <cell r="I35">
            <v>275243.08739858214</v>
          </cell>
          <cell r="J35">
            <v>70705.817416205522</v>
          </cell>
          <cell r="K35">
            <v>21960.546972433029</v>
          </cell>
          <cell r="L35">
            <v>123456.43676039678</v>
          </cell>
          <cell r="M35">
            <v>60640.452111678082</v>
          </cell>
          <cell r="N35">
            <v>61728.148588387616</v>
          </cell>
          <cell r="O35">
            <v>0</v>
          </cell>
          <cell r="P35">
            <v>0</v>
          </cell>
          <cell r="Q35">
            <v>2001.4053419636846</v>
          </cell>
          <cell r="R35">
            <v>41135.766117651059</v>
          </cell>
          <cell r="S35">
            <v>62126.926129432075</v>
          </cell>
          <cell r="T35">
            <v>35083.729000371277</v>
          </cell>
          <cell r="U35">
            <v>56297.721602841295</v>
          </cell>
          <cell r="V35">
            <v>85902.677348484009</v>
          </cell>
          <cell r="W35">
            <v>70221.393438291532</v>
          </cell>
          <cell r="X35">
            <v>0</v>
          </cell>
          <cell r="Y35">
            <v>0</v>
          </cell>
          <cell r="AA35">
            <v>233.72372135757487</v>
          </cell>
          <cell r="AB35">
            <v>0</v>
          </cell>
          <cell r="AC35">
            <v>9507.0357580279924</v>
          </cell>
          <cell r="AD35">
            <v>4305.7940865484752</v>
          </cell>
          <cell r="AE35">
            <v>7986.5644406928404</v>
          </cell>
          <cell r="AF35">
            <v>54378.678131456327</v>
          </cell>
          <cell r="AG35">
            <v>0</v>
          </cell>
          <cell r="AH35">
            <v>0</v>
          </cell>
        </row>
        <row r="36">
          <cell r="A36">
            <v>2</v>
          </cell>
          <cell r="B36" t="str">
            <v>CapeCod</v>
          </cell>
          <cell r="C36">
            <v>39387</v>
          </cell>
          <cell r="D36" t="str">
            <v>vol</v>
          </cell>
          <cell r="E36">
            <v>67465.692530218439</v>
          </cell>
          <cell r="F36">
            <v>216.27694528685987</v>
          </cell>
          <cell r="G36">
            <v>3902670.7275202088</v>
          </cell>
          <cell r="H36">
            <v>139897.01846237489</v>
          </cell>
          <cell r="I36">
            <v>552087.35409719462</v>
          </cell>
          <cell r="J36">
            <v>124505.22808478452</v>
          </cell>
          <cell r="K36">
            <v>27588.353131829608</v>
          </cell>
          <cell r="L36">
            <v>181250.76362973967</v>
          </cell>
          <cell r="M36">
            <v>73298.249236257339</v>
          </cell>
          <cell r="N36">
            <v>46749.371821382512</v>
          </cell>
          <cell r="O36">
            <v>0</v>
          </cell>
          <cell r="P36">
            <v>4.2905571148279211</v>
          </cell>
          <cell r="Q36">
            <v>3390.4798154925288</v>
          </cell>
          <cell r="R36">
            <v>78896.624414872218</v>
          </cell>
          <cell r="S36">
            <v>103630.27940651317</v>
          </cell>
          <cell r="T36">
            <v>72459.833355478841</v>
          </cell>
          <cell r="U36">
            <v>68782.513544311849</v>
          </cell>
          <cell r="V36">
            <v>110890.36085544922</v>
          </cell>
          <cell r="W36">
            <v>101737.48977403078</v>
          </cell>
          <cell r="X36">
            <v>0</v>
          </cell>
          <cell r="Y36">
            <v>0</v>
          </cell>
          <cell r="AA36">
            <v>2030.3265999400935</v>
          </cell>
          <cell r="AB36">
            <v>0</v>
          </cell>
          <cell r="AC36">
            <v>12902.982099380088</v>
          </cell>
          <cell r="AD36">
            <v>8310.8199404408551</v>
          </cell>
          <cell r="AE36">
            <v>6932.8861067536218</v>
          </cell>
          <cell r="AF36">
            <v>74524.591595442194</v>
          </cell>
          <cell r="AG36">
            <v>0</v>
          </cell>
          <cell r="AH36">
            <v>0</v>
          </cell>
        </row>
        <row r="37">
          <cell r="A37">
            <v>2</v>
          </cell>
          <cell r="B37" t="str">
            <v>CapeCod</v>
          </cell>
          <cell r="C37">
            <v>39417</v>
          </cell>
          <cell r="D37" t="str">
            <v>vol</v>
          </cell>
          <cell r="E37">
            <v>90118.212731284293</v>
          </cell>
          <cell r="F37">
            <v>286.97321659972437</v>
          </cell>
          <cell r="G37">
            <v>5434618.4684929047</v>
          </cell>
          <cell r="H37">
            <v>188843.0368669749</v>
          </cell>
          <cell r="I37">
            <v>824241.09022529738</v>
          </cell>
          <cell r="J37">
            <v>175225.84242600319</v>
          </cell>
          <cell r="K37">
            <v>54275.515587269467</v>
          </cell>
          <cell r="L37">
            <v>229109.94552953777</v>
          </cell>
          <cell r="M37">
            <v>93851.35282368357</v>
          </cell>
          <cell r="N37">
            <v>39859.51408190011</v>
          </cell>
          <cell r="O37">
            <v>0</v>
          </cell>
          <cell r="P37">
            <v>0</v>
          </cell>
          <cell r="Q37">
            <v>4206.9482473293401</v>
          </cell>
          <cell r="R37">
            <v>119651.00824598951</v>
          </cell>
          <cell r="S37">
            <v>135601.14746223224</v>
          </cell>
          <cell r="T37">
            <v>90653.469169272037</v>
          </cell>
          <cell r="U37">
            <v>88487.066736166365</v>
          </cell>
          <cell r="V37">
            <v>166067.84167824607</v>
          </cell>
          <cell r="W37">
            <v>131723.48874400396</v>
          </cell>
          <cell r="X37">
            <v>0</v>
          </cell>
          <cell r="Y37">
            <v>0</v>
          </cell>
          <cell r="AA37">
            <v>1067.9395722117824</v>
          </cell>
          <cell r="AB37">
            <v>0</v>
          </cell>
          <cell r="AC37">
            <v>15970.479181061575</v>
          </cell>
          <cell r="AD37">
            <v>8392.5898018080588</v>
          </cell>
          <cell r="AE37">
            <v>7994.9008191779976</v>
          </cell>
          <cell r="AF37">
            <v>80505.314540784588</v>
          </cell>
          <cell r="AG37">
            <v>0</v>
          </cell>
          <cell r="AH37">
            <v>0</v>
          </cell>
        </row>
        <row r="38">
          <cell r="A38">
            <v>2</v>
          </cell>
          <cell r="B38" t="str">
            <v>CapeCod</v>
          </cell>
          <cell r="C38">
            <v>39448</v>
          </cell>
          <cell r="D38" t="str">
            <v>vol</v>
          </cell>
          <cell r="E38">
            <v>96900.557218953458</v>
          </cell>
          <cell r="F38">
            <v>308.144400713013</v>
          </cell>
          <cell r="G38">
            <v>5552795.1292178119</v>
          </cell>
          <cell r="H38">
            <v>204188.81626691556</v>
          </cell>
          <cell r="I38">
            <v>863732.68911603652</v>
          </cell>
          <cell r="J38">
            <v>170122.33066946219</v>
          </cell>
          <cell r="K38">
            <v>49149.215269887907</v>
          </cell>
          <cell r="L38">
            <v>247076.25068548086</v>
          </cell>
          <cell r="M38">
            <v>105115.23081027217</v>
          </cell>
          <cell r="N38">
            <v>44402.386684034733</v>
          </cell>
          <cell r="O38">
            <v>0</v>
          </cell>
          <cell r="P38">
            <v>0</v>
          </cell>
          <cell r="Q38">
            <v>4451.2696332022515</v>
          </cell>
          <cell r="R38">
            <v>124554.09863286669</v>
          </cell>
          <cell r="S38">
            <v>134866.19658078518</v>
          </cell>
          <cell r="T38">
            <v>101723.80022607995</v>
          </cell>
          <cell r="U38">
            <v>101658.85104652803</v>
          </cell>
          <cell r="V38">
            <v>186351.50819396603</v>
          </cell>
          <cell r="W38">
            <v>135495.80406995138</v>
          </cell>
          <cell r="X38">
            <v>0</v>
          </cell>
          <cell r="Y38">
            <v>0</v>
          </cell>
          <cell r="AA38">
            <v>1026.819707262784</v>
          </cell>
          <cell r="AB38">
            <v>0</v>
          </cell>
          <cell r="AC38">
            <v>16360.559536755711</v>
          </cell>
          <cell r="AD38">
            <v>10375.02746788892</v>
          </cell>
          <cell r="AE38">
            <v>7200.5162620979336</v>
          </cell>
          <cell r="AF38">
            <v>82410.045357258234</v>
          </cell>
          <cell r="AG38">
            <v>0</v>
          </cell>
          <cell r="AH38">
            <v>0</v>
          </cell>
        </row>
        <row r="39">
          <cell r="A39">
            <v>2</v>
          </cell>
          <cell r="B39" t="str">
            <v>CapeCod</v>
          </cell>
          <cell r="C39">
            <v>39479</v>
          </cell>
          <cell r="D39" t="str">
            <v>vol</v>
          </cell>
          <cell r="E39">
            <v>84057.720961163039</v>
          </cell>
          <cell r="F39">
            <v>309.777639886987</v>
          </cell>
          <cell r="G39">
            <v>4736922.5363958776</v>
          </cell>
          <cell r="H39">
            <v>179621.90881884913</v>
          </cell>
          <cell r="I39">
            <v>730953.32847088401</v>
          </cell>
          <cell r="J39">
            <v>148007.05678837062</v>
          </cell>
          <cell r="K39">
            <v>43948.567961536784</v>
          </cell>
          <cell r="L39">
            <v>240447.48479020467</v>
          </cell>
          <cell r="M39">
            <v>94558.983066878369</v>
          </cell>
          <cell r="N39">
            <v>43207.463290143904</v>
          </cell>
          <cell r="O39">
            <v>0</v>
          </cell>
          <cell r="P39">
            <v>0</v>
          </cell>
          <cell r="Q39">
            <v>4069.7917595376684</v>
          </cell>
          <cell r="R39">
            <v>111112.13330427493</v>
          </cell>
          <cell r="S39">
            <v>114483.16281203182</v>
          </cell>
          <cell r="T39">
            <v>87134.615422057759</v>
          </cell>
          <cell r="U39">
            <v>94135.542863998839</v>
          </cell>
          <cell r="V39">
            <v>172837.15745016834</v>
          </cell>
          <cell r="W39">
            <v>124399.52744545923</v>
          </cell>
          <cell r="X39">
            <v>0</v>
          </cell>
          <cell r="Y39">
            <v>0</v>
          </cell>
          <cell r="AA39">
            <v>914.34952971064092</v>
          </cell>
          <cell r="AB39">
            <v>0</v>
          </cell>
          <cell r="AC39">
            <v>16223.060954560928</v>
          </cell>
          <cell r="AD39">
            <v>9301.7886788946053</v>
          </cell>
          <cell r="AE39">
            <v>7343.2489962817908</v>
          </cell>
          <cell r="AF39">
            <v>80367.846852970062</v>
          </cell>
          <cell r="AG39">
            <v>0</v>
          </cell>
          <cell r="AH39">
            <v>0</v>
          </cell>
        </row>
        <row r="40">
          <cell r="A40">
            <v>2</v>
          </cell>
          <cell r="B40" t="str">
            <v>CapeCod</v>
          </cell>
          <cell r="C40">
            <v>39508</v>
          </cell>
          <cell r="D40" t="str">
            <v>vol</v>
          </cell>
          <cell r="E40">
            <v>66671.75846751171</v>
          </cell>
          <cell r="F40">
            <v>247.49241940144088</v>
          </cell>
          <cell r="G40">
            <v>2863111.6041202792</v>
          </cell>
          <cell r="H40">
            <v>113326.29485736872</v>
          </cell>
          <cell r="I40">
            <v>420538.24326503742</v>
          </cell>
          <cell r="J40">
            <v>93295.363058958756</v>
          </cell>
          <cell r="K40">
            <v>34960.613414290812</v>
          </cell>
          <cell r="L40">
            <v>182312.41988525496</v>
          </cell>
          <cell r="M40">
            <v>75782.676050662747</v>
          </cell>
          <cell r="N40">
            <v>34223.082289737693</v>
          </cell>
          <cell r="O40">
            <v>0</v>
          </cell>
          <cell r="P40">
            <v>0</v>
          </cell>
          <cell r="Q40">
            <v>2720.5650844862989</v>
          </cell>
          <cell r="R40">
            <v>66694.688707689304</v>
          </cell>
          <cell r="S40">
            <v>70911.863731182559</v>
          </cell>
          <cell r="T40">
            <v>55678.68521298324</v>
          </cell>
          <cell r="U40">
            <v>69504.629180823918</v>
          </cell>
          <cell r="V40">
            <v>133129.30320835792</v>
          </cell>
          <cell r="W40">
            <v>101982.40159342714</v>
          </cell>
          <cell r="X40">
            <v>0</v>
          </cell>
          <cell r="Y40">
            <v>0</v>
          </cell>
          <cell r="AA40">
            <v>469.73513362529252</v>
          </cell>
          <cell r="AB40">
            <v>0</v>
          </cell>
          <cell r="AC40">
            <v>14064.461667255608</v>
          </cell>
          <cell r="AD40">
            <v>7155.6839195715584</v>
          </cell>
          <cell r="AE40">
            <v>6402.4215005641354</v>
          </cell>
          <cell r="AF40">
            <v>64426.715831635898</v>
          </cell>
          <cell r="AG40">
            <v>0</v>
          </cell>
          <cell r="AH40">
            <v>0</v>
          </cell>
        </row>
        <row r="41">
          <cell r="A41">
            <v>2</v>
          </cell>
          <cell r="B41" t="str">
            <v>CapeCod</v>
          </cell>
          <cell r="C41">
            <v>39539</v>
          </cell>
          <cell r="D41" t="str">
            <v>vol</v>
          </cell>
          <cell r="E41">
            <v>56512.23296522093</v>
          </cell>
          <cell r="F41">
            <v>219.18853431604103</v>
          </cell>
          <cell r="G41">
            <v>1688917.5888192412</v>
          </cell>
          <cell r="H41">
            <v>68565.992491786907</v>
          </cell>
          <cell r="I41">
            <v>214385.15635198477</v>
          </cell>
          <cell r="J41">
            <v>56940.38749115786</v>
          </cell>
          <cell r="K41">
            <v>30120.904256138281</v>
          </cell>
          <cell r="L41">
            <v>176895.15711025358</v>
          </cell>
          <cell r="M41">
            <v>70884.722656033744</v>
          </cell>
          <cell r="N41">
            <v>36388.073699530993</v>
          </cell>
          <cell r="O41">
            <v>0</v>
          </cell>
          <cell r="P41">
            <v>0</v>
          </cell>
          <cell r="Q41">
            <v>1667.0729323998289</v>
          </cell>
          <cell r="R41">
            <v>37243.187473369719</v>
          </cell>
          <cell r="S41">
            <v>39469.736691321086</v>
          </cell>
          <cell r="T41">
            <v>43558.355500538397</v>
          </cell>
          <cell r="U41">
            <v>64537.904970275325</v>
          </cell>
          <cell r="V41">
            <v>99130.826800056922</v>
          </cell>
          <cell r="W41">
            <v>97612.3786869959</v>
          </cell>
          <cell r="X41">
            <v>0</v>
          </cell>
          <cell r="Y41">
            <v>0</v>
          </cell>
          <cell r="AA41">
            <v>76.980013504726912</v>
          </cell>
          <cell r="AB41">
            <v>0</v>
          </cell>
          <cell r="AC41">
            <v>16719.025763092737</v>
          </cell>
          <cell r="AD41">
            <v>6080.4042221835498</v>
          </cell>
          <cell r="AE41">
            <v>7663.5624258943662</v>
          </cell>
          <cell r="AF41">
            <v>71753.309862342445</v>
          </cell>
          <cell r="AG41">
            <v>0</v>
          </cell>
          <cell r="AH41">
            <v>0</v>
          </cell>
        </row>
        <row r="42">
          <cell r="A42">
            <v>2</v>
          </cell>
          <cell r="B42" t="str">
            <v>CapeCod</v>
          </cell>
          <cell r="C42">
            <v>39569</v>
          </cell>
          <cell r="D42" t="str">
            <v>vol</v>
          </cell>
          <cell r="E42">
            <v>51302.688782967023</v>
          </cell>
          <cell r="F42">
            <v>179.35298321028006</v>
          </cell>
          <cell r="G42">
            <v>963527.71572442399</v>
          </cell>
          <cell r="H42">
            <v>34858.55549298496</v>
          </cell>
          <cell r="I42">
            <v>94550.249385616044</v>
          </cell>
          <cell r="J42">
            <v>27924.039672327192</v>
          </cell>
          <cell r="K42">
            <v>25547.025452917303</v>
          </cell>
          <cell r="L42">
            <v>166931.42988722786</v>
          </cell>
          <cell r="M42">
            <v>55951.035207523761</v>
          </cell>
          <cell r="N42">
            <v>39514.640536481311</v>
          </cell>
          <cell r="O42">
            <v>0</v>
          </cell>
          <cell r="P42">
            <v>0</v>
          </cell>
          <cell r="Q42">
            <v>763.75950138489611</v>
          </cell>
          <cell r="R42">
            <v>12879.800053713323</v>
          </cell>
          <cell r="S42">
            <v>15453.459874699292</v>
          </cell>
          <cell r="T42">
            <v>25953.048282815886</v>
          </cell>
          <cell r="U42">
            <v>49171.654095035003</v>
          </cell>
          <cell r="V42">
            <v>70287.346253403113</v>
          </cell>
          <cell r="W42">
            <v>82257.120132133263</v>
          </cell>
          <cell r="X42">
            <v>0</v>
          </cell>
          <cell r="Y42">
            <v>0</v>
          </cell>
          <cell r="AA42">
            <v>108.62080890128965</v>
          </cell>
          <cell r="AB42">
            <v>0</v>
          </cell>
          <cell r="AC42">
            <v>14413.439091991662</v>
          </cell>
          <cell r="AD42">
            <v>4758.8551975968221</v>
          </cell>
          <cell r="AE42">
            <v>7311.9218097847061</v>
          </cell>
          <cell r="AF42">
            <v>67206.366045661518</v>
          </cell>
          <cell r="AG42">
            <v>0</v>
          </cell>
          <cell r="AH42">
            <v>0</v>
          </cell>
        </row>
        <row r="43">
          <cell r="A43">
            <v>2</v>
          </cell>
          <cell r="B43" t="str">
            <v>CapeCod</v>
          </cell>
          <cell r="C43">
            <v>39600</v>
          </cell>
          <cell r="D43" t="str">
            <v>vol</v>
          </cell>
          <cell r="E43">
            <v>57539.692400332875</v>
          </cell>
          <cell r="F43">
            <v>159.77297268373289</v>
          </cell>
          <cell r="G43">
            <v>816554.89633241494</v>
          </cell>
          <cell r="H43">
            <v>26474.686528757571</v>
          </cell>
          <cell r="I43">
            <v>72285.926584414774</v>
          </cell>
          <cell r="J43">
            <v>21116.77636722902</v>
          </cell>
          <cell r="K43">
            <v>24384.806291061504</v>
          </cell>
          <cell r="L43">
            <v>168438.56314959915</v>
          </cell>
          <cell r="M43">
            <v>54092.487117235549</v>
          </cell>
          <cell r="N43">
            <v>27735.909191125698</v>
          </cell>
          <cell r="O43">
            <v>0</v>
          </cell>
          <cell r="P43">
            <v>0</v>
          </cell>
          <cell r="Q43">
            <v>486.52984974626327</v>
          </cell>
          <cell r="R43">
            <v>6831.4524018438724</v>
          </cell>
          <cell r="S43">
            <v>13231.524494007266</v>
          </cell>
          <cell r="T43">
            <v>19523.343344683679</v>
          </cell>
          <cell r="U43">
            <v>44363.159396931987</v>
          </cell>
          <cell r="V43">
            <v>62358.274191871053</v>
          </cell>
          <cell r="W43">
            <v>76740.958758955574</v>
          </cell>
          <cell r="X43">
            <v>0</v>
          </cell>
          <cell r="Y43">
            <v>0</v>
          </cell>
          <cell r="AA43">
            <v>0</v>
          </cell>
          <cell r="AB43">
            <v>0</v>
          </cell>
          <cell r="AC43">
            <v>58468.814946221137</v>
          </cell>
          <cell r="AD43">
            <v>5694.6665652434995</v>
          </cell>
          <cell r="AE43">
            <v>9563.0187411329789</v>
          </cell>
          <cell r="AF43">
            <v>63272.192265614911</v>
          </cell>
          <cell r="AG43">
            <v>0</v>
          </cell>
          <cell r="AH43">
            <v>0</v>
          </cell>
        </row>
        <row r="44">
          <cell r="A44">
            <v>2</v>
          </cell>
          <cell r="B44" t="str">
            <v>CapeCod</v>
          </cell>
          <cell r="C44">
            <v>39630</v>
          </cell>
          <cell r="D44" t="str">
            <v>vol</v>
          </cell>
          <cell r="E44">
            <v>53239.394098818222</v>
          </cell>
          <cell r="F44">
            <v>163.18847089286683</v>
          </cell>
          <cell r="G44">
            <v>769691.88273946324</v>
          </cell>
          <cell r="H44">
            <v>24740.4918169964</v>
          </cell>
          <cell r="I44">
            <v>67574.201569270444</v>
          </cell>
          <cell r="J44">
            <v>19265.095793951783</v>
          </cell>
          <cell r="K44">
            <v>23325.256821058611</v>
          </cell>
          <cell r="L44">
            <v>168972.96955436835</v>
          </cell>
          <cell r="M44">
            <v>56113.45333380541</v>
          </cell>
          <cell r="N44">
            <v>37431.126073422252</v>
          </cell>
          <cell r="O44">
            <v>0</v>
          </cell>
          <cell r="P44">
            <v>0</v>
          </cell>
          <cell r="Q44">
            <v>425.29022903165418</v>
          </cell>
          <cell r="R44">
            <v>5930.9218518448479</v>
          </cell>
          <cell r="S44">
            <v>12998.81366383147</v>
          </cell>
          <cell r="T44">
            <v>18787.261643727379</v>
          </cell>
          <cell r="U44">
            <v>43655.929986155061</v>
          </cell>
          <cell r="V44">
            <v>57790.245754103831</v>
          </cell>
          <cell r="W44">
            <v>72000.94253802381</v>
          </cell>
          <cell r="X44">
            <v>0</v>
          </cell>
          <cell r="Y44">
            <v>0</v>
          </cell>
          <cell r="AA44">
            <v>0</v>
          </cell>
          <cell r="AB44">
            <v>0</v>
          </cell>
          <cell r="AC44">
            <v>13601.640343554964</v>
          </cell>
          <cell r="AD44">
            <v>4225.8509565429958</v>
          </cell>
          <cell r="AE44">
            <v>12730.379935211651</v>
          </cell>
          <cell r="AF44">
            <v>60878.574798321162</v>
          </cell>
          <cell r="AG44">
            <v>0</v>
          </cell>
          <cell r="AH44">
            <v>0</v>
          </cell>
        </row>
        <row r="45">
          <cell r="A45">
            <v>2</v>
          </cell>
          <cell r="B45" t="str">
            <v>CapeCod</v>
          </cell>
          <cell r="C45">
            <v>39661</v>
          </cell>
          <cell r="D45" t="str">
            <v>vol</v>
          </cell>
          <cell r="E45">
            <v>47216.924689908396</v>
          </cell>
          <cell r="F45">
            <v>163.61016637089207</v>
          </cell>
          <cell r="G45">
            <v>752676.78260428424</v>
          </cell>
          <cell r="H45">
            <v>25931.193410226846</v>
          </cell>
          <cell r="I45">
            <v>73621.003885434955</v>
          </cell>
          <cell r="J45">
            <v>23507.610586455041</v>
          </cell>
          <cell r="K45">
            <v>18863.793006096414</v>
          </cell>
          <cell r="L45">
            <v>147745.64458027415</v>
          </cell>
          <cell r="M45">
            <v>53934.898500860887</v>
          </cell>
          <cell r="N45">
            <v>42588.655092131623</v>
          </cell>
          <cell r="O45">
            <v>0</v>
          </cell>
          <cell r="P45">
            <v>0</v>
          </cell>
          <cell r="Q45">
            <v>469.32156183176829</v>
          </cell>
          <cell r="R45">
            <v>6053.2194524349561</v>
          </cell>
          <cell r="S45">
            <v>10752.951939199882</v>
          </cell>
          <cell r="T45">
            <v>29806.839407057505</v>
          </cell>
          <cell r="U45">
            <v>42467.014661647248</v>
          </cell>
          <cell r="V45">
            <v>59072.564411662403</v>
          </cell>
          <cell r="W45">
            <v>78524.960671378169</v>
          </cell>
          <cell r="X45">
            <v>0</v>
          </cell>
          <cell r="Y45">
            <v>0</v>
          </cell>
          <cell r="AA45">
            <v>0</v>
          </cell>
          <cell r="AB45">
            <v>0</v>
          </cell>
          <cell r="AC45">
            <v>7889.5276291161317</v>
          </cell>
          <cell r="AD45">
            <v>4842.6090599394483</v>
          </cell>
          <cell r="AE45">
            <v>12786.939775144698</v>
          </cell>
          <cell r="AF45">
            <v>59138.345417645236</v>
          </cell>
          <cell r="AG45">
            <v>0</v>
          </cell>
          <cell r="AH45">
            <v>0</v>
          </cell>
        </row>
        <row r="46">
          <cell r="A46">
            <v>2</v>
          </cell>
          <cell r="B46" t="str">
            <v>CapeCod</v>
          </cell>
          <cell r="C46">
            <v>39692</v>
          </cell>
          <cell r="D46" t="str">
            <v>vol</v>
          </cell>
          <cell r="E46">
            <v>42036.929049291699</v>
          </cell>
          <cell r="F46">
            <v>171.45094797824461</v>
          </cell>
          <cell r="G46">
            <v>1054492.4353737999</v>
          </cell>
          <cell r="H46">
            <v>41217.981153588757</v>
          </cell>
          <cell r="I46">
            <v>114147.97585259145</v>
          </cell>
          <cell r="J46">
            <v>48953.258439047233</v>
          </cell>
          <cell r="K46">
            <v>29987.882511222881</v>
          </cell>
          <cell r="L46">
            <v>96510.112975392316</v>
          </cell>
          <cell r="M46">
            <v>58419.196530970396</v>
          </cell>
          <cell r="N46">
            <v>63657.782982283446</v>
          </cell>
          <cell r="O46">
            <v>0</v>
          </cell>
          <cell r="P46">
            <v>0</v>
          </cell>
          <cell r="Q46">
            <v>755.05961366148779</v>
          </cell>
          <cell r="R46">
            <v>16899.683817330064</v>
          </cell>
          <cell r="S46">
            <v>29133.962837474646</v>
          </cell>
          <cell r="T46">
            <v>32398.100774521743</v>
          </cell>
          <cell r="U46">
            <v>43946.608056653466</v>
          </cell>
          <cell r="V46">
            <v>63871.453472897148</v>
          </cell>
          <cell r="W46">
            <v>76873.673920055371</v>
          </cell>
          <cell r="X46">
            <v>0</v>
          </cell>
          <cell r="Y46">
            <v>0</v>
          </cell>
          <cell r="AA46">
            <v>0</v>
          </cell>
          <cell r="AB46">
            <v>0</v>
          </cell>
          <cell r="AC46">
            <v>-4202.8723459643115</v>
          </cell>
          <cell r="AD46">
            <v>5259.4362077710293</v>
          </cell>
          <cell r="AE46">
            <v>9049.1458012873318</v>
          </cell>
          <cell r="AF46">
            <v>64100.136344100043</v>
          </cell>
          <cell r="AG46">
            <v>0</v>
          </cell>
          <cell r="AH46">
            <v>0</v>
          </cell>
        </row>
        <row r="47">
          <cell r="A47">
            <v>2</v>
          </cell>
          <cell r="B47" t="str">
            <v>CapeCod</v>
          </cell>
          <cell r="C47">
            <v>39722</v>
          </cell>
          <cell r="D47" t="str">
            <v>vol</v>
          </cell>
          <cell r="E47">
            <v>44059.090429970063</v>
          </cell>
          <cell r="F47">
            <v>251.75361650261772</v>
          </cell>
          <cell r="G47">
            <v>1887202.1612540055</v>
          </cell>
          <cell r="H47">
            <v>84806.813358297877</v>
          </cell>
          <cell r="I47">
            <v>229495.19570130305</v>
          </cell>
          <cell r="J47">
            <v>69640.087594677796</v>
          </cell>
          <cell r="K47">
            <v>31131.160449258576</v>
          </cell>
          <cell r="L47">
            <v>103393.8250860479</v>
          </cell>
          <cell r="M47">
            <v>56554.026523360139</v>
          </cell>
          <cell r="N47">
            <v>50804.809337869257</v>
          </cell>
          <cell r="O47">
            <v>0</v>
          </cell>
          <cell r="P47">
            <v>0</v>
          </cell>
          <cell r="Q47">
            <v>1716.4860181577271</v>
          </cell>
          <cell r="R47">
            <v>37568.641119102387</v>
          </cell>
          <cell r="S47">
            <v>56238.04786809285</v>
          </cell>
          <cell r="T47">
            <v>41973.000207415826</v>
          </cell>
          <cell r="U47">
            <v>48641.606268384436</v>
          </cell>
          <cell r="V47">
            <v>80386.928201498915</v>
          </cell>
          <cell r="W47">
            <v>66819.576899372711</v>
          </cell>
          <cell r="X47">
            <v>0</v>
          </cell>
          <cell r="Y47">
            <v>0</v>
          </cell>
          <cell r="AA47">
            <v>189.44223394239404</v>
          </cell>
          <cell r="AB47">
            <v>0</v>
          </cell>
          <cell r="AC47">
            <v>7992.3691094967835</v>
          </cell>
          <cell r="AD47">
            <v>6739.329918103469</v>
          </cell>
          <cell r="AE47">
            <v>6872.4109106077321</v>
          </cell>
          <cell r="AF47">
            <v>60866.015740556744</v>
          </cell>
          <cell r="AG47">
            <v>0</v>
          </cell>
          <cell r="AH47">
            <v>0</v>
          </cell>
        </row>
        <row r="48">
          <cell r="A48">
            <v>2</v>
          </cell>
          <cell r="B48" t="str">
            <v>CapeCod</v>
          </cell>
          <cell r="C48">
            <v>39753</v>
          </cell>
          <cell r="D48" t="str">
            <v>vol</v>
          </cell>
          <cell r="E48">
            <v>65516.527546103724</v>
          </cell>
          <cell r="F48">
            <v>367.63550259348688</v>
          </cell>
          <cell r="G48">
            <v>3668026.6038805256</v>
          </cell>
          <cell r="H48">
            <v>167432.40648784579</v>
          </cell>
          <cell r="I48">
            <v>493209.36407241481</v>
          </cell>
          <cell r="J48">
            <v>127392.03229655855</v>
          </cell>
          <cell r="K48">
            <v>40628.351394684199</v>
          </cell>
          <cell r="L48">
            <v>153975.35140874243</v>
          </cell>
          <cell r="M48">
            <v>66715.860108187582</v>
          </cell>
          <cell r="N48">
            <v>40325.93001894826</v>
          </cell>
          <cell r="O48">
            <v>0</v>
          </cell>
          <cell r="P48">
            <v>0.1901512867485769</v>
          </cell>
          <cell r="Q48">
            <v>3146.8049293973613</v>
          </cell>
          <cell r="R48">
            <v>78806.151165695075</v>
          </cell>
          <cell r="S48">
            <v>100546.28134390997</v>
          </cell>
          <cell r="T48">
            <v>82299.586877608439</v>
          </cell>
          <cell r="U48">
            <v>70217.106293656732</v>
          </cell>
          <cell r="V48">
            <v>119022.10393436195</v>
          </cell>
          <cell r="W48">
            <v>101931.68680468143</v>
          </cell>
          <cell r="X48">
            <v>0</v>
          </cell>
          <cell r="Y48">
            <v>0</v>
          </cell>
          <cell r="AA48">
            <v>1937.7133167434258</v>
          </cell>
          <cell r="AB48">
            <v>0</v>
          </cell>
          <cell r="AC48">
            <v>18259.175498162778</v>
          </cell>
          <cell r="AD48">
            <v>7437.5329284133095</v>
          </cell>
          <cell r="AE48">
            <v>6394.2602804607486</v>
          </cell>
          <cell r="AF48">
            <v>85595.327445693634</v>
          </cell>
          <cell r="AG48">
            <v>0</v>
          </cell>
          <cell r="AH48">
            <v>0</v>
          </cell>
        </row>
        <row r="49">
          <cell r="A49">
            <v>2</v>
          </cell>
          <cell r="B49" t="str">
            <v>CapeCod</v>
          </cell>
          <cell r="C49">
            <v>39783</v>
          </cell>
          <cell r="D49" t="str">
            <v>vol</v>
          </cell>
          <cell r="E49">
            <v>81635.128494778095</v>
          </cell>
          <cell r="F49">
            <v>449.69393412643456</v>
          </cell>
          <cell r="G49">
            <v>5259986.1733220248</v>
          </cell>
          <cell r="H49">
            <v>232581.95395975179</v>
          </cell>
          <cell r="I49">
            <v>766677.23537290061</v>
          </cell>
          <cell r="J49">
            <v>186859.13993177423</v>
          </cell>
          <cell r="K49">
            <v>74667.312172972976</v>
          </cell>
          <cell r="L49">
            <v>214258.88596092074</v>
          </cell>
          <cell r="M49">
            <v>81532.623868771538</v>
          </cell>
          <cell r="N49">
            <v>35028.94052917396</v>
          </cell>
          <cell r="O49">
            <v>0</v>
          </cell>
          <cell r="P49">
            <v>0</v>
          </cell>
          <cell r="Q49">
            <v>3437.1424381855313</v>
          </cell>
          <cell r="R49">
            <v>127738.40520940485</v>
          </cell>
          <cell r="S49">
            <v>146373.15529738102</v>
          </cell>
          <cell r="T49">
            <v>81074.886493193713</v>
          </cell>
          <cell r="U49">
            <v>85092.271177587085</v>
          </cell>
          <cell r="V49">
            <v>158536.78938494244</v>
          </cell>
          <cell r="W49">
            <v>134410.24468483118</v>
          </cell>
          <cell r="X49">
            <v>0</v>
          </cell>
          <cell r="Y49">
            <v>0</v>
          </cell>
          <cell r="AA49">
            <v>937.78789275848226</v>
          </cell>
          <cell r="AB49">
            <v>0</v>
          </cell>
          <cell r="AC49">
            <v>26089.133417538018</v>
          </cell>
          <cell r="AD49">
            <v>6688.5495915961865</v>
          </cell>
          <cell r="AE49">
            <v>8388.9101717297945</v>
          </cell>
          <cell r="AF49">
            <v>70203.235712522306</v>
          </cell>
          <cell r="AG49">
            <v>0</v>
          </cell>
          <cell r="AH49">
            <v>0</v>
          </cell>
        </row>
        <row r="50">
          <cell r="A50">
            <v>2</v>
          </cell>
          <cell r="B50" t="str">
            <v>CapeCod</v>
          </cell>
          <cell r="C50">
            <v>39814</v>
          </cell>
          <cell r="D50" t="str">
            <v>vol</v>
          </cell>
          <cell r="E50">
            <v>79324.162186219313</v>
          </cell>
          <cell r="F50">
            <v>428.77667925013418</v>
          </cell>
          <cell r="G50">
            <v>4891746.2025693525</v>
          </cell>
          <cell r="H50">
            <v>221279.38734326011</v>
          </cell>
          <cell r="I50">
            <v>732403.49109578331</v>
          </cell>
          <cell r="J50">
            <v>164992.03321655511</v>
          </cell>
          <cell r="K50">
            <v>61630.851236934555</v>
          </cell>
          <cell r="L50">
            <v>210583.8781685672</v>
          </cell>
          <cell r="M50">
            <v>80111.887957608662</v>
          </cell>
          <cell r="N50">
            <v>35530.725238454565</v>
          </cell>
          <cell r="O50">
            <v>0</v>
          </cell>
          <cell r="P50">
            <v>0</v>
          </cell>
          <cell r="Q50">
            <v>3365.3482148878729</v>
          </cell>
          <cell r="R50">
            <v>123189.66841715106</v>
          </cell>
          <cell r="S50">
            <v>125695.12909544632</v>
          </cell>
          <cell r="T50">
            <v>90601.78101986929</v>
          </cell>
          <cell r="U50">
            <v>91871.503394420637</v>
          </cell>
          <cell r="V50">
            <v>163412.97211481066</v>
          </cell>
          <cell r="W50">
            <v>125510.30340472641</v>
          </cell>
          <cell r="X50">
            <v>0</v>
          </cell>
          <cell r="Y50">
            <v>0</v>
          </cell>
          <cell r="AA50">
            <v>802.41656617989429</v>
          </cell>
          <cell r="AB50">
            <v>0</v>
          </cell>
          <cell r="AC50">
            <v>27596.051074205512</v>
          </cell>
          <cell r="AD50">
            <v>6884.282403267247</v>
          </cell>
          <cell r="AE50">
            <v>6802.9275990653459</v>
          </cell>
          <cell r="AF50">
            <v>66257.876656998254</v>
          </cell>
          <cell r="AG50">
            <v>0</v>
          </cell>
          <cell r="AH50">
            <v>0</v>
          </cell>
        </row>
        <row r="51">
          <cell r="A51">
            <v>2</v>
          </cell>
          <cell r="B51" t="str">
            <v>CapeCod</v>
          </cell>
          <cell r="C51">
            <v>39845</v>
          </cell>
          <cell r="D51" t="str">
            <v>vol</v>
          </cell>
          <cell r="E51">
            <v>73807.625806908021</v>
          </cell>
          <cell r="F51">
            <v>456.68642802997675</v>
          </cell>
          <cell r="G51">
            <v>4475504.6354160747</v>
          </cell>
          <cell r="H51">
            <v>209150.97750099486</v>
          </cell>
          <cell r="I51">
            <v>666532.43922302418</v>
          </cell>
          <cell r="J51">
            <v>148842.14802523647</v>
          </cell>
          <cell r="K51">
            <v>56208.913007211799</v>
          </cell>
          <cell r="L51">
            <v>219726.15593119201</v>
          </cell>
          <cell r="M51">
            <v>77237.483954725831</v>
          </cell>
          <cell r="N51">
            <v>37111.759809036892</v>
          </cell>
          <cell r="O51">
            <v>0</v>
          </cell>
          <cell r="P51">
            <v>0</v>
          </cell>
          <cell r="Q51">
            <v>3310.7070074925714</v>
          </cell>
          <cell r="R51">
            <v>118747.77826298133</v>
          </cell>
          <cell r="S51">
            <v>117201.10336919702</v>
          </cell>
          <cell r="T51">
            <v>83545.34280983558</v>
          </cell>
          <cell r="U51">
            <v>90187.077007813816</v>
          </cell>
          <cell r="V51">
            <v>164967.6380339482</v>
          </cell>
          <cell r="W51">
            <v>123570.22912162077</v>
          </cell>
          <cell r="X51">
            <v>0</v>
          </cell>
          <cell r="Y51">
            <v>0</v>
          </cell>
          <cell r="AA51">
            <v>768.54555841811327</v>
          </cell>
          <cell r="AB51">
            <v>0</v>
          </cell>
          <cell r="AC51">
            <v>28675.808721076526</v>
          </cell>
          <cell r="AD51">
            <v>6626.8364417349294</v>
          </cell>
          <cell r="AE51">
            <v>7393.7991518745321</v>
          </cell>
          <cell r="AF51">
            <v>70720.946991843142</v>
          </cell>
          <cell r="AG51">
            <v>0</v>
          </cell>
          <cell r="AH51">
            <v>0</v>
          </cell>
        </row>
        <row r="52">
          <cell r="A52">
            <v>2</v>
          </cell>
          <cell r="B52" t="str">
            <v>CapeCod</v>
          </cell>
          <cell r="C52">
            <v>39873</v>
          </cell>
          <cell r="D52" t="str">
            <v>vol</v>
          </cell>
          <cell r="E52">
            <v>59390.031617693588</v>
          </cell>
          <cell r="F52">
            <v>343.24503422276058</v>
          </cell>
          <cell r="G52">
            <v>2684490.1511826217</v>
          </cell>
          <cell r="H52">
            <v>130705.3949305178</v>
          </cell>
          <cell r="I52">
            <v>379047.53035169572</v>
          </cell>
          <cell r="J52">
            <v>92324.62021072139</v>
          </cell>
          <cell r="K52">
            <v>39855.21845974063</v>
          </cell>
          <cell r="L52">
            <v>164567.24985313308</v>
          </cell>
          <cell r="M52">
            <v>62295.60742267179</v>
          </cell>
          <cell r="N52">
            <v>29126.322199186056</v>
          </cell>
          <cell r="O52">
            <v>0</v>
          </cell>
          <cell r="P52">
            <v>0</v>
          </cell>
          <cell r="Q52">
            <v>2218.4971228457489</v>
          </cell>
          <cell r="R52">
            <v>69337.178232969658</v>
          </cell>
          <cell r="S52">
            <v>70826.92339518317</v>
          </cell>
          <cell r="T52">
            <v>54324.275860843831</v>
          </cell>
          <cell r="U52">
            <v>66416.217334601752</v>
          </cell>
          <cell r="V52">
            <v>125664.21904394333</v>
          </cell>
          <cell r="W52">
            <v>101226.92780950648</v>
          </cell>
          <cell r="X52">
            <v>0</v>
          </cell>
          <cell r="Y52">
            <v>0</v>
          </cell>
          <cell r="AA52">
            <v>358.26099811714278</v>
          </cell>
          <cell r="AB52">
            <v>0</v>
          </cell>
          <cell r="AC52">
            <v>30021.305343612687</v>
          </cell>
          <cell r="AD52">
            <v>5025.054338650647</v>
          </cell>
          <cell r="AE52">
            <v>5903.1323920569293</v>
          </cell>
          <cell r="AF52">
            <v>60003.202969783786</v>
          </cell>
          <cell r="AG52">
            <v>0</v>
          </cell>
          <cell r="AH52">
            <v>0</v>
          </cell>
        </row>
        <row r="53">
          <cell r="A53">
            <v>2</v>
          </cell>
          <cell r="B53" t="str">
            <v>CapeCod</v>
          </cell>
          <cell r="C53">
            <v>39904</v>
          </cell>
          <cell r="D53" t="str">
            <v>vol</v>
          </cell>
          <cell r="E53">
            <v>51849.824478987211</v>
          </cell>
          <cell r="F53">
            <v>308.2040324974916</v>
          </cell>
          <cell r="G53">
            <v>1583007.5495524085</v>
          </cell>
          <cell r="H53">
            <v>79746.443139233539</v>
          </cell>
          <cell r="I53">
            <v>193545.15723521682</v>
          </cell>
          <cell r="J53">
            <v>53733.57909516654</v>
          </cell>
          <cell r="K53">
            <v>30327.920104414923</v>
          </cell>
          <cell r="L53">
            <v>157868.43838021002</v>
          </cell>
          <cell r="M53">
            <v>56549.771047356</v>
          </cell>
          <cell r="N53">
            <v>30924.504767522623</v>
          </cell>
          <cell r="O53">
            <v>0</v>
          </cell>
          <cell r="P53">
            <v>0</v>
          </cell>
          <cell r="Q53">
            <v>1414.1384442022363</v>
          </cell>
          <cell r="R53">
            <v>40115.336834808229</v>
          </cell>
          <cell r="S53">
            <v>44782.011485941053</v>
          </cell>
          <cell r="T53">
            <v>39177.290232123298</v>
          </cell>
          <cell r="U53">
            <v>64925.93458244238</v>
          </cell>
          <cell r="V53">
            <v>100220.18400819183</v>
          </cell>
          <cell r="W53">
            <v>97132.061910486227</v>
          </cell>
          <cell r="X53">
            <v>0</v>
          </cell>
          <cell r="Y53">
            <v>0</v>
          </cell>
          <cell r="AA53">
            <v>70.815732944716729</v>
          </cell>
          <cell r="AB53">
            <v>0</v>
          </cell>
          <cell r="AC53">
            <v>29393.37058710328</v>
          </cell>
          <cell r="AD53">
            <v>4296.5897341093741</v>
          </cell>
          <cell r="AE53">
            <v>7118.1655316515626</v>
          </cell>
          <cell r="AF53">
            <v>70539.815154219075</v>
          </cell>
          <cell r="AG53">
            <v>0</v>
          </cell>
          <cell r="AH53">
            <v>0</v>
          </cell>
        </row>
        <row r="54">
          <cell r="A54">
            <v>2</v>
          </cell>
          <cell r="B54" t="str">
            <v>CapeCod</v>
          </cell>
          <cell r="C54">
            <v>39934</v>
          </cell>
          <cell r="D54" t="str">
            <v>vol</v>
          </cell>
          <cell r="E54">
            <v>50230.896631965472</v>
          </cell>
          <cell r="F54">
            <v>276.98264793561953</v>
          </cell>
          <cell r="G54">
            <v>948453.54616394755</v>
          </cell>
          <cell r="H54">
            <v>42853.031778807825</v>
          </cell>
          <cell r="I54">
            <v>91627.045457260247</v>
          </cell>
          <cell r="J54">
            <v>26014.082449849077</v>
          </cell>
          <cell r="K54">
            <v>23044.352444997872</v>
          </cell>
          <cell r="L54">
            <v>157209.82542058339</v>
          </cell>
          <cell r="M54">
            <v>47693.888189878082</v>
          </cell>
          <cell r="N54">
            <v>35610.285633992171</v>
          </cell>
          <cell r="O54">
            <v>0</v>
          </cell>
          <cell r="P54">
            <v>0</v>
          </cell>
          <cell r="Q54">
            <v>706.21805045899578</v>
          </cell>
          <cell r="R54">
            <v>14636.137743217114</v>
          </cell>
          <cell r="S54">
            <v>20593.650029082528</v>
          </cell>
          <cell r="T54">
            <v>25588.068278209794</v>
          </cell>
          <cell r="U54">
            <v>53879.165814308144</v>
          </cell>
          <cell r="V54">
            <v>78388.350670750035</v>
          </cell>
          <cell r="W54">
            <v>86889.157970350032</v>
          </cell>
          <cell r="X54">
            <v>0</v>
          </cell>
          <cell r="Y54">
            <v>0</v>
          </cell>
          <cell r="AA54">
            <v>165.8923292495823</v>
          </cell>
          <cell r="AB54">
            <v>0</v>
          </cell>
          <cell r="AC54">
            <v>25663.024247232737</v>
          </cell>
          <cell r="AD54">
            <v>3557.397880636905</v>
          </cell>
          <cell r="AE54">
            <v>7126.3280918387245</v>
          </cell>
          <cell r="AF54">
            <v>72885.994926050873</v>
          </cell>
          <cell r="AG54">
            <v>0</v>
          </cell>
          <cell r="AH54">
            <v>0</v>
          </cell>
        </row>
        <row r="55">
          <cell r="A55">
            <v>2</v>
          </cell>
          <cell r="B55" t="str">
            <v>CapeCod</v>
          </cell>
          <cell r="C55">
            <v>39965</v>
          </cell>
          <cell r="D55" t="str">
            <v>vol</v>
          </cell>
          <cell r="E55">
            <v>61805.992026381828</v>
          </cell>
          <cell r="F55">
            <v>268.16163855109238</v>
          </cell>
          <cell r="G55">
            <v>884595.68001218548</v>
          </cell>
          <cell r="H55">
            <v>35995.727167825891</v>
          </cell>
          <cell r="I55">
            <v>75038.139070591627</v>
          </cell>
          <cell r="J55">
            <v>20244.141590703181</v>
          </cell>
          <cell r="K55">
            <v>23974.756794939978</v>
          </cell>
          <cell r="L55">
            <v>176012.63285872547</v>
          </cell>
          <cell r="M55">
            <v>51037.145221378873</v>
          </cell>
          <cell r="N55">
            <v>27664.079243120614</v>
          </cell>
          <cell r="O55">
            <v>0</v>
          </cell>
          <cell r="P55">
            <v>0</v>
          </cell>
          <cell r="Q55">
            <v>469.41000873993301</v>
          </cell>
          <cell r="R55">
            <v>9270.9392574173708</v>
          </cell>
          <cell r="S55">
            <v>21299.712582593074</v>
          </cell>
          <cell r="T55">
            <v>21919.007172140642</v>
          </cell>
          <cell r="U55">
            <v>54685.704184664457</v>
          </cell>
          <cell r="V55">
            <v>76162.464887427574</v>
          </cell>
          <cell r="W55">
            <v>89025.09959965029</v>
          </cell>
          <cell r="X55">
            <v>0</v>
          </cell>
          <cell r="Y55">
            <v>0</v>
          </cell>
          <cell r="AA55">
            <v>0</v>
          </cell>
          <cell r="AB55">
            <v>0</v>
          </cell>
          <cell r="AC55">
            <v>278366.13204644353</v>
          </cell>
          <cell r="AD55">
            <v>4656.7809275351092</v>
          </cell>
          <cell r="AE55">
            <v>10074.114263349451</v>
          </cell>
          <cell r="AF55">
            <v>79245.574783567907</v>
          </cell>
          <cell r="AG55">
            <v>0</v>
          </cell>
          <cell r="AH55">
            <v>0</v>
          </cell>
        </row>
        <row r="56">
          <cell r="A56">
            <v>2</v>
          </cell>
          <cell r="B56" t="str">
            <v>CapeCod</v>
          </cell>
          <cell r="C56">
            <v>39995</v>
          </cell>
          <cell r="D56" t="str">
            <v>vol</v>
          </cell>
          <cell r="E56">
            <v>56562.468160819233</v>
          </cell>
          <cell r="F56">
            <v>253.30626589392702</v>
          </cell>
          <cell r="G56">
            <v>820527.73320641404</v>
          </cell>
          <cell r="H56">
            <v>32859.060750884761</v>
          </cell>
          <cell r="I56">
            <v>69655.822496399109</v>
          </cell>
          <cell r="J56">
            <v>18456.406650984558</v>
          </cell>
          <cell r="K56">
            <v>21556.426939037283</v>
          </cell>
          <cell r="L56">
            <v>174538.08973571492</v>
          </cell>
          <cell r="M56">
            <v>49726.016282697208</v>
          </cell>
          <cell r="N56">
            <v>36626.500987833591</v>
          </cell>
          <cell r="O56">
            <v>0</v>
          </cell>
          <cell r="P56">
            <v>0</v>
          </cell>
          <cell r="Q56">
            <v>408.94020038731327</v>
          </cell>
          <cell r="R56">
            <v>7911.2820184961874</v>
          </cell>
          <cell r="S56">
            <v>20480.061999019261</v>
          </cell>
          <cell r="T56">
            <v>20353.101130248331</v>
          </cell>
          <cell r="U56">
            <v>51350.426515926127</v>
          </cell>
          <cell r="V56">
            <v>75330.814417915579</v>
          </cell>
          <cell r="W56">
            <v>81793.426132536304</v>
          </cell>
          <cell r="X56">
            <v>0</v>
          </cell>
          <cell r="Y56">
            <v>0</v>
          </cell>
          <cell r="AA56">
            <v>0</v>
          </cell>
          <cell r="AB56">
            <v>0</v>
          </cell>
          <cell r="AC56">
            <v>24838.009873014467</v>
          </cell>
          <cell r="AD56">
            <v>3409.9118355876726</v>
          </cell>
          <cell r="AE56">
            <v>13261.235240101219</v>
          </cell>
          <cell r="AF56">
            <v>73617.383967280708</v>
          </cell>
          <cell r="AG56">
            <v>0</v>
          </cell>
          <cell r="AH56">
            <v>0</v>
          </cell>
        </row>
        <row r="57">
          <cell r="A57">
            <v>2</v>
          </cell>
          <cell r="B57" t="str">
            <v>CapeCod</v>
          </cell>
          <cell r="C57">
            <v>40026</v>
          </cell>
          <cell r="D57" t="str">
            <v>vol</v>
          </cell>
          <cell r="E57">
            <v>47472.891841322205</v>
          </cell>
          <cell r="F57">
            <v>244.19295239861691</v>
          </cell>
          <cell r="G57">
            <v>756194.3804469012</v>
          </cell>
          <cell r="H57">
            <v>32612.391872223612</v>
          </cell>
          <cell r="I57">
            <v>70063.286849801065</v>
          </cell>
          <cell r="J57">
            <v>21221.81525415392</v>
          </cell>
          <cell r="K57">
            <v>14449.236113740317</v>
          </cell>
          <cell r="L57">
            <v>144810.70353537591</v>
          </cell>
          <cell r="M57">
            <v>45711.096698480666</v>
          </cell>
          <cell r="N57">
            <v>39137.723800695625</v>
          </cell>
          <cell r="O57">
            <v>0</v>
          </cell>
          <cell r="P57">
            <v>0.63368257147322538</v>
          </cell>
          <cell r="Q57">
            <v>422.69591039819579</v>
          </cell>
          <cell r="R57">
            <v>8115.1057942851439</v>
          </cell>
          <cell r="S57">
            <v>18094.360710023491</v>
          </cell>
          <cell r="T57">
            <v>30505.256384106528</v>
          </cell>
          <cell r="U57">
            <v>48729.135728451976</v>
          </cell>
          <cell r="V57">
            <v>74789.62028173545</v>
          </cell>
          <cell r="W57">
            <v>75428.190105815185</v>
          </cell>
          <cell r="X57">
            <v>0</v>
          </cell>
          <cell r="Y57">
            <v>0</v>
          </cell>
          <cell r="AA57">
            <v>0</v>
          </cell>
          <cell r="AB57">
            <v>0</v>
          </cell>
          <cell r="AC57">
            <v>9092.3599230938416</v>
          </cell>
          <cell r="AD57">
            <v>3652.5534330059672</v>
          </cell>
          <cell r="AE57">
            <v>12242.269178878892</v>
          </cell>
          <cell r="AF57">
            <v>72641.4190145467</v>
          </cell>
          <cell r="AG57">
            <v>0</v>
          </cell>
          <cell r="AH57">
            <v>0</v>
          </cell>
        </row>
        <row r="58">
          <cell r="A58">
            <v>2</v>
          </cell>
          <cell r="B58" t="str">
            <v>CapeCod</v>
          </cell>
          <cell r="C58">
            <v>40057</v>
          </cell>
          <cell r="D58" t="str">
            <v>vol</v>
          </cell>
          <cell r="E58">
            <v>42929.237427553126</v>
          </cell>
          <cell r="F58">
            <v>254.22642312597975</v>
          </cell>
          <cell r="G58">
            <v>1083554.4511618558</v>
          </cell>
          <cell r="H58">
            <v>53290.097373586192</v>
          </cell>
          <cell r="I58">
            <v>108059.68569127613</v>
          </cell>
          <cell r="J58">
            <v>52421.062772124154</v>
          </cell>
          <cell r="K58">
            <v>41135.956729945829</v>
          </cell>
          <cell r="L58">
            <v>116488.54501645456</v>
          </cell>
          <cell r="M58">
            <v>52741.629315170911</v>
          </cell>
          <cell r="N58">
            <v>45372.633896824598</v>
          </cell>
          <cell r="O58">
            <v>0</v>
          </cell>
          <cell r="P58">
            <v>1.0575659374616611</v>
          </cell>
          <cell r="Q58">
            <v>634.85847216592538</v>
          </cell>
          <cell r="R58">
            <v>18770.576579446446</v>
          </cell>
          <cell r="S58">
            <v>35906.677990237535</v>
          </cell>
          <cell r="T58">
            <v>27788.738068831346</v>
          </cell>
          <cell r="U58">
            <v>44992.127684098916</v>
          </cell>
          <cell r="V58">
            <v>77976.189170349826</v>
          </cell>
          <cell r="W58">
            <v>74903.053679533696</v>
          </cell>
          <cell r="X58">
            <v>0</v>
          </cell>
          <cell r="Y58">
            <v>0</v>
          </cell>
          <cell r="AA58">
            <v>60.331495564939516</v>
          </cell>
          <cell r="AB58">
            <v>0</v>
          </cell>
          <cell r="AC58">
            <v>-50841.064151191888</v>
          </cell>
          <cell r="AD58">
            <v>4085.3061784297661</v>
          </cell>
          <cell r="AE58">
            <v>9232.1888070480545</v>
          </cell>
          <cell r="AF58">
            <v>70478.336344142692</v>
          </cell>
          <cell r="AG58">
            <v>0</v>
          </cell>
          <cell r="AH58">
            <v>0</v>
          </cell>
        </row>
        <row r="59">
          <cell r="A59">
            <v>2</v>
          </cell>
          <cell r="B59" t="str">
            <v>CapeCod</v>
          </cell>
          <cell r="C59">
            <v>40087</v>
          </cell>
          <cell r="D59" t="str">
            <v>vol</v>
          </cell>
          <cell r="E59">
            <v>41999.15103508102</v>
          </cell>
          <cell r="F59">
            <v>196.3146282820536</v>
          </cell>
          <cell r="G59">
            <v>1818285.9490128569</v>
          </cell>
          <cell r="H59">
            <v>102089.96507961524</v>
          </cell>
          <cell r="I59">
            <v>208862.61590279842</v>
          </cell>
          <cell r="J59">
            <v>80290.019477294438</v>
          </cell>
          <cell r="K59">
            <v>48137.61813449562</v>
          </cell>
          <cell r="L59">
            <v>118104.4692595274</v>
          </cell>
          <cell r="M59">
            <v>54488.971998071866</v>
          </cell>
          <cell r="N59">
            <v>34293.997450575545</v>
          </cell>
          <cell r="O59">
            <v>0</v>
          </cell>
          <cell r="P59">
            <v>0</v>
          </cell>
          <cell r="Q59">
            <v>1260.989902706101</v>
          </cell>
          <cell r="R59">
            <v>33661.45089869103</v>
          </cell>
          <cell r="S59">
            <v>54173.176178804133</v>
          </cell>
          <cell r="T59">
            <v>22146.237946711524</v>
          </cell>
          <cell r="U59">
            <v>43183.232512634619</v>
          </cell>
          <cell r="V59">
            <v>76364.355220445243</v>
          </cell>
          <cell r="W59">
            <v>61495.162428255324</v>
          </cell>
          <cell r="X59">
            <v>0</v>
          </cell>
          <cell r="Y59">
            <v>0</v>
          </cell>
          <cell r="AA59">
            <v>469.37210936930381</v>
          </cell>
          <cell r="AB59">
            <v>0</v>
          </cell>
          <cell r="AC59">
            <v>7255.5830387793903</v>
          </cell>
          <cell r="AD59">
            <v>4938.7670318665132</v>
          </cell>
          <cell r="AE59">
            <v>6593.1172234081114</v>
          </cell>
          <cell r="AF59">
            <v>58891.916940691837</v>
          </cell>
          <cell r="AG59">
            <v>0</v>
          </cell>
          <cell r="AH59">
            <v>0</v>
          </cell>
        </row>
        <row r="60">
          <cell r="A60">
            <v>2</v>
          </cell>
          <cell r="B60" t="str">
            <v>CapeCod</v>
          </cell>
          <cell r="C60">
            <v>40118</v>
          </cell>
          <cell r="D60" t="str">
            <v>vol</v>
          </cell>
          <cell r="E60">
            <v>59318.934270968908</v>
          </cell>
          <cell r="F60">
            <v>198.68448507404224</v>
          </cell>
          <cell r="G60">
            <v>3391552.073365191</v>
          </cell>
          <cell r="H60">
            <v>173100.4021680578</v>
          </cell>
          <cell r="I60">
            <v>426740.20521839766</v>
          </cell>
          <cell r="J60">
            <v>138916.17912359926</v>
          </cell>
          <cell r="K60">
            <v>74750.426335497235</v>
          </cell>
          <cell r="L60">
            <v>161081.14234936005</v>
          </cell>
          <cell r="M60">
            <v>63725.89828310725</v>
          </cell>
          <cell r="N60">
            <v>26403.326789943683</v>
          </cell>
          <cell r="O60">
            <v>0</v>
          </cell>
          <cell r="P60">
            <v>4.9890483386839195</v>
          </cell>
          <cell r="Q60">
            <v>2143.0823961914798</v>
          </cell>
          <cell r="R60">
            <v>66603.701351222524</v>
          </cell>
          <cell r="S60">
            <v>98885.221625236751</v>
          </cell>
          <cell r="T60">
            <v>39802.616695264929</v>
          </cell>
          <cell r="U60">
            <v>53408.521109295631</v>
          </cell>
          <cell r="V60">
            <v>97570.541082736425</v>
          </cell>
          <cell r="W60">
            <v>88871.72023555651</v>
          </cell>
          <cell r="X60">
            <v>0</v>
          </cell>
          <cell r="Y60">
            <v>0</v>
          </cell>
          <cell r="AA60">
            <v>3112.0357214116002</v>
          </cell>
          <cell r="AB60">
            <v>0</v>
          </cell>
          <cell r="AC60">
            <v>17914.659601809912</v>
          </cell>
          <cell r="AD60">
            <v>5189.6501329459843</v>
          </cell>
          <cell r="AE60">
            <v>6068.3541214713678</v>
          </cell>
          <cell r="AF60">
            <v>73859.888944150109</v>
          </cell>
          <cell r="AG60">
            <v>0</v>
          </cell>
          <cell r="AH60">
            <v>0</v>
          </cell>
        </row>
        <row r="61">
          <cell r="A61">
            <v>2</v>
          </cell>
          <cell r="B61" t="str">
            <v>CapeCod</v>
          </cell>
          <cell r="C61">
            <v>40148</v>
          </cell>
          <cell r="D61" t="str">
            <v>vol</v>
          </cell>
          <cell r="E61">
            <v>75601.383882363356</v>
          </cell>
          <cell r="F61">
            <v>308.30176444046435</v>
          </cell>
          <cell r="G61">
            <v>4901153.8607206643</v>
          </cell>
          <cell r="H61">
            <v>240610.95664281788</v>
          </cell>
          <cell r="I61">
            <v>615260.55157848378</v>
          </cell>
          <cell r="J61">
            <v>222978.21600550128</v>
          </cell>
          <cell r="K61">
            <v>153559.586253908</v>
          </cell>
          <cell r="L61">
            <v>198642.9137200517</v>
          </cell>
          <cell r="M61">
            <v>93314.199479436153</v>
          </cell>
          <cell r="N61">
            <v>21936.616830992367</v>
          </cell>
          <cell r="O61">
            <v>0</v>
          </cell>
          <cell r="P61">
            <v>12.35126346962965</v>
          </cell>
          <cell r="Q61">
            <v>2651.7903654228685</v>
          </cell>
          <cell r="R61">
            <v>103272.07159935134</v>
          </cell>
          <cell r="S61">
            <v>158924.86520198782</v>
          </cell>
          <cell r="T61">
            <v>57433.462090701665</v>
          </cell>
          <cell r="U61">
            <v>59788.024012413749</v>
          </cell>
          <cell r="V61">
            <v>129927.93563339344</v>
          </cell>
          <cell r="W61">
            <v>125555.31580212197</v>
          </cell>
          <cell r="X61">
            <v>0</v>
          </cell>
          <cell r="Y61">
            <v>1.9584271448082662</v>
          </cell>
          <cell r="AA61">
            <v>1494.3043182731128</v>
          </cell>
          <cell r="AB61">
            <v>33.789475305526949</v>
          </cell>
          <cell r="AC61">
            <v>12498.176999187624</v>
          </cell>
          <cell r="AD61">
            <v>6666.9291616971932</v>
          </cell>
          <cell r="AE61">
            <v>8471.7209306232835</v>
          </cell>
          <cell r="AF61">
            <v>65681.668931122098</v>
          </cell>
          <cell r="AG61">
            <v>0</v>
          </cell>
          <cell r="AH61">
            <v>0</v>
          </cell>
        </row>
        <row r="62">
          <cell r="A62">
            <v>2</v>
          </cell>
          <cell r="B62" t="str">
            <v>CapeCod</v>
          </cell>
          <cell r="C62">
            <v>40179</v>
          </cell>
          <cell r="D62" t="str">
            <v>vol</v>
          </cell>
          <cell r="E62">
            <v>73568.473898229058</v>
          </cell>
          <cell r="F62">
            <v>298.72735457223143</v>
          </cell>
          <cell r="G62">
            <v>4551311.9634013958</v>
          </cell>
          <cell r="H62">
            <v>231686.2352871481</v>
          </cell>
          <cell r="I62">
            <v>601838.0715840715</v>
          </cell>
          <cell r="J62">
            <v>193500.83043984859</v>
          </cell>
          <cell r="K62">
            <v>120495.24791413633</v>
          </cell>
          <cell r="L62">
            <v>189341.48040951358</v>
          </cell>
          <cell r="M62">
            <v>90227.125486028744</v>
          </cell>
          <cell r="N62">
            <v>22108.717845787418</v>
          </cell>
          <cell r="O62">
            <v>0</v>
          </cell>
          <cell r="P62">
            <v>11.152172120656763</v>
          </cell>
          <cell r="Q62">
            <v>2545.1402885234324</v>
          </cell>
          <cell r="R62">
            <v>111361.09704352776</v>
          </cell>
          <cell r="S62">
            <v>152442.50505309837</v>
          </cell>
          <cell r="T62">
            <v>67167.533024743971</v>
          </cell>
          <cell r="U62">
            <v>68112.261811144053</v>
          </cell>
          <cell r="V62">
            <v>132306.51286344157</v>
          </cell>
          <cell r="W62">
            <v>116637.93296647019</v>
          </cell>
          <cell r="X62">
            <v>0</v>
          </cell>
          <cell r="Y62">
            <v>1.7559954646591933</v>
          </cell>
          <cell r="AA62">
            <v>1327.4922579419642</v>
          </cell>
          <cell r="AB62">
            <v>16.315984643667115</v>
          </cell>
          <cell r="AC62">
            <v>9466.8364382728723</v>
          </cell>
          <cell r="AD62">
            <v>7877.054491586583</v>
          </cell>
          <cell r="AE62">
            <v>7131.1986344785037</v>
          </cell>
          <cell r="AF62">
            <v>66599.466849673743</v>
          </cell>
          <cell r="AG62">
            <v>0</v>
          </cell>
          <cell r="AH62">
            <v>0</v>
          </cell>
        </row>
        <row r="63">
          <cell r="A63">
            <v>2</v>
          </cell>
          <cell r="B63" t="str">
            <v>CapeCod</v>
          </cell>
          <cell r="C63">
            <v>40210</v>
          </cell>
          <cell r="D63" t="str">
            <v>vol</v>
          </cell>
          <cell r="E63">
            <v>68819.736332224231</v>
          </cell>
          <cell r="F63">
            <v>339.96450110911559</v>
          </cell>
          <cell r="G63">
            <v>4187283.2515592277</v>
          </cell>
          <cell r="H63">
            <v>220479.9756018967</v>
          </cell>
          <cell r="I63">
            <v>556274.88852944993</v>
          </cell>
          <cell r="J63">
            <v>179682.11075070422</v>
          </cell>
          <cell r="K63">
            <v>106414.83054777927</v>
          </cell>
          <cell r="L63">
            <v>202216.52273317575</v>
          </cell>
          <cell r="M63">
            <v>87389.309037698142</v>
          </cell>
          <cell r="N63">
            <v>23329.871462462554</v>
          </cell>
          <cell r="O63">
            <v>0</v>
          </cell>
          <cell r="P63">
            <v>10.108258145775677</v>
          </cell>
          <cell r="Q63">
            <v>2520.1655214302345</v>
          </cell>
          <cell r="R63">
            <v>106997.52252831522</v>
          </cell>
          <cell r="S63">
            <v>141324.67783727194</v>
          </cell>
          <cell r="T63">
            <v>62993.985422812155</v>
          </cell>
          <cell r="U63">
            <v>66923.96650890389</v>
          </cell>
          <cell r="V63">
            <v>134225.76534503404</v>
          </cell>
          <cell r="W63">
            <v>115420.4722499616</v>
          </cell>
          <cell r="X63">
            <v>0</v>
          </cell>
          <cell r="Y63">
            <v>1.5571332270636256</v>
          </cell>
          <cell r="AA63">
            <v>1287.3255794631089</v>
          </cell>
          <cell r="AB63">
            <v>16.290319644920974</v>
          </cell>
          <cell r="AC63">
            <v>10683.876838287069</v>
          </cell>
          <cell r="AD63">
            <v>7612.3406667669715</v>
          </cell>
          <cell r="AE63">
            <v>7604.9636276547499</v>
          </cell>
          <cell r="AF63">
            <v>71803.753246567736</v>
          </cell>
          <cell r="AG63">
            <v>0</v>
          </cell>
          <cell r="AH63">
            <v>0</v>
          </cell>
        </row>
        <row r="64">
          <cell r="A64">
            <v>2</v>
          </cell>
          <cell r="B64" t="str">
            <v>CapeCod</v>
          </cell>
          <cell r="C64">
            <v>40238</v>
          </cell>
          <cell r="D64" t="str">
            <v>vol</v>
          </cell>
          <cell r="E64">
            <v>55496.447499133239</v>
          </cell>
          <cell r="F64">
            <v>256.70796861516368</v>
          </cell>
          <cell r="G64">
            <v>2496550.7440587776</v>
          </cell>
          <cell r="H64">
            <v>137437.45591138909</v>
          </cell>
          <cell r="I64">
            <v>309086.04921510105</v>
          </cell>
          <cell r="J64">
            <v>109909.6024937965</v>
          </cell>
          <cell r="K64">
            <v>67746.822980706842</v>
          </cell>
          <cell r="L64">
            <v>156659.73634237569</v>
          </cell>
          <cell r="M64">
            <v>68477.888732447565</v>
          </cell>
          <cell r="N64">
            <v>12459.062547789552</v>
          </cell>
          <cell r="O64">
            <v>0</v>
          </cell>
          <cell r="P64">
            <v>7.7983540955486177</v>
          </cell>
          <cell r="Q64">
            <v>1682.8081583287549</v>
          </cell>
          <cell r="R64">
            <v>65243.952130552483</v>
          </cell>
          <cell r="S64">
            <v>88635.269845114381</v>
          </cell>
          <cell r="T64">
            <v>41281.303779158989</v>
          </cell>
          <cell r="U64">
            <v>50964.102589950737</v>
          </cell>
          <cell r="V64">
            <v>104120.28478699212</v>
          </cell>
          <cell r="W64">
            <v>93608.631615606282</v>
          </cell>
          <cell r="X64">
            <v>0</v>
          </cell>
          <cell r="Y64">
            <v>1.2251128432717207</v>
          </cell>
          <cell r="AA64">
            <v>726.42429197374736</v>
          </cell>
          <cell r="AB64">
            <v>13.600723160132656</v>
          </cell>
          <cell r="AC64">
            <v>10562.183554928069</v>
          </cell>
          <cell r="AD64">
            <v>5402.0137506549818</v>
          </cell>
          <cell r="AE64">
            <v>6319.245202952563</v>
          </cell>
          <cell r="AF64">
            <v>61324.664659972506</v>
          </cell>
          <cell r="AG64">
            <v>0</v>
          </cell>
          <cell r="AH64">
            <v>0</v>
          </cell>
        </row>
        <row r="65">
          <cell r="A65">
            <v>2</v>
          </cell>
          <cell r="B65" t="str">
            <v>CapeCod</v>
          </cell>
          <cell r="C65">
            <v>40269</v>
          </cell>
          <cell r="D65" t="str">
            <v>vol</v>
          </cell>
          <cell r="E65">
            <v>42829.546960980471</v>
          </cell>
          <cell r="F65">
            <v>212.12145950224578</v>
          </cell>
          <cell r="G65">
            <v>1299566.9245607094</v>
          </cell>
          <cell r="H65">
            <v>74374.370415947313</v>
          </cell>
          <cell r="I65">
            <v>139025.58648987178</v>
          </cell>
          <cell r="J65">
            <v>55134.982142313907</v>
          </cell>
          <cell r="K65">
            <v>37814.506618964981</v>
          </cell>
          <cell r="L65">
            <v>138064.27279500457</v>
          </cell>
          <cell r="M65">
            <v>54847.613085173245</v>
          </cell>
          <cell r="N65">
            <v>11819.054759909777</v>
          </cell>
          <cell r="O65">
            <v>0</v>
          </cell>
          <cell r="P65">
            <v>5.2774703093430144</v>
          </cell>
          <cell r="Q65">
            <v>952.93603476232147</v>
          </cell>
          <cell r="R65">
            <v>34685.523879458735</v>
          </cell>
          <cell r="S65">
            <v>52834.723693667285</v>
          </cell>
          <cell r="T65">
            <v>23946.970786033351</v>
          </cell>
          <cell r="U65">
            <v>44174.951153486298</v>
          </cell>
          <cell r="V65">
            <v>70396.889013197535</v>
          </cell>
          <cell r="W65">
            <v>79506.295765143004</v>
          </cell>
          <cell r="X65">
            <v>0</v>
          </cell>
          <cell r="Y65">
            <v>0.7541589098295105</v>
          </cell>
          <cell r="AA65">
            <v>251.05326178711732</v>
          </cell>
          <cell r="AB65">
            <v>10.831760390203392</v>
          </cell>
          <cell r="AC65">
            <v>10830.32955579838</v>
          </cell>
          <cell r="AD65">
            <v>4058.2612971818617</v>
          </cell>
          <cell r="AE65">
            <v>6231.2052491346185</v>
          </cell>
          <cell r="AF65">
            <v>64336.310253785385</v>
          </cell>
          <cell r="AG65">
            <v>0</v>
          </cell>
          <cell r="AH65">
            <v>0</v>
          </cell>
        </row>
        <row r="66">
          <cell r="A66">
            <v>2</v>
          </cell>
          <cell r="B66" t="str">
            <v>CapeCod</v>
          </cell>
          <cell r="C66">
            <v>40299</v>
          </cell>
          <cell r="D66" t="str">
            <v>vol</v>
          </cell>
          <cell r="E66">
            <v>37692.549372687747</v>
          </cell>
          <cell r="F66">
            <v>170.19733530182765</v>
          </cell>
          <cell r="G66">
            <v>690012.81596527505</v>
          </cell>
          <cell r="H66">
            <v>35863.369042104197</v>
          </cell>
          <cell r="I66">
            <v>56230.362738653726</v>
          </cell>
          <cell r="J66">
            <v>21026.022648584651</v>
          </cell>
          <cell r="K66">
            <v>22286.743306164608</v>
          </cell>
          <cell r="L66">
            <v>127099.30880436106</v>
          </cell>
          <cell r="M66">
            <v>42555.931283565951</v>
          </cell>
          <cell r="N66">
            <v>12096.984554504237</v>
          </cell>
          <cell r="O66">
            <v>0</v>
          </cell>
          <cell r="P66">
            <v>1.3465115149548139</v>
          </cell>
          <cell r="Q66">
            <v>425.17972887751534</v>
          </cell>
          <cell r="R66">
            <v>13065.746099077827</v>
          </cell>
          <cell r="S66">
            <v>24742.246278452265</v>
          </cell>
          <cell r="T66">
            <v>15119.999074289932</v>
          </cell>
          <cell r="U66">
            <v>32937.55360272283</v>
          </cell>
          <cell r="V66">
            <v>48115.235972629322</v>
          </cell>
          <cell r="W66">
            <v>63867.801900696635</v>
          </cell>
          <cell r="X66">
            <v>0</v>
          </cell>
          <cell r="Y66">
            <v>0</v>
          </cell>
          <cell r="AA66">
            <v>213.15171338828759</v>
          </cell>
          <cell r="AB66">
            <v>0</v>
          </cell>
          <cell r="AC66">
            <v>9342.3437229926931</v>
          </cell>
          <cell r="AD66">
            <v>3013.7726542539322</v>
          </cell>
          <cell r="AE66">
            <v>5413.8468508656333</v>
          </cell>
          <cell r="AF66">
            <v>59412.346194596525</v>
          </cell>
          <cell r="AG66">
            <v>0</v>
          </cell>
          <cell r="AH66">
            <v>0</v>
          </cell>
        </row>
        <row r="67">
          <cell r="A67">
            <v>2</v>
          </cell>
          <cell r="B67" t="str">
            <v>CapeCod</v>
          </cell>
          <cell r="C67">
            <v>40330</v>
          </cell>
          <cell r="D67" t="str">
            <v>vol</v>
          </cell>
          <cell r="E67">
            <v>48316.165432835012</v>
          </cell>
          <cell r="F67">
            <v>170.18660695663368</v>
          </cell>
          <cell r="G67">
            <v>663965.03263435396</v>
          </cell>
          <cell r="H67">
            <v>31395.2773840929</v>
          </cell>
          <cell r="I67">
            <v>51735.780993961554</v>
          </cell>
          <cell r="J67">
            <v>15181.521794405071</v>
          </cell>
          <cell r="K67">
            <v>21217.703947710565</v>
          </cell>
          <cell r="L67">
            <v>136054.74046796764</v>
          </cell>
          <cell r="M67">
            <v>47750.414431279263</v>
          </cell>
          <cell r="N67">
            <v>9449.7039895196413</v>
          </cell>
          <cell r="O67">
            <v>0</v>
          </cell>
          <cell r="P67">
            <v>0.3275999938737989</v>
          </cell>
          <cell r="Q67">
            <v>321.24662262481127</v>
          </cell>
          <cell r="R67">
            <v>7470.6943629434118</v>
          </cell>
          <cell r="S67">
            <v>18434.420745614545</v>
          </cell>
          <cell r="T67">
            <v>16609.770451322569</v>
          </cell>
          <cell r="U67">
            <v>37193.868561816918</v>
          </cell>
          <cell r="V67">
            <v>47743.994846093075</v>
          </cell>
          <cell r="W67">
            <v>68076.755339649317</v>
          </cell>
          <cell r="X67">
            <v>0</v>
          </cell>
          <cell r="Y67">
            <v>0</v>
          </cell>
          <cell r="AA67">
            <v>27.479405740400495</v>
          </cell>
          <cell r="AB67">
            <v>0</v>
          </cell>
          <cell r="AC67">
            <v>-12929.582904920564</v>
          </cell>
          <cell r="AD67">
            <v>4360.6997008980643</v>
          </cell>
          <cell r="AE67">
            <v>7593.6444994413105</v>
          </cell>
          <cell r="AF67">
            <v>65886.30928938523</v>
          </cell>
          <cell r="AG67">
            <v>0</v>
          </cell>
          <cell r="AH67">
            <v>0</v>
          </cell>
        </row>
        <row r="68">
          <cell r="A68">
            <v>2</v>
          </cell>
          <cell r="B68" t="str">
            <v>CapeCod</v>
          </cell>
          <cell r="C68">
            <v>40360</v>
          </cell>
          <cell r="D68" t="str">
            <v>vol</v>
          </cell>
          <cell r="E68">
            <v>43714.190359732806</v>
          </cell>
          <cell r="F68">
            <v>160.24876063112669</v>
          </cell>
          <cell r="G68">
            <v>608798.17657771462</v>
          </cell>
          <cell r="H68">
            <v>28184.507103555494</v>
          </cell>
          <cell r="I68">
            <v>52081.329124566822</v>
          </cell>
          <cell r="J68">
            <v>13901.842412075741</v>
          </cell>
          <cell r="K68">
            <v>19377.139874207289</v>
          </cell>
          <cell r="L68">
            <v>139357.42007921467</v>
          </cell>
          <cell r="M68">
            <v>47768.928071928211</v>
          </cell>
          <cell r="N68">
            <v>12712.179827726792</v>
          </cell>
          <cell r="O68">
            <v>0</v>
          </cell>
          <cell r="P68">
            <v>0</v>
          </cell>
          <cell r="Q68">
            <v>277.17454444933395</v>
          </cell>
          <cell r="R68">
            <v>6577.0348942962501</v>
          </cell>
          <cell r="S68">
            <v>18613.163777890277</v>
          </cell>
          <cell r="T68">
            <v>15790.193779587134</v>
          </cell>
          <cell r="U68">
            <v>35066.371221989866</v>
          </cell>
          <cell r="V68">
            <v>44662.953928160176</v>
          </cell>
          <cell r="W68">
            <v>61932.832539767754</v>
          </cell>
          <cell r="X68">
            <v>0</v>
          </cell>
          <cell r="Y68">
            <v>0</v>
          </cell>
          <cell r="AA68">
            <v>9.4389291464412146</v>
          </cell>
          <cell r="AB68">
            <v>0</v>
          </cell>
          <cell r="AC68">
            <v>10631.233369315643</v>
          </cell>
          <cell r="AD68">
            <v>3158.5048178357129</v>
          </cell>
          <cell r="AE68">
            <v>9691.7662225221793</v>
          </cell>
          <cell r="AF68">
            <v>62374.203485848251</v>
          </cell>
          <cell r="AG68">
            <v>0</v>
          </cell>
          <cell r="AH68">
            <v>0</v>
          </cell>
        </row>
        <row r="69">
          <cell r="A69">
            <v>2</v>
          </cell>
          <cell r="B69" t="str">
            <v>CapeCod</v>
          </cell>
          <cell r="C69">
            <v>40391</v>
          </cell>
          <cell r="D69" t="str">
            <v>vol</v>
          </cell>
          <cell r="E69">
            <v>36374.315394701101</v>
          </cell>
          <cell r="F69">
            <v>151.99050934683009</v>
          </cell>
          <cell r="G69">
            <v>553742.51279696194</v>
          </cell>
          <cell r="H69">
            <v>27302.45103587793</v>
          </cell>
          <cell r="I69">
            <v>52653.475013009214</v>
          </cell>
          <cell r="J69">
            <v>16429.278847548816</v>
          </cell>
          <cell r="K69">
            <v>4422.8578617245803</v>
          </cell>
          <cell r="L69">
            <v>115904.33603925261</v>
          </cell>
          <cell r="M69">
            <v>42651.366433496398</v>
          </cell>
          <cell r="N69">
            <v>13182.257499276671</v>
          </cell>
          <cell r="O69">
            <v>0</v>
          </cell>
          <cell r="P69">
            <v>1.3656577529986023</v>
          </cell>
          <cell r="Q69">
            <v>278.50266633852755</v>
          </cell>
          <cell r="R69">
            <v>6768.7612949406848</v>
          </cell>
          <cell r="S69">
            <v>16745.046469691722</v>
          </cell>
          <cell r="T69">
            <v>22701.062626852174</v>
          </cell>
          <cell r="U69">
            <v>32151.148704915089</v>
          </cell>
          <cell r="V69">
            <v>42178.784871271026</v>
          </cell>
          <cell r="W69">
            <v>62248.181633414802</v>
          </cell>
          <cell r="X69">
            <v>0</v>
          </cell>
          <cell r="Y69">
            <v>6.3195636671783649E-3</v>
          </cell>
          <cell r="AA69">
            <v>38.64970399839072</v>
          </cell>
          <cell r="AB69">
            <v>0</v>
          </cell>
          <cell r="AC69">
            <v>1628.5236888473373</v>
          </cell>
          <cell r="AD69">
            <v>3114.8500899447545</v>
          </cell>
          <cell r="AE69">
            <v>9050.9620004234821</v>
          </cell>
          <cell r="AF69">
            <v>58031.360978807599</v>
          </cell>
          <cell r="AG69">
            <v>0</v>
          </cell>
          <cell r="AH69">
            <v>0</v>
          </cell>
        </row>
        <row r="70">
          <cell r="A70">
            <v>2</v>
          </cell>
          <cell r="B70" t="str">
            <v>CapeCod</v>
          </cell>
          <cell r="C70">
            <v>40422</v>
          </cell>
          <cell r="D70" t="str">
            <v>vol</v>
          </cell>
          <cell r="E70">
            <v>31210.366406177636</v>
          </cell>
          <cell r="F70">
            <v>148.43692533989702</v>
          </cell>
          <cell r="G70">
            <v>759911.70771027869</v>
          </cell>
          <cell r="H70">
            <v>42567.505942719639</v>
          </cell>
          <cell r="I70">
            <v>57408.15214213045</v>
          </cell>
          <cell r="J70">
            <v>38646.554824831561</v>
          </cell>
          <cell r="K70">
            <v>46900.322763853321</v>
          </cell>
          <cell r="L70">
            <v>89636.774137506465</v>
          </cell>
          <cell r="M70">
            <v>45189.053354711126</v>
          </cell>
          <cell r="N70">
            <v>14267.165513596221</v>
          </cell>
          <cell r="O70">
            <v>0</v>
          </cell>
          <cell r="P70">
            <v>3.7417320375392684</v>
          </cell>
          <cell r="Q70">
            <v>408.4760956734068</v>
          </cell>
          <cell r="R70">
            <v>15051.513591059233</v>
          </cell>
          <cell r="S70">
            <v>33335.973857971723</v>
          </cell>
          <cell r="T70">
            <v>24419.937314060233</v>
          </cell>
          <cell r="U70">
            <v>32568.893366721735</v>
          </cell>
          <cell r="V70">
            <v>44517.193051678652</v>
          </cell>
          <cell r="W70">
            <v>59898.912862159719</v>
          </cell>
          <cell r="X70">
            <v>0</v>
          </cell>
          <cell r="Y70">
            <v>0.24346883788061247</v>
          </cell>
          <cell r="AA70">
            <v>114.7466610943335</v>
          </cell>
          <cell r="AB70">
            <v>0</v>
          </cell>
          <cell r="AC70">
            <v>-61652.345071470263</v>
          </cell>
          <cell r="AD70">
            <v>3333.2733252209282</v>
          </cell>
          <cell r="AE70">
            <v>6538.3513500810004</v>
          </cell>
          <cell r="AF70">
            <v>58778.536224864409</v>
          </cell>
          <cell r="AG70">
            <v>0</v>
          </cell>
          <cell r="AH70">
            <v>0</v>
          </cell>
        </row>
        <row r="71">
          <cell r="A71">
            <v>2</v>
          </cell>
          <cell r="B71" t="str">
            <v>CapeCod</v>
          </cell>
          <cell r="C71">
            <v>40452</v>
          </cell>
          <cell r="D71" t="str">
            <v>vol</v>
          </cell>
          <cell r="E71">
            <v>30263.556593188259</v>
          </cell>
          <cell r="F71">
            <v>200.46000533077836</v>
          </cell>
          <cell r="G71">
            <v>1324495.8867606465</v>
          </cell>
          <cell r="H71">
            <v>80017.652610391582</v>
          </cell>
          <cell r="I71">
            <v>115698.35856542582</v>
          </cell>
          <cell r="J71">
            <v>58440.341830648627</v>
          </cell>
          <cell r="K71">
            <v>54425.054807639695</v>
          </cell>
          <cell r="L71">
            <v>84073.89498663519</v>
          </cell>
          <cell r="M71">
            <v>44801.4299802811</v>
          </cell>
          <cell r="N71">
            <v>10814.966897564485</v>
          </cell>
          <cell r="O71">
            <v>0</v>
          </cell>
          <cell r="P71">
            <v>5.6758963674411493</v>
          </cell>
          <cell r="Q71">
            <v>874.0248923919853</v>
          </cell>
          <cell r="R71">
            <v>30959.645515125827</v>
          </cell>
          <cell r="S71">
            <v>53429.071382906317</v>
          </cell>
          <cell r="T71">
            <v>34721.550429725379</v>
          </cell>
          <cell r="U71">
            <v>35383.997417335166</v>
          </cell>
          <cell r="V71">
            <v>51297.985028335184</v>
          </cell>
          <cell r="W71">
            <v>50502.283486677858</v>
          </cell>
          <cell r="X71">
            <v>0</v>
          </cell>
          <cell r="Y71">
            <v>0.66041237246249374</v>
          </cell>
          <cell r="AA71">
            <v>335.38248530293265</v>
          </cell>
          <cell r="AB71">
            <v>820.05187072659078</v>
          </cell>
          <cell r="AC71">
            <v>-1269.64821172351</v>
          </cell>
          <cell r="AD71">
            <v>3830.1859258687218</v>
          </cell>
          <cell r="AE71">
            <v>4922.0329488501338</v>
          </cell>
          <cell r="AF71">
            <v>53628.429975369072</v>
          </cell>
          <cell r="AG71">
            <v>0</v>
          </cell>
          <cell r="AH71">
            <v>0</v>
          </cell>
        </row>
        <row r="72">
          <cell r="A72">
            <v>2</v>
          </cell>
          <cell r="B72" t="str">
            <v>CapeCod</v>
          </cell>
          <cell r="C72">
            <v>40483</v>
          </cell>
          <cell r="D72" t="str">
            <v>vol</v>
          </cell>
          <cell r="E72">
            <v>43416.628825864173</v>
          </cell>
          <cell r="F72">
            <v>306.00152456543969</v>
          </cell>
          <cell r="G72">
            <v>2644014.0474061612</v>
          </cell>
          <cell r="H72">
            <v>143837.72552565069</v>
          </cell>
          <cell r="I72">
            <v>348433.74211684626</v>
          </cell>
          <cell r="J72">
            <v>57426.248288445189</v>
          </cell>
          <cell r="K72">
            <v>15388.757058101288</v>
          </cell>
          <cell r="L72">
            <v>141963.48908578884</v>
          </cell>
          <cell r="M72">
            <v>47143.755714511164</v>
          </cell>
          <cell r="N72">
            <v>12065.376164381618</v>
          </cell>
          <cell r="O72">
            <v>0</v>
          </cell>
          <cell r="P72">
            <v>15.171190174841691</v>
          </cell>
          <cell r="Q72">
            <v>1577.6029798268814</v>
          </cell>
          <cell r="R72">
            <v>86743.182598540239</v>
          </cell>
          <cell r="S72">
            <v>143113.28736279585</v>
          </cell>
          <cell r="T72">
            <v>17363.902750723439</v>
          </cell>
          <cell r="U72">
            <v>51254.397838519741</v>
          </cell>
          <cell r="V72">
            <v>72775.339467929734</v>
          </cell>
          <cell r="W72">
            <v>96937.568685878883</v>
          </cell>
          <cell r="X72">
            <v>0</v>
          </cell>
          <cell r="Y72">
            <v>2.0254004931797329</v>
          </cell>
          <cell r="AA72">
            <v>2447.4797830338912</v>
          </cell>
          <cell r="AB72">
            <v>1271.8374663522004</v>
          </cell>
          <cell r="AC72">
            <v>7021.1937717123437</v>
          </cell>
          <cell r="AD72">
            <v>4018.17761399144</v>
          </cell>
          <cell r="AE72">
            <v>10113.0758321953</v>
          </cell>
          <cell r="AF72">
            <v>67630.317563339195</v>
          </cell>
          <cell r="AG72">
            <v>0</v>
          </cell>
          <cell r="AH72">
            <v>0</v>
          </cell>
        </row>
        <row r="73">
          <cell r="A73">
            <v>2</v>
          </cell>
          <cell r="B73" t="str">
            <v>CapeCod</v>
          </cell>
          <cell r="C73">
            <v>40513</v>
          </cell>
          <cell r="D73" t="str">
            <v>vol</v>
          </cell>
          <cell r="E73">
            <v>51937.35057179803</v>
          </cell>
          <cell r="F73">
            <v>406.40247566723974</v>
          </cell>
          <cell r="G73">
            <v>3499437.3717996944</v>
          </cell>
          <cell r="H73">
            <v>183160.60136524361</v>
          </cell>
          <cell r="I73">
            <v>541603.74658047315</v>
          </cell>
          <cell r="J73">
            <v>65818.8770137924</v>
          </cell>
          <cell r="K73">
            <v>9582.5929490843919</v>
          </cell>
          <cell r="L73">
            <v>158506.85243465489</v>
          </cell>
          <cell r="M73">
            <v>51754.966841364861</v>
          </cell>
          <cell r="N73">
            <v>9681.8508895629566</v>
          </cell>
          <cell r="O73">
            <v>0</v>
          </cell>
          <cell r="P73">
            <v>2.7139919243375283</v>
          </cell>
          <cell r="Q73">
            <v>1850.0371557989906</v>
          </cell>
          <cell r="R73">
            <v>122797.9307394521</v>
          </cell>
          <cell r="S73">
            <v>182890.58317168907</v>
          </cell>
          <cell r="T73">
            <v>13839.120298423295</v>
          </cell>
          <cell r="U73">
            <v>53747.405889499627</v>
          </cell>
          <cell r="V73">
            <v>103111.77411769039</v>
          </cell>
          <cell r="W73">
            <v>136258.09890318249</v>
          </cell>
          <cell r="X73">
            <v>0</v>
          </cell>
          <cell r="Y73">
            <v>2.0093731277781028</v>
          </cell>
          <cell r="AA73">
            <v>2111.5996045728625</v>
          </cell>
          <cell r="AB73">
            <v>1663.6978392963338</v>
          </cell>
          <cell r="AC73">
            <v>1607.4963953285846</v>
          </cell>
          <cell r="AD73">
            <v>5108.5147313871221</v>
          </cell>
          <cell r="AE73">
            <v>17743.362403069201</v>
          </cell>
          <cell r="AF73">
            <v>61026.73113695762</v>
          </cell>
          <cell r="AG73">
            <v>0</v>
          </cell>
          <cell r="AH73">
            <v>0</v>
          </cell>
        </row>
        <row r="74">
          <cell r="A74">
            <v>2</v>
          </cell>
          <cell r="B74" t="str">
            <v>CapeCod</v>
          </cell>
          <cell r="C74">
            <v>40544</v>
          </cell>
          <cell r="D74" t="str">
            <v>vol</v>
          </cell>
          <cell r="E74">
            <v>46039.398761829812</v>
          </cell>
          <cell r="F74">
            <v>327.35967041606693</v>
          </cell>
          <cell r="G74">
            <v>3052249.2364762761</v>
          </cell>
          <cell r="H74">
            <v>162824.18234253209</v>
          </cell>
          <cell r="I74">
            <v>478862.17482784577</v>
          </cell>
          <cell r="J74">
            <v>55518.235948786343</v>
          </cell>
          <cell r="K74">
            <v>7219.587299036426</v>
          </cell>
          <cell r="L74">
            <v>149105.54809013254</v>
          </cell>
          <cell r="M74">
            <v>45020.402866247881</v>
          </cell>
          <cell r="N74">
            <v>9515.1328483570542</v>
          </cell>
          <cell r="O74">
            <v>0</v>
          </cell>
          <cell r="P74">
            <v>2.963660368950169</v>
          </cell>
          <cell r="Q74">
            <v>1665.9617640928527</v>
          </cell>
          <cell r="R74">
            <v>112470.43294344313</v>
          </cell>
          <cell r="S74">
            <v>158116.28703226754</v>
          </cell>
          <cell r="T74">
            <v>13207.265628594687</v>
          </cell>
          <cell r="U74">
            <v>53085.823122233356</v>
          </cell>
          <cell r="V74">
            <v>101383.38044734945</v>
          </cell>
          <cell r="W74">
            <v>116950.105312453</v>
          </cell>
          <cell r="X74">
            <v>0</v>
          </cell>
          <cell r="Y74">
            <v>1.8604318695706672</v>
          </cell>
          <cell r="AA74">
            <v>2120.8213309243411</v>
          </cell>
          <cell r="AB74">
            <v>1400.55463046264</v>
          </cell>
          <cell r="AC74">
            <v>1364.1298507080951</v>
          </cell>
          <cell r="AD74">
            <v>4875.0622886926139</v>
          </cell>
          <cell r="AE74">
            <v>15532.196881596647</v>
          </cell>
          <cell r="AF74">
            <v>49960.105609044345</v>
          </cell>
          <cell r="AG74">
            <v>0</v>
          </cell>
          <cell r="AH74">
            <v>0</v>
          </cell>
        </row>
        <row r="75">
          <cell r="A75">
            <v>2</v>
          </cell>
          <cell r="B75" t="str">
            <v>CapeCod</v>
          </cell>
          <cell r="C75">
            <v>40575</v>
          </cell>
          <cell r="D75" t="str">
            <v>vol</v>
          </cell>
          <cell r="E75">
            <v>49920.841620738473</v>
          </cell>
          <cell r="F75">
            <v>423.8994780155258</v>
          </cell>
          <cell r="G75">
            <v>3261469.8832564354</v>
          </cell>
          <cell r="H75">
            <v>181785.86661547981</v>
          </cell>
          <cell r="I75">
            <v>502924.0524925706</v>
          </cell>
          <cell r="J75">
            <v>59971.273814015527</v>
          </cell>
          <cell r="K75">
            <v>7296.5238010913308</v>
          </cell>
          <cell r="L75">
            <v>177247.50382911519</v>
          </cell>
          <cell r="M75">
            <v>52225.831206507646</v>
          </cell>
          <cell r="N75">
            <v>11506.916221027619</v>
          </cell>
          <cell r="O75">
            <v>0</v>
          </cell>
          <cell r="P75">
            <v>3.908191285997451</v>
          </cell>
          <cell r="Q75">
            <v>1915.6946083537041</v>
          </cell>
          <cell r="R75">
            <v>124811.77619124524</v>
          </cell>
          <cell r="S75">
            <v>169311.50190057117</v>
          </cell>
          <cell r="T75">
            <v>14478.6845847615</v>
          </cell>
          <cell r="U75">
            <v>60500.771211398562</v>
          </cell>
          <cell r="V75">
            <v>117657.64166693322</v>
          </cell>
          <cell r="W75">
            <v>135119.49774764519</v>
          </cell>
          <cell r="X75">
            <v>0</v>
          </cell>
          <cell r="Y75">
            <v>1.9678143059760722</v>
          </cell>
          <cell r="AA75">
            <v>2378.5801553085039</v>
          </cell>
          <cell r="AB75">
            <v>1526.8770531283349</v>
          </cell>
          <cell r="AC75">
            <v>1555.0752085491686</v>
          </cell>
          <cell r="AD75">
            <v>5802.7153160045946</v>
          </cell>
          <cell r="AE75">
            <v>19180.286147815415</v>
          </cell>
          <cell r="AF75">
            <v>66503.655895857286</v>
          </cell>
          <cell r="AG75">
            <v>0</v>
          </cell>
          <cell r="AH75">
            <v>0</v>
          </cell>
        </row>
        <row r="76">
          <cell r="A76">
            <v>2</v>
          </cell>
          <cell r="B76" t="str">
            <v>CapeCod</v>
          </cell>
          <cell r="C76">
            <v>40603</v>
          </cell>
          <cell r="D76" t="str">
            <v>vol</v>
          </cell>
          <cell r="E76">
            <v>42621.500450689098</v>
          </cell>
          <cell r="F76">
            <v>358.4504930444798</v>
          </cell>
          <cell r="G76">
            <v>2111201.4889151324</v>
          </cell>
          <cell r="H76">
            <v>123437.51163989806</v>
          </cell>
          <cell r="I76">
            <v>309951.89603931399</v>
          </cell>
          <cell r="J76">
            <v>38909.394836031963</v>
          </cell>
          <cell r="K76">
            <v>4724.1427132813897</v>
          </cell>
          <cell r="L76">
            <v>133879.44512427982</v>
          </cell>
          <cell r="M76">
            <v>42946.070460548231</v>
          </cell>
          <cell r="N76">
            <v>8769.8923017612942</v>
          </cell>
          <cell r="O76">
            <v>0</v>
          </cell>
          <cell r="P76">
            <v>5.5331762534150997</v>
          </cell>
          <cell r="Q76">
            <v>1381.3763558656278</v>
          </cell>
          <cell r="R76">
            <v>80316.839193641092</v>
          </cell>
          <cell r="S76">
            <v>111643.37338683754</v>
          </cell>
          <cell r="T76">
            <v>10390.660170419491</v>
          </cell>
          <cell r="U76">
            <v>52444.167097561673</v>
          </cell>
          <cell r="V76">
            <v>97967.729601150902</v>
          </cell>
          <cell r="W76">
            <v>118243.58631913812</v>
          </cell>
          <cell r="X76">
            <v>0</v>
          </cell>
          <cell r="Y76">
            <v>1.7118766587063274</v>
          </cell>
          <cell r="AA76">
            <v>1443.5450197701421</v>
          </cell>
          <cell r="AB76">
            <v>1052.3696787326389</v>
          </cell>
          <cell r="AC76">
            <v>1252.5712450759952</v>
          </cell>
          <cell r="AD76">
            <v>4720.426781398588</v>
          </cell>
          <cell r="AE76">
            <v>17235.720604832306</v>
          </cell>
          <cell r="AF76">
            <v>65783.711065644166</v>
          </cell>
          <cell r="AG76">
            <v>0</v>
          </cell>
          <cell r="AH76">
            <v>0</v>
          </cell>
        </row>
        <row r="77">
          <cell r="A77">
            <v>2</v>
          </cell>
          <cell r="B77" t="str">
            <v>CapeCod</v>
          </cell>
          <cell r="C77">
            <v>40634</v>
          </cell>
          <cell r="D77" t="str">
            <v>vol</v>
          </cell>
          <cell r="E77">
            <v>35516.952614330978</v>
          </cell>
          <cell r="F77">
            <v>294.96344321256834</v>
          </cell>
          <cell r="G77">
            <v>1201304.0771309934</v>
          </cell>
          <cell r="H77">
            <v>72142.054225190252</v>
          </cell>
          <cell r="I77">
            <v>145972.13012926467</v>
          </cell>
          <cell r="J77">
            <v>20945.179022402634</v>
          </cell>
          <cell r="K77">
            <v>2517.6556150467231</v>
          </cell>
          <cell r="L77">
            <v>126381.33270010035</v>
          </cell>
          <cell r="M77">
            <v>37965.542462311656</v>
          </cell>
          <cell r="N77">
            <v>8950.7932587717405</v>
          </cell>
          <cell r="O77">
            <v>0</v>
          </cell>
          <cell r="P77">
            <v>7.8077295613674256</v>
          </cell>
          <cell r="Q77">
            <v>841.60981659020081</v>
          </cell>
          <cell r="R77">
            <v>46310.208488707256</v>
          </cell>
          <cell r="S77">
            <v>68636.041882352816</v>
          </cell>
          <cell r="T77">
            <v>7585.1855449610266</v>
          </cell>
          <cell r="U77">
            <v>47120.626136482519</v>
          </cell>
          <cell r="V77">
            <v>67820.469441462075</v>
          </cell>
          <cell r="W77">
            <v>110077.48410024968</v>
          </cell>
          <cell r="X77">
            <v>0</v>
          </cell>
          <cell r="Y77">
            <v>1.4857344241990824</v>
          </cell>
          <cell r="AA77">
            <v>533.75011116747532</v>
          </cell>
          <cell r="AB77">
            <v>668.01593996358247</v>
          </cell>
          <cell r="AC77">
            <v>1275.9086131669656</v>
          </cell>
          <cell r="AD77">
            <v>3855.171582808407</v>
          </cell>
          <cell r="AE77">
            <v>18552.836309800179</v>
          </cell>
          <cell r="AF77">
            <v>76000.217870415421</v>
          </cell>
          <cell r="AG77">
            <v>0</v>
          </cell>
          <cell r="AH77">
            <v>0</v>
          </cell>
        </row>
        <row r="78">
          <cell r="A78">
            <v>2</v>
          </cell>
          <cell r="B78" t="str">
            <v>CapeCod</v>
          </cell>
          <cell r="C78">
            <v>40664</v>
          </cell>
          <cell r="D78" t="str">
            <v>vol</v>
          </cell>
          <cell r="E78">
            <v>31088.176759292721</v>
          </cell>
          <cell r="F78">
            <v>233.46269163790498</v>
          </cell>
          <cell r="G78">
            <v>668173.08241479984</v>
          </cell>
          <cell r="H78">
            <v>36357.937808853429</v>
          </cell>
          <cell r="I78">
            <v>60007.338201271254</v>
          </cell>
          <cell r="J78">
            <v>7888.3733980458965</v>
          </cell>
          <cell r="K78">
            <v>1335.5628039518706</v>
          </cell>
          <cell r="L78">
            <v>119707.13712124422</v>
          </cell>
          <cell r="M78">
            <v>29099.069312315667</v>
          </cell>
          <cell r="N78">
            <v>9511.0470369600916</v>
          </cell>
          <cell r="O78">
            <v>0</v>
          </cell>
          <cell r="P78">
            <v>7.6086775560754845</v>
          </cell>
          <cell r="Q78">
            <v>377.70590753335114</v>
          </cell>
          <cell r="R78">
            <v>17569.097884305731</v>
          </cell>
          <cell r="S78">
            <v>32755.261310853268</v>
          </cell>
          <cell r="T78">
            <v>5453.6097590694881</v>
          </cell>
          <cell r="U78">
            <v>36553.277852283078</v>
          </cell>
          <cell r="V78">
            <v>45300.956284834843</v>
          </cell>
          <cell r="W78">
            <v>91612.120442544983</v>
          </cell>
          <cell r="X78">
            <v>0</v>
          </cell>
          <cell r="Y78">
            <v>0.82017148235026149</v>
          </cell>
          <cell r="AA78">
            <v>500.81478493667919</v>
          </cell>
          <cell r="AB78">
            <v>360.14094429511488</v>
          </cell>
          <cell r="AC78">
            <v>0</v>
          </cell>
          <cell r="AD78">
            <v>2753.4201942342106</v>
          </cell>
          <cell r="AE78">
            <v>17306.736349350504</v>
          </cell>
          <cell r="AF78">
            <v>72463.229164798773</v>
          </cell>
          <cell r="AG78">
            <v>0</v>
          </cell>
          <cell r="AH78">
            <v>0</v>
          </cell>
        </row>
        <row r="79">
          <cell r="A79">
            <v>2</v>
          </cell>
          <cell r="B79" t="str">
            <v>CapeCod</v>
          </cell>
          <cell r="C79">
            <v>40695</v>
          </cell>
          <cell r="D79" t="str">
            <v>vol</v>
          </cell>
          <cell r="E79">
            <v>37352.453478136798</v>
          </cell>
          <cell r="F79">
            <v>233.69800490327822</v>
          </cell>
          <cell r="G79">
            <v>612009.01595709426</v>
          </cell>
          <cell r="H79">
            <v>29978.304232835711</v>
          </cell>
          <cell r="I79">
            <v>40830.695203807583</v>
          </cell>
          <cell r="J79">
            <v>4828.2038415114548</v>
          </cell>
          <cell r="K79">
            <v>1207.611301833063</v>
          </cell>
          <cell r="L79">
            <v>128116.01767784107</v>
          </cell>
          <cell r="M79">
            <v>29419.542339699372</v>
          </cell>
          <cell r="N79">
            <v>6512.594988401841</v>
          </cell>
          <cell r="O79">
            <v>0</v>
          </cell>
          <cell r="P79">
            <v>11.610925214260345</v>
          </cell>
          <cell r="Q79">
            <v>257.57435334819775</v>
          </cell>
          <cell r="R79">
            <v>12930.207660073982</v>
          </cell>
          <cell r="S79">
            <v>31311.730425890237</v>
          </cell>
          <cell r="T79">
            <v>5075.3582686720456</v>
          </cell>
          <cell r="U79">
            <v>35979.263884354092</v>
          </cell>
          <cell r="V79">
            <v>39790.916990748141</v>
          </cell>
          <cell r="W79">
            <v>92352.763247304421</v>
          </cell>
          <cell r="X79">
            <v>0</v>
          </cell>
          <cell r="Y79">
            <v>1.204126610327179</v>
          </cell>
          <cell r="AA79">
            <v>109.37698793287376</v>
          </cell>
          <cell r="AB79">
            <v>330.90689053064102</v>
          </cell>
          <cell r="AC79">
            <v>-183.05110133266533</v>
          </cell>
          <cell r="AD79">
            <v>3725.6691279912184</v>
          </cell>
          <cell r="AE79">
            <v>23541.802336344233</v>
          </cell>
          <cell r="AF79">
            <v>75478.01470791566</v>
          </cell>
          <cell r="AG79">
            <v>0</v>
          </cell>
          <cell r="AH79">
            <v>0</v>
          </cell>
        </row>
        <row r="80">
          <cell r="A80">
            <v>2</v>
          </cell>
          <cell r="B80" t="str">
            <v>CapeCod</v>
          </cell>
          <cell r="C80">
            <v>40725</v>
          </cell>
          <cell r="D80" t="str">
            <v>vol</v>
          </cell>
          <cell r="E80">
            <v>34628.102319082929</v>
          </cell>
          <cell r="F80">
            <v>231.64032094192589</v>
          </cell>
          <cell r="G80">
            <v>577471.15012844116</v>
          </cell>
          <cell r="H80">
            <v>27604.51229393531</v>
          </cell>
          <cell r="I80">
            <v>38187.635435089644</v>
          </cell>
          <cell r="J80">
            <v>4267.4181065470293</v>
          </cell>
          <cell r="K80">
            <v>1118.6272294753771</v>
          </cell>
          <cell r="L80">
            <v>136794.19001817313</v>
          </cell>
          <cell r="M80">
            <v>29588.537695575062</v>
          </cell>
          <cell r="N80">
            <v>9724.5907665909326</v>
          </cell>
          <cell r="O80">
            <v>0</v>
          </cell>
          <cell r="P80">
            <v>5.7821408686662856</v>
          </cell>
          <cell r="Q80">
            <v>44.028876473235357</v>
          </cell>
          <cell r="R80">
            <v>10930.249265916995</v>
          </cell>
          <cell r="S80">
            <v>27586.663618055129</v>
          </cell>
          <cell r="T80">
            <v>5250.5913419539265</v>
          </cell>
          <cell r="U80">
            <v>34604.050331586346</v>
          </cell>
          <cell r="V80">
            <v>35397.411841269583</v>
          </cell>
          <cell r="W80">
            <v>86459.157883376261</v>
          </cell>
          <cell r="X80">
            <v>0</v>
          </cell>
          <cell r="Y80">
            <v>0.44791693576727343</v>
          </cell>
          <cell r="AA80">
            <v>23.013603762894128</v>
          </cell>
          <cell r="AB80">
            <v>324.59360699459546</v>
          </cell>
          <cell r="AC80">
            <v>0</v>
          </cell>
          <cell r="AD80">
            <v>2888.6685035767987</v>
          </cell>
          <cell r="AE80">
            <v>30027.243020544054</v>
          </cell>
          <cell r="AF80">
            <v>69191.45822092981</v>
          </cell>
          <cell r="AG80">
            <v>0</v>
          </cell>
          <cell r="AH80">
            <v>0</v>
          </cell>
        </row>
        <row r="81">
          <cell r="A81">
            <v>2</v>
          </cell>
          <cell r="B81" t="str">
            <v>CapeCod</v>
          </cell>
          <cell r="C81">
            <v>40756</v>
          </cell>
          <cell r="D81" t="str">
            <v>vol</v>
          </cell>
          <cell r="E81">
            <v>28387.674716956717</v>
          </cell>
          <cell r="F81">
            <v>231.69685981721739</v>
          </cell>
          <cell r="G81">
            <v>522187.23824171536</v>
          </cell>
          <cell r="H81">
            <v>26523.140005599496</v>
          </cell>
          <cell r="I81">
            <v>36275.4798055391</v>
          </cell>
          <cell r="J81">
            <v>5521.9457337978238</v>
          </cell>
          <cell r="K81">
            <v>-171.5162363718814</v>
          </cell>
          <cell r="L81">
            <v>116363.53143092268</v>
          </cell>
          <cell r="M81">
            <v>25957.264461447252</v>
          </cell>
          <cell r="N81">
            <v>10128.981798853049</v>
          </cell>
          <cell r="O81">
            <v>0</v>
          </cell>
          <cell r="P81">
            <v>5.5818736478822242</v>
          </cell>
          <cell r="Q81">
            <v>43.683915222916625</v>
          </cell>
          <cell r="R81">
            <v>10688.815129988387</v>
          </cell>
          <cell r="S81">
            <v>24785.83341064056</v>
          </cell>
          <cell r="T81">
            <v>6731.85972875064</v>
          </cell>
          <cell r="U81">
            <v>32241.635376450737</v>
          </cell>
          <cell r="V81">
            <v>33994.964067586479</v>
          </cell>
          <cell r="W81">
            <v>78944.77830995823</v>
          </cell>
          <cell r="X81">
            <v>0</v>
          </cell>
          <cell r="Y81">
            <v>0.25488029571440951</v>
          </cell>
          <cell r="AA81">
            <v>83.449577129875834</v>
          </cell>
          <cell r="AB81">
            <v>338.26471094973215</v>
          </cell>
          <cell r="AC81">
            <v>0</v>
          </cell>
          <cell r="AD81">
            <v>3009.301743703556</v>
          </cell>
          <cell r="AE81">
            <v>27685.964138239236</v>
          </cell>
          <cell r="AF81">
            <v>67590.986419294728</v>
          </cell>
          <cell r="AG81">
            <v>0</v>
          </cell>
          <cell r="AH81">
            <v>0</v>
          </cell>
        </row>
        <row r="82">
          <cell r="A82">
            <v>2</v>
          </cell>
          <cell r="B82" t="str">
            <v>CapeCod</v>
          </cell>
          <cell r="C82">
            <v>40787</v>
          </cell>
          <cell r="D82" t="str">
            <v>vol</v>
          </cell>
          <cell r="E82">
            <v>26189.272839739599</v>
          </cell>
          <cell r="F82">
            <v>238.32502342622058</v>
          </cell>
          <cell r="G82">
            <v>727296.49698665971</v>
          </cell>
          <cell r="H82">
            <v>42426.284960079181</v>
          </cell>
          <cell r="I82">
            <v>73679.684759769938</v>
          </cell>
          <cell r="J82">
            <v>17160.169940771255</v>
          </cell>
          <cell r="K82">
            <v>3610.7973620863613</v>
          </cell>
          <cell r="L82">
            <v>99508.169576633169</v>
          </cell>
          <cell r="M82">
            <v>21181.622898144895</v>
          </cell>
          <cell r="N82">
            <v>197.81840169295299</v>
          </cell>
          <cell r="O82">
            <v>0</v>
          </cell>
          <cell r="P82">
            <v>4.5260069692202247</v>
          </cell>
          <cell r="Q82">
            <v>80.734773723050111</v>
          </cell>
          <cell r="R82">
            <v>21556.927253406517</v>
          </cell>
          <cell r="S82">
            <v>48418.637419185601</v>
          </cell>
          <cell r="T82">
            <v>13436.044402237327</v>
          </cell>
          <cell r="U82">
            <v>35832.354370379122</v>
          </cell>
          <cell r="V82">
            <v>35530.132588549517</v>
          </cell>
          <cell r="W82">
            <v>69972.502397625241</v>
          </cell>
          <cell r="X82">
            <v>0</v>
          </cell>
          <cell r="Y82">
            <v>9.2697709373421949E-2</v>
          </cell>
          <cell r="AA82">
            <v>511.37268473272741</v>
          </cell>
          <cell r="AB82">
            <v>894.91630244919406</v>
          </cell>
          <cell r="AC82">
            <v>0</v>
          </cell>
          <cell r="AD82">
            <v>2546.751330380438</v>
          </cell>
          <cell r="AE82">
            <v>20385.98323972361</v>
          </cell>
          <cell r="AF82">
            <v>74297.757283772895</v>
          </cell>
          <cell r="AG82">
            <v>0</v>
          </cell>
          <cell r="AH82">
            <v>0</v>
          </cell>
        </row>
        <row r="83">
          <cell r="A83">
            <v>2</v>
          </cell>
          <cell r="B83" t="str">
            <v>CapeCod</v>
          </cell>
          <cell r="C83">
            <v>40817</v>
          </cell>
          <cell r="D83" t="str">
            <v>vol</v>
          </cell>
          <cell r="E83">
            <v>29176.666978574634</v>
          </cell>
          <cell r="F83">
            <v>309.24615165186958</v>
          </cell>
          <cell r="G83">
            <v>1409860.4400734017</v>
          </cell>
          <cell r="H83">
            <v>85738.479699311341</v>
          </cell>
          <cell r="I83">
            <v>163225.25336945115</v>
          </cell>
          <cell r="J83">
            <v>36620.235819092894</v>
          </cell>
          <cell r="K83">
            <v>7866.4820362468636</v>
          </cell>
          <cell r="L83">
            <v>103264.88022178732</v>
          </cell>
          <cell r="M83">
            <v>20381.321162171967</v>
          </cell>
          <cell r="N83">
            <v>297.12285715580811</v>
          </cell>
          <cell r="O83">
            <v>0</v>
          </cell>
          <cell r="P83">
            <v>6.2891518576931968</v>
          </cell>
          <cell r="Q83">
            <v>213.67485696402491</v>
          </cell>
          <cell r="R83">
            <v>46866.56927115102</v>
          </cell>
          <cell r="S83">
            <v>87845.093115148775</v>
          </cell>
          <cell r="T83">
            <v>20876.514559439296</v>
          </cell>
          <cell r="U83">
            <v>41939.71695212365</v>
          </cell>
          <cell r="V83">
            <v>45392.088875804155</v>
          </cell>
          <cell r="W83">
            <v>66269.30032518896</v>
          </cell>
          <cell r="X83">
            <v>0</v>
          </cell>
          <cell r="Y83">
            <v>0.71700440369564267</v>
          </cell>
          <cell r="AA83">
            <v>1361.9048735617071</v>
          </cell>
          <cell r="AB83">
            <v>4950.5342740117521</v>
          </cell>
          <cell r="AC83">
            <v>0</v>
          </cell>
          <cell r="AD83">
            <v>3640.7960057310138</v>
          </cell>
          <cell r="AE83">
            <v>15417.941537895298</v>
          </cell>
          <cell r="AF83">
            <v>70780.288398060919</v>
          </cell>
          <cell r="AG83">
            <v>0</v>
          </cell>
          <cell r="AH83">
            <v>0</v>
          </cell>
        </row>
        <row r="84">
          <cell r="A84">
            <v>2</v>
          </cell>
          <cell r="B84" t="str">
            <v>CapeCod</v>
          </cell>
          <cell r="C84">
            <v>40848</v>
          </cell>
          <cell r="D84" t="str">
            <v>vol</v>
          </cell>
          <cell r="E84">
            <v>43514.950701188078</v>
          </cell>
          <cell r="F84">
            <v>398.9624237659624</v>
          </cell>
          <cell r="G84">
            <v>2814842.8172729108</v>
          </cell>
          <cell r="H84">
            <v>144002.4634444745</v>
          </cell>
          <cell r="I84">
            <v>356950.98116040695</v>
          </cell>
          <cell r="J84">
            <v>73818.743855897381</v>
          </cell>
          <cell r="K84">
            <v>13575.823457385715</v>
          </cell>
          <cell r="L84">
            <v>131480.27789842041</v>
          </cell>
          <cell r="M84">
            <v>26442.659549700591</v>
          </cell>
          <cell r="N84">
            <v>454.7182368406252</v>
          </cell>
          <cell r="O84">
            <v>0</v>
          </cell>
          <cell r="P84">
            <v>13.297969471364201</v>
          </cell>
          <cell r="Q84">
            <v>422.79604382441607</v>
          </cell>
          <cell r="R84">
            <v>96678.370139926265</v>
          </cell>
          <cell r="S84">
            <v>169101.25387540576</v>
          </cell>
          <cell r="T84">
            <v>37710.219982055794</v>
          </cell>
          <cell r="U84">
            <v>54130.579006257351</v>
          </cell>
          <cell r="V84">
            <v>64915.918639820302</v>
          </cell>
          <cell r="W84">
            <v>101671.65284607364</v>
          </cell>
          <cell r="X84">
            <v>0</v>
          </cell>
          <cell r="Y84">
            <v>2.015981753645308</v>
          </cell>
          <cell r="AA84">
            <v>8020.3725382806988</v>
          </cell>
          <cell r="AB84">
            <v>7302.391564524778</v>
          </cell>
          <cell r="AC84">
            <v>0</v>
          </cell>
          <cell r="AD84">
            <v>4480.2060703528805</v>
          </cell>
          <cell r="AE84">
            <v>16284.373958654272</v>
          </cell>
          <cell r="AF84">
            <v>84778.783902244119</v>
          </cell>
          <cell r="AG84">
            <v>0</v>
          </cell>
          <cell r="AH84">
            <v>0</v>
          </cell>
        </row>
        <row r="85">
          <cell r="A85">
            <v>2</v>
          </cell>
          <cell r="B85" t="str">
            <v>CapeCod</v>
          </cell>
          <cell r="C85">
            <v>40878</v>
          </cell>
          <cell r="D85" t="str">
            <v>vol</v>
          </cell>
          <cell r="E85">
            <v>50765.8212655854</v>
          </cell>
          <cell r="F85">
            <v>489.80963509100729</v>
          </cell>
          <cell r="G85">
            <v>3683008.1339621302</v>
          </cell>
          <cell r="H85">
            <v>179804.65029906493</v>
          </cell>
          <cell r="I85">
            <v>524091.02064512298</v>
          </cell>
          <cell r="J85">
            <v>79136.11467852848</v>
          </cell>
          <cell r="K85">
            <v>36634.716116721625</v>
          </cell>
          <cell r="L85">
            <v>139275.91873126151</v>
          </cell>
          <cell r="M85">
            <v>30844.054429984106</v>
          </cell>
          <cell r="N85">
            <v>0</v>
          </cell>
          <cell r="O85">
            <v>0</v>
          </cell>
          <cell r="P85">
            <v>11.39574480349129</v>
          </cell>
          <cell r="Q85">
            <v>617.4972314839988</v>
          </cell>
          <cell r="R85">
            <v>129105.73142966873</v>
          </cell>
          <cell r="S85">
            <v>225927.12140195083</v>
          </cell>
          <cell r="T85">
            <v>45657.087826169358</v>
          </cell>
          <cell r="U85">
            <v>58712.668638992007</v>
          </cell>
          <cell r="V85">
            <v>92673.166185446782</v>
          </cell>
          <cell r="W85">
            <v>125252.0745061932</v>
          </cell>
          <cell r="X85">
            <v>0</v>
          </cell>
          <cell r="Y85">
            <v>3.1062983378074804</v>
          </cell>
          <cell r="AA85">
            <v>4621.5448147714596</v>
          </cell>
          <cell r="AB85">
            <v>7525.8953440294699</v>
          </cell>
          <cell r="AC85">
            <v>0</v>
          </cell>
          <cell r="AD85">
            <v>5532.0701464047252</v>
          </cell>
          <cell r="AE85">
            <v>17326.816904599764</v>
          </cell>
          <cell r="AF85">
            <v>81940.531253557972</v>
          </cell>
          <cell r="AG85">
            <v>0</v>
          </cell>
          <cell r="AH85">
            <v>0</v>
          </cell>
        </row>
        <row r="86">
          <cell r="A86">
            <v>2</v>
          </cell>
          <cell r="B86" t="str">
            <v>CapeCod</v>
          </cell>
          <cell r="C86">
            <v>40909</v>
          </cell>
          <cell r="D86" t="str">
            <v>vol</v>
          </cell>
          <cell r="E86">
            <v>46041.87386815717</v>
          </cell>
          <cell r="F86">
            <v>411.38323966166149</v>
          </cell>
          <cell r="G86">
            <v>3259710.2676376402</v>
          </cell>
          <cell r="H86">
            <v>163649.05173282523</v>
          </cell>
          <cell r="I86">
            <v>476293.2614511312</v>
          </cell>
          <cell r="J86">
            <v>67802.012537092989</v>
          </cell>
          <cell r="K86">
            <v>27982.528143381845</v>
          </cell>
          <cell r="L86">
            <v>131861.73928630335</v>
          </cell>
          <cell r="M86">
            <v>28431.399031522669</v>
          </cell>
          <cell r="N86">
            <v>463.30332493440278</v>
          </cell>
          <cell r="O86">
            <v>0</v>
          </cell>
          <cell r="P86">
            <v>9.1448707555043356</v>
          </cell>
          <cell r="Q86">
            <v>525.56937844932395</v>
          </cell>
          <cell r="R86">
            <v>115736.42261667835</v>
          </cell>
          <cell r="S86">
            <v>185883.35895704897</v>
          </cell>
          <cell r="T86">
            <v>61350.201338806335</v>
          </cell>
          <cell r="U86">
            <v>60803.682341761189</v>
          </cell>
          <cell r="V86">
            <v>91936.857732940785</v>
          </cell>
          <cell r="W86">
            <v>109354.3991536682</v>
          </cell>
          <cell r="X86">
            <v>0</v>
          </cell>
          <cell r="Y86">
            <v>2.843709657769919</v>
          </cell>
          <cell r="AA86">
            <v>3974.1954886483454</v>
          </cell>
          <cell r="AB86">
            <v>6401.4793213284556</v>
          </cell>
          <cell r="AC86">
            <v>0</v>
          </cell>
          <cell r="AD86">
            <v>5390.9880217980026</v>
          </cell>
          <cell r="AE86">
            <v>14377.648329686184</v>
          </cell>
          <cell r="AF86">
            <v>70990.871644153318</v>
          </cell>
          <cell r="AG86">
            <v>0</v>
          </cell>
          <cell r="AH86">
            <v>0</v>
          </cell>
        </row>
        <row r="87">
          <cell r="A87">
            <v>2</v>
          </cell>
          <cell r="B87" t="str">
            <v>CapeCod</v>
          </cell>
          <cell r="C87">
            <v>40940</v>
          </cell>
          <cell r="D87" t="str">
            <v>vol</v>
          </cell>
          <cell r="E87">
            <v>47530.159003065375</v>
          </cell>
          <cell r="F87">
            <v>514.85139702370918</v>
          </cell>
          <cell r="G87">
            <v>3397708.8844060088</v>
          </cell>
          <cell r="H87">
            <v>176715.8836782602</v>
          </cell>
          <cell r="I87">
            <v>498401.51292885398</v>
          </cell>
          <cell r="J87">
            <v>71292.446676465159</v>
          </cell>
          <cell r="K87">
            <v>27404.407435672016</v>
          </cell>
          <cell r="L87">
            <v>154943.34654392349</v>
          </cell>
          <cell r="M87">
            <v>31633.778750293619</v>
          </cell>
          <cell r="N87">
            <v>500.29925387470871</v>
          </cell>
          <cell r="O87">
            <v>0</v>
          </cell>
          <cell r="P87">
            <v>37.451071972330197</v>
          </cell>
          <cell r="Q87">
            <v>562.07113136677231</v>
          </cell>
          <cell r="R87">
            <v>130388.44262217969</v>
          </cell>
          <cell r="S87">
            <v>208649.16359730426</v>
          </cell>
          <cell r="T87">
            <v>46434.28522828671</v>
          </cell>
          <cell r="U87">
            <v>71023.896214434004</v>
          </cell>
          <cell r="V87">
            <v>104687.98568465796</v>
          </cell>
          <cell r="W87">
            <v>123674.85014976808</v>
          </cell>
          <cell r="X87">
            <v>0</v>
          </cell>
          <cell r="Y87">
            <v>5.7217697071213713</v>
          </cell>
          <cell r="AA87">
            <v>4349.1306402063765</v>
          </cell>
          <cell r="AB87">
            <v>6867.3230503509967</v>
          </cell>
          <cell r="AC87">
            <v>0</v>
          </cell>
          <cell r="AD87">
            <v>6292.0398392387851</v>
          </cell>
          <cell r="AE87">
            <v>17015.128320438518</v>
          </cell>
          <cell r="AF87">
            <v>90788.595245125733</v>
          </cell>
          <cell r="AG87">
            <v>0</v>
          </cell>
          <cell r="AH87">
            <v>0</v>
          </cell>
        </row>
        <row r="88">
          <cell r="A88">
            <v>2</v>
          </cell>
          <cell r="B88" t="str">
            <v>CapeCod</v>
          </cell>
          <cell r="C88">
            <v>40969</v>
          </cell>
          <cell r="D88" t="str">
            <v>vol</v>
          </cell>
          <cell r="E88">
            <v>42379.51572404636</v>
          </cell>
          <cell r="F88">
            <v>425.27762193209173</v>
          </cell>
          <cell r="G88">
            <v>2168253.5553814415</v>
          </cell>
          <cell r="H88">
            <v>120014.91129599285</v>
          </cell>
          <cell r="I88">
            <v>300830.59020684997</v>
          </cell>
          <cell r="J88">
            <v>45377.944476850767</v>
          </cell>
          <cell r="K88">
            <v>17146.789288803593</v>
          </cell>
          <cell r="L88">
            <v>124726.42754071523</v>
          </cell>
          <cell r="M88">
            <v>23796.361177203064</v>
          </cell>
          <cell r="N88">
            <v>0</v>
          </cell>
          <cell r="O88">
            <v>0</v>
          </cell>
          <cell r="P88">
            <v>30.392804047107894</v>
          </cell>
          <cell r="Q88">
            <v>405.07097120483104</v>
          </cell>
          <cell r="R88">
            <v>79071.291228528775</v>
          </cell>
          <cell r="S88">
            <v>136444.66501523106</v>
          </cell>
          <cell r="T88">
            <v>32305.378209390066</v>
          </cell>
          <cell r="U88">
            <v>56325.050368906741</v>
          </cell>
          <cell r="V88">
            <v>83677.873574407218</v>
          </cell>
          <cell r="W88">
            <v>107126.30220098395</v>
          </cell>
          <cell r="X88">
            <v>0</v>
          </cell>
          <cell r="Y88">
            <v>4.5502438316078351</v>
          </cell>
          <cell r="AA88">
            <v>2382.6961653770632</v>
          </cell>
          <cell r="AB88">
            <v>842.13282001949347</v>
          </cell>
          <cell r="AC88">
            <v>0</v>
          </cell>
          <cell r="AD88">
            <v>5091.3711604117143</v>
          </cell>
          <cell r="AE88">
            <v>15256.528411183037</v>
          </cell>
          <cell r="AF88">
            <v>85458.726047603035</v>
          </cell>
          <cell r="AG88">
            <v>0</v>
          </cell>
          <cell r="AH88">
            <v>0</v>
          </cell>
        </row>
        <row r="89">
          <cell r="A89">
            <v>2</v>
          </cell>
          <cell r="B89" t="str">
            <v>CapeCod</v>
          </cell>
          <cell r="C89">
            <v>41000</v>
          </cell>
          <cell r="D89" t="str">
            <v>vol</v>
          </cell>
          <cell r="E89">
            <v>36552.381761537923</v>
          </cell>
          <cell r="F89">
            <v>372.20007799552593</v>
          </cell>
          <cell r="G89">
            <v>1262461.1695122863</v>
          </cell>
          <cell r="H89">
            <v>72736.267619540857</v>
          </cell>
          <cell r="I89">
            <v>147318.88856249757</v>
          </cell>
          <cell r="J89">
            <v>23980.40410817739</v>
          </cell>
          <cell r="K89">
            <v>8978.757655036592</v>
          </cell>
          <cell r="L89">
            <v>122170.46617806682</v>
          </cell>
          <cell r="M89">
            <v>21625.445989981105</v>
          </cell>
          <cell r="N89">
            <v>0</v>
          </cell>
          <cell r="O89">
            <v>0</v>
          </cell>
          <cell r="P89">
            <v>26.357209081171192</v>
          </cell>
          <cell r="Q89">
            <v>250.67078705387587</v>
          </cell>
          <cell r="R89">
            <v>44982.195815148603</v>
          </cell>
          <cell r="S89">
            <v>82484.966009662603</v>
          </cell>
          <cell r="T89">
            <v>23732.022096032735</v>
          </cell>
          <cell r="U89">
            <v>52922.865403641597</v>
          </cell>
          <cell r="V89">
            <v>59866.876140536377</v>
          </cell>
          <cell r="W89">
            <v>102814.92688279404</v>
          </cell>
          <cell r="X89">
            <v>0</v>
          </cell>
          <cell r="Y89">
            <v>3.4992090969503984</v>
          </cell>
          <cell r="AA89">
            <v>896.96274011494779</v>
          </cell>
          <cell r="AB89">
            <v>2541.1442673741994</v>
          </cell>
          <cell r="AC89">
            <v>0</v>
          </cell>
          <cell r="AD89">
            <v>4258.454288783536</v>
          </cell>
          <cell r="AE89">
            <v>16593.625394459264</v>
          </cell>
          <cell r="AF89">
            <v>96246.066801651963</v>
          </cell>
          <cell r="AG89">
            <v>0</v>
          </cell>
          <cell r="AH89">
            <v>0</v>
          </cell>
        </row>
      </sheetData>
      <sheetData sheetId="22">
        <row r="1">
          <cell r="A1" t="str">
            <v>BUID</v>
          </cell>
          <cell r="B1" t="str">
            <v>Buname</v>
          </cell>
          <cell r="C1" t="str">
            <v>Date</v>
          </cell>
          <cell r="D1" t="str">
            <v>_NAME_</v>
          </cell>
          <cell r="E1" t="str">
            <v>R1</v>
          </cell>
          <cell r="F1" t="str">
            <v>R2</v>
          </cell>
          <cell r="G1" t="str">
            <v>R3</v>
          </cell>
          <cell r="H1" t="str">
            <v>R4</v>
          </cell>
          <cell r="I1" t="str">
            <v>G41</v>
          </cell>
          <cell r="J1" t="str">
            <v>G42</v>
          </cell>
          <cell r="K1" t="str">
            <v>G43</v>
          </cell>
          <cell r="L1" t="str">
            <v>G51</v>
          </cell>
          <cell r="M1" t="str">
            <v>G52</v>
          </cell>
          <cell r="N1" t="str">
            <v>G53</v>
          </cell>
          <cell r="O1" t="str">
            <v>G8</v>
          </cell>
          <cell r="P1" t="str">
            <v>_0901</v>
          </cell>
          <cell r="Q1" t="str">
            <v>_0931</v>
          </cell>
          <cell r="R1" t="str">
            <v>_0941</v>
          </cell>
          <cell r="S1" t="str">
            <v>_0942</v>
          </cell>
          <cell r="T1" t="str">
            <v>_0943</v>
          </cell>
          <cell r="U1" t="str">
            <v>_0951</v>
          </cell>
          <cell r="V1" t="str">
            <v>_0952</v>
          </cell>
          <cell r="W1" t="str">
            <v>_0953</v>
          </cell>
          <cell r="X1" t="str">
            <v>_0982</v>
          </cell>
          <cell r="Y1" t="str">
            <v>Z901</v>
          </cell>
          <cell r="Z1" t="str">
            <v>Z931</v>
          </cell>
          <cell r="AA1" t="str">
            <v>Z941</v>
          </cell>
          <cell r="AB1" t="str">
            <v>Z942</v>
          </cell>
          <cell r="AC1" t="str">
            <v>Z943</v>
          </cell>
          <cell r="AD1" t="str">
            <v>Z951</v>
          </cell>
          <cell r="AE1" t="str">
            <v>Z952</v>
          </cell>
          <cell r="AF1" t="str">
            <v>Z953</v>
          </cell>
          <cell r="AG1" t="str">
            <v>Z982</v>
          </cell>
          <cell r="AH1" t="str">
            <v>G10T</v>
          </cell>
        </row>
        <row r="2">
          <cell r="A2">
            <v>2</v>
          </cell>
          <cell r="B2" t="str">
            <v>CapeCod</v>
          </cell>
          <cell r="C2">
            <v>38353</v>
          </cell>
          <cell r="D2" t="str">
            <v>vol</v>
          </cell>
          <cell r="E2">
            <v>190554.85797278612</v>
          </cell>
          <cell r="F2">
            <v>454.61439538611916</v>
          </cell>
          <cell r="G2">
            <v>10452305.04342412</v>
          </cell>
          <cell r="H2">
            <v>322333.68191320152</v>
          </cell>
          <cell r="I2">
            <v>1541515.3201062067</v>
          </cell>
          <cell r="J2">
            <v>321805.53457813605</v>
          </cell>
          <cell r="K2">
            <v>92366.231760845039</v>
          </cell>
          <cell r="L2">
            <v>547853.46523460234</v>
          </cell>
          <cell r="M2">
            <v>289147.04864266491</v>
          </cell>
          <cell r="N2">
            <v>102244.62318142135</v>
          </cell>
          <cell r="Q2">
            <v>1590.5214060453111</v>
          </cell>
          <cell r="R2">
            <v>193822.89330657054</v>
          </cell>
          <cell r="S2">
            <v>291973.57602163247</v>
          </cell>
          <cell r="T2">
            <v>122545.15348833089</v>
          </cell>
          <cell r="U2">
            <v>173508.52830132007</v>
          </cell>
          <cell r="V2">
            <v>250164.83646116257</v>
          </cell>
          <cell r="W2">
            <v>279029.52858657023</v>
          </cell>
          <cell r="X2">
            <v>34720</v>
          </cell>
          <cell r="AA2">
            <v>3014.9480538000407</v>
          </cell>
          <cell r="AD2">
            <v>8674.9083863794749</v>
          </cell>
          <cell r="AE2">
            <v>13111.290322519841</v>
          </cell>
          <cell r="AF2">
            <v>20076.7741935253</v>
          </cell>
          <cell r="AG2">
            <v>0</v>
          </cell>
          <cell r="AH2">
            <v>0</v>
          </cell>
        </row>
        <row r="3">
          <cell r="A3">
            <v>2</v>
          </cell>
          <cell r="B3" t="str">
            <v>CapeCod</v>
          </cell>
          <cell r="C3">
            <v>38384</v>
          </cell>
          <cell r="D3" t="str">
            <v>vol</v>
          </cell>
          <cell r="E3">
            <v>196412.1123994251</v>
          </cell>
          <cell r="F3">
            <v>422.23722634205194</v>
          </cell>
          <cell r="G3">
            <v>11747582.934537688</v>
          </cell>
          <cell r="H3">
            <v>368257.76658725372</v>
          </cell>
          <cell r="I3">
            <v>1900510.892910002</v>
          </cell>
          <cell r="J3">
            <v>366903.51183461712</v>
          </cell>
          <cell r="K3">
            <v>95441.372346557167</v>
          </cell>
          <cell r="L3">
            <v>559805.29722259194</v>
          </cell>
          <cell r="M3">
            <v>289927.75548763585</v>
          </cell>
          <cell r="N3">
            <v>103266.22798886499</v>
          </cell>
          <cell r="Q3">
            <v>1515.377101362677</v>
          </cell>
          <cell r="R3">
            <v>219565.46106561137</v>
          </cell>
          <cell r="S3">
            <v>357943.20623091771</v>
          </cell>
          <cell r="T3">
            <v>144123.82845923313</v>
          </cell>
          <cell r="U3">
            <v>184171.03913856545</v>
          </cell>
          <cell r="V3">
            <v>275532.34491607238</v>
          </cell>
          <cell r="W3">
            <v>285888.79952074593</v>
          </cell>
          <cell r="X3">
            <v>30540</v>
          </cell>
          <cell r="AA3">
            <v>3208.5106240473651</v>
          </cell>
          <cell r="AD3">
            <v>10127.472565914039</v>
          </cell>
          <cell r="AE3">
            <v>10524.516128975893</v>
          </cell>
          <cell r="AF3">
            <v>0</v>
          </cell>
          <cell r="AG3">
            <v>490</v>
          </cell>
          <cell r="AH3">
            <v>0</v>
          </cell>
        </row>
        <row r="4">
          <cell r="A4">
            <v>2</v>
          </cell>
          <cell r="B4" t="str">
            <v>CapeCod</v>
          </cell>
          <cell r="C4">
            <v>38412</v>
          </cell>
          <cell r="D4" t="str">
            <v>vol</v>
          </cell>
          <cell r="E4">
            <v>181431.13317775377</v>
          </cell>
          <cell r="F4">
            <v>461.53543715029804</v>
          </cell>
          <cell r="G4">
            <v>10684246.682807364</v>
          </cell>
          <cell r="H4">
            <v>335832.8210543046</v>
          </cell>
          <cell r="I4">
            <v>1707560.415408555</v>
          </cell>
          <cell r="J4">
            <v>321381.28540455305</v>
          </cell>
          <cell r="K4">
            <v>86579.002018946514</v>
          </cell>
          <cell r="L4">
            <v>548263.83833937312</v>
          </cell>
          <cell r="M4">
            <v>287561.66061064781</v>
          </cell>
          <cell r="N4">
            <v>101017.21439954314</v>
          </cell>
          <cell r="Q4">
            <v>1448.0760940979189</v>
          </cell>
          <cell r="R4">
            <v>190410.93342250245</v>
          </cell>
          <cell r="S4">
            <v>305667.28905599169</v>
          </cell>
          <cell r="T4">
            <v>123130.12266642973</v>
          </cell>
          <cell r="U4">
            <v>189840.99345121934</v>
          </cell>
          <cell r="V4">
            <v>251419.67152424288</v>
          </cell>
          <cell r="W4">
            <v>252164.79832771054</v>
          </cell>
          <cell r="X4">
            <v>34200</v>
          </cell>
          <cell r="AA4">
            <v>3543.442087956701</v>
          </cell>
          <cell r="AD4">
            <v>9390.4342549913563</v>
          </cell>
          <cell r="AE4">
            <v>11105.241935430793</v>
          </cell>
          <cell r="AF4">
            <v>162.58064516121499</v>
          </cell>
          <cell r="AG4">
            <v>1840</v>
          </cell>
          <cell r="AH4">
            <v>0</v>
          </cell>
        </row>
        <row r="5">
          <cell r="A5">
            <v>2</v>
          </cell>
          <cell r="B5" t="str">
            <v>CapeCod</v>
          </cell>
          <cell r="C5">
            <v>38443</v>
          </cell>
          <cell r="D5" t="str">
            <v>vol</v>
          </cell>
          <cell r="E5">
            <v>149724.176119096</v>
          </cell>
          <cell r="F5">
            <v>410.01825695296986</v>
          </cell>
          <cell r="G5">
            <v>7626670.3212375874</v>
          </cell>
          <cell r="H5">
            <v>253758.99061435965</v>
          </cell>
          <cell r="I5">
            <v>1183800.1056209938</v>
          </cell>
          <cell r="J5">
            <v>242771.87739452565</v>
          </cell>
          <cell r="K5">
            <v>58656.984572160487</v>
          </cell>
          <cell r="L5">
            <v>470127.0721090493</v>
          </cell>
          <cell r="M5">
            <v>260217.44224981952</v>
          </cell>
          <cell r="N5">
            <v>94206.10312227215</v>
          </cell>
          <cell r="Q5">
            <v>1414.1159698862612</v>
          </cell>
          <cell r="R5">
            <v>141323.85556003661</v>
          </cell>
          <cell r="S5">
            <v>225502.57896549517</v>
          </cell>
          <cell r="T5">
            <v>93887.070249833632</v>
          </cell>
          <cell r="U5">
            <v>138994.96057516232</v>
          </cell>
          <cell r="V5">
            <v>209233.79102899149</v>
          </cell>
          <cell r="W5">
            <v>245436.08225708449</v>
          </cell>
          <cell r="X5">
            <v>18050</v>
          </cell>
          <cell r="AA5">
            <v>1783.1369925984181</v>
          </cell>
          <cell r="AD5">
            <v>6815.9371735746963</v>
          </cell>
          <cell r="AE5">
            <v>9805.42473118007</v>
          </cell>
          <cell r="AF5">
            <v>10129.752688150858</v>
          </cell>
          <cell r="AG5">
            <v>43210</v>
          </cell>
          <cell r="AH5">
            <v>13392</v>
          </cell>
        </row>
        <row r="6">
          <cell r="A6">
            <v>2</v>
          </cell>
          <cell r="B6" t="str">
            <v>CapeCod</v>
          </cell>
          <cell r="C6">
            <v>38473</v>
          </cell>
          <cell r="D6" t="str">
            <v>vol</v>
          </cell>
          <cell r="E6">
            <v>144440.98274160791</v>
          </cell>
          <cell r="F6">
            <v>371.8044385968289</v>
          </cell>
          <cell r="G6">
            <v>4740821.9686944392</v>
          </cell>
          <cell r="H6">
            <v>159206.23416057744</v>
          </cell>
          <cell r="I6">
            <v>653159.16742453899</v>
          </cell>
          <cell r="J6">
            <v>157820.64598395437</v>
          </cell>
          <cell r="K6">
            <v>48011.530223544702</v>
          </cell>
          <cell r="L6">
            <v>426483.30489301536</v>
          </cell>
          <cell r="M6">
            <v>227615.53741282682</v>
          </cell>
          <cell r="N6">
            <v>99021.801140292358</v>
          </cell>
          <cell r="Q6">
            <v>891.53151959247748</v>
          </cell>
          <cell r="R6">
            <v>92172.537466302718</v>
          </cell>
          <cell r="S6">
            <v>149906.91206223017</v>
          </cell>
          <cell r="T6">
            <v>70938.658344242765</v>
          </cell>
          <cell r="U6">
            <v>129272.40785950703</v>
          </cell>
          <cell r="V6">
            <v>166191.78136644227</v>
          </cell>
          <cell r="W6">
            <v>222994.95586482054</v>
          </cell>
          <cell r="X6">
            <v>24900</v>
          </cell>
          <cell r="AA6">
            <v>1108.0301736996048</v>
          </cell>
          <cell r="AD6">
            <v>5478.7098449871446</v>
          </cell>
          <cell r="AE6">
            <v>13989.996927749358</v>
          </cell>
          <cell r="AF6">
            <v>45881.215053677501</v>
          </cell>
          <cell r="AG6">
            <v>73440</v>
          </cell>
          <cell r="AH6">
            <v>29231.225806415081</v>
          </cell>
        </row>
        <row r="7">
          <cell r="A7">
            <v>2</v>
          </cell>
          <cell r="B7" t="str">
            <v>CapeCod</v>
          </cell>
          <cell r="C7">
            <v>38504</v>
          </cell>
          <cell r="D7" t="str">
            <v>vol</v>
          </cell>
          <cell r="E7">
            <v>143928.01618783968</v>
          </cell>
          <cell r="F7">
            <v>325.77442089685246</v>
          </cell>
          <cell r="G7">
            <v>3501172.1056513325</v>
          </cell>
          <cell r="H7">
            <v>114588.00825266649</v>
          </cell>
          <cell r="I7">
            <v>443521.22366316884</v>
          </cell>
          <cell r="J7">
            <v>105638.38278887729</v>
          </cell>
          <cell r="K7">
            <v>27379.459547901512</v>
          </cell>
          <cell r="L7">
            <v>414747.74465853814</v>
          </cell>
          <cell r="M7">
            <v>202259.38346386078</v>
          </cell>
          <cell r="N7">
            <v>101053.43477208333</v>
          </cell>
          <cell r="Q7">
            <v>508.18673014293</v>
          </cell>
          <cell r="R7">
            <v>60068.611450959797</v>
          </cell>
          <cell r="S7">
            <v>100629.9677405335</v>
          </cell>
          <cell r="T7">
            <v>54773.278911486399</v>
          </cell>
          <cell r="U7">
            <v>101221.03205294602</v>
          </cell>
          <cell r="V7">
            <v>123493.19365008603</v>
          </cell>
          <cell r="W7">
            <v>209263.36080085111</v>
          </cell>
          <cell r="X7">
            <v>18980</v>
          </cell>
          <cell r="AA7">
            <v>602.53940698580118</v>
          </cell>
          <cell r="AD7">
            <v>4844.128250238482</v>
          </cell>
          <cell r="AE7">
            <v>13218.253072191023</v>
          </cell>
          <cell r="AF7">
            <v>42999.784946203268</v>
          </cell>
          <cell r="AG7">
            <v>53080</v>
          </cell>
          <cell r="AH7">
            <v>15659.7741935253</v>
          </cell>
        </row>
        <row r="8">
          <cell r="A8">
            <v>2</v>
          </cell>
          <cell r="B8" t="str">
            <v>CapeCod</v>
          </cell>
          <cell r="C8">
            <v>38534</v>
          </cell>
          <cell r="D8" t="str">
            <v>vol</v>
          </cell>
          <cell r="E8">
            <v>133814.39289931132</v>
          </cell>
          <cell r="F8">
            <v>314.10558659452204</v>
          </cell>
          <cell r="G8">
            <v>1940453.5906515908</v>
          </cell>
          <cell r="H8">
            <v>54746.813634318743</v>
          </cell>
          <cell r="I8">
            <v>211619.24809487903</v>
          </cell>
          <cell r="J8">
            <v>54528.547221604313</v>
          </cell>
          <cell r="K8">
            <v>18220.127717575055</v>
          </cell>
          <cell r="L8">
            <v>410620.59880125639</v>
          </cell>
          <cell r="M8">
            <v>194883.75198853997</v>
          </cell>
          <cell r="N8">
            <v>86737.81261475326</v>
          </cell>
          <cell r="Q8">
            <v>317.99605849983379</v>
          </cell>
          <cell r="R8">
            <v>27885.670135031854</v>
          </cell>
          <cell r="S8">
            <v>45607.038564109367</v>
          </cell>
          <cell r="T8">
            <v>35526.869881000865</v>
          </cell>
          <cell r="U8">
            <v>86626.235100811624</v>
          </cell>
          <cell r="V8">
            <v>82157.778303469488</v>
          </cell>
          <cell r="W8">
            <v>184573.53558146092</v>
          </cell>
          <cell r="X8">
            <v>16880</v>
          </cell>
          <cell r="AA8">
            <v>138.38855929157589</v>
          </cell>
          <cell r="AD8">
            <v>3845.8201368476703</v>
          </cell>
          <cell r="AE8">
            <v>15812.409498158822</v>
          </cell>
          <cell r="AF8">
            <v>34443.440860152208</v>
          </cell>
          <cell r="AG8">
            <v>45790</v>
          </cell>
          <cell r="AH8">
            <v>2373.451612900943</v>
          </cell>
        </row>
        <row r="9">
          <cell r="A9">
            <v>2</v>
          </cell>
          <cell r="B9" t="str">
            <v>CapeCod</v>
          </cell>
          <cell r="C9">
            <v>38565</v>
          </cell>
          <cell r="D9" t="str">
            <v>vol</v>
          </cell>
          <cell r="E9">
            <v>123296.09660859079</v>
          </cell>
          <cell r="F9">
            <v>274.72978188691758</v>
          </cell>
          <cell r="G9">
            <v>1688948.6616484208</v>
          </cell>
          <cell r="H9">
            <v>45422.484233253839</v>
          </cell>
          <cell r="I9">
            <v>193995.21884458684</v>
          </cell>
          <cell r="J9">
            <v>45903.891017336922</v>
          </cell>
          <cell r="K9">
            <v>20218.683280850491</v>
          </cell>
          <cell r="L9">
            <v>402421.67526797933</v>
          </cell>
          <cell r="M9">
            <v>183594.35607293682</v>
          </cell>
          <cell r="N9">
            <v>17997.874242417052</v>
          </cell>
          <cell r="Q9">
            <v>139.3634819692962</v>
          </cell>
          <cell r="R9">
            <v>24313.78308455789</v>
          </cell>
          <cell r="S9">
            <v>38230.015391483103</v>
          </cell>
          <cell r="T9">
            <v>29289.069789578702</v>
          </cell>
          <cell r="U9">
            <v>82209.880641262207</v>
          </cell>
          <cell r="V9">
            <v>87313.032247753959</v>
          </cell>
          <cell r="W9">
            <v>181018.69990209115</v>
          </cell>
          <cell r="X9">
            <v>16460</v>
          </cell>
          <cell r="AA9">
            <v>4.8981335957796501</v>
          </cell>
          <cell r="AD9">
            <v>4033.6092314252446</v>
          </cell>
          <cell r="AE9">
            <v>24882.314388096343</v>
          </cell>
          <cell r="AF9">
            <v>38734.516128957301</v>
          </cell>
          <cell r="AG9">
            <v>33280</v>
          </cell>
          <cell r="AH9">
            <v>1830.9677419327179</v>
          </cell>
        </row>
        <row r="10">
          <cell r="A10">
            <v>2</v>
          </cell>
          <cell r="B10" t="str">
            <v>CapeCod</v>
          </cell>
          <cell r="C10">
            <v>38596</v>
          </cell>
          <cell r="D10" t="str">
            <v>vol</v>
          </cell>
          <cell r="E10">
            <v>107634.3260484386</v>
          </cell>
          <cell r="F10">
            <v>268.10580764012786</v>
          </cell>
          <cell r="G10">
            <v>1655598.5782765797</v>
          </cell>
          <cell r="H10">
            <v>44358.037389817888</v>
          </cell>
          <cell r="I10">
            <v>189659.44877258167</v>
          </cell>
          <cell r="J10">
            <v>50181.283765576329</v>
          </cell>
          <cell r="K10">
            <v>11019.23747529287</v>
          </cell>
          <cell r="L10">
            <v>376815.59879395628</v>
          </cell>
          <cell r="M10">
            <v>174589.33209796672</v>
          </cell>
          <cell r="N10">
            <v>93329.247414600512</v>
          </cell>
          <cell r="Q10">
            <v>139.84390958140381</v>
          </cell>
          <cell r="R10">
            <v>23677.930613898567</v>
          </cell>
          <cell r="S10">
            <v>36839.329808390161</v>
          </cell>
          <cell r="T10">
            <v>34499.282746984274</v>
          </cell>
          <cell r="U10">
            <v>81453.132747500335</v>
          </cell>
          <cell r="V10">
            <v>82922.676434804162</v>
          </cell>
          <cell r="W10">
            <v>174768.09784873092</v>
          </cell>
          <cell r="X10">
            <v>17740</v>
          </cell>
          <cell r="AA10">
            <v>0</v>
          </cell>
          <cell r="AD10">
            <v>3719.3333099689366</v>
          </cell>
          <cell r="AE10">
            <v>22203.692780315912</v>
          </cell>
          <cell r="AF10">
            <v>37102.709677398198</v>
          </cell>
          <cell r="AG10">
            <v>42480</v>
          </cell>
          <cell r="AH10">
            <v>1957.5806451588869</v>
          </cell>
        </row>
        <row r="11">
          <cell r="A11">
            <v>2</v>
          </cell>
          <cell r="B11" t="str">
            <v>CapeCod</v>
          </cell>
          <cell r="C11">
            <v>38626</v>
          </cell>
          <cell r="D11" t="str">
            <v>vol</v>
          </cell>
          <cell r="E11">
            <v>93635.647594468639</v>
          </cell>
          <cell r="F11">
            <v>263.08013597178615</v>
          </cell>
          <cell r="G11">
            <v>1847317.7967872256</v>
          </cell>
          <cell r="H11">
            <v>53217.046118573184</v>
          </cell>
          <cell r="I11">
            <v>228636.35086696476</v>
          </cell>
          <cell r="J11">
            <v>78257.822895574383</v>
          </cell>
          <cell r="K11">
            <v>46721.253913583445</v>
          </cell>
          <cell r="L11">
            <v>324553.74261405115</v>
          </cell>
          <cell r="M11">
            <v>184771.18247211145</v>
          </cell>
          <cell r="N11">
            <v>106159.97193882758</v>
          </cell>
          <cell r="Q11">
            <v>199.04207610543378</v>
          </cell>
          <cell r="R11">
            <v>30711.362206939801</v>
          </cell>
          <cell r="S11">
            <v>47750.568201738206</v>
          </cell>
          <cell r="T11">
            <v>40193.615827242611</v>
          </cell>
          <cell r="U11">
            <v>79992.268165464106</v>
          </cell>
          <cell r="V11">
            <v>90406.537682739916</v>
          </cell>
          <cell r="W11">
            <v>196280.58763422084</v>
          </cell>
          <cell r="X11">
            <v>22180</v>
          </cell>
          <cell r="AA11">
            <v>85.014545180369197</v>
          </cell>
          <cell r="AD11">
            <v>3783.5631838124264</v>
          </cell>
          <cell r="AE11">
            <v>17524.25806449357</v>
          </cell>
          <cell r="AF11">
            <v>38398.903225779497</v>
          </cell>
          <cell r="AG11">
            <v>41680</v>
          </cell>
          <cell r="AH11">
            <v>7216.9354838132904</v>
          </cell>
        </row>
        <row r="12">
          <cell r="A12">
            <v>2</v>
          </cell>
          <cell r="B12" t="str">
            <v>CapeCod</v>
          </cell>
          <cell r="C12">
            <v>38657</v>
          </cell>
          <cell r="D12" t="str">
            <v>vol</v>
          </cell>
          <cell r="E12">
            <v>110753.71425445541</v>
          </cell>
          <cell r="F12">
            <v>381.39696505648158</v>
          </cell>
          <cell r="G12">
            <v>3778162.1103983312</v>
          </cell>
          <cell r="H12">
            <v>132865.97313779857</v>
          </cell>
          <cell r="I12">
            <v>486806.89755393239</v>
          </cell>
          <cell r="J12">
            <v>140143.25607986841</v>
          </cell>
          <cell r="K12">
            <v>55335.799245896102</v>
          </cell>
          <cell r="L12">
            <v>332203.77745494095</v>
          </cell>
          <cell r="M12">
            <v>196614.07641892458</v>
          </cell>
          <cell r="N12">
            <v>100990.49639537591</v>
          </cell>
          <cell r="Q12">
            <v>646.5847519008679</v>
          </cell>
          <cell r="R12">
            <v>69820.356261208406</v>
          </cell>
          <cell r="S12">
            <v>100628.89446552237</v>
          </cell>
          <cell r="T12">
            <v>58774.622243151352</v>
          </cell>
          <cell r="U12">
            <v>90105.173592078689</v>
          </cell>
          <cell r="V12">
            <v>120303.58469777842</v>
          </cell>
          <cell r="W12">
            <v>183462.09755044803</v>
          </cell>
          <cell r="X12">
            <v>25880</v>
          </cell>
          <cell r="AA12">
            <v>592.19516796246194</v>
          </cell>
          <cell r="AD12">
            <v>4924.8329228174398</v>
          </cell>
          <cell r="AE12">
            <v>13164.903225764629</v>
          </cell>
          <cell r="AF12">
            <v>34829.763440787829</v>
          </cell>
          <cell r="AG12">
            <v>42460</v>
          </cell>
          <cell r="AH12">
            <v>9001.7311827912908</v>
          </cell>
        </row>
        <row r="13">
          <cell r="A13">
            <v>2</v>
          </cell>
          <cell r="B13" t="str">
            <v>CapeCod</v>
          </cell>
          <cell r="C13">
            <v>38687</v>
          </cell>
          <cell r="D13" t="str">
            <v>vol</v>
          </cell>
          <cell r="E13">
            <v>150050.53993471875</v>
          </cell>
          <cell r="F13">
            <v>552.65343598896936</v>
          </cell>
          <cell r="G13">
            <v>7808919.7149978336</v>
          </cell>
          <cell r="H13">
            <v>244605.79164859623</v>
          </cell>
          <cell r="I13">
            <v>1088894.3982840064</v>
          </cell>
          <cell r="J13">
            <v>255868.58755203855</v>
          </cell>
          <cell r="K13">
            <v>74215.112999621342</v>
          </cell>
          <cell r="L13">
            <v>439574.75378837803</v>
          </cell>
          <cell r="M13">
            <v>244064.36845044454</v>
          </cell>
          <cell r="N13">
            <v>96623.482098512482</v>
          </cell>
          <cell r="Q13">
            <v>1441.7763550327365</v>
          </cell>
          <cell r="R13">
            <v>135170.14650789116</v>
          </cell>
          <cell r="S13">
            <v>196551.72368144171</v>
          </cell>
          <cell r="T13">
            <v>92840.532449800055</v>
          </cell>
          <cell r="U13">
            <v>133017.68766851557</v>
          </cell>
          <cell r="V13">
            <v>186452.18149869482</v>
          </cell>
          <cell r="W13">
            <v>243824.79761032376</v>
          </cell>
          <cell r="X13">
            <v>33420</v>
          </cell>
          <cell r="AA13">
            <v>2033.7662817772948</v>
          </cell>
          <cell r="AD13">
            <v>7726.7141317669366</v>
          </cell>
          <cell r="AE13">
            <v>11786.224270306531</v>
          </cell>
          <cell r="AF13">
            <v>33667.978494584604</v>
          </cell>
          <cell r="AG13">
            <v>11640</v>
          </cell>
          <cell r="AH13">
            <v>2666.3333333320902</v>
          </cell>
        </row>
        <row r="14">
          <cell r="A14">
            <v>2</v>
          </cell>
          <cell r="B14" t="str">
            <v>CapeCod</v>
          </cell>
          <cell r="C14">
            <v>38718</v>
          </cell>
          <cell r="D14" t="str">
            <v>vol</v>
          </cell>
          <cell r="E14">
            <v>159218.71657457302</v>
          </cell>
          <cell r="F14">
            <v>825.79490802872101</v>
          </cell>
          <cell r="G14">
            <v>10230050.793024395</v>
          </cell>
          <cell r="H14">
            <v>321261.35429631203</v>
          </cell>
          <cell r="I14">
            <v>1617607.0037215881</v>
          </cell>
          <cell r="J14">
            <v>357640.67302986502</v>
          </cell>
          <cell r="K14">
            <v>82917.272490398449</v>
          </cell>
          <cell r="L14">
            <v>530388.60166336445</v>
          </cell>
          <cell r="M14">
            <v>298256.814216386</v>
          </cell>
          <cell r="N14">
            <v>102335.67281092073</v>
          </cell>
          <cell r="Q14">
            <v>2171.5091764816757</v>
          </cell>
          <cell r="R14">
            <v>181358.32934777133</v>
          </cell>
          <cell r="S14">
            <v>278986.25710470724</v>
          </cell>
          <cell r="T14">
            <v>128586.62093960877</v>
          </cell>
          <cell r="U14">
            <v>167197.70965286135</v>
          </cell>
          <cell r="V14">
            <v>228264.71454127913</v>
          </cell>
          <cell r="W14">
            <v>241997.05253343654</v>
          </cell>
          <cell r="X14">
            <v>30160</v>
          </cell>
          <cell r="AA14">
            <v>2138.958368538184</v>
          </cell>
          <cell r="AD14">
            <v>9047.3733773862477</v>
          </cell>
          <cell r="AE14">
            <v>12021.232718877496</v>
          </cell>
          <cell r="AF14">
            <v>97029.677418828054</v>
          </cell>
          <cell r="AG14">
            <v>0</v>
          </cell>
          <cell r="AH14">
            <v>0</v>
          </cell>
        </row>
        <row r="15">
          <cell r="A15">
            <v>2</v>
          </cell>
          <cell r="B15" t="str">
            <v>CapeCod</v>
          </cell>
          <cell r="C15">
            <v>38749</v>
          </cell>
          <cell r="D15" t="str">
            <v>vol</v>
          </cell>
          <cell r="E15">
            <v>139052.49096649059</v>
          </cell>
          <cell r="F15">
            <v>744.21186018130982</v>
          </cell>
          <cell r="G15">
            <v>8790878.2789896149</v>
          </cell>
          <cell r="H15">
            <v>280901.38802901044</v>
          </cell>
          <cell r="I15">
            <v>1395623.8606057046</v>
          </cell>
          <cell r="J15">
            <v>328897.47045547538</v>
          </cell>
          <cell r="K15">
            <v>78405.506065734589</v>
          </cell>
          <cell r="L15">
            <v>460369.59123659751</v>
          </cell>
          <cell r="M15">
            <v>258550.85149145575</v>
          </cell>
          <cell r="N15">
            <v>95884.046285567369</v>
          </cell>
          <cell r="Q15">
            <v>1823.2456747709452</v>
          </cell>
          <cell r="R15">
            <v>158962.3817256536</v>
          </cell>
          <cell r="S15">
            <v>234673.61164728281</v>
          </cell>
          <cell r="T15">
            <v>110603.32148543489</v>
          </cell>
          <cell r="U15">
            <v>147530.00683381123</v>
          </cell>
          <cell r="V15">
            <v>200723.43385039381</v>
          </cell>
          <cell r="W15">
            <v>205823.03478404507</v>
          </cell>
          <cell r="X15">
            <v>38040</v>
          </cell>
          <cell r="AA15">
            <v>1886.3239200189701</v>
          </cell>
          <cell r="AD15">
            <v>8763.9272691521346</v>
          </cell>
          <cell r="AE15">
            <v>10541.40552990138</v>
          </cell>
          <cell r="AF15">
            <v>71167.534562110945</v>
          </cell>
          <cell r="AG15">
            <v>0</v>
          </cell>
          <cell r="AH15">
            <v>0</v>
          </cell>
        </row>
        <row r="16">
          <cell r="A16">
            <v>2</v>
          </cell>
          <cell r="B16" t="str">
            <v>CapeCod</v>
          </cell>
          <cell r="C16">
            <v>38777</v>
          </cell>
          <cell r="D16" t="str">
            <v>vol</v>
          </cell>
          <cell r="E16">
            <v>150333.19412374787</v>
          </cell>
          <cell r="F16">
            <v>758.15592257957235</v>
          </cell>
          <cell r="G16">
            <v>10094867.192271912</v>
          </cell>
          <cell r="H16">
            <v>336111.92517107737</v>
          </cell>
          <cell r="I16">
            <v>1627212.6107559863</v>
          </cell>
          <cell r="J16">
            <v>330600.02756331593</v>
          </cell>
          <cell r="K16">
            <v>71348.399998797671</v>
          </cell>
          <cell r="L16">
            <v>515149.74126514036</v>
          </cell>
          <cell r="M16">
            <v>263297.6750462745</v>
          </cell>
          <cell r="N16">
            <v>106184.7294897707</v>
          </cell>
          <cell r="Q16">
            <v>2175.4088786143225</v>
          </cell>
          <cell r="R16">
            <v>192382.13996901142</v>
          </cell>
          <cell r="S16">
            <v>264644.71707445418</v>
          </cell>
          <cell r="T16">
            <v>124938.14143058186</v>
          </cell>
          <cell r="U16">
            <v>151207.87095643533</v>
          </cell>
          <cell r="V16">
            <v>219314.30158116389</v>
          </cell>
          <cell r="W16">
            <v>214348.75945409393</v>
          </cell>
          <cell r="X16">
            <v>29920</v>
          </cell>
          <cell r="AA16">
            <v>2464.5261497490587</v>
          </cell>
          <cell r="AD16">
            <v>9802.34297366602</v>
          </cell>
          <cell r="AE16">
            <v>11162.03288639337</v>
          </cell>
          <cell r="AF16">
            <v>83141.820275929524</v>
          </cell>
          <cell r="AG16">
            <v>5640</v>
          </cell>
          <cell r="AH16">
            <v>0</v>
          </cell>
        </row>
        <row r="17">
          <cell r="A17">
            <v>2</v>
          </cell>
          <cell r="B17" t="str">
            <v>CapeCod</v>
          </cell>
          <cell r="C17">
            <v>38808</v>
          </cell>
          <cell r="D17" t="str">
            <v>vol</v>
          </cell>
          <cell r="E17">
            <v>118941.5748148475</v>
          </cell>
          <cell r="F17">
            <v>681.85441857236935</v>
          </cell>
          <cell r="G17">
            <v>6550868.2711063717</v>
          </cell>
          <cell r="H17">
            <v>241964.94874689713</v>
          </cell>
          <cell r="I17">
            <v>1037808.5063167608</v>
          </cell>
          <cell r="J17">
            <v>236360.66329723364</v>
          </cell>
          <cell r="K17">
            <v>45521.99277917861</v>
          </cell>
          <cell r="L17">
            <v>424585.09965831065</v>
          </cell>
          <cell r="M17">
            <v>225805.10694150327</v>
          </cell>
          <cell r="N17">
            <v>98638.794236909554</v>
          </cell>
          <cell r="Q17">
            <v>2046.3745987134921</v>
          </cell>
          <cell r="R17">
            <v>127667.56349946767</v>
          </cell>
          <cell r="S17">
            <v>182595.86048070015</v>
          </cell>
          <cell r="T17">
            <v>97124.597273211926</v>
          </cell>
          <cell r="U17">
            <v>131284.86344172817</v>
          </cell>
          <cell r="V17">
            <v>178764.21844811848</v>
          </cell>
          <cell r="W17">
            <v>199729.78861165053</v>
          </cell>
          <cell r="X17">
            <v>23060</v>
          </cell>
          <cell r="AA17">
            <v>1513.817686631809</v>
          </cell>
          <cell r="AD17">
            <v>7669.7259918367581</v>
          </cell>
          <cell r="AE17">
            <v>11380.954798202965</v>
          </cell>
          <cell r="AF17">
            <v>92471.65591374322</v>
          </cell>
          <cell r="AG17">
            <v>62180</v>
          </cell>
          <cell r="AH17">
            <v>2848</v>
          </cell>
        </row>
        <row r="18">
          <cell r="A18">
            <v>2</v>
          </cell>
          <cell r="B18" t="str">
            <v>CapeCod</v>
          </cell>
          <cell r="C18">
            <v>38838</v>
          </cell>
          <cell r="D18" t="str">
            <v>vol</v>
          </cell>
          <cell r="E18">
            <v>112936.69152811824</v>
          </cell>
          <cell r="F18">
            <v>585.59277686303903</v>
          </cell>
          <cell r="G18">
            <v>4240785.6147758942</v>
          </cell>
          <cell r="H18">
            <v>163489.46983673319</v>
          </cell>
          <cell r="I18">
            <v>594805.57256789494</v>
          </cell>
          <cell r="J18">
            <v>152831.14345724625</v>
          </cell>
          <cell r="K18">
            <v>34753.816784050068</v>
          </cell>
          <cell r="L18">
            <v>373912.33076140599</v>
          </cell>
          <cell r="M18">
            <v>197107.66562020918</v>
          </cell>
          <cell r="N18">
            <v>104010.25144396139</v>
          </cell>
          <cell r="Q18">
            <v>1158.361293367178</v>
          </cell>
          <cell r="R18">
            <v>91823.378490354953</v>
          </cell>
          <cell r="S18">
            <v>127078.19281895368</v>
          </cell>
          <cell r="T18">
            <v>70864.695346836044</v>
          </cell>
          <cell r="U18">
            <v>114444.65822067222</v>
          </cell>
          <cell r="V18">
            <v>134039.55988550585</v>
          </cell>
          <cell r="W18">
            <v>159518.65493626895</v>
          </cell>
          <cell r="X18">
            <v>21280</v>
          </cell>
          <cell r="AA18">
            <v>449.12787023032411</v>
          </cell>
          <cell r="AD18">
            <v>6218.3490646134578</v>
          </cell>
          <cell r="AE18">
            <v>13581.332591764633</v>
          </cell>
          <cell r="AF18">
            <v>105069.95698910943</v>
          </cell>
          <cell r="AG18">
            <v>64980</v>
          </cell>
          <cell r="AH18">
            <v>11212.645161271101</v>
          </cell>
        </row>
        <row r="19">
          <cell r="A19">
            <v>2</v>
          </cell>
          <cell r="B19" t="str">
            <v>CapeCod</v>
          </cell>
          <cell r="C19">
            <v>38869</v>
          </cell>
          <cell r="D19" t="str">
            <v>vol</v>
          </cell>
          <cell r="E19">
            <v>108351.52169884625</v>
          </cell>
          <cell r="F19">
            <v>477.21210320461881</v>
          </cell>
          <cell r="G19">
            <v>2486348.6984981243</v>
          </cell>
          <cell r="H19">
            <v>89398.453200714619</v>
          </cell>
          <cell r="I19">
            <v>304313.83995169151</v>
          </cell>
          <cell r="J19">
            <v>80158.150779350777</v>
          </cell>
          <cell r="K19">
            <v>14331.338965799265</v>
          </cell>
          <cell r="L19">
            <v>362234.88583378971</v>
          </cell>
          <cell r="M19">
            <v>171018.50846052889</v>
          </cell>
          <cell r="N19">
            <v>91977.522871721492</v>
          </cell>
          <cell r="Q19">
            <v>660.91907803741833</v>
          </cell>
          <cell r="R19">
            <v>44461.685645633181</v>
          </cell>
          <cell r="S19">
            <v>70135.50232765406</v>
          </cell>
          <cell r="T19">
            <v>44054.583179978348</v>
          </cell>
          <cell r="U19">
            <v>91825.37226001278</v>
          </cell>
          <cell r="V19">
            <v>98462.500838737978</v>
          </cell>
          <cell r="W19">
            <v>146396.01259582117</v>
          </cell>
          <cell r="X19">
            <v>18380</v>
          </cell>
          <cell r="AA19">
            <v>220.28220788356009</v>
          </cell>
          <cell r="AD19">
            <v>4256.6658663188564</v>
          </cell>
          <cell r="AE19">
            <v>12713.851992376198</v>
          </cell>
          <cell r="AF19">
            <v>97806.043010730296</v>
          </cell>
          <cell r="AG19">
            <v>76910</v>
          </cell>
          <cell r="AH19">
            <v>12107.3548386693</v>
          </cell>
        </row>
        <row r="20">
          <cell r="A20">
            <v>2</v>
          </cell>
          <cell r="B20" t="str">
            <v>CapeCod</v>
          </cell>
          <cell r="C20">
            <v>38899</v>
          </cell>
          <cell r="D20" t="str">
            <v>vol</v>
          </cell>
          <cell r="E20">
            <v>115874.26447021725</v>
          </cell>
          <cell r="F20">
            <v>390.05262739878759</v>
          </cell>
          <cell r="G20">
            <v>1808274.3911396477</v>
          </cell>
          <cell r="H20">
            <v>56744.548775831383</v>
          </cell>
          <cell r="I20">
            <v>204997.56185985057</v>
          </cell>
          <cell r="J20">
            <v>50690.996894701348</v>
          </cell>
          <cell r="K20">
            <v>9044.2302702864181</v>
          </cell>
          <cell r="L20">
            <v>375032.2993655834</v>
          </cell>
          <cell r="M20">
            <v>175465.31419693347</v>
          </cell>
          <cell r="N20">
            <v>59921.467362354044</v>
          </cell>
          <cell r="Q20">
            <v>351.17551374044018</v>
          </cell>
          <cell r="R20">
            <v>28138.654922925096</v>
          </cell>
          <cell r="S20">
            <v>42935.280150991348</v>
          </cell>
          <cell r="T20">
            <v>28156.729533948441</v>
          </cell>
          <cell r="U20">
            <v>93546.840858574797</v>
          </cell>
          <cell r="V20">
            <v>85943.43369764305</v>
          </cell>
          <cell r="W20">
            <v>148800.48825261736</v>
          </cell>
          <cell r="X20">
            <v>15540</v>
          </cell>
          <cell r="AA20">
            <v>2.98780200345209</v>
          </cell>
          <cell r="AD20">
            <v>4664.5036983902064</v>
          </cell>
          <cell r="AE20">
            <v>16186.47058823332</v>
          </cell>
          <cell r="AF20">
            <v>99971.053763329954</v>
          </cell>
          <cell r="AG20">
            <v>38400</v>
          </cell>
          <cell r="AH20">
            <v>1462</v>
          </cell>
        </row>
        <row r="21">
          <cell r="A21">
            <v>2</v>
          </cell>
          <cell r="B21" t="str">
            <v>CapeCod</v>
          </cell>
          <cell r="C21">
            <v>38930</v>
          </cell>
          <cell r="D21" t="str">
            <v>vol</v>
          </cell>
          <cell r="E21">
            <v>111584.70544156698</v>
          </cell>
          <cell r="F21">
            <v>324.36913297927174</v>
          </cell>
          <cell r="G21">
            <v>1628955.4545852041</v>
          </cell>
          <cell r="H21">
            <v>47093.989629475705</v>
          </cell>
          <cell r="I21">
            <v>183873.37755022079</v>
          </cell>
          <cell r="J21">
            <v>38183.070830852572</v>
          </cell>
          <cell r="K21">
            <v>8698.0967000564888</v>
          </cell>
          <cell r="L21">
            <v>367087.59432443249</v>
          </cell>
          <cell r="M21">
            <v>174005.17708858481</v>
          </cell>
          <cell r="N21">
            <v>86763.587678977507</v>
          </cell>
          <cell r="Q21">
            <v>371.2615520757389</v>
          </cell>
          <cell r="R21">
            <v>24383.88571740692</v>
          </cell>
          <cell r="S21">
            <v>38153.433690487356</v>
          </cell>
          <cell r="T21">
            <v>28689.775331374964</v>
          </cell>
          <cell r="U21">
            <v>77471.220030867145</v>
          </cell>
          <cell r="V21">
            <v>72033.889547289844</v>
          </cell>
          <cell r="W21">
            <v>128830.41620158774</v>
          </cell>
          <cell r="X21">
            <v>16440</v>
          </cell>
          <cell r="AA21">
            <v>0</v>
          </cell>
          <cell r="AD21">
            <v>4073.3718442017571</v>
          </cell>
          <cell r="AE21">
            <v>24833.666666626901</v>
          </cell>
          <cell r="AF21">
            <v>74211.612903118104</v>
          </cell>
          <cell r="AG21">
            <v>47800</v>
          </cell>
          <cell r="AH21">
            <v>0</v>
          </cell>
        </row>
        <row r="22">
          <cell r="A22">
            <v>2</v>
          </cell>
          <cell r="B22" t="str">
            <v>CapeCod</v>
          </cell>
          <cell r="C22">
            <v>38961</v>
          </cell>
          <cell r="D22" t="str">
            <v>vol</v>
          </cell>
          <cell r="E22">
            <v>110435.14432807112</v>
          </cell>
          <cell r="F22">
            <v>340.71752964349554</v>
          </cell>
          <cell r="G22">
            <v>1775239.3626239796</v>
          </cell>
          <cell r="H22">
            <v>53255.733272527941</v>
          </cell>
          <cell r="I22">
            <v>198592.35432539019</v>
          </cell>
          <cell r="J22">
            <v>44120.45894006118</v>
          </cell>
          <cell r="K22">
            <v>8744.5655102706332</v>
          </cell>
          <cell r="L22">
            <v>362505.68746746657</v>
          </cell>
          <cell r="M22">
            <v>177173.72725852151</v>
          </cell>
          <cell r="N22">
            <v>97344.58299745922</v>
          </cell>
          <cell r="Q22">
            <v>409.92215112021904</v>
          </cell>
          <cell r="R22">
            <v>32206.617464011826</v>
          </cell>
          <cell r="S22">
            <v>46750.305940114544</v>
          </cell>
          <cell r="T22">
            <v>34316.829364594429</v>
          </cell>
          <cell r="U22">
            <v>88151.45438456058</v>
          </cell>
          <cell r="V22">
            <v>84489.007658808318</v>
          </cell>
          <cell r="W22">
            <v>152668.67649667829</v>
          </cell>
          <cell r="X22">
            <v>17340</v>
          </cell>
          <cell r="AA22">
            <v>0</v>
          </cell>
          <cell r="AD22">
            <v>6877.2375882778297</v>
          </cell>
          <cell r="AE22">
            <v>27136.333333332092</v>
          </cell>
          <cell r="AF22">
            <v>95275.666665911704</v>
          </cell>
          <cell r="AG22">
            <v>42020</v>
          </cell>
        </row>
        <row r="23">
          <cell r="A23">
            <v>2</v>
          </cell>
          <cell r="B23" t="str">
            <v>CapeCod</v>
          </cell>
          <cell r="C23">
            <v>38991</v>
          </cell>
          <cell r="D23" t="str">
            <v>vol</v>
          </cell>
          <cell r="E23">
            <v>98462.925322717041</v>
          </cell>
          <cell r="F23">
            <v>366.22289932845797</v>
          </cell>
          <cell r="G23">
            <v>2089085.6549862488</v>
          </cell>
          <cell r="H23">
            <v>69226.016113926395</v>
          </cell>
          <cell r="I23">
            <v>245108.44324471185</v>
          </cell>
          <cell r="J23">
            <v>71871.452651939675</v>
          </cell>
          <cell r="K23">
            <v>23647.405528851959</v>
          </cell>
          <cell r="L23">
            <v>320326.03160301183</v>
          </cell>
          <cell r="M23">
            <v>172205.66901447711</v>
          </cell>
          <cell r="N23">
            <v>104023.28030271236</v>
          </cell>
          <cell r="Q23">
            <v>473.71430370107066</v>
          </cell>
          <cell r="R23">
            <v>42941.575921483025</v>
          </cell>
          <cell r="S23">
            <v>60725.714782011055</v>
          </cell>
          <cell r="T23">
            <v>38403.721730555655</v>
          </cell>
          <cell r="U23">
            <v>87790.494862738822</v>
          </cell>
          <cell r="V23">
            <v>95642.844711481259</v>
          </cell>
          <cell r="W23">
            <v>120283.27741911259</v>
          </cell>
          <cell r="X23">
            <v>21740</v>
          </cell>
          <cell r="AA23">
            <v>101.744465298951</v>
          </cell>
          <cell r="AD23">
            <v>6903.3607678051376</v>
          </cell>
          <cell r="AE23">
            <v>16526.376344043729</v>
          </cell>
          <cell r="AF23">
            <v>91773.688171982794</v>
          </cell>
          <cell r="AG23">
            <v>65030</v>
          </cell>
        </row>
        <row r="24">
          <cell r="A24">
            <v>2</v>
          </cell>
          <cell r="B24" t="str">
            <v>CapeCod</v>
          </cell>
          <cell r="C24">
            <v>39022</v>
          </cell>
          <cell r="D24" t="str">
            <v>vol</v>
          </cell>
          <cell r="E24">
            <v>109953.9234797822</v>
          </cell>
          <cell r="F24">
            <v>542.34742417349571</v>
          </cell>
          <cell r="G24">
            <v>3967738.9299808578</v>
          </cell>
          <cell r="H24">
            <v>135480.31543143099</v>
          </cell>
          <cell r="I24">
            <v>485279.20199462044</v>
          </cell>
          <cell r="J24">
            <v>132186.14377699394</v>
          </cell>
          <cell r="K24">
            <v>44157.570477515954</v>
          </cell>
          <cell r="L24">
            <v>321078.19672716339</v>
          </cell>
          <cell r="M24">
            <v>197129.38847140738</v>
          </cell>
          <cell r="N24">
            <v>98365.997536346869</v>
          </cell>
          <cell r="Q24">
            <v>1306.5799917287227</v>
          </cell>
          <cell r="R24">
            <v>75646.759016782118</v>
          </cell>
          <cell r="S24">
            <v>110506.79884245721</v>
          </cell>
          <cell r="T24">
            <v>62135.719227724738</v>
          </cell>
          <cell r="U24">
            <v>105618.18370875358</v>
          </cell>
          <cell r="V24">
            <v>132278.51670806922</v>
          </cell>
          <cell r="W24">
            <v>146301.77775283906</v>
          </cell>
          <cell r="X24">
            <v>13240</v>
          </cell>
          <cell r="AA24">
            <v>490.11569898878247</v>
          </cell>
          <cell r="AD24">
            <v>9088.4113123484403</v>
          </cell>
          <cell r="AE24">
            <v>11391.290322575715</v>
          </cell>
          <cell r="AF24">
            <v>102401.97849454358</v>
          </cell>
          <cell r="AG24">
            <v>63390</v>
          </cell>
        </row>
        <row r="25">
          <cell r="A25">
            <v>2</v>
          </cell>
          <cell r="B25" t="str">
            <v>CapeCod</v>
          </cell>
          <cell r="C25">
            <v>39052</v>
          </cell>
          <cell r="D25" t="str">
            <v>vol</v>
          </cell>
          <cell r="E25">
            <v>113920.19832650968</v>
          </cell>
          <cell r="F25">
            <v>616.49471436883596</v>
          </cell>
          <cell r="G25">
            <v>5962890.4867823357</v>
          </cell>
          <cell r="H25">
            <v>208429.71287264972</v>
          </cell>
          <cell r="I25">
            <v>813041.39456873038</v>
          </cell>
          <cell r="J25">
            <v>204297.12610354458</v>
          </cell>
          <cell r="K25">
            <v>50923.368873249652</v>
          </cell>
          <cell r="L25">
            <v>359148.88624426845</v>
          </cell>
          <cell r="M25">
            <v>181866.81802980427</v>
          </cell>
          <cell r="N25">
            <v>93266.252463017183</v>
          </cell>
          <cell r="Q25">
            <v>5148.6101852943721</v>
          </cell>
          <cell r="R25">
            <v>116179.42342694764</v>
          </cell>
          <cell r="S25">
            <v>172756.7421564009</v>
          </cell>
          <cell r="T25">
            <v>96295.985781930402</v>
          </cell>
          <cell r="U25">
            <v>155423.59690097586</v>
          </cell>
          <cell r="V25">
            <v>199472.18963178172</v>
          </cell>
          <cell r="W25">
            <v>180989.60934346536</v>
          </cell>
          <cell r="X25">
            <v>25560</v>
          </cell>
          <cell r="AA25">
            <v>1156.1398357113212</v>
          </cell>
          <cell r="AD25">
            <v>8979.111294320257</v>
          </cell>
          <cell r="AE25">
            <v>18231.340431962159</v>
          </cell>
          <cell r="AF25">
            <v>109410.60214984414</v>
          </cell>
          <cell r="AG25">
            <v>24820</v>
          </cell>
        </row>
        <row r="26">
          <cell r="A26">
            <v>2</v>
          </cell>
          <cell r="B26" t="str">
            <v>CapeCod</v>
          </cell>
          <cell r="C26">
            <v>39083</v>
          </cell>
          <cell r="D26" t="str">
            <v>vol</v>
          </cell>
          <cell r="E26">
            <v>144039.4453632957</v>
          </cell>
          <cell r="F26">
            <v>716.1235735617139</v>
          </cell>
          <cell r="G26">
            <v>8558669.6839988176</v>
          </cell>
          <cell r="H26">
            <v>291239.2523030038</v>
          </cell>
          <cell r="I26">
            <v>1250520.7299055075</v>
          </cell>
          <cell r="J26">
            <v>298115.42541605595</v>
          </cell>
          <cell r="K26">
            <v>76975.864556973655</v>
          </cell>
          <cell r="L26">
            <v>437265.65882225585</v>
          </cell>
          <cell r="M26">
            <v>206794.30007528354</v>
          </cell>
          <cell r="N26">
            <v>97971.365366533384</v>
          </cell>
          <cell r="Q26">
            <v>7184.562383312179</v>
          </cell>
          <cell r="R26">
            <v>169733.50081921075</v>
          </cell>
          <cell r="S26">
            <v>232832.64218983118</v>
          </cell>
          <cell r="T26">
            <v>129868.38274113467</v>
          </cell>
          <cell r="U26">
            <v>174635.14104597736</v>
          </cell>
          <cell r="V26">
            <v>225411.52245688299</v>
          </cell>
          <cell r="W26">
            <v>225115.62648528063</v>
          </cell>
          <cell r="AA26">
            <v>1571.207367494703</v>
          </cell>
          <cell r="AD26">
            <v>8333.4698444696151</v>
          </cell>
          <cell r="AE26">
            <v>19521.564329892401</v>
          </cell>
          <cell r="AF26">
            <v>106472.58064448841</v>
          </cell>
          <cell r="AG26">
            <v>0</v>
          </cell>
        </row>
        <row r="27">
          <cell r="A27">
            <v>2</v>
          </cell>
          <cell r="B27" t="str">
            <v>CapeCod</v>
          </cell>
          <cell r="C27">
            <v>39114</v>
          </cell>
          <cell r="D27" t="str">
            <v>vol</v>
          </cell>
          <cell r="E27">
            <v>188949.35137091219</v>
          </cell>
          <cell r="F27">
            <v>724.88876077224586</v>
          </cell>
          <cell r="G27">
            <v>12015055.224904282</v>
          </cell>
          <cell r="H27">
            <v>402017.1024816694</v>
          </cell>
          <cell r="I27">
            <v>1837825.5309294271</v>
          </cell>
          <cell r="J27">
            <v>353562.25370317389</v>
          </cell>
          <cell r="K27">
            <v>90187.420628404841</v>
          </cell>
          <cell r="L27">
            <v>526119.51933364733</v>
          </cell>
          <cell r="M27">
            <v>224569.70020363756</v>
          </cell>
          <cell r="N27">
            <v>91232.989932210403</v>
          </cell>
          <cell r="Q27">
            <v>10096.368438666712</v>
          </cell>
          <cell r="R27">
            <v>250758.82716726171</v>
          </cell>
          <cell r="S27">
            <v>335032.43742674764</v>
          </cell>
          <cell r="T27">
            <v>169339.74276044586</v>
          </cell>
          <cell r="U27">
            <v>216356.11996828212</v>
          </cell>
          <cell r="V27">
            <v>309918.56801284407</v>
          </cell>
          <cell r="W27">
            <v>253599.54437607169</v>
          </cell>
          <cell r="AA27">
            <v>2173.5516686425553</v>
          </cell>
          <cell r="AD27">
            <v>10830.221351764627</v>
          </cell>
          <cell r="AE27">
            <v>18240.564039379358</v>
          </cell>
          <cell r="AF27">
            <v>98895.483870506301</v>
          </cell>
          <cell r="AG27">
            <v>0</v>
          </cell>
        </row>
        <row r="28">
          <cell r="A28">
            <v>2</v>
          </cell>
          <cell r="B28" t="str">
            <v>CapeCod</v>
          </cell>
          <cell r="C28">
            <v>39142</v>
          </cell>
          <cell r="D28" t="str">
            <v>vol</v>
          </cell>
          <cell r="E28">
            <v>175274.92177854924</v>
          </cell>
          <cell r="F28">
            <v>784.34638987625181</v>
          </cell>
          <cell r="G28">
            <v>11236470.971094824</v>
          </cell>
          <cell r="H28">
            <v>397205.13148619927</v>
          </cell>
          <cell r="I28">
            <v>1821352.7713661452</v>
          </cell>
          <cell r="J28">
            <v>345866.58409688307</v>
          </cell>
          <cell r="K28">
            <v>78104.361606006045</v>
          </cell>
          <cell r="L28">
            <v>539775.46148809604</v>
          </cell>
          <cell r="M28">
            <v>241500.1960186559</v>
          </cell>
          <cell r="N28">
            <v>109376.93636634597</v>
          </cell>
          <cell r="Q28">
            <v>10489.573120553479</v>
          </cell>
          <cell r="R28">
            <v>252942.37214357575</v>
          </cell>
          <cell r="S28">
            <v>328691.68688844109</v>
          </cell>
          <cell r="T28">
            <v>165211.35623233765</v>
          </cell>
          <cell r="U28">
            <v>232792.80598556975</v>
          </cell>
          <cell r="V28">
            <v>317319.78590448527</v>
          </cell>
          <cell r="W28">
            <v>291479.13328522805</v>
          </cell>
          <cell r="AA28">
            <v>2153.3914737454661</v>
          </cell>
          <cell r="AD28">
            <v>10970.38138435835</v>
          </cell>
          <cell r="AE28">
            <v>19623.566422961663</v>
          </cell>
          <cell r="AF28">
            <v>111073.5483870506</v>
          </cell>
          <cell r="AG28">
            <v>770</v>
          </cell>
        </row>
        <row r="29">
          <cell r="A29">
            <v>2</v>
          </cell>
          <cell r="B29" t="str">
            <v>CapeCod</v>
          </cell>
          <cell r="C29">
            <v>39173</v>
          </cell>
          <cell r="D29" t="str">
            <v>vol</v>
          </cell>
          <cell r="E29">
            <v>141299.12313504299</v>
          </cell>
          <cell r="F29">
            <v>615.91639970942924</v>
          </cell>
          <cell r="G29">
            <v>7606326.8901146045</v>
          </cell>
          <cell r="H29">
            <v>285262.99830559839</v>
          </cell>
          <cell r="I29">
            <v>1159181.5490120661</v>
          </cell>
          <cell r="J29">
            <v>251175.38525654891</v>
          </cell>
          <cell r="K29">
            <v>62359.273675540288</v>
          </cell>
          <cell r="L29">
            <v>434062.96577955072</v>
          </cell>
          <cell r="M29">
            <v>189481.01058070152</v>
          </cell>
          <cell r="N29">
            <v>109099.79166666535</v>
          </cell>
          <cell r="Q29">
            <v>7197.8693704827019</v>
          </cell>
          <cell r="R29">
            <v>164506.57889176192</v>
          </cell>
          <cell r="S29">
            <v>221678.6222343159</v>
          </cell>
          <cell r="T29">
            <v>114366.72104881934</v>
          </cell>
          <cell r="U29">
            <v>191456.26222967793</v>
          </cell>
          <cell r="V29">
            <v>257530.29579981818</v>
          </cell>
          <cell r="W29">
            <v>237282.87961183861</v>
          </cell>
          <cell r="AA29">
            <v>1130.5112169876522</v>
          </cell>
          <cell r="AD29">
            <v>8896.5812561878956</v>
          </cell>
          <cell r="AE29">
            <v>16973.972998036304</v>
          </cell>
          <cell r="AF29">
            <v>92539.118279099406</v>
          </cell>
          <cell r="AG29">
            <v>48830</v>
          </cell>
        </row>
        <row r="30">
          <cell r="A30">
            <v>2</v>
          </cell>
          <cell r="B30" t="str">
            <v>CapeCod</v>
          </cell>
          <cell r="C30">
            <v>39203</v>
          </cell>
          <cell r="D30" t="str">
            <v>vol</v>
          </cell>
          <cell r="E30">
            <v>117508.32788581392</v>
          </cell>
          <cell r="F30">
            <v>526.83641239531835</v>
          </cell>
          <cell r="G30">
            <v>4439661.353100433</v>
          </cell>
          <cell r="H30">
            <v>170204.47721518806</v>
          </cell>
          <cell r="I30">
            <v>641263.84598465706</v>
          </cell>
          <cell r="J30">
            <v>141940.77699597325</v>
          </cell>
          <cell r="K30">
            <v>22963.401887350483</v>
          </cell>
          <cell r="L30">
            <v>368195.12175584829</v>
          </cell>
          <cell r="M30">
            <v>165025.63949917001</v>
          </cell>
          <cell r="N30">
            <v>99244.827956988942</v>
          </cell>
          <cell r="Q30">
            <v>4787.1882189497683</v>
          </cell>
          <cell r="R30">
            <v>98331.373651947943</v>
          </cell>
          <cell r="S30">
            <v>139736.25091978267</v>
          </cell>
          <cell r="T30">
            <v>69668.358451020846</v>
          </cell>
          <cell r="U30">
            <v>130278.6543049848</v>
          </cell>
          <cell r="V30">
            <v>205197.33908589248</v>
          </cell>
          <cell r="W30">
            <v>207169.26215834136</v>
          </cell>
          <cell r="AA30">
            <v>495.47099746439221</v>
          </cell>
          <cell r="AD30">
            <v>8458.9015775984153</v>
          </cell>
          <cell r="AE30">
            <v>18485.736401215661</v>
          </cell>
          <cell r="AF30">
            <v>111218.30107486242</v>
          </cell>
          <cell r="AG30">
            <v>74780</v>
          </cell>
        </row>
        <row r="31">
          <cell r="A31">
            <v>2</v>
          </cell>
          <cell r="B31" t="str">
            <v>CapeCod</v>
          </cell>
          <cell r="C31">
            <v>39234</v>
          </cell>
          <cell r="D31" t="str">
            <v>vol</v>
          </cell>
          <cell r="E31">
            <v>102047.20427753622</v>
          </cell>
          <cell r="F31">
            <v>360.29149854980403</v>
          </cell>
          <cell r="G31">
            <v>2269687.2668047673</v>
          </cell>
          <cell r="H31">
            <v>83039.005490388998</v>
          </cell>
          <cell r="I31">
            <v>285643.79538921232</v>
          </cell>
          <cell r="J31">
            <v>57941.549485812997</v>
          </cell>
          <cell r="K31">
            <v>11833.102729315413</v>
          </cell>
          <cell r="L31">
            <v>333178.2631350148</v>
          </cell>
          <cell r="M31">
            <v>139749.25713791131</v>
          </cell>
          <cell r="N31">
            <v>87155.611070381085</v>
          </cell>
          <cell r="Q31">
            <v>2039.0413114877147</v>
          </cell>
          <cell r="R31">
            <v>47506.776591091868</v>
          </cell>
          <cell r="S31">
            <v>72948.596201099077</v>
          </cell>
          <cell r="T31">
            <v>43864.554871679647</v>
          </cell>
          <cell r="U31">
            <v>103003.28475300844</v>
          </cell>
          <cell r="V31">
            <v>133203.75381772991</v>
          </cell>
          <cell r="W31">
            <v>192339.67556358862</v>
          </cell>
          <cell r="AA31">
            <v>181.86262538834083</v>
          </cell>
          <cell r="AD31">
            <v>6300.7696369788609</v>
          </cell>
          <cell r="AE31">
            <v>21776.189617954165</v>
          </cell>
          <cell r="AF31">
            <v>108735.3655913473</v>
          </cell>
          <cell r="AG31">
            <v>52200</v>
          </cell>
        </row>
        <row r="32">
          <cell r="A32">
            <v>2</v>
          </cell>
          <cell r="B32" t="str">
            <v>CapeCod</v>
          </cell>
          <cell r="C32">
            <v>39264</v>
          </cell>
          <cell r="D32" t="str">
            <v>vol</v>
          </cell>
          <cell r="E32">
            <v>120609.78258873981</v>
          </cell>
          <cell r="F32">
            <v>283.78165203535218</v>
          </cell>
          <cell r="G32">
            <v>1882855.5893312262</v>
          </cell>
          <cell r="H32">
            <v>56159.276012847411</v>
          </cell>
          <cell r="I32">
            <v>222158.96876187259</v>
          </cell>
          <cell r="J32">
            <v>38128.515967682339</v>
          </cell>
          <cell r="K32">
            <v>7840.9841665358817</v>
          </cell>
          <cell r="L32">
            <v>354629.50376028055</v>
          </cell>
          <cell r="M32">
            <v>138783.61081920058</v>
          </cell>
          <cell r="N32">
            <v>59923.631679667058</v>
          </cell>
          <cell r="Q32">
            <v>1257.3839530664404</v>
          </cell>
          <cell r="R32">
            <v>30616.740316639767</v>
          </cell>
          <cell r="S32">
            <v>52901.422224616304</v>
          </cell>
          <cell r="T32">
            <v>32355.460678863055</v>
          </cell>
          <cell r="U32">
            <v>95920.61982232127</v>
          </cell>
          <cell r="V32">
            <v>108958.18714122937</v>
          </cell>
          <cell r="W32">
            <v>172876.44777300928</v>
          </cell>
          <cell r="AA32">
            <v>61.175343360445368</v>
          </cell>
          <cell r="AD32">
            <v>5294.408052441202</v>
          </cell>
          <cell r="AE32">
            <v>26175.786188395225</v>
          </cell>
          <cell r="AF32">
            <v>96074.9569891094</v>
          </cell>
          <cell r="AG32">
            <v>30630</v>
          </cell>
        </row>
        <row r="33">
          <cell r="A33">
            <v>2</v>
          </cell>
          <cell r="B33" t="str">
            <v>CapeCod</v>
          </cell>
          <cell r="C33">
            <v>39295</v>
          </cell>
          <cell r="D33" t="str">
            <v>vol</v>
          </cell>
          <cell r="E33">
            <v>111168.86747418701</v>
          </cell>
          <cell r="F33">
            <v>235.85853854848727</v>
          </cell>
          <cell r="G33">
            <v>1647022.1196175502</v>
          </cell>
          <cell r="H33">
            <v>47042.025399420207</v>
          </cell>
          <cell r="I33">
            <v>193953.03787953791</v>
          </cell>
          <cell r="J33">
            <v>34945.290576627165</v>
          </cell>
          <cell r="K33">
            <v>8502.6954662000207</v>
          </cell>
          <cell r="L33">
            <v>348965.79326994665</v>
          </cell>
          <cell r="M33">
            <v>144855.28226322637</v>
          </cell>
          <cell r="N33">
            <v>79398.074219609814</v>
          </cell>
          <cell r="Q33">
            <v>830.97181656226894</v>
          </cell>
          <cell r="R33">
            <v>25483.712518507826</v>
          </cell>
          <cell r="S33">
            <v>48867.017257186024</v>
          </cell>
          <cell r="T33">
            <v>28510.282506525433</v>
          </cell>
          <cell r="U33">
            <v>92982.420867304987</v>
          </cell>
          <cell r="V33">
            <v>108853.76751363737</v>
          </cell>
          <cell r="W33">
            <v>145839.91461570197</v>
          </cell>
          <cell r="AA33">
            <v>1.82930690460489</v>
          </cell>
          <cell r="AD33">
            <v>4858.4980212783448</v>
          </cell>
          <cell r="AE33">
            <v>30646.87096773833</v>
          </cell>
          <cell r="AF33">
            <v>100629.35483860978</v>
          </cell>
          <cell r="AG33">
            <v>32180</v>
          </cell>
        </row>
        <row r="34">
          <cell r="A34">
            <v>2</v>
          </cell>
          <cell r="B34" t="str">
            <v>CapeCod</v>
          </cell>
          <cell r="C34">
            <v>39326</v>
          </cell>
          <cell r="D34" t="str">
            <v>vol</v>
          </cell>
          <cell r="E34">
            <v>107006.52784402868</v>
          </cell>
          <cell r="F34">
            <v>248.00005341465322</v>
          </cell>
          <cell r="G34">
            <v>1738263.5377233145</v>
          </cell>
          <cell r="H34">
            <v>48950.223901479127</v>
          </cell>
          <cell r="I34">
            <v>208133.5655230213</v>
          </cell>
          <cell r="J34">
            <v>42562.588607779267</v>
          </cell>
          <cell r="K34">
            <v>9129.1161759885181</v>
          </cell>
          <cell r="L34">
            <v>344174.81057579099</v>
          </cell>
          <cell r="M34">
            <v>143285.85999643413</v>
          </cell>
          <cell r="N34">
            <v>87491.865489128977</v>
          </cell>
          <cell r="Q34">
            <v>936.2452326511193</v>
          </cell>
          <cell r="R34">
            <v>28040.619541766886</v>
          </cell>
          <cell r="S34">
            <v>51954.889706356123</v>
          </cell>
          <cell r="T34">
            <v>33816.898029794625</v>
          </cell>
          <cell r="U34">
            <v>92554.819544584723</v>
          </cell>
          <cell r="V34">
            <v>119084.02445092564</v>
          </cell>
          <cell r="W34">
            <v>186384.757138405</v>
          </cell>
          <cell r="AA34">
            <v>0</v>
          </cell>
          <cell r="AD34">
            <v>5603.769408163178</v>
          </cell>
          <cell r="AE34">
            <v>34938.259176839187</v>
          </cell>
          <cell r="AF34">
            <v>91025.3548386693</v>
          </cell>
          <cell r="AG34">
            <v>34080</v>
          </cell>
        </row>
        <row r="35">
          <cell r="A35">
            <v>2</v>
          </cell>
          <cell r="B35" t="str">
            <v>CapeCod</v>
          </cell>
          <cell r="C35">
            <v>39356</v>
          </cell>
          <cell r="D35" t="str">
            <v>vol</v>
          </cell>
          <cell r="E35">
            <v>86005.90263681933</v>
          </cell>
          <cell r="F35">
            <v>251.24343489487649</v>
          </cell>
          <cell r="G35">
            <v>1815956.1157505866</v>
          </cell>
          <cell r="H35">
            <v>58860.058631469336</v>
          </cell>
          <cell r="I35">
            <v>213536.38343785147</v>
          </cell>
          <cell r="J35">
            <v>60345.943472044077</v>
          </cell>
          <cell r="K35">
            <v>14903.433828237936</v>
          </cell>
          <cell r="L35">
            <v>298304.58891339152</v>
          </cell>
          <cell r="M35">
            <v>131739.87710378371</v>
          </cell>
          <cell r="N35">
            <v>104088.19442733988</v>
          </cell>
          <cell r="Q35">
            <v>1267.1713697708988</v>
          </cell>
          <cell r="R35">
            <v>33431.850995783039</v>
          </cell>
          <cell r="S35">
            <v>56308.142482060983</v>
          </cell>
          <cell r="T35">
            <v>37894.646229733247</v>
          </cell>
          <cell r="U35">
            <v>91268.722168570064</v>
          </cell>
          <cell r="V35">
            <v>124178.45426506162</v>
          </cell>
          <cell r="W35">
            <v>170533.07696235171</v>
          </cell>
          <cell r="AA35">
            <v>78.964192355866501</v>
          </cell>
          <cell r="AD35">
            <v>6044.2586178575757</v>
          </cell>
          <cell r="AE35">
            <v>22459.063403777782</v>
          </cell>
          <cell r="AF35">
            <v>96941.74193545428</v>
          </cell>
          <cell r="AG35">
            <v>83080</v>
          </cell>
        </row>
        <row r="36">
          <cell r="A36">
            <v>2</v>
          </cell>
          <cell r="B36" t="str">
            <v>CapeCod</v>
          </cell>
          <cell r="C36">
            <v>39387</v>
          </cell>
          <cell r="D36" t="str">
            <v>vol</v>
          </cell>
          <cell r="E36">
            <v>113727.31208727899</v>
          </cell>
          <cell r="F36">
            <v>405.38481034980742</v>
          </cell>
          <cell r="G36">
            <v>3920009.4325758116</v>
          </cell>
          <cell r="H36">
            <v>135522.28003787855</v>
          </cell>
          <cell r="I36">
            <v>503767.05347947829</v>
          </cell>
          <cell r="J36">
            <v>148973.05067633078</v>
          </cell>
          <cell r="K36">
            <v>53245.081627498876</v>
          </cell>
          <cell r="L36">
            <v>310959.79062659474</v>
          </cell>
          <cell r="M36">
            <v>144694.66891270768</v>
          </cell>
          <cell r="N36">
            <v>116927.49753694578</v>
          </cell>
          <cell r="Q36">
            <v>2762.15374375192</v>
          </cell>
          <cell r="R36">
            <v>75788.821638690715</v>
          </cell>
          <cell r="S36">
            <v>117580.23582749613</v>
          </cell>
          <cell r="T36">
            <v>67227.534761259682</v>
          </cell>
          <cell r="U36">
            <v>131176.50392834831</v>
          </cell>
          <cell r="V36">
            <v>188758.79125637983</v>
          </cell>
          <cell r="W36">
            <v>182501.36693662405</v>
          </cell>
          <cell r="AA36">
            <v>788.03580764388607</v>
          </cell>
          <cell r="AD36">
            <v>7825.8842435679371</v>
          </cell>
          <cell r="AE36">
            <v>22283.419354796377</v>
          </cell>
          <cell r="AF36">
            <v>123524.40101040159</v>
          </cell>
          <cell r="AG36">
            <v>60190</v>
          </cell>
        </row>
        <row r="37">
          <cell r="A37">
            <v>2</v>
          </cell>
          <cell r="B37" t="str">
            <v>CapeCod</v>
          </cell>
          <cell r="C37">
            <v>39417</v>
          </cell>
          <cell r="D37" t="str">
            <v>vol</v>
          </cell>
          <cell r="E37">
            <v>165959.33117029522</v>
          </cell>
          <cell r="F37">
            <v>561.48025314319807</v>
          </cell>
          <cell r="G37">
            <v>8870716.8024498112</v>
          </cell>
          <cell r="H37">
            <v>301064.23559798108</v>
          </cell>
          <cell r="I37">
            <v>1284575.1143849816</v>
          </cell>
          <cell r="J37">
            <v>320278.12184156734</v>
          </cell>
          <cell r="K37">
            <v>90658.75220190463</v>
          </cell>
          <cell r="L37">
            <v>422138.56348903186</v>
          </cell>
          <cell r="M37">
            <v>178637.94462910565</v>
          </cell>
          <cell r="N37">
            <v>109780.05252010551</v>
          </cell>
          <cell r="Q37">
            <v>7280.8297488728676</v>
          </cell>
          <cell r="R37">
            <v>174304.42521417717</v>
          </cell>
          <cell r="S37">
            <v>265479.47229811916</v>
          </cell>
          <cell r="T37">
            <v>152491.78004098171</v>
          </cell>
          <cell r="U37">
            <v>188255.6174977129</v>
          </cell>
          <cell r="V37">
            <v>314891.5187983893</v>
          </cell>
          <cell r="W37">
            <v>255667.07686324796</v>
          </cell>
          <cell r="AA37">
            <v>1808.0148903839329</v>
          </cell>
          <cell r="AD37">
            <v>13114.599430160832</v>
          </cell>
          <cell r="AE37">
            <v>20038.463343080133</v>
          </cell>
          <cell r="AF37">
            <v>148986.93626048046</v>
          </cell>
          <cell r="AG37">
            <v>25640</v>
          </cell>
        </row>
        <row r="38">
          <cell r="A38">
            <v>2</v>
          </cell>
          <cell r="B38" t="str">
            <v>CapeCod</v>
          </cell>
          <cell r="C38">
            <v>39448</v>
          </cell>
          <cell r="D38" t="str">
            <v>vol</v>
          </cell>
          <cell r="E38">
            <v>170140.26065437129</v>
          </cell>
          <cell r="F38">
            <v>681.78382857861379</v>
          </cell>
          <cell r="G38">
            <v>10569798.215879139</v>
          </cell>
          <cell r="H38">
            <v>364780.71524004475</v>
          </cell>
          <cell r="I38">
            <v>1641111.5493885118</v>
          </cell>
          <cell r="J38">
            <v>359324.21190095006</v>
          </cell>
          <cell r="K38">
            <v>103104.70473403987</v>
          </cell>
          <cell r="L38">
            <v>461631.86585042306</v>
          </cell>
          <cell r="M38">
            <v>180862.85605718402</v>
          </cell>
          <cell r="N38">
            <v>122016.29866908983</v>
          </cell>
          <cell r="Q38">
            <v>8623.5422372198627</v>
          </cell>
          <cell r="R38">
            <v>213035.36071066355</v>
          </cell>
          <cell r="S38">
            <v>301224.54244151752</v>
          </cell>
          <cell r="T38">
            <v>166665.66590058073</v>
          </cell>
          <cell r="U38">
            <v>202607.14063669147</v>
          </cell>
          <cell r="V38">
            <v>366997.77147239633</v>
          </cell>
          <cell r="W38">
            <v>275771.43685879948</v>
          </cell>
          <cell r="AA38">
            <v>2523.8434516901584</v>
          </cell>
          <cell r="AD38">
            <v>16349.411441211352</v>
          </cell>
          <cell r="AE38">
            <v>20410.008797558017</v>
          </cell>
          <cell r="AF38">
            <v>143890.07822762791</v>
          </cell>
          <cell r="AG38">
            <v>0</v>
          </cell>
        </row>
        <row r="39">
          <cell r="A39">
            <v>2</v>
          </cell>
          <cell r="B39" t="str">
            <v>CapeCod</v>
          </cell>
          <cell r="C39">
            <v>39479</v>
          </cell>
          <cell r="D39" t="str">
            <v>vol</v>
          </cell>
          <cell r="E39">
            <v>163393.90359361155</v>
          </cell>
          <cell r="F39">
            <v>690.13774827220186</v>
          </cell>
          <cell r="G39">
            <v>10609071.143432347</v>
          </cell>
          <cell r="H39">
            <v>381953.81365061586</v>
          </cell>
          <cell r="I39">
            <v>1667113.2432411504</v>
          </cell>
          <cell r="J39">
            <v>340522.84247259842</v>
          </cell>
          <cell r="K39">
            <v>98913.510029901037</v>
          </cell>
          <cell r="L39">
            <v>458159.06749375834</v>
          </cell>
          <cell r="M39">
            <v>174189.04123739022</v>
          </cell>
          <cell r="N39">
            <v>132710.0464285654</v>
          </cell>
          <cell r="Q39">
            <v>8720.9256026674411</v>
          </cell>
          <cell r="R39">
            <v>239670.89668221431</v>
          </cell>
          <cell r="S39">
            <v>321075.9036285624</v>
          </cell>
          <cell r="T39">
            <v>183776.39287524659</v>
          </cell>
          <cell r="U39">
            <v>234191.16085741267</v>
          </cell>
          <cell r="V39">
            <v>374573.53947452223</v>
          </cell>
          <cell r="W39">
            <v>281383.42650479823</v>
          </cell>
          <cell r="AA39">
            <v>2636.1416579221841</v>
          </cell>
          <cell r="AD39">
            <v>17445.511004741311</v>
          </cell>
          <cell r="AE39">
            <v>21031.83820404857</v>
          </cell>
          <cell r="AF39">
            <v>131521.15872172642</v>
          </cell>
          <cell r="AG39">
            <v>0</v>
          </cell>
        </row>
        <row r="40">
          <cell r="A40">
            <v>2</v>
          </cell>
          <cell r="B40" t="str">
            <v>CapeCod</v>
          </cell>
          <cell r="C40">
            <v>39508</v>
          </cell>
          <cell r="D40" t="str">
            <v>vol</v>
          </cell>
          <cell r="E40">
            <v>141051.58010801801</v>
          </cell>
          <cell r="F40">
            <v>643.96313911752304</v>
          </cell>
          <cell r="G40">
            <v>9163564.5769493151</v>
          </cell>
          <cell r="H40">
            <v>343834.85303592042</v>
          </cell>
          <cell r="I40">
            <v>1457631.7849669161</v>
          </cell>
          <cell r="J40">
            <v>303361.35886067472</v>
          </cell>
          <cell r="K40">
            <v>86261.787726611394</v>
          </cell>
          <cell r="L40">
            <v>426317.67442354222</v>
          </cell>
          <cell r="M40">
            <v>172537.27900344937</v>
          </cell>
          <cell r="N40">
            <v>144183.08077956759</v>
          </cell>
          <cell r="Q40">
            <v>8500.0194392505946</v>
          </cell>
          <cell r="R40">
            <v>216874.98543037495</v>
          </cell>
          <cell r="S40">
            <v>277951.45512215747</v>
          </cell>
          <cell r="T40">
            <v>151938.95340830117</v>
          </cell>
          <cell r="U40">
            <v>193931.32117167552</v>
          </cell>
          <cell r="V40">
            <v>340000.7061155499</v>
          </cell>
          <cell r="W40">
            <v>226172.91805672637</v>
          </cell>
          <cell r="AA40">
            <v>2222.6727642267897</v>
          </cell>
          <cell r="AD40">
            <v>16237.917811844734</v>
          </cell>
          <cell r="AE40">
            <v>18718.399332568057</v>
          </cell>
          <cell r="AF40">
            <v>117748.31562072314</v>
          </cell>
          <cell r="AG40">
            <v>2950</v>
          </cell>
        </row>
        <row r="41">
          <cell r="A41">
            <v>2</v>
          </cell>
          <cell r="B41" t="str">
            <v>CapeCod</v>
          </cell>
          <cell r="C41">
            <v>39539</v>
          </cell>
          <cell r="D41" t="str">
            <v>vol</v>
          </cell>
          <cell r="E41">
            <v>125626.65781420941</v>
          </cell>
          <cell r="F41">
            <v>569.05835971985027</v>
          </cell>
          <cell r="G41">
            <v>7088047.2953733327</v>
          </cell>
          <cell r="H41">
            <v>277118.7367550229</v>
          </cell>
          <cell r="I41">
            <v>1084738.7140689024</v>
          </cell>
          <cell r="J41">
            <v>241795.26102692346</v>
          </cell>
          <cell r="K41">
            <v>69067.067780636717</v>
          </cell>
          <cell r="L41">
            <v>378207.48796847404</v>
          </cell>
          <cell r="M41">
            <v>158177.62377755623</v>
          </cell>
          <cell r="N41">
            <v>130405.03761100156</v>
          </cell>
          <cell r="Q41">
            <v>6721.0749197999248</v>
          </cell>
          <cell r="R41">
            <v>170424.47620318684</v>
          </cell>
          <cell r="S41">
            <v>222705.87294652101</v>
          </cell>
          <cell r="T41">
            <v>121782.45278043396</v>
          </cell>
          <cell r="U41">
            <v>172681.63871210592</v>
          </cell>
          <cell r="V41">
            <v>274465.56910139887</v>
          </cell>
          <cell r="W41">
            <v>202190.00148287779</v>
          </cell>
          <cell r="AA41">
            <v>1246.0117882073391</v>
          </cell>
          <cell r="AD41">
            <v>14481.677927048644</v>
          </cell>
          <cell r="AE41">
            <v>16757.905707158148</v>
          </cell>
          <cell r="AF41">
            <v>129113.67885618284</v>
          </cell>
          <cell r="AG41">
            <v>70200</v>
          </cell>
        </row>
        <row r="42">
          <cell r="A42">
            <v>2</v>
          </cell>
          <cell r="B42" t="str">
            <v>CapeCod</v>
          </cell>
          <cell r="C42">
            <v>39569</v>
          </cell>
          <cell r="D42" t="str">
            <v>vol</v>
          </cell>
          <cell r="E42">
            <v>115850.73533032137</v>
          </cell>
          <cell r="F42">
            <v>522.01404336274391</v>
          </cell>
          <cell r="G42">
            <v>4165283.4768373561</v>
          </cell>
          <cell r="H42">
            <v>168062.15428714696</v>
          </cell>
          <cell r="I42">
            <v>578303.20981324627</v>
          </cell>
          <cell r="J42">
            <v>161044.35951109038</v>
          </cell>
          <cell r="K42">
            <v>42879.995771471535</v>
          </cell>
          <cell r="L42">
            <v>333433.00546101958</v>
          </cell>
          <cell r="M42">
            <v>135721.95746923573</v>
          </cell>
          <cell r="N42">
            <v>123482.44827585365</v>
          </cell>
          <cell r="Q42">
            <v>3966.194294417804</v>
          </cell>
          <cell r="R42">
            <v>108190.79525035706</v>
          </cell>
          <cell r="S42">
            <v>138240.21055728788</v>
          </cell>
          <cell r="T42">
            <v>92026.731245279341</v>
          </cell>
          <cell r="U42">
            <v>131719.79746018775</v>
          </cell>
          <cell r="V42">
            <v>185193.24165057499</v>
          </cell>
          <cell r="W42">
            <v>215248.45532020548</v>
          </cell>
          <cell r="AA42">
            <v>493.99611983125226</v>
          </cell>
          <cell r="AD42">
            <v>12021.945211740918</v>
          </cell>
          <cell r="AE42">
            <v>21101.275744416289</v>
          </cell>
          <cell r="AF42">
            <v>158711.06151136768</v>
          </cell>
          <cell r="AG42">
            <v>63000</v>
          </cell>
        </row>
        <row r="43">
          <cell r="A43">
            <v>2</v>
          </cell>
          <cell r="B43" t="str">
            <v>CapeCod</v>
          </cell>
          <cell r="C43">
            <v>39600</v>
          </cell>
          <cell r="D43" t="str">
            <v>vol</v>
          </cell>
          <cell r="E43">
            <v>108310.38097153696</v>
          </cell>
          <cell r="F43">
            <v>390.08960111988739</v>
          </cell>
          <cell r="G43">
            <v>2500338.688433026</v>
          </cell>
          <cell r="H43">
            <v>94074.413491223691</v>
          </cell>
          <cell r="I43">
            <v>298760.59807726153</v>
          </cell>
          <cell r="J43">
            <v>81904.715962491813</v>
          </cell>
          <cell r="K43">
            <v>19072.69040220754</v>
          </cell>
          <cell r="L43">
            <v>320597.71902767668</v>
          </cell>
          <cell r="M43">
            <v>120415.35408141439</v>
          </cell>
          <cell r="N43">
            <v>124222.4737070868</v>
          </cell>
          <cell r="Q43">
            <v>2538.2840513946594</v>
          </cell>
          <cell r="R43">
            <v>61920.864696837729</v>
          </cell>
          <cell r="S43">
            <v>81029.167343363224</v>
          </cell>
          <cell r="T43">
            <v>44959.597241488395</v>
          </cell>
          <cell r="U43">
            <v>106092.62621070984</v>
          </cell>
          <cell r="V43">
            <v>157271.80660459027</v>
          </cell>
          <cell r="W43">
            <v>188677.30757384005</v>
          </cell>
          <cell r="AA43">
            <v>78.340434326266404</v>
          </cell>
          <cell r="AD43">
            <v>10001.45116675692</v>
          </cell>
          <cell r="AE43">
            <v>19241.775537591398</v>
          </cell>
          <cell r="AF43">
            <v>130409.2490649893</v>
          </cell>
          <cell r="AG43">
            <v>63770</v>
          </cell>
        </row>
        <row r="44">
          <cell r="A44">
            <v>2</v>
          </cell>
          <cell r="B44" t="str">
            <v>CapeCod</v>
          </cell>
          <cell r="C44">
            <v>39630</v>
          </cell>
          <cell r="D44" t="str">
            <v>vol</v>
          </cell>
          <cell r="E44">
            <v>104898.11180309784</v>
          </cell>
          <cell r="F44">
            <v>349.72643466085043</v>
          </cell>
          <cell r="G44">
            <v>1715662.2187771166</v>
          </cell>
          <cell r="H44">
            <v>57039.725910711459</v>
          </cell>
          <cell r="I44">
            <v>193432.5465501679</v>
          </cell>
          <cell r="J44">
            <v>47158.533214003677</v>
          </cell>
          <cell r="K44">
            <v>17765.921719650505</v>
          </cell>
          <cell r="L44">
            <v>321386.01377805771</v>
          </cell>
          <cell r="M44">
            <v>107115.2315796115</v>
          </cell>
          <cell r="N44">
            <v>59226.192958958854</v>
          </cell>
          <cell r="Q44">
            <v>1022.7421131398298</v>
          </cell>
          <cell r="R44">
            <v>37000.425882482086</v>
          </cell>
          <cell r="S44">
            <v>55343.60238925078</v>
          </cell>
          <cell r="T44">
            <v>30901.662124473856</v>
          </cell>
          <cell r="U44">
            <v>91653.16085706529</v>
          </cell>
          <cell r="V44">
            <v>108559.91892314798</v>
          </cell>
          <cell r="W44">
            <v>165254.84529795795</v>
          </cell>
          <cell r="AA44">
            <v>4.9788934047537659</v>
          </cell>
          <cell r="AD44">
            <v>9018.5670833702134</v>
          </cell>
          <cell r="AE44">
            <v>21725.78494623303</v>
          </cell>
          <cell r="AF44">
            <v>107912.54007871446</v>
          </cell>
          <cell r="AG44">
            <v>42540</v>
          </cell>
        </row>
        <row r="45">
          <cell r="A45">
            <v>2</v>
          </cell>
          <cell r="B45" t="str">
            <v>CapeCod</v>
          </cell>
          <cell r="C45">
            <v>39661</v>
          </cell>
          <cell r="D45" t="str">
            <v>vol</v>
          </cell>
          <cell r="E45">
            <v>105682.35401338551</v>
          </cell>
          <cell r="F45">
            <v>326.23045919933458</v>
          </cell>
          <cell r="G45">
            <v>1629315.1463561195</v>
          </cell>
          <cell r="H45">
            <v>52017.054876243143</v>
          </cell>
          <cell r="I45">
            <v>198009.84791309957</v>
          </cell>
          <cell r="J45">
            <v>49964.014009325314</v>
          </cell>
          <cell r="K45">
            <v>7792.9901950336998</v>
          </cell>
          <cell r="L45">
            <v>335929.07443688274</v>
          </cell>
          <cell r="M45">
            <v>121881.09522365553</v>
          </cell>
          <cell r="N45">
            <v>128883.88290229761</v>
          </cell>
          <cell r="Q45">
            <v>832.28710754541646</v>
          </cell>
          <cell r="R45">
            <v>35657.493125948604</v>
          </cell>
          <cell r="S45">
            <v>52941.710774651132</v>
          </cell>
          <cell r="T45">
            <v>39541.690065476992</v>
          </cell>
          <cell r="U45">
            <v>93442.007450298916</v>
          </cell>
          <cell r="V45">
            <v>113826.66203562074</v>
          </cell>
          <cell r="W45">
            <v>177356.64659252029</v>
          </cell>
          <cell r="AA45">
            <v>0</v>
          </cell>
          <cell r="AD45">
            <v>8545.4800265646336</v>
          </cell>
          <cell r="AE45">
            <v>29740.22385138645</v>
          </cell>
          <cell r="AF45">
            <v>120020.64516084638</v>
          </cell>
          <cell r="AG45">
            <v>31130</v>
          </cell>
        </row>
        <row r="46">
          <cell r="A46">
            <v>2</v>
          </cell>
          <cell r="B46" t="str">
            <v>CapeCod</v>
          </cell>
          <cell r="C46">
            <v>39692</v>
          </cell>
          <cell r="D46" t="str">
            <v>vol</v>
          </cell>
          <cell r="E46">
            <v>100638.22851458543</v>
          </cell>
          <cell r="F46">
            <v>363.43775557625042</v>
          </cell>
          <cell r="G46">
            <v>1708782.4404416208</v>
          </cell>
          <cell r="H46">
            <v>56910.017693718888</v>
          </cell>
          <cell r="I46">
            <v>205844.52181476986</v>
          </cell>
          <cell r="J46">
            <v>52444.547361555888</v>
          </cell>
          <cell r="K46">
            <v>10133.913166976366</v>
          </cell>
          <cell r="L46">
            <v>315404.91912618384</v>
          </cell>
          <cell r="M46">
            <v>121409.04064824882</v>
          </cell>
          <cell r="N46">
            <v>133028.38376436781</v>
          </cell>
          <cell r="Q46">
            <v>935.23336980132456</v>
          </cell>
          <cell r="R46">
            <v>35237.218857647262</v>
          </cell>
          <cell r="S46">
            <v>56522.145931732528</v>
          </cell>
          <cell r="T46">
            <v>54068.872643835799</v>
          </cell>
          <cell r="U46">
            <v>94344.789253516763</v>
          </cell>
          <cell r="V46">
            <v>117933.1666655334</v>
          </cell>
          <cell r="W46">
            <v>179867.49068215868</v>
          </cell>
          <cell r="AA46">
            <v>0</v>
          </cell>
          <cell r="AD46">
            <v>9417.4975971558633</v>
          </cell>
          <cell r="AE46">
            <v>30136.895964212748</v>
          </cell>
          <cell r="AF46">
            <v>119673.52688157934</v>
          </cell>
          <cell r="AG46">
            <v>33620</v>
          </cell>
        </row>
        <row r="47">
          <cell r="A47">
            <v>2</v>
          </cell>
          <cell r="B47" t="str">
            <v>CapeCod</v>
          </cell>
          <cell r="C47">
            <v>39722</v>
          </cell>
          <cell r="D47" t="str">
            <v>vol</v>
          </cell>
          <cell r="E47">
            <v>89398.767702068828</v>
          </cell>
          <cell r="F47">
            <v>372.6495732349174</v>
          </cell>
          <cell r="G47">
            <v>2071349.5336993006</v>
          </cell>
          <cell r="H47">
            <v>72831.123650095586</v>
          </cell>
          <cell r="I47">
            <v>249463.00617620125</v>
          </cell>
          <cell r="J47">
            <v>82904.976561239193</v>
          </cell>
          <cell r="K47">
            <v>30330.087972762129</v>
          </cell>
          <cell r="L47">
            <v>278132.50389987614</v>
          </cell>
          <cell r="M47">
            <v>107822.6189466591</v>
          </cell>
          <cell r="N47">
            <v>122261.69236498723</v>
          </cell>
          <cell r="Q47">
            <v>1569.8988651570648</v>
          </cell>
          <cell r="R47">
            <v>45682.831275368284</v>
          </cell>
          <cell r="S47">
            <v>75756.578242170188</v>
          </cell>
          <cell r="T47">
            <v>64326.453881308473</v>
          </cell>
          <cell r="U47">
            <v>94814.904792475616</v>
          </cell>
          <cell r="V47">
            <v>139812.94507555742</v>
          </cell>
          <cell r="W47">
            <v>170983.19449463501</v>
          </cell>
          <cell r="AA47">
            <v>87</v>
          </cell>
          <cell r="AD47">
            <v>8290.1230643415038</v>
          </cell>
          <cell r="AE47">
            <v>20088.56682024524</v>
          </cell>
          <cell r="AF47">
            <v>115451.66081339863</v>
          </cell>
          <cell r="AG47">
            <v>83690</v>
          </cell>
        </row>
        <row r="48">
          <cell r="A48">
            <v>2</v>
          </cell>
          <cell r="B48" t="str">
            <v>CapeCod</v>
          </cell>
          <cell r="C48">
            <v>39753</v>
          </cell>
          <cell r="D48" t="str">
            <v>vol</v>
          </cell>
          <cell r="E48">
            <v>107158.41298318034</v>
          </cell>
          <cell r="F48">
            <v>635.30137548056689</v>
          </cell>
          <cell r="G48">
            <v>4131658.8969616918</v>
          </cell>
          <cell r="H48">
            <v>183632.34479778667</v>
          </cell>
          <cell r="I48">
            <v>542481.11535517161</v>
          </cell>
          <cell r="J48">
            <v>144898.49833481817</v>
          </cell>
          <cell r="K48">
            <v>58587.866393063945</v>
          </cell>
          <cell r="L48">
            <v>282383.86248829472</v>
          </cell>
          <cell r="M48">
            <v>121100.01260489457</v>
          </cell>
          <cell r="N48">
            <v>141781.80287310435</v>
          </cell>
          <cell r="Q48">
            <v>3199.5115009651172</v>
          </cell>
          <cell r="R48">
            <v>101287.15896996348</v>
          </cell>
          <cell r="S48">
            <v>147436.06449001844</v>
          </cell>
          <cell r="T48">
            <v>98889.105787061126</v>
          </cell>
          <cell r="U48">
            <v>127342.82721770571</v>
          </cell>
          <cell r="V48">
            <v>196761.28471129105</v>
          </cell>
          <cell r="W48">
            <v>165118.81750682113</v>
          </cell>
          <cell r="AA48">
            <v>683.87554585142107</v>
          </cell>
          <cell r="AD48">
            <v>10006.186824861044</v>
          </cell>
          <cell r="AE48">
            <v>17247.972862254835</v>
          </cell>
          <cell r="AF48">
            <v>117591.09651160233</v>
          </cell>
          <cell r="AG48">
            <v>46670</v>
          </cell>
        </row>
        <row r="49">
          <cell r="A49">
            <v>2</v>
          </cell>
          <cell r="B49" t="str">
            <v>CapeCod</v>
          </cell>
          <cell r="C49">
            <v>39783</v>
          </cell>
          <cell r="D49" t="str">
            <v>vol</v>
          </cell>
          <cell r="E49">
            <v>149647.03105699035</v>
          </cell>
          <cell r="F49">
            <v>968.89509351502386</v>
          </cell>
          <cell r="G49">
            <v>8206402.3839329071</v>
          </cell>
          <cell r="H49">
            <v>366372.9971350113</v>
          </cell>
          <cell r="I49">
            <v>1184478.0242574993</v>
          </cell>
          <cell r="J49">
            <v>281332.16288300563</v>
          </cell>
          <cell r="K49">
            <v>66591.222397256759</v>
          </cell>
          <cell r="L49">
            <v>372295.38058660348</v>
          </cell>
          <cell r="M49">
            <v>148049.98872372165</v>
          </cell>
          <cell r="N49">
            <v>151032.57142857136</v>
          </cell>
          <cell r="Q49">
            <v>7124.4567006675352</v>
          </cell>
          <cell r="R49">
            <v>203916.60860411439</v>
          </cell>
          <cell r="S49">
            <v>277060.28453988937</v>
          </cell>
          <cell r="T49">
            <v>161937.86192097876</v>
          </cell>
          <cell r="U49">
            <v>198538.01171619428</v>
          </cell>
          <cell r="V49">
            <v>296312.74333629868</v>
          </cell>
          <cell r="W49">
            <v>237471.67927640676</v>
          </cell>
          <cell r="AA49">
            <v>2500.5097097944226</v>
          </cell>
          <cell r="AC49">
            <v>1088.7096774578004</v>
          </cell>
          <cell r="AD49">
            <v>16770.180469911553</v>
          </cell>
          <cell r="AE49">
            <v>18813.53405015916</v>
          </cell>
          <cell r="AF49">
            <v>170460.65223457295</v>
          </cell>
          <cell r="AG49">
            <v>23500</v>
          </cell>
        </row>
        <row r="50">
          <cell r="A50">
            <v>2</v>
          </cell>
          <cell r="B50" t="str">
            <v>CapeCod</v>
          </cell>
          <cell r="C50">
            <v>39814</v>
          </cell>
          <cell r="D50" t="str">
            <v>vol</v>
          </cell>
          <cell r="E50">
            <v>181807.64555839129</v>
          </cell>
          <cell r="F50">
            <v>1067.4183060159532</v>
          </cell>
          <cell r="G50">
            <v>11384624.901807278</v>
          </cell>
          <cell r="H50">
            <v>487620.40518761228</v>
          </cell>
          <cell r="I50">
            <v>1735762.7127484072</v>
          </cell>
          <cell r="J50">
            <v>369234.01064166194</v>
          </cell>
          <cell r="K50">
            <v>80226.758242900643</v>
          </cell>
          <cell r="L50">
            <v>449153.85875727743</v>
          </cell>
          <cell r="M50">
            <v>163840.42123293463</v>
          </cell>
          <cell r="N50">
            <v>127156.7026141625</v>
          </cell>
          <cell r="Q50">
            <v>8525.0176276047969</v>
          </cell>
          <cell r="R50">
            <v>286336.1051459086</v>
          </cell>
          <cell r="S50">
            <v>336658.56791743758</v>
          </cell>
          <cell r="T50">
            <v>221426.79742450643</v>
          </cell>
          <cell r="U50">
            <v>257139.82385220338</v>
          </cell>
          <cell r="V50">
            <v>373926.12636942731</v>
          </cell>
          <cell r="W50">
            <v>291193.68243714439</v>
          </cell>
          <cell r="AA50">
            <v>2946.9283338801542</v>
          </cell>
          <cell r="AC50">
            <v>1443.225806450235</v>
          </cell>
          <cell r="AD50">
            <v>18583.601426514335</v>
          </cell>
          <cell r="AE50">
            <v>18491.838709630072</v>
          </cell>
          <cell r="AF50">
            <v>177640.55158605051</v>
          </cell>
          <cell r="AG50">
            <v>0</v>
          </cell>
        </row>
        <row r="51">
          <cell r="A51">
            <v>2</v>
          </cell>
          <cell r="B51" t="str">
            <v>CapeCod</v>
          </cell>
          <cell r="C51">
            <v>39845</v>
          </cell>
          <cell r="D51" t="str">
            <v>vol</v>
          </cell>
          <cell r="E51">
            <v>175895.5292039889</v>
          </cell>
          <cell r="F51">
            <v>1100.1700687651824</v>
          </cell>
          <cell r="G51">
            <v>11679612.42874697</v>
          </cell>
          <cell r="H51">
            <v>523762.78838252259</v>
          </cell>
          <cell r="I51">
            <v>1824602.6668915714</v>
          </cell>
          <cell r="J51">
            <v>353807.53691947972</v>
          </cell>
          <cell r="K51">
            <v>69673.540991305985</v>
          </cell>
          <cell r="L51">
            <v>447218.77869630628</v>
          </cell>
          <cell r="M51">
            <v>169048.73139108811</v>
          </cell>
          <cell r="N51">
            <v>126425.03490809561</v>
          </cell>
          <cell r="Q51">
            <v>9868.3580390573807</v>
          </cell>
          <cell r="R51">
            <v>314019.04884735739</v>
          </cell>
          <cell r="S51">
            <v>371785.37700929691</v>
          </cell>
          <cell r="T51">
            <v>218382.94214450376</v>
          </cell>
          <cell r="U51">
            <v>243280.46647515384</v>
          </cell>
          <cell r="V51">
            <v>365428.48873338447</v>
          </cell>
          <cell r="W51">
            <v>269551.84304656455</v>
          </cell>
          <cell r="AA51">
            <v>2397.6864104669075</v>
          </cell>
          <cell r="AC51">
            <v>1832.350230410696</v>
          </cell>
          <cell r="AD51">
            <v>19008.478344153144</v>
          </cell>
          <cell r="AE51">
            <v>15616.13517663255</v>
          </cell>
          <cell r="AF51">
            <v>166070.76633442199</v>
          </cell>
          <cell r="AG51">
            <v>0</v>
          </cell>
        </row>
        <row r="52">
          <cell r="A52">
            <v>2</v>
          </cell>
          <cell r="B52" t="str">
            <v>CapeCod</v>
          </cell>
          <cell r="C52">
            <v>39873</v>
          </cell>
          <cell r="D52" t="str">
            <v>vol</v>
          </cell>
          <cell r="E52">
            <v>139813.70071576224</v>
          </cell>
          <cell r="F52">
            <v>1014.5639526643522</v>
          </cell>
          <cell r="G52">
            <v>9292147.3871735688</v>
          </cell>
          <cell r="H52">
            <v>440656.11396579549</v>
          </cell>
          <cell r="I52">
            <v>1476190.3381894496</v>
          </cell>
          <cell r="J52">
            <v>305796.61130117718</v>
          </cell>
          <cell r="K52">
            <v>60592.784218658679</v>
          </cell>
          <cell r="L52">
            <v>400059.62738723966</v>
          </cell>
          <cell r="M52">
            <v>151120.21878515062</v>
          </cell>
          <cell r="N52">
            <v>122591.54819074976</v>
          </cell>
          <cell r="Q52">
            <v>8242.2125113546645</v>
          </cell>
          <cell r="R52">
            <v>267512.6214056476</v>
          </cell>
          <cell r="S52">
            <v>318858.35663092392</v>
          </cell>
          <cell r="T52">
            <v>201866.29898324603</v>
          </cell>
          <cell r="U52">
            <v>213298.72921473705</v>
          </cell>
          <cell r="V52">
            <v>315337.94024953799</v>
          </cell>
          <cell r="W52">
            <v>255797.73003043231</v>
          </cell>
          <cell r="AA52">
            <v>2521</v>
          </cell>
          <cell r="AC52">
            <v>7742.6761643066448</v>
          </cell>
          <cell r="AD52">
            <v>17144.873579048784</v>
          </cell>
          <cell r="AE52">
            <v>16918.700563034512</v>
          </cell>
          <cell r="AF52">
            <v>151207.42795655513</v>
          </cell>
          <cell r="AG52">
            <v>0</v>
          </cell>
        </row>
        <row r="53">
          <cell r="A53">
            <v>2</v>
          </cell>
          <cell r="B53" t="str">
            <v>CapeCod</v>
          </cell>
          <cell r="C53">
            <v>39904</v>
          </cell>
          <cell r="D53" t="str">
            <v>vol</v>
          </cell>
          <cell r="E53">
            <v>118673.14037259683</v>
          </cell>
          <cell r="F53">
            <v>896.94205227810789</v>
          </cell>
          <cell r="G53">
            <v>6924462.2264506537</v>
          </cell>
          <cell r="H53">
            <v>342139.17783230008</v>
          </cell>
          <cell r="I53">
            <v>1025822.2299586043</v>
          </cell>
          <cell r="J53">
            <v>222868.86495807883</v>
          </cell>
          <cell r="K53">
            <v>44902.042660389328</v>
          </cell>
          <cell r="L53">
            <v>343521.95024494757</v>
          </cell>
          <cell r="M53">
            <v>139443.2979135903</v>
          </cell>
          <cell r="N53">
            <v>99285.851708382339</v>
          </cell>
          <cell r="Q53">
            <v>6349.541661011358</v>
          </cell>
          <cell r="R53">
            <v>201550.76275731396</v>
          </cell>
          <cell r="S53">
            <v>247743.02705035044</v>
          </cell>
          <cell r="T53">
            <v>163084.98750539878</v>
          </cell>
          <cell r="U53">
            <v>181970.09831712357</v>
          </cell>
          <cell r="V53">
            <v>244140.83125719184</v>
          </cell>
          <cell r="W53">
            <v>232070.16865463933</v>
          </cell>
          <cell r="AA53">
            <v>1785.615320079962</v>
          </cell>
          <cell r="AC53">
            <v>19233.297425143413</v>
          </cell>
          <cell r="AD53">
            <v>14707.959066610783</v>
          </cell>
          <cell r="AE53">
            <v>15476.489913018646</v>
          </cell>
          <cell r="AF53">
            <v>149122.71962573758</v>
          </cell>
          <cell r="AG53">
            <v>57900</v>
          </cell>
        </row>
        <row r="54">
          <cell r="A54">
            <v>2</v>
          </cell>
          <cell r="B54" t="str">
            <v>CapeCod</v>
          </cell>
          <cell r="C54">
            <v>39934</v>
          </cell>
          <cell r="D54" t="str">
            <v>vol</v>
          </cell>
          <cell r="E54">
            <v>98955.835803616472</v>
          </cell>
          <cell r="F54">
            <v>781.74936907687061</v>
          </cell>
          <cell r="G54">
            <v>3644745.228758472</v>
          </cell>
          <cell r="H54">
            <v>209401.94050439738</v>
          </cell>
          <cell r="I54">
            <v>492332.17198111856</v>
          </cell>
          <cell r="J54">
            <v>114725.67832093012</v>
          </cell>
          <cell r="K54">
            <v>16774.916412244111</v>
          </cell>
          <cell r="L54">
            <v>290347.45522998204</v>
          </cell>
          <cell r="M54">
            <v>117938.4279437949</v>
          </cell>
          <cell r="N54">
            <v>103049.14382718728</v>
          </cell>
          <cell r="Q54">
            <v>4131.0689632056428</v>
          </cell>
          <cell r="R54">
            <v>116511.58311880531</v>
          </cell>
          <cell r="S54">
            <v>154654.19700628088</v>
          </cell>
          <cell r="T54">
            <v>96421.788304779708</v>
          </cell>
          <cell r="U54">
            <v>134315.40134348598</v>
          </cell>
          <cell r="V54">
            <v>187664.82286272827</v>
          </cell>
          <cell r="W54">
            <v>219218.7082077339</v>
          </cell>
          <cell r="AA54">
            <v>555.52392702027282</v>
          </cell>
          <cell r="AC54">
            <v>23046.787488166225</v>
          </cell>
          <cell r="AD54">
            <v>12311.343998579314</v>
          </cell>
          <cell r="AE54">
            <v>15923.093701994745</v>
          </cell>
          <cell r="AF54">
            <v>147172.1305324175</v>
          </cell>
          <cell r="AG54">
            <v>74410</v>
          </cell>
        </row>
        <row r="55">
          <cell r="A55">
            <v>2</v>
          </cell>
          <cell r="B55" t="str">
            <v>CapeCod</v>
          </cell>
          <cell r="C55">
            <v>39965</v>
          </cell>
          <cell r="D55" t="str">
            <v>vol</v>
          </cell>
          <cell r="E55">
            <v>110574.33391326063</v>
          </cell>
          <cell r="F55">
            <v>711.14223432132576</v>
          </cell>
          <cell r="G55">
            <v>2489858.8068827717</v>
          </cell>
          <cell r="H55">
            <v>123977.03903704925</v>
          </cell>
          <cell r="I55">
            <v>274151.20389416005</v>
          </cell>
          <cell r="J55">
            <v>66853.688634700244</v>
          </cell>
          <cell r="K55">
            <v>11462.077034070209</v>
          </cell>
          <cell r="L55">
            <v>301803.25309625641</v>
          </cell>
          <cell r="M55">
            <v>109413.19922792072</v>
          </cell>
          <cell r="N55">
            <v>122982.31874999986</v>
          </cell>
          <cell r="Q55">
            <v>2139.7326853771388</v>
          </cell>
          <cell r="R55">
            <v>68502.927541406578</v>
          </cell>
          <cell r="S55">
            <v>100035.30073993291</v>
          </cell>
          <cell r="T55">
            <v>92997.655462688301</v>
          </cell>
          <cell r="U55">
            <v>118963.07496420873</v>
          </cell>
          <cell r="V55">
            <v>146495.34001213481</v>
          </cell>
          <cell r="W55">
            <v>198314.49814633274</v>
          </cell>
          <cell r="AA55">
            <v>372.36894961720435</v>
          </cell>
          <cell r="AC55">
            <v>22947.753224790151</v>
          </cell>
          <cell r="AD55">
            <v>9755.9671169638168</v>
          </cell>
          <cell r="AE55">
            <v>14539.612903207544</v>
          </cell>
          <cell r="AF55">
            <v>139010.25823146105</v>
          </cell>
          <cell r="AG55">
            <v>45480</v>
          </cell>
        </row>
        <row r="56">
          <cell r="A56">
            <v>2</v>
          </cell>
          <cell r="B56" t="str">
            <v>CapeCod</v>
          </cell>
          <cell r="C56">
            <v>39995</v>
          </cell>
          <cell r="D56" t="str">
            <v>vol</v>
          </cell>
          <cell r="E56">
            <v>127449.29966032758</v>
          </cell>
          <cell r="F56">
            <v>623.29896749645377</v>
          </cell>
          <cell r="G56">
            <v>2127342.6559889941</v>
          </cell>
          <cell r="H56">
            <v>87181.617075983653</v>
          </cell>
          <cell r="I56">
            <v>230292.03890282603</v>
          </cell>
          <cell r="J56">
            <v>43359.38076143495</v>
          </cell>
          <cell r="K56">
            <v>9670.8134905434927</v>
          </cell>
          <cell r="L56">
            <v>342005.28065882274</v>
          </cell>
          <cell r="M56">
            <v>110679.00685591288</v>
          </cell>
          <cell r="N56">
            <v>94064.309090909082</v>
          </cell>
          <cell r="Q56">
            <v>1306.135553753295</v>
          </cell>
          <cell r="R56">
            <v>52306.398712813258</v>
          </cell>
          <cell r="S56">
            <v>85839.997571458676</v>
          </cell>
          <cell r="T56">
            <v>53903.662325140889</v>
          </cell>
          <cell r="U56">
            <v>117283.13688789072</v>
          </cell>
          <cell r="V56">
            <v>141181.11207424983</v>
          </cell>
          <cell r="W56">
            <v>169249.92470222767</v>
          </cell>
          <cell r="AA56">
            <v>285.81533269025391</v>
          </cell>
          <cell r="AC56">
            <v>26954.7851379514</v>
          </cell>
          <cell r="AD56">
            <v>8587.2632492974008</v>
          </cell>
          <cell r="AE56">
            <v>19165.965196102152</v>
          </cell>
          <cell r="AF56">
            <v>142129.17383853724</v>
          </cell>
          <cell r="AG56">
            <v>30910</v>
          </cell>
        </row>
        <row r="57">
          <cell r="A57">
            <v>2</v>
          </cell>
          <cell r="B57" t="str">
            <v>CapeCod</v>
          </cell>
          <cell r="C57">
            <v>40026</v>
          </cell>
          <cell r="D57" t="str">
            <v>vol</v>
          </cell>
          <cell r="E57">
            <v>110428.15873763704</v>
          </cell>
          <cell r="F57">
            <v>587.39530568462214</v>
          </cell>
          <cell r="G57">
            <v>1705484.537692792</v>
          </cell>
          <cell r="H57">
            <v>67788.734390188925</v>
          </cell>
          <cell r="I57">
            <v>187310.0115439721</v>
          </cell>
          <cell r="J57">
            <v>32660.54025026688</v>
          </cell>
          <cell r="K57">
            <v>9785.4245441902858</v>
          </cell>
          <cell r="L57">
            <v>322939.58628388407</v>
          </cell>
          <cell r="M57">
            <v>103363.10761889377</v>
          </cell>
          <cell r="N57">
            <v>137009.74512397029</v>
          </cell>
          <cell r="Q57">
            <v>864.33534733474153</v>
          </cell>
          <cell r="R57">
            <v>42544.077164327609</v>
          </cell>
          <cell r="S57">
            <v>82838.555229579972</v>
          </cell>
          <cell r="T57">
            <v>42472.373757223948</v>
          </cell>
          <cell r="U57">
            <v>100028.51930456016</v>
          </cell>
          <cell r="V57">
            <v>128368.39089928314</v>
          </cell>
          <cell r="W57">
            <v>133256.656891249</v>
          </cell>
          <cell r="AA57">
            <v>86.67647058822331</v>
          </cell>
          <cell r="AC57">
            <v>23901.185813151249</v>
          </cell>
          <cell r="AD57">
            <v>8038.4715154333962</v>
          </cell>
          <cell r="AE57">
            <v>23419.905771540019</v>
          </cell>
          <cell r="AF57">
            <v>152877.86438028139</v>
          </cell>
          <cell r="AG57">
            <v>21900</v>
          </cell>
        </row>
        <row r="58">
          <cell r="A58">
            <v>2</v>
          </cell>
          <cell r="B58" t="str">
            <v>CapeCod</v>
          </cell>
          <cell r="C58">
            <v>40057</v>
          </cell>
          <cell r="D58" t="str">
            <v>vol</v>
          </cell>
          <cell r="E58">
            <v>98924.688185153893</v>
          </cell>
          <cell r="F58">
            <v>596.54913258984925</v>
          </cell>
          <cell r="G58">
            <v>1678435.5043195307</v>
          </cell>
          <cell r="H58">
            <v>68669.061246565048</v>
          </cell>
          <cell r="I58">
            <v>190423.20118209629</v>
          </cell>
          <cell r="J58">
            <v>38076.250974030023</v>
          </cell>
          <cell r="K58">
            <v>8892.1712780204653</v>
          </cell>
          <cell r="L58">
            <v>301224.97635938152</v>
          </cell>
          <cell r="M58">
            <v>100320.46280627276</v>
          </cell>
          <cell r="N58">
            <v>144095.98613993</v>
          </cell>
          <cell r="Q58">
            <v>872.74307468063125</v>
          </cell>
          <cell r="R58">
            <v>43118.948449717071</v>
          </cell>
          <cell r="S58">
            <v>86213.538642398198</v>
          </cell>
          <cell r="T58">
            <v>54789.214432418768</v>
          </cell>
          <cell r="U58">
            <v>97087.842155293038</v>
          </cell>
          <cell r="V58">
            <v>137519.51290269184</v>
          </cell>
          <cell r="W58">
            <v>140920.24193523443</v>
          </cell>
          <cell r="AA58">
            <v>74.204399301903209</v>
          </cell>
          <cell r="AC58">
            <v>23693.50246712935</v>
          </cell>
          <cell r="AD58">
            <v>7903.45591729437</v>
          </cell>
          <cell r="AE58">
            <v>24076.067448660742</v>
          </cell>
          <cell r="AF58">
            <v>145282.95720442012</v>
          </cell>
          <cell r="AG58">
            <v>30090</v>
          </cell>
        </row>
        <row r="59">
          <cell r="A59">
            <v>2</v>
          </cell>
          <cell r="B59" t="str">
            <v>CapeCod</v>
          </cell>
          <cell r="C59">
            <v>40087</v>
          </cell>
          <cell r="D59" t="str">
            <v>vol</v>
          </cell>
          <cell r="E59">
            <v>96748.221270883791</v>
          </cell>
          <cell r="F59">
            <v>643.98906727310214</v>
          </cell>
          <cell r="G59">
            <v>2336076.5511480258</v>
          </cell>
          <cell r="H59">
            <v>102220.22013825816</v>
          </cell>
          <cell r="I59">
            <v>267932.74298830284</v>
          </cell>
          <cell r="J59">
            <v>86074.188875004504</v>
          </cell>
          <cell r="K59">
            <v>28970.510306507025</v>
          </cell>
          <cell r="L59">
            <v>291001.96475532954</v>
          </cell>
          <cell r="M59">
            <v>125107.88790827265</v>
          </cell>
          <cell r="N59">
            <v>139904.94867613699</v>
          </cell>
          <cell r="Q59">
            <v>1267.4865722149118</v>
          </cell>
          <cell r="R59">
            <v>57327.56532093163</v>
          </cell>
          <cell r="S59">
            <v>107998.51253561588</v>
          </cell>
          <cell r="T59">
            <v>66650.934191162887</v>
          </cell>
          <cell r="U59">
            <v>97892.103295403009</v>
          </cell>
          <cell r="V59">
            <v>140473.39867843111</v>
          </cell>
          <cell r="W59">
            <v>152715.43548363462</v>
          </cell>
          <cell r="AA59">
            <v>205.15626112594302</v>
          </cell>
          <cell r="AC59">
            <v>25240.887855086501</v>
          </cell>
          <cell r="AD59">
            <v>9014.2031010148712</v>
          </cell>
          <cell r="AE59">
            <v>23710.74821949378</v>
          </cell>
          <cell r="AF59">
            <v>145788.35368966317</v>
          </cell>
          <cell r="AG59">
            <v>77072</v>
          </cell>
        </row>
        <row r="60">
          <cell r="A60">
            <v>2</v>
          </cell>
          <cell r="B60" t="str">
            <v>CapeCod</v>
          </cell>
          <cell r="C60">
            <v>40118</v>
          </cell>
          <cell r="D60" t="str">
            <v>vol</v>
          </cell>
          <cell r="E60">
            <v>99447.111130106365</v>
          </cell>
          <cell r="F60">
            <v>445.78557706974084</v>
          </cell>
          <cell r="G60">
            <v>3862293.1045519034</v>
          </cell>
          <cell r="H60">
            <v>220416.36065503221</v>
          </cell>
          <cell r="I60">
            <v>508780.77262002864</v>
          </cell>
          <cell r="J60">
            <v>172410.84661768342</v>
          </cell>
          <cell r="K60">
            <v>64382.001710502278</v>
          </cell>
          <cell r="L60">
            <v>296806.74290367769</v>
          </cell>
          <cell r="M60">
            <v>151490.15424375824</v>
          </cell>
          <cell r="N60">
            <v>135842.00236557639</v>
          </cell>
          <cell r="Q60">
            <v>2453.7255231408517</v>
          </cell>
          <cell r="R60">
            <v>83619.717105136006</v>
          </cell>
          <cell r="S60">
            <v>127213.37021700312</v>
          </cell>
          <cell r="T60">
            <v>75822.290671203271</v>
          </cell>
          <cell r="U60">
            <v>98416.36275713006</v>
          </cell>
          <cell r="V60">
            <v>155586.6968435439</v>
          </cell>
          <cell r="W60">
            <v>150321.68118262285</v>
          </cell>
          <cell r="AA60">
            <v>480.53036108543159</v>
          </cell>
          <cell r="AC60">
            <v>19707.505376257039</v>
          </cell>
          <cell r="AD60">
            <v>12402.696651028869</v>
          </cell>
          <cell r="AE60">
            <v>20400.135873999447</v>
          </cell>
          <cell r="AF60">
            <v>146423.43563198665</v>
          </cell>
          <cell r="AG60">
            <v>49092</v>
          </cell>
        </row>
        <row r="61">
          <cell r="A61">
            <v>2</v>
          </cell>
          <cell r="B61" t="str">
            <v>CapeCod</v>
          </cell>
          <cell r="C61">
            <v>40148</v>
          </cell>
          <cell r="D61" t="str">
            <v>vol</v>
          </cell>
          <cell r="E61">
            <v>121819.2911039614</v>
          </cell>
          <cell r="F61">
            <v>582.53913398488021</v>
          </cell>
          <cell r="G61">
            <v>6297927.5798330121</v>
          </cell>
          <cell r="H61">
            <v>329836.82667447458</v>
          </cell>
          <cell r="I61">
            <v>893490.0786556364</v>
          </cell>
          <cell r="J61">
            <v>283126.29659843532</v>
          </cell>
          <cell r="K61">
            <v>102637.67802114859</v>
          </cell>
          <cell r="L61">
            <v>355916.2601858626</v>
          </cell>
          <cell r="M61">
            <v>184247.53296707061</v>
          </cell>
          <cell r="N61">
            <v>146521.51326090423</v>
          </cell>
          <cell r="Q61">
            <v>3380.4658934745539</v>
          </cell>
          <cell r="R61">
            <v>115084.98158775047</v>
          </cell>
          <cell r="S61">
            <v>162355.84777174323</v>
          </cell>
          <cell r="T61">
            <v>107305.19098176442</v>
          </cell>
          <cell r="U61">
            <v>111347.85071554582</v>
          </cell>
          <cell r="V61">
            <v>181775.20081106253</v>
          </cell>
          <cell r="W61">
            <v>193463.25860196349</v>
          </cell>
          <cell r="AA61">
            <v>1429.1089784860096</v>
          </cell>
          <cell r="AC61">
            <v>23043.784946210711</v>
          </cell>
          <cell r="AD61">
            <v>15629.986553409602</v>
          </cell>
          <cell r="AE61">
            <v>18971.693619016551</v>
          </cell>
          <cell r="AF61">
            <v>159378.3225551389</v>
          </cell>
          <cell r="AG61">
            <v>23508</v>
          </cell>
        </row>
        <row r="62">
          <cell r="A62">
            <v>2</v>
          </cell>
          <cell r="B62" t="str">
            <v>CapeCod</v>
          </cell>
          <cell r="C62">
            <v>40179</v>
          </cell>
          <cell r="D62" t="str">
            <v>vol</v>
          </cell>
          <cell r="E62">
            <v>198024.33178060618</v>
          </cell>
          <cell r="F62">
            <v>823.13596670079153</v>
          </cell>
          <cell r="G62">
            <v>12356994.746089119</v>
          </cell>
          <cell r="H62">
            <v>596726.00304541306</v>
          </cell>
          <cell r="I62">
            <v>1907900.4077480033</v>
          </cell>
          <cell r="J62">
            <v>482835.87330297899</v>
          </cell>
          <cell r="K62">
            <v>142994.63565610343</v>
          </cell>
          <cell r="L62">
            <v>535407.82815033523</v>
          </cell>
          <cell r="M62">
            <v>222085.96541990241</v>
          </cell>
          <cell r="N62">
            <v>147168.89533965365</v>
          </cell>
          <cell r="Q62">
            <v>6069.4109017941919</v>
          </cell>
          <cell r="R62">
            <v>246898.43592945684</v>
          </cell>
          <cell r="S62">
            <v>280169.81922075944</v>
          </cell>
          <cell r="T62">
            <v>158839.25903256988</v>
          </cell>
          <cell r="U62">
            <v>180041.8618169445</v>
          </cell>
          <cell r="V62">
            <v>314569.29927439155</v>
          </cell>
          <cell r="W62">
            <v>263728.73035936418</v>
          </cell>
          <cell r="AA62">
            <v>4837</v>
          </cell>
          <cell r="AC62">
            <v>26274.51612898332</v>
          </cell>
          <cell r="AD62">
            <v>25026.850605259191</v>
          </cell>
          <cell r="AE62">
            <v>19609.265884604305</v>
          </cell>
          <cell r="AF62">
            <v>199354.23545140389</v>
          </cell>
          <cell r="AG62">
            <v>0</v>
          </cell>
        </row>
        <row r="63">
          <cell r="A63">
            <v>2</v>
          </cell>
          <cell r="B63" t="str">
            <v>CapeCod</v>
          </cell>
          <cell r="C63">
            <v>40210</v>
          </cell>
          <cell r="D63" t="str">
            <v>vol</v>
          </cell>
          <cell r="E63">
            <v>177135.35489921673</v>
          </cell>
          <cell r="F63">
            <v>791.2983146985955</v>
          </cell>
          <cell r="G63">
            <v>11332515.271802489</v>
          </cell>
          <cell r="H63">
            <v>574720.15928241354</v>
          </cell>
          <cell r="I63">
            <v>1761193.3373961477</v>
          </cell>
          <cell r="J63">
            <v>435984.55356244731</v>
          </cell>
          <cell r="K63">
            <v>109018.35689748779</v>
          </cell>
          <cell r="L63">
            <v>495883.45336021198</v>
          </cell>
          <cell r="M63">
            <v>214483.20782976429</v>
          </cell>
          <cell r="N63">
            <v>141834.56666590276</v>
          </cell>
          <cell r="Q63">
            <v>5493.9660170024208</v>
          </cell>
          <cell r="R63">
            <v>274422.26943115267</v>
          </cell>
          <cell r="S63">
            <v>274718.51045823644</v>
          </cell>
          <cell r="T63">
            <v>156682.93329757079</v>
          </cell>
          <cell r="U63">
            <v>176720.05977705802</v>
          </cell>
          <cell r="V63">
            <v>298253.18726528832</v>
          </cell>
          <cell r="W63">
            <v>236380.93624217811</v>
          </cell>
          <cell r="AA63">
            <v>1932.302740223706</v>
          </cell>
          <cell r="AC63">
            <v>23721.889400824948</v>
          </cell>
          <cell r="AD63">
            <v>22540.842807656962</v>
          </cell>
          <cell r="AE63">
            <v>16534.662448361618</v>
          </cell>
          <cell r="AF63">
            <v>165843.8149522692</v>
          </cell>
          <cell r="AG63">
            <v>0</v>
          </cell>
        </row>
        <row r="64">
          <cell r="A64">
            <v>2</v>
          </cell>
          <cell r="B64" t="str">
            <v>CapeCod</v>
          </cell>
          <cell r="C64">
            <v>40238</v>
          </cell>
          <cell r="D64" t="str">
            <v>vol</v>
          </cell>
          <cell r="E64">
            <v>137392.51991092545</v>
          </cell>
          <cell r="F64">
            <v>743.82176329017864</v>
          </cell>
          <cell r="G64">
            <v>8892750.9467954617</v>
          </cell>
          <cell r="H64">
            <v>481775.49499312643</v>
          </cell>
          <cell r="I64">
            <v>1412204.4947422598</v>
          </cell>
          <cell r="J64">
            <v>363404.37748463632</v>
          </cell>
          <cell r="K64">
            <v>78596.708626207925</v>
          </cell>
          <cell r="L64">
            <v>431128.82751491695</v>
          </cell>
          <cell r="M64">
            <v>188760.22828113439</v>
          </cell>
          <cell r="N64">
            <v>151209.53333314022</v>
          </cell>
          <cell r="Q64">
            <v>5139.1588840223312</v>
          </cell>
          <cell r="R64">
            <v>237473.45354229602</v>
          </cell>
          <cell r="S64">
            <v>237239.60167347611</v>
          </cell>
          <cell r="T64">
            <v>128285.10707782586</v>
          </cell>
          <cell r="U64">
            <v>152601.94860493968</v>
          </cell>
          <cell r="V64">
            <v>261715.53695258583</v>
          </cell>
          <cell r="W64">
            <v>216323.01342722404</v>
          </cell>
          <cell r="AA64">
            <v>3764.6972597744316</v>
          </cell>
          <cell r="AC64">
            <v>23452.30414739254</v>
          </cell>
          <cell r="AD64">
            <v>19590.215732848392</v>
          </cell>
          <cell r="AE64">
            <v>15568.093172303858</v>
          </cell>
          <cell r="AF64">
            <v>152946.05663917327</v>
          </cell>
          <cell r="AG64">
            <v>1600</v>
          </cell>
        </row>
        <row r="65">
          <cell r="A65">
            <v>2</v>
          </cell>
          <cell r="B65" t="str">
            <v>CapeCod</v>
          </cell>
          <cell r="C65">
            <v>40269</v>
          </cell>
          <cell r="D65" t="str">
            <v>vol</v>
          </cell>
          <cell r="E65">
            <v>98391.984558778437</v>
          </cell>
          <cell r="F65">
            <v>612.99085919256947</v>
          </cell>
          <cell r="G65">
            <v>5377683.8809478004</v>
          </cell>
          <cell r="H65">
            <v>314856.10191080201</v>
          </cell>
          <cell r="I65">
            <v>796442.06541089097</v>
          </cell>
          <cell r="J65">
            <v>228508.8362993591</v>
          </cell>
          <cell r="K65">
            <v>49431.661662661412</v>
          </cell>
          <cell r="L65">
            <v>328103.64016524958</v>
          </cell>
          <cell r="M65">
            <v>147676.77697559685</v>
          </cell>
          <cell r="N65">
            <v>117720.41724137729</v>
          </cell>
          <cell r="Q65">
            <v>3434.3922531037397</v>
          </cell>
          <cell r="R65">
            <v>160576.28638953032</v>
          </cell>
          <cell r="S65">
            <v>163537.76508911783</v>
          </cell>
          <cell r="T65">
            <v>96104.210243283684</v>
          </cell>
          <cell r="U65">
            <v>123866.60257950022</v>
          </cell>
          <cell r="V65">
            <v>206589.45041700735</v>
          </cell>
          <cell r="W65">
            <v>192997.26309068495</v>
          </cell>
          <cell r="AA65">
            <v>1561.9482681248339</v>
          </cell>
          <cell r="AC65">
            <v>20330.838709649859</v>
          </cell>
          <cell r="AD65">
            <v>13687.023406739578</v>
          </cell>
          <cell r="AE65">
            <v>15561.946236554531</v>
          </cell>
          <cell r="AF65">
            <v>145783.60383622671</v>
          </cell>
          <cell r="AG65">
            <v>44500</v>
          </cell>
        </row>
        <row r="66">
          <cell r="A66">
            <v>2</v>
          </cell>
          <cell r="B66" t="str">
            <v>CapeCod</v>
          </cell>
          <cell r="C66">
            <v>40299</v>
          </cell>
          <cell r="D66" t="str">
            <v>vol</v>
          </cell>
          <cell r="E66">
            <v>88140.46695787058</v>
          </cell>
          <cell r="F66">
            <v>521.0814191695365</v>
          </cell>
          <cell r="G66">
            <v>3392820.5750544947</v>
          </cell>
          <cell r="H66">
            <v>201804.02912611541</v>
          </cell>
          <cell r="I66">
            <v>438952.10122751526</v>
          </cell>
          <cell r="J66">
            <v>139795.10982769728</v>
          </cell>
          <cell r="K66">
            <v>24455.963817758111</v>
          </cell>
          <cell r="L66">
            <v>280771.82144755119</v>
          </cell>
          <cell r="M66">
            <v>119408.21317979996</v>
          </cell>
          <cell r="N66">
            <v>128472.48275862068</v>
          </cell>
          <cell r="Q66">
            <v>2401.2211704369215</v>
          </cell>
          <cell r="R66">
            <v>96588.845853204082</v>
          </cell>
          <cell r="S66">
            <v>124791.5042697551</v>
          </cell>
          <cell r="T66">
            <v>75561.014559723451</v>
          </cell>
          <cell r="U66">
            <v>104453.75622395119</v>
          </cell>
          <cell r="V66">
            <v>159150.00075210651</v>
          </cell>
          <cell r="W66">
            <v>169577.56870578229</v>
          </cell>
          <cell r="AA66">
            <v>846.05173187496257</v>
          </cell>
          <cell r="AC66">
            <v>22503.999999940432</v>
          </cell>
          <cell r="AD66">
            <v>10285.505700222207</v>
          </cell>
          <cell r="AE66">
            <v>17236.691532257941</v>
          </cell>
          <cell r="AF66">
            <v>152468.88571077597</v>
          </cell>
          <cell r="AG66">
            <v>73010</v>
          </cell>
        </row>
        <row r="67">
          <cell r="A67">
            <v>2</v>
          </cell>
          <cell r="B67" t="str">
            <v>CapeCod</v>
          </cell>
          <cell r="C67">
            <v>40330</v>
          </cell>
          <cell r="D67" t="str">
            <v>vol</v>
          </cell>
          <cell r="E67">
            <v>88070.662319117953</v>
          </cell>
          <cell r="F67">
            <v>450.77035172321939</v>
          </cell>
          <cell r="G67">
            <v>2111877.4628362162</v>
          </cell>
          <cell r="H67">
            <v>117522.1310064611</v>
          </cell>
          <cell r="I67">
            <v>253950.46904968651</v>
          </cell>
          <cell r="J67">
            <v>74523.172121225216</v>
          </cell>
          <cell r="K67">
            <v>13556.978282883483</v>
          </cell>
          <cell r="L67">
            <v>280553.69926620857</v>
          </cell>
          <cell r="M67">
            <v>104795.19564241724</v>
          </cell>
          <cell r="N67">
            <v>126590</v>
          </cell>
          <cell r="Q67">
            <v>1523.6466384446683</v>
          </cell>
          <cell r="R67">
            <v>57291.472283125127</v>
          </cell>
          <cell r="S67">
            <v>96356.300982752451</v>
          </cell>
          <cell r="T67">
            <v>58735.554371919468</v>
          </cell>
          <cell r="U67">
            <v>100678.67071957453</v>
          </cell>
          <cell r="V67">
            <v>139847.50025126906</v>
          </cell>
          <cell r="W67">
            <v>160223.63870953029</v>
          </cell>
          <cell r="AA67">
            <v>630.37389355478808</v>
          </cell>
          <cell r="AC67">
            <v>20268.387096703009</v>
          </cell>
          <cell r="AD67">
            <v>8591.7300602123178</v>
          </cell>
          <cell r="AE67">
            <v>17863.641801070418</v>
          </cell>
          <cell r="AF67">
            <v>137821.91433602574</v>
          </cell>
          <cell r="AG67">
            <v>44070</v>
          </cell>
        </row>
        <row r="68">
          <cell r="A68">
            <v>2</v>
          </cell>
          <cell r="B68" t="str">
            <v>CapeCod</v>
          </cell>
          <cell r="C68">
            <v>40360</v>
          </cell>
          <cell r="D68" t="str">
            <v>vol</v>
          </cell>
          <cell r="E68">
            <v>99154.451993512615</v>
          </cell>
          <cell r="F68">
            <v>415.90012043174113</v>
          </cell>
          <cell r="G68">
            <v>1758642.0104420979</v>
          </cell>
          <cell r="H68">
            <v>87869.572135492883</v>
          </cell>
          <cell r="I68">
            <v>203221.25520733735</v>
          </cell>
          <cell r="J68">
            <v>43951.464389627276</v>
          </cell>
          <cell r="K68">
            <v>9351.3659249811171</v>
          </cell>
          <cell r="L68">
            <v>316408.37749398319</v>
          </cell>
          <cell r="M68">
            <v>109886.31564632436</v>
          </cell>
          <cell r="N68">
            <v>90942.176470307691</v>
          </cell>
          <cell r="Q68">
            <v>1139.8256270824936</v>
          </cell>
          <cell r="R68">
            <v>47087.379896677972</v>
          </cell>
          <cell r="S68">
            <v>80185.901704434073</v>
          </cell>
          <cell r="T68">
            <v>46044.531043887102</v>
          </cell>
          <cell r="U68">
            <v>103558.2150847584</v>
          </cell>
          <cell r="V68">
            <v>127901.36954821179</v>
          </cell>
          <cell r="W68">
            <v>171528.9576034807</v>
          </cell>
          <cell r="AA68">
            <v>39.626106444993638</v>
          </cell>
          <cell r="AC68">
            <v>28281.612903222438</v>
          </cell>
          <cell r="AD68">
            <v>8140.543661491809</v>
          </cell>
          <cell r="AE68">
            <v>25225.924731180072</v>
          </cell>
          <cell r="AF68">
            <v>159699.62331417756</v>
          </cell>
          <cell r="AG68">
            <v>21600</v>
          </cell>
        </row>
        <row r="69">
          <cell r="A69">
            <v>2</v>
          </cell>
          <cell r="B69" t="str">
            <v>CapeCod</v>
          </cell>
          <cell r="C69">
            <v>40391</v>
          </cell>
          <cell r="D69" t="str">
            <v>vol</v>
          </cell>
          <cell r="E69">
            <v>97040.40814888374</v>
          </cell>
          <cell r="F69">
            <v>373.44827956775265</v>
          </cell>
          <cell r="G69">
            <v>1585657.6360385274</v>
          </cell>
          <cell r="H69">
            <v>73152.574410083122</v>
          </cell>
          <cell r="I69">
            <v>182435.62023318419</v>
          </cell>
          <cell r="J69">
            <v>38601.632798661609</v>
          </cell>
          <cell r="K69">
            <v>9136.5539131298683</v>
          </cell>
          <cell r="L69">
            <v>311984.77036074374</v>
          </cell>
          <cell r="M69">
            <v>115943.61125178366</v>
          </cell>
          <cell r="N69">
            <v>106221.55736558312</v>
          </cell>
          <cell r="Q69">
            <v>802.31892376790336</v>
          </cell>
          <cell r="R69">
            <v>42776.88922901039</v>
          </cell>
          <cell r="S69">
            <v>81515.463117513777</v>
          </cell>
          <cell r="T69">
            <v>41329.012448976267</v>
          </cell>
          <cell r="U69">
            <v>98333.803594748941</v>
          </cell>
          <cell r="V69">
            <v>114829.44488307415</v>
          </cell>
          <cell r="W69">
            <v>143996.62059410295</v>
          </cell>
          <cell r="AA69">
            <v>29</v>
          </cell>
          <cell r="AC69">
            <v>18890.322580575961</v>
          </cell>
          <cell r="AD69">
            <v>6944.3185248529062</v>
          </cell>
          <cell r="AE69">
            <v>29603.774193543937</v>
          </cell>
          <cell r="AF69">
            <v>129871.11003293848</v>
          </cell>
          <cell r="AG69">
            <v>28700</v>
          </cell>
        </row>
        <row r="70">
          <cell r="A70">
            <v>2</v>
          </cell>
          <cell r="B70" t="str">
            <v>CapeCod</v>
          </cell>
          <cell r="C70">
            <v>40422</v>
          </cell>
          <cell r="D70" t="str">
            <v>vol</v>
          </cell>
          <cell r="E70">
            <v>92764.821275613271</v>
          </cell>
          <cell r="F70">
            <v>401.13564246624003</v>
          </cell>
          <cell r="G70">
            <v>1626498.9648052305</v>
          </cell>
          <cell r="H70">
            <v>77120.977239865577</v>
          </cell>
          <cell r="I70">
            <v>187260.37805538205</v>
          </cell>
          <cell r="J70">
            <v>41973.975705258046</v>
          </cell>
          <cell r="K70">
            <v>9887.9248823865055</v>
          </cell>
          <cell r="L70">
            <v>304963.07451118372</v>
          </cell>
          <cell r="M70">
            <v>105580.90157562139</v>
          </cell>
          <cell r="N70">
            <v>132707.26616379246</v>
          </cell>
          <cell r="Q70">
            <v>814.33814365086403</v>
          </cell>
          <cell r="R70">
            <v>47134.681831015849</v>
          </cell>
          <cell r="S70">
            <v>76952.860829513622</v>
          </cell>
          <cell r="T70">
            <v>46354.851751646929</v>
          </cell>
          <cell r="U70">
            <v>98889.906154458135</v>
          </cell>
          <cell r="V70">
            <v>132420.44886923037</v>
          </cell>
          <cell r="W70">
            <v>159477.19599536806</v>
          </cell>
          <cell r="AA70">
            <v>103.446686465526</v>
          </cell>
          <cell r="AC70">
            <v>24369.677419353509</v>
          </cell>
          <cell r="AD70">
            <v>7297.049305047678</v>
          </cell>
          <cell r="AE70">
            <v>31386.96774193272</v>
          </cell>
          <cell r="AF70">
            <v>128991.44852448862</v>
          </cell>
          <cell r="AG70">
            <v>35230</v>
          </cell>
        </row>
        <row r="71">
          <cell r="A71">
            <v>2</v>
          </cell>
          <cell r="B71" t="str">
            <v>CapeCod</v>
          </cell>
          <cell r="C71">
            <v>40452</v>
          </cell>
          <cell r="D71" t="str">
            <v>vol</v>
          </cell>
          <cell r="E71">
            <v>80814.824311216988</v>
          </cell>
          <cell r="F71">
            <v>409.73688963839459</v>
          </cell>
          <cell r="G71">
            <v>1766940.8894902922</v>
          </cell>
          <cell r="H71">
            <v>91339.004569791126</v>
          </cell>
          <cell r="I71">
            <v>207801.9610472896</v>
          </cell>
          <cell r="J71">
            <v>64991.712878514081</v>
          </cell>
          <cell r="K71">
            <v>19645.619719123832</v>
          </cell>
          <cell r="L71">
            <v>261396.54116346722</v>
          </cell>
          <cell r="M71">
            <v>92181.799426838348</v>
          </cell>
          <cell r="N71">
            <v>134260.86540599677</v>
          </cell>
          <cell r="Q71">
            <v>999.37390077765974</v>
          </cell>
          <cell r="R71">
            <v>51592.890022548578</v>
          </cell>
          <cell r="S71">
            <v>80650.392976036936</v>
          </cell>
          <cell r="T71">
            <v>55047.018638802256</v>
          </cell>
          <cell r="U71">
            <v>95184.969069358078</v>
          </cell>
          <cell r="V71">
            <v>128924.09732952015</v>
          </cell>
          <cell r="W71">
            <v>146941.30752671894</v>
          </cell>
          <cell r="AA71">
            <v>128.55331353435759</v>
          </cell>
          <cell r="AB71">
            <v>916.59760802984204</v>
          </cell>
          <cell r="AC71">
            <v>21295.666666626901</v>
          </cell>
          <cell r="AD71">
            <v>7087.7320648478044</v>
          </cell>
          <cell r="AE71">
            <v>19781.29032257944</v>
          </cell>
          <cell r="AF71">
            <v>112791.72816532475</v>
          </cell>
          <cell r="AG71">
            <v>49290</v>
          </cell>
        </row>
        <row r="72">
          <cell r="A72">
            <v>2</v>
          </cell>
          <cell r="B72" t="str">
            <v>CapeCod</v>
          </cell>
          <cell r="C72">
            <v>40483</v>
          </cell>
          <cell r="D72" t="str">
            <v>vol</v>
          </cell>
          <cell r="E72">
            <v>100454.04641977091</v>
          </cell>
          <cell r="F72">
            <v>765.51671210837071</v>
          </cell>
          <cell r="G72">
            <v>3638181.3567322972</v>
          </cell>
          <cell r="H72">
            <v>217837.32208518666</v>
          </cell>
          <cell r="I72">
            <v>414796.83415745292</v>
          </cell>
          <cell r="J72">
            <v>138835.55085171742</v>
          </cell>
          <cell r="K72">
            <v>25281.576605711041</v>
          </cell>
          <cell r="L72">
            <v>297736.29251728032</v>
          </cell>
          <cell r="M72">
            <v>124441.52398677969</v>
          </cell>
          <cell r="N72">
            <v>95727.458917605079</v>
          </cell>
          <cell r="Q72">
            <v>2100.1351707594717</v>
          </cell>
          <cell r="R72">
            <v>103720.91783342893</v>
          </cell>
          <cell r="S72">
            <v>163882.35849403855</v>
          </cell>
          <cell r="T72">
            <v>55908.474947450908</v>
          </cell>
          <cell r="U72">
            <v>111766.63332448713</v>
          </cell>
          <cell r="V72">
            <v>157894.72414015362</v>
          </cell>
          <cell r="W72">
            <v>206225.84575432536</v>
          </cell>
          <cell r="AA72">
            <v>528.11701097618754</v>
          </cell>
          <cell r="AB72">
            <v>4867.6392635777602</v>
          </cell>
          <cell r="AC72">
            <v>19747.7271151729</v>
          </cell>
          <cell r="AD72">
            <v>10555.306604082973</v>
          </cell>
          <cell r="AE72">
            <v>16072.009243217524</v>
          </cell>
          <cell r="AF72">
            <v>144314.15953596047</v>
          </cell>
          <cell r="AG72">
            <v>49611</v>
          </cell>
        </row>
        <row r="73">
          <cell r="A73">
            <v>2</v>
          </cell>
          <cell r="B73" t="str">
            <v>CapeCod</v>
          </cell>
          <cell r="C73">
            <v>40513</v>
          </cell>
          <cell r="D73" t="str">
            <v>vol</v>
          </cell>
          <cell r="E73">
            <v>149907.24459882308</v>
          </cell>
          <cell r="F73">
            <v>1018.0865144427746</v>
          </cell>
          <cell r="G73">
            <v>7712576.4408148807</v>
          </cell>
          <cell r="H73">
            <v>422363.10812724102</v>
          </cell>
          <cell r="I73">
            <v>1006381.836357523</v>
          </cell>
          <cell r="J73">
            <v>153164.7828288739</v>
          </cell>
          <cell r="K73">
            <v>28329.47824275494</v>
          </cell>
          <cell r="L73">
            <v>418143.09917883354</v>
          </cell>
          <cell r="M73">
            <v>142509.82107202307</v>
          </cell>
          <cell r="N73">
            <v>8317.7050873935241</v>
          </cell>
          <cell r="Q73">
            <v>3973.0097329464006</v>
          </cell>
          <cell r="R73">
            <v>249118.95743294264</v>
          </cell>
          <cell r="S73">
            <v>436188.63179957366</v>
          </cell>
          <cell r="T73">
            <v>38691.570785097734</v>
          </cell>
          <cell r="U73">
            <v>138628.90997470301</v>
          </cell>
          <cell r="V73">
            <v>234715.35624048085</v>
          </cell>
          <cell r="W73">
            <v>344027.34085094923</v>
          </cell>
          <cell r="AA73">
            <v>2347.9563875179733</v>
          </cell>
          <cell r="AB73">
            <v>6407.5008114427401</v>
          </cell>
          <cell r="AC73">
            <v>3096.60621806979</v>
          </cell>
          <cell r="AD73">
            <v>14052.781849943101</v>
          </cell>
          <cell r="AE73">
            <v>45890.732558062766</v>
          </cell>
          <cell r="AF73">
            <v>280029.62498255318</v>
          </cell>
          <cell r="AG73">
            <v>22087</v>
          </cell>
        </row>
        <row r="74">
          <cell r="A74">
            <v>2</v>
          </cell>
          <cell r="B74" t="str">
            <v>CapeCod</v>
          </cell>
          <cell r="C74">
            <v>40544</v>
          </cell>
          <cell r="D74" t="str">
            <v>vol</v>
          </cell>
          <cell r="E74">
            <v>197205.7300402445</v>
          </cell>
          <cell r="F74">
            <v>1161.4266761578979</v>
          </cell>
          <cell r="G74">
            <v>11655245.540308755</v>
          </cell>
          <cell r="H74">
            <v>606209.02689745906</v>
          </cell>
          <cell r="I74">
            <v>1728261.6922391132</v>
          </cell>
          <cell r="J74">
            <v>220056.65135444334</v>
          </cell>
          <cell r="K74">
            <v>36307.512316623732</v>
          </cell>
          <cell r="L74">
            <v>482021.16868091736</v>
          </cell>
          <cell r="M74">
            <v>158181.48691783927</v>
          </cell>
          <cell r="N74">
            <v>9614.7675578799153</v>
          </cell>
          <cell r="Q74">
            <v>5953.8830259532742</v>
          </cell>
          <cell r="R74">
            <v>413927.8438429677</v>
          </cell>
          <cell r="S74">
            <v>618729.80453528091</v>
          </cell>
          <cell r="T74">
            <v>54503.185684859796</v>
          </cell>
          <cell r="U74">
            <v>159707.90065518307</v>
          </cell>
          <cell r="V74">
            <v>274841.19483660016</v>
          </cell>
          <cell r="W74">
            <v>371630.7472457476</v>
          </cell>
          <cell r="AA74">
            <v>5220.8994567992077</v>
          </cell>
          <cell r="AB74">
            <v>7131.5718376189498</v>
          </cell>
          <cell r="AD74">
            <v>20448.694422621753</v>
          </cell>
          <cell r="AE74">
            <v>54629.476705557208</v>
          </cell>
          <cell r="AF74">
            <v>303878.96303804807</v>
          </cell>
          <cell r="AG74">
            <v>1228</v>
          </cell>
        </row>
        <row r="75">
          <cell r="A75">
            <v>2</v>
          </cell>
          <cell r="B75" t="str">
            <v>CapeCod</v>
          </cell>
          <cell r="C75">
            <v>40575</v>
          </cell>
          <cell r="D75" t="str">
            <v>vol</v>
          </cell>
          <cell r="E75">
            <v>194119.35502120858</v>
          </cell>
          <cell r="F75">
            <v>1135.9050134071399</v>
          </cell>
          <cell r="G75">
            <v>12300721.313466277</v>
          </cell>
          <cell r="H75">
            <v>658347.80914229737</v>
          </cell>
          <cell r="I75">
            <v>1890471.646482717</v>
          </cell>
          <cell r="J75">
            <v>222416.22033022589</v>
          </cell>
          <cell r="K75">
            <v>32858.116062333742</v>
          </cell>
          <cell r="L75">
            <v>482907.63637478475</v>
          </cell>
          <cell r="M75">
            <v>148850.17373851809</v>
          </cell>
          <cell r="N75">
            <v>10858.271995794257</v>
          </cell>
          <cell r="Q75">
            <v>6164.2989009129005</v>
          </cell>
          <cell r="R75">
            <v>459653.98304659576</v>
          </cell>
          <cell r="S75">
            <v>665219.77071306063</v>
          </cell>
          <cell r="T75">
            <v>57324.511480920017</v>
          </cell>
          <cell r="U75">
            <v>183339.7463663129</v>
          </cell>
          <cell r="V75">
            <v>278737.40921706567</v>
          </cell>
          <cell r="W75">
            <v>368326.77250573412</v>
          </cell>
          <cell r="AA75">
            <v>12426.14413127541</v>
          </cell>
          <cell r="AB75">
            <v>7179.8085132166698</v>
          </cell>
          <cell r="AD75">
            <v>21806.575278887864</v>
          </cell>
          <cell r="AE75">
            <v>61806.023057439845</v>
          </cell>
          <cell r="AF75">
            <v>322446.99964938004</v>
          </cell>
          <cell r="AG75">
            <v>0</v>
          </cell>
        </row>
        <row r="76">
          <cell r="A76">
            <v>2</v>
          </cell>
          <cell r="B76" t="str">
            <v>CapeCod</v>
          </cell>
          <cell r="C76">
            <v>40603</v>
          </cell>
          <cell r="D76" t="str">
            <v>vol</v>
          </cell>
          <cell r="E76">
            <v>161422.70343927882</v>
          </cell>
          <cell r="F76">
            <v>1129.5516496661835</v>
          </cell>
          <cell r="G76">
            <v>10550045.097408984</v>
          </cell>
          <cell r="H76">
            <v>594433.28376655688</v>
          </cell>
          <cell r="I76">
            <v>1634247.0781234601</v>
          </cell>
          <cell r="J76">
            <v>197854.29029994246</v>
          </cell>
          <cell r="K76">
            <v>30431.515998873911</v>
          </cell>
          <cell r="L76">
            <v>460707.68190637801</v>
          </cell>
          <cell r="M76">
            <v>144334.56835740129</v>
          </cell>
          <cell r="N76">
            <v>12025.068965494651</v>
          </cell>
          <cell r="Q76">
            <v>5757.4712959879571</v>
          </cell>
          <cell r="R76">
            <v>407194.82683481206</v>
          </cell>
          <cell r="S76">
            <v>591476.5813522524</v>
          </cell>
          <cell r="T76">
            <v>52005.264187034176</v>
          </cell>
          <cell r="U76">
            <v>192749.98161182221</v>
          </cell>
          <cell r="V76">
            <v>281544.93610033207</v>
          </cell>
          <cell r="W76">
            <v>373373.57543529524</v>
          </cell>
          <cell r="AA76">
            <v>9045.6651929635518</v>
          </cell>
          <cell r="AB76">
            <v>6703.94513459876</v>
          </cell>
          <cell r="AD76">
            <v>20184.075734624312</v>
          </cell>
          <cell r="AE76">
            <v>57976.007288171211</v>
          </cell>
          <cell r="AF76">
            <v>332940.58504899021</v>
          </cell>
          <cell r="AG76">
            <v>2562</v>
          </cell>
        </row>
        <row r="77">
          <cell r="A77">
            <v>2</v>
          </cell>
          <cell r="B77" t="str">
            <v>CapeCod</v>
          </cell>
          <cell r="C77">
            <v>40634</v>
          </cell>
          <cell r="D77" t="str">
            <v>vol</v>
          </cell>
          <cell r="E77">
            <v>135214.40542939518</v>
          </cell>
          <cell r="F77">
            <v>1102.5758693767102</v>
          </cell>
          <cell r="G77">
            <v>8061174.6864036946</v>
          </cell>
          <cell r="H77">
            <v>480882.32823847351</v>
          </cell>
          <cell r="I77">
            <v>1167798.2753693315</v>
          </cell>
          <cell r="J77">
            <v>164699.2234347866</v>
          </cell>
          <cell r="K77">
            <v>23037.44816591217</v>
          </cell>
          <cell r="L77">
            <v>418037.85442209686</v>
          </cell>
          <cell r="M77">
            <v>126299.98606751391</v>
          </cell>
          <cell r="N77">
            <v>13659.517241376685</v>
          </cell>
          <cell r="Q77">
            <v>4899.4128086522251</v>
          </cell>
          <cell r="R77">
            <v>297406.68416799424</v>
          </cell>
          <cell r="S77">
            <v>459929.63990497019</v>
          </cell>
          <cell r="T77">
            <v>43434.717508077651</v>
          </cell>
          <cell r="U77">
            <v>179862.09896028595</v>
          </cell>
          <cell r="V77">
            <v>255838.25500487717</v>
          </cell>
          <cell r="W77">
            <v>342910.41067810351</v>
          </cell>
          <cell r="AA77">
            <v>7320.3387420524377</v>
          </cell>
          <cell r="AB77">
            <v>5354.8705471418798</v>
          </cell>
          <cell r="AD77">
            <v>17613.772892381163</v>
          </cell>
          <cell r="AE77">
            <v>52019.866298470646</v>
          </cell>
          <cell r="AF77">
            <v>306227.34065783443</v>
          </cell>
          <cell r="AG77">
            <v>57247</v>
          </cell>
        </row>
        <row r="78">
          <cell r="A78">
            <v>2</v>
          </cell>
          <cell r="B78" t="str">
            <v>CapeCod</v>
          </cell>
          <cell r="C78">
            <v>40664</v>
          </cell>
          <cell r="D78" t="str">
            <v>vol</v>
          </cell>
          <cell r="E78">
            <v>97694.198180915191</v>
          </cell>
          <cell r="F78">
            <v>827.84208095612962</v>
          </cell>
          <cell r="G78">
            <v>4261134.5718375267</v>
          </cell>
          <cell r="H78">
            <v>262001.42288314382</v>
          </cell>
          <cell r="I78">
            <v>522379.95021963317</v>
          </cell>
          <cell r="J78">
            <v>92412.582346279742</v>
          </cell>
          <cell r="K78">
            <v>11471.3956218362</v>
          </cell>
          <cell r="L78">
            <v>365083.35075389716</v>
          </cell>
          <cell r="M78">
            <v>98481.757320623961</v>
          </cell>
          <cell r="N78">
            <v>12248.344827586086</v>
          </cell>
          <cell r="Q78">
            <v>2993.0939191798075</v>
          </cell>
          <cell r="R78">
            <v>143984.57580119034</v>
          </cell>
          <cell r="S78">
            <v>227897.16005215864</v>
          </cell>
          <cell r="T78">
            <v>28149.456352855963</v>
          </cell>
          <cell r="U78">
            <v>131863.23618098354</v>
          </cell>
          <cell r="V78">
            <v>204009.45326294235</v>
          </cell>
          <cell r="W78">
            <v>284377.01746593404</v>
          </cell>
          <cell r="AA78">
            <v>2820.4188889914667</v>
          </cell>
          <cell r="AB78">
            <v>3249.9935587756299</v>
          </cell>
          <cell r="AD78">
            <v>12369.360261799766</v>
          </cell>
          <cell r="AE78">
            <v>43073.168816992547</v>
          </cell>
          <cell r="AF78">
            <v>284187.79995222786</v>
          </cell>
          <cell r="AG78">
            <v>60645</v>
          </cell>
        </row>
        <row r="79">
          <cell r="A79">
            <v>2</v>
          </cell>
          <cell r="B79" t="str">
            <v>CapeCod</v>
          </cell>
          <cell r="C79">
            <v>40695</v>
          </cell>
          <cell r="D79" t="str">
            <v>vol</v>
          </cell>
          <cell r="E79">
            <v>94238.50758622805</v>
          </cell>
          <cell r="F79">
            <v>691.27597050289478</v>
          </cell>
          <cell r="G79">
            <v>2473805.9759754129</v>
          </cell>
          <cell r="H79">
            <v>145016.80710283204</v>
          </cell>
          <cell r="I79">
            <v>212978.58825811528</v>
          </cell>
          <cell r="J79">
            <v>35021.746052505252</v>
          </cell>
          <cell r="K79">
            <v>6763.9806274175598</v>
          </cell>
          <cell r="L79">
            <v>392078.1560816518</v>
          </cell>
          <cell r="M79">
            <v>85392.090838533695</v>
          </cell>
          <cell r="N79">
            <v>6930.1212121210992</v>
          </cell>
          <cell r="Q79">
            <v>1747.9915394097918</v>
          </cell>
          <cell r="R79">
            <v>66487.601224377417</v>
          </cell>
          <cell r="S79">
            <v>114336.95046129043</v>
          </cell>
          <cell r="T79">
            <v>21726.514563362794</v>
          </cell>
          <cell r="U79">
            <v>126299.14014233662</v>
          </cell>
          <cell r="V79">
            <v>187130.06389203854</v>
          </cell>
          <cell r="W79">
            <v>262940.11978727562</v>
          </cell>
          <cell r="AA79">
            <v>1231.622657255502</v>
          </cell>
          <cell r="AB79">
            <v>1856.584617666902</v>
          </cell>
          <cell r="AD79">
            <v>10042.442978281533</v>
          </cell>
          <cell r="AE79">
            <v>35281.282327094348</v>
          </cell>
          <cell r="AF79">
            <v>264437.65861891489</v>
          </cell>
          <cell r="AG79">
            <v>63233</v>
          </cell>
        </row>
        <row r="80">
          <cell r="A80">
            <v>2</v>
          </cell>
          <cell r="B80" t="str">
            <v>CapeCod</v>
          </cell>
          <cell r="C80">
            <v>40725</v>
          </cell>
          <cell r="D80" t="str">
            <v>vol</v>
          </cell>
          <cell r="E80">
            <v>103627.40121303538</v>
          </cell>
          <cell r="F80">
            <v>626.1799870310233</v>
          </cell>
          <cell r="G80">
            <v>1904102.956377011</v>
          </cell>
          <cell r="H80">
            <v>100088.76260000776</v>
          </cell>
          <cell r="I80">
            <v>104882.84481039693</v>
          </cell>
          <cell r="J80">
            <v>17076.680340671475</v>
          </cell>
          <cell r="K80">
            <v>3005.486039187761</v>
          </cell>
          <cell r="L80">
            <v>443769.46702829975</v>
          </cell>
          <cell r="M80">
            <v>84138.08017145982</v>
          </cell>
          <cell r="N80">
            <v>8207.6969696915439</v>
          </cell>
          <cell r="Q80">
            <v>1155.2878045334755</v>
          </cell>
          <cell r="R80">
            <v>33324.6545913632</v>
          </cell>
          <cell r="S80">
            <v>58166.704605464838</v>
          </cell>
          <cell r="T80">
            <v>17611.029359504751</v>
          </cell>
          <cell r="U80">
            <v>136888.7784709337</v>
          </cell>
          <cell r="V80">
            <v>179217.67185908544</v>
          </cell>
          <cell r="W80">
            <v>236664.14223789063</v>
          </cell>
          <cell r="AA80">
            <v>366.41071833181189</v>
          </cell>
          <cell r="AB80">
            <v>1423.3268174417319</v>
          </cell>
          <cell r="AD80">
            <v>8909.8677276427043</v>
          </cell>
          <cell r="AE80">
            <v>39845.027838943992</v>
          </cell>
          <cell r="AF80">
            <v>294788.48393533379</v>
          </cell>
          <cell r="AG80">
            <v>35686</v>
          </cell>
        </row>
        <row r="81">
          <cell r="A81">
            <v>2</v>
          </cell>
          <cell r="B81" t="str">
            <v>CapeCod</v>
          </cell>
          <cell r="C81">
            <v>40756</v>
          </cell>
          <cell r="D81" t="str">
            <v>vol</v>
          </cell>
          <cell r="E81">
            <v>101107.80895390196</v>
          </cell>
          <cell r="F81">
            <v>564.84987274416676</v>
          </cell>
          <cell r="G81">
            <v>1692731.7108987563</v>
          </cell>
          <cell r="H81">
            <v>83131.880229938222</v>
          </cell>
          <cell r="I81">
            <v>88798.161572203157</v>
          </cell>
          <cell r="J81">
            <v>12566.37672774452</v>
          </cell>
          <cell r="K81">
            <v>3372.5333333313501</v>
          </cell>
          <cell r="L81">
            <v>437743.82746407954</v>
          </cell>
          <cell r="M81">
            <v>85461.549408813225</v>
          </cell>
          <cell r="N81">
            <v>7966.1818181797862</v>
          </cell>
          <cell r="Q81">
            <v>156.43985562278249</v>
          </cell>
          <cell r="R81">
            <v>25660.639018379956</v>
          </cell>
          <cell r="S81">
            <v>46113.029595040141</v>
          </cell>
          <cell r="T81">
            <v>14401.037451564476</v>
          </cell>
          <cell r="U81">
            <v>135971.6074358777</v>
          </cell>
          <cell r="V81">
            <v>173319.58425063168</v>
          </cell>
          <cell r="W81">
            <v>196151.59187773126</v>
          </cell>
          <cell r="AA81">
            <v>319.97226834105072</v>
          </cell>
          <cell r="AB81">
            <v>1299.741935480386</v>
          </cell>
          <cell r="AD81">
            <v>10618.009946230866</v>
          </cell>
          <cell r="AE81">
            <v>50574.674378834679</v>
          </cell>
          <cell r="AF81">
            <v>256086.29643722839</v>
          </cell>
          <cell r="AG81">
            <v>33211</v>
          </cell>
        </row>
        <row r="82">
          <cell r="A82">
            <v>2</v>
          </cell>
          <cell r="B82" t="str">
            <v>CapeCod</v>
          </cell>
          <cell r="C82">
            <v>40787</v>
          </cell>
          <cell r="D82" t="str">
            <v>vol</v>
          </cell>
          <cell r="E82">
            <v>93033.768972991515</v>
          </cell>
          <cell r="F82">
            <v>662.81167292092664</v>
          </cell>
          <cell r="G82">
            <v>1681770.4679421224</v>
          </cell>
          <cell r="H82">
            <v>84332.846438031382</v>
          </cell>
          <cell r="I82">
            <v>90759.80466218316</v>
          </cell>
          <cell r="J82">
            <v>12745.820265226594</v>
          </cell>
          <cell r="K82">
            <v>2484.7279996871898</v>
          </cell>
          <cell r="L82">
            <v>406050.21320611396</v>
          </cell>
          <cell r="M82">
            <v>82202.906181489991</v>
          </cell>
          <cell r="N82">
            <v>9665</v>
          </cell>
          <cell r="Q82">
            <v>142.91297278464032</v>
          </cell>
          <cell r="R82">
            <v>34270.223450774938</v>
          </cell>
          <cell r="S82">
            <v>54838.974704194959</v>
          </cell>
          <cell r="T82">
            <v>17030.075464486352</v>
          </cell>
          <cell r="U82">
            <v>133810.79063072978</v>
          </cell>
          <cell r="V82">
            <v>174818.30566984814</v>
          </cell>
          <cell r="W82">
            <v>245388.42862799781</v>
          </cell>
          <cell r="AA82">
            <v>498.55652330140555</v>
          </cell>
          <cell r="AB82">
            <v>1496.0249904394179</v>
          </cell>
          <cell r="AD82">
            <v>9098.6534946234387</v>
          </cell>
          <cell r="AE82">
            <v>57067.818157315261</v>
          </cell>
          <cell r="AF82">
            <v>266735.66032604885</v>
          </cell>
          <cell r="AG82">
            <v>37995</v>
          </cell>
        </row>
        <row r="83">
          <cell r="A83">
            <v>2</v>
          </cell>
          <cell r="B83" t="str">
            <v>CapeCod</v>
          </cell>
          <cell r="C83">
            <v>40817</v>
          </cell>
          <cell r="D83" t="str">
            <v>vol</v>
          </cell>
          <cell r="E83">
            <v>73242.014900180555</v>
          </cell>
          <cell r="F83">
            <v>640.43398223967006</v>
          </cell>
          <cell r="G83">
            <v>1643077.9205399021</v>
          </cell>
          <cell r="H83">
            <v>92884.942543510479</v>
          </cell>
          <cell r="I83">
            <v>116621.35847132442</v>
          </cell>
          <cell r="J83">
            <v>32617.00977835089</v>
          </cell>
          <cell r="K83">
            <v>1969.2893518307201</v>
          </cell>
          <cell r="L83">
            <v>340616.00128095807</v>
          </cell>
          <cell r="M83">
            <v>70112.48554084661</v>
          </cell>
          <cell r="Q83">
            <v>189.81562616744031</v>
          </cell>
          <cell r="R83">
            <v>42538.689122251628</v>
          </cell>
          <cell r="S83">
            <v>83405.602011833253</v>
          </cell>
          <cell r="T83">
            <v>23551.128422920126</v>
          </cell>
          <cell r="U83">
            <v>122852.42266237721</v>
          </cell>
          <cell r="V83">
            <v>142889.67900526553</v>
          </cell>
          <cell r="W83">
            <v>234090.48171963904</v>
          </cell>
          <cell r="AA83">
            <v>1051.304279387012</v>
          </cell>
          <cell r="AB83">
            <v>1936.656010750678</v>
          </cell>
          <cell r="AD83">
            <v>7855.6425287334278</v>
          </cell>
          <cell r="AE83">
            <v>49525.829150478588</v>
          </cell>
          <cell r="AF83">
            <v>232866.89247769513</v>
          </cell>
          <cell r="AG83">
            <v>57732</v>
          </cell>
        </row>
        <row r="84">
          <cell r="A84">
            <v>2</v>
          </cell>
          <cell r="B84" t="str">
            <v>CapeCod</v>
          </cell>
          <cell r="C84">
            <v>40848</v>
          </cell>
          <cell r="D84" t="str">
            <v>vol</v>
          </cell>
          <cell r="E84">
            <v>97485.480055331034</v>
          </cell>
          <cell r="F84">
            <v>883.65401517965222</v>
          </cell>
          <cell r="G84">
            <v>3654287.6652138578</v>
          </cell>
          <cell r="H84">
            <v>195736.82976267926</v>
          </cell>
          <cell r="I84">
            <v>363879.39226702275</v>
          </cell>
          <cell r="J84">
            <v>101089.66686370457</v>
          </cell>
          <cell r="K84">
            <v>13448.592235231727</v>
          </cell>
          <cell r="L84">
            <v>328180.41746855393</v>
          </cell>
          <cell r="M84">
            <v>71655.073014965514</v>
          </cell>
          <cell r="Q84">
            <v>804.10483093112975</v>
          </cell>
          <cell r="R84">
            <v>112051.35289508331</v>
          </cell>
          <cell r="S84">
            <v>219510.23641624124</v>
          </cell>
          <cell r="T84">
            <v>36625.96676396596</v>
          </cell>
          <cell r="U84">
            <v>132094.55674494361</v>
          </cell>
          <cell r="V84">
            <v>164169.32740353537</v>
          </cell>
          <cell r="W84">
            <v>260307.28494536554</v>
          </cell>
          <cell r="AA84">
            <v>4064.9569580273242</v>
          </cell>
          <cell r="AB84">
            <v>6766.01770979911</v>
          </cell>
          <cell r="AD84">
            <v>9264.7004820097882</v>
          </cell>
          <cell r="AE84">
            <v>50053.45681908611</v>
          </cell>
          <cell r="AF84">
            <v>252967.91828658426</v>
          </cell>
          <cell r="AG84">
            <v>73512</v>
          </cell>
        </row>
        <row r="85">
          <cell r="A85">
            <v>2</v>
          </cell>
          <cell r="B85" t="str">
            <v>CapeCod</v>
          </cell>
          <cell r="C85">
            <v>40878</v>
          </cell>
          <cell r="D85" t="str">
            <v>vol</v>
          </cell>
          <cell r="E85">
            <v>107449.33465979993</v>
          </cell>
          <cell r="F85">
            <v>1015.060316824243</v>
          </cell>
          <cell r="G85">
            <v>5828690.470149844</v>
          </cell>
          <cell r="H85">
            <v>310285.89771281549</v>
          </cell>
          <cell r="I85">
            <v>715780.13524013676</v>
          </cell>
          <cell r="J85">
            <v>156072.48538029473</v>
          </cell>
          <cell r="K85">
            <v>18758.639529331598</v>
          </cell>
          <cell r="L85">
            <v>333461.52693739504</v>
          </cell>
          <cell r="M85">
            <v>78375.175914004212</v>
          </cell>
          <cell r="Q85">
            <v>1439.5487455672558</v>
          </cell>
          <cell r="R85">
            <v>203101.53914322786</v>
          </cell>
          <cell r="S85">
            <v>375346.01129892701</v>
          </cell>
          <cell r="T85">
            <v>64162.127031471544</v>
          </cell>
          <cell r="U85">
            <v>134230.86261848925</v>
          </cell>
          <cell r="V85">
            <v>186381.83706141493</v>
          </cell>
          <cell r="W85">
            <v>298170.87431898713</v>
          </cell>
          <cell r="AA85">
            <v>5698.0465506166929</v>
          </cell>
          <cell r="AB85">
            <v>11606.597122205894</v>
          </cell>
          <cell r="AD85">
            <v>11195.878005853714</v>
          </cell>
          <cell r="AE85">
            <v>52219.401624683982</v>
          </cell>
          <cell r="AF85">
            <v>308827.44058808306</v>
          </cell>
          <cell r="AG85">
            <v>20327</v>
          </cell>
        </row>
        <row r="86">
          <cell r="A86">
            <v>2</v>
          </cell>
          <cell r="B86" t="str">
            <v>CapeCod</v>
          </cell>
          <cell r="C86">
            <v>40909</v>
          </cell>
          <cell r="D86" t="str">
            <v>vol</v>
          </cell>
          <cell r="E86">
            <v>142018.43196049688</v>
          </cell>
          <cell r="F86">
            <v>1175.9594609524229</v>
          </cell>
          <cell r="G86">
            <v>8976163.8989547119</v>
          </cell>
          <cell r="H86">
            <v>440554.57101350144</v>
          </cell>
          <cell r="I86">
            <v>1230172.4397678748</v>
          </cell>
          <cell r="J86">
            <v>207740.70109985396</v>
          </cell>
          <cell r="K86">
            <v>29202.137284610399</v>
          </cell>
          <cell r="L86">
            <v>346953.18554081005</v>
          </cell>
          <cell r="M86">
            <v>78223.918308813591</v>
          </cell>
          <cell r="Q86">
            <v>2193.3029188140786</v>
          </cell>
          <cell r="R86">
            <v>317116.37094765488</v>
          </cell>
          <cell r="S86">
            <v>601546.04196797183</v>
          </cell>
          <cell r="T86">
            <v>77031.108726553677</v>
          </cell>
          <cell r="U86">
            <v>139459.33358215418</v>
          </cell>
          <cell r="V86">
            <v>195740.20628868864</v>
          </cell>
          <cell r="W86">
            <v>296038.65500845033</v>
          </cell>
          <cell r="AA86">
            <v>10481.564454280771</v>
          </cell>
          <cell r="AB86">
            <v>14459.226949762327</v>
          </cell>
          <cell r="AD86">
            <v>12363.713961239773</v>
          </cell>
          <cell r="AE86">
            <v>53010.797337103431</v>
          </cell>
          <cell r="AF86">
            <v>295655.16540318716</v>
          </cell>
          <cell r="AG86">
            <v>5776</v>
          </cell>
        </row>
        <row r="87">
          <cell r="A87">
            <v>2</v>
          </cell>
          <cell r="B87" t="str">
            <v>CapeCod</v>
          </cell>
          <cell r="C87">
            <v>40940</v>
          </cell>
          <cell r="D87" t="str">
            <v>vol</v>
          </cell>
          <cell r="E87">
            <v>141886.11573397199</v>
          </cell>
          <cell r="F87">
            <v>1183.3755828101848</v>
          </cell>
          <cell r="G87">
            <v>9471638.5260263551</v>
          </cell>
          <cell r="H87">
            <v>485721.07844040747</v>
          </cell>
          <cell r="I87">
            <v>1413817.1546640762</v>
          </cell>
          <cell r="J87">
            <v>239880.19671018707</v>
          </cell>
          <cell r="K87">
            <v>23620.238599147207</v>
          </cell>
          <cell r="L87">
            <v>348676.34135488706</v>
          </cell>
          <cell r="M87">
            <v>81505.341285044298</v>
          </cell>
          <cell r="Q87">
            <v>2511.8270739067957</v>
          </cell>
          <cell r="R87">
            <v>364906.58918915142</v>
          </cell>
          <cell r="S87">
            <v>638439.9652611966</v>
          </cell>
          <cell r="T87">
            <v>101434.16809443728</v>
          </cell>
          <cell r="U87">
            <v>143216.37871975059</v>
          </cell>
          <cell r="V87">
            <v>208613.60468635822</v>
          </cell>
          <cell r="W87">
            <v>313353.35184863617</v>
          </cell>
          <cell r="AA87">
            <v>9888.6362536551896</v>
          </cell>
          <cell r="AB87">
            <v>15062.547002799809</v>
          </cell>
          <cell r="AD87">
            <v>14574.29375776672</v>
          </cell>
          <cell r="AE87">
            <v>55128.428396765121</v>
          </cell>
          <cell r="AF87">
            <v>322969.42818201636</v>
          </cell>
          <cell r="AG87">
            <v>5677</v>
          </cell>
        </row>
        <row r="88">
          <cell r="A88">
            <v>2</v>
          </cell>
          <cell r="B88" t="str">
            <v>CapeCod</v>
          </cell>
          <cell r="C88">
            <v>40969</v>
          </cell>
          <cell r="D88" t="str">
            <v>vol</v>
          </cell>
          <cell r="E88">
            <v>130770.35284752844</v>
          </cell>
          <cell r="F88">
            <v>1291.4785709150797</v>
          </cell>
          <cell r="G88">
            <v>8884990.598983841</v>
          </cell>
          <cell r="H88">
            <v>468921.91551380552</v>
          </cell>
          <cell r="I88">
            <v>1292034.7584566651</v>
          </cell>
          <cell r="J88">
            <v>197711.28987050624</v>
          </cell>
          <cell r="K88">
            <v>21355.375</v>
          </cell>
          <cell r="L88">
            <v>348104.86958567612</v>
          </cell>
          <cell r="M88">
            <v>73902.415922946748</v>
          </cell>
          <cell r="P88">
            <v>286</v>
          </cell>
          <cell r="Q88">
            <v>2184.5286868556577</v>
          </cell>
          <cell r="R88">
            <v>341208.81508349895</v>
          </cell>
          <cell r="S88">
            <v>621735.80590125755</v>
          </cell>
          <cell r="T88">
            <v>83328.829098049639</v>
          </cell>
          <cell r="U88">
            <v>153531.5615784704</v>
          </cell>
          <cell r="V88">
            <v>209452.69197370933</v>
          </cell>
          <cell r="W88">
            <v>319742.86269759753</v>
          </cell>
          <cell r="AA88">
            <v>9965.8777670883574</v>
          </cell>
          <cell r="AB88">
            <v>14268.648616891351</v>
          </cell>
          <cell r="AD88">
            <v>12651.347896596095</v>
          </cell>
          <cell r="AE88">
            <v>48248.941777759574</v>
          </cell>
          <cell r="AF88">
            <v>321248.56236840424</v>
          </cell>
          <cell r="AG88">
            <v>15505</v>
          </cell>
        </row>
        <row r="89">
          <cell r="A89">
            <v>2</v>
          </cell>
          <cell r="B89" t="str">
            <v>CapeCod</v>
          </cell>
          <cell r="C89">
            <v>41000</v>
          </cell>
          <cell r="D89" t="str">
            <v>vol</v>
          </cell>
          <cell r="E89">
            <v>64816.306694231404</v>
          </cell>
          <cell r="F89">
            <v>878.11405082497026</v>
          </cell>
          <cell r="G89">
            <v>4866087.6209473377</v>
          </cell>
          <cell r="H89">
            <v>298026.06475864077</v>
          </cell>
          <cell r="I89">
            <v>667579.71463678044</v>
          </cell>
          <cell r="J89">
            <v>74876.226394460187</v>
          </cell>
          <cell r="K89">
            <v>168.513332531787</v>
          </cell>
          <cell r="L89">
            <v>241201.01080708363</v>
          </cell>
          <cell r="M89">
            <v>56662.653425713281</v>
          </cell>
          <cell r="N89">
            <v>195.29999999981399</v>
          </cell>
          <cell r="P89">
            <v>367</v>
          </cell>
          <cell r="Q89">
            <v>896.49895352887688</v>
          </cell>
          <cell r="R89">
            <v>195710.90935654729</v>
          </cell>
          <cell r="S89">
            <v>349481.37507993681</v>
          </cell>
          <cell r="T89">
            <v>54855.517052479132</v>
          </cell>
          <cell r="U89">
            <v>109759.71889337894</v>
          </cell>
          <cell r="V89">
            <v>135210.54674888658</v>
          </cell>
          <cell r="W89">
            <v>225124.15420824284</v>
          </cell>
          <cell r="AA89">
            <v>5008.675511517722</v>
          </cell>
          <cell r="AB89">
            <v>8586.7009520307183</v>
          </cell>
          <cell r="AD89">
            <v>9527.1771311993434</v>
          </cell>
          <cell r="AE89">
            <v>39311.461154570898</v>
          </cell>
          <cell r="AF89">
            <v>196794.5079651736</v>
          </cell>
        </row>
        <row r="90">
          <cell r="A90">
            <v>2</v>
          </cell>
          <cell r="B90" t="str">
            <v>CapeCod</v>
          </cell>
          <cell r="C90">
            <v>41030</v>
          </cell>
          <cell r="D90" t="str">
            <v>vol</v>
          </cell>
          <cell r="E90">
            <v>1431.4327760297076</v>
          </cell>
          <cell r="F90">
            <v>14.406253281260426</v>
          </cell>
          <cell r="G90">
            <v>78743.539670312734</v>
          </cell>
          <cell r="H90">
            <v>5050.8353649772771</v>
          </cell>
          <cell r="I90">
            <v>13167.650918397349</v>
          </cell>
          <cell r="J90">
            <v>2854.0030357732912</v>
          </cell>
          <cell r="K90">
            <v>5.4866674681979903</v>
          </cell>
          <cell r="L90">
            <v>6565.2820695377131</v>
          </cell>
          <cell r="M90">
            <v>2367.6422366430197</v>
          </cell>
          <cell r="N90">
            <v>21.699999999953398</v>
          </cell>
          <cell r="Q90">
            <v>2.4249184463651581</v>
          </cell>
          <cell r="R90">
            <v>4207.1888798672762</v>
          </cell>
          <cell r="S90">
            <v>8256.6070775673634</v>
          </cell>
          <cell r="T90">
            <v>1790.8857966028199</v>
          </cell>
          <cell r="U90">
            <v>2581.4792376339437</v>
          </cell>
          <cell r="V90">
            <v>3769.8369088361496</v>
          </cell>
          <cell r="W90">
            <v>4772.2352478317916</v>
          </cell>
          <cell r="AA90">
            <v>72.836247538056341</v>
          </cell>
          <cell r="AD90">
            <v>161.61290322546853</v>
          </cell>
          <cell r="AE90">
            <v>1222.306744860791</v>
          </cell>
          <cell r="AF90">
            <v>9014.387096762659</v>
          </cell>
        </row>
      </sheetData>
      <sheetData sheetId="23"/>
      <sheetData sheetId="24"/>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Y 12_FY13 Elec_Gas"/>
      <sheetName val="CY 13 pivot"/>
      <sheetName val="FYTD 12 Elec "/>
      <sheetName val="FYTD 12 Gas"/>
      <sheetName val="PPS GL"/>
    </sheetNames>
    <sheetDataSet>
      <sheetData sheetId="0"/>
      <sheetData sheetId="1">
        <row r="45">
          <cell r="O45">
            <v>0.20379349203236757</v>
          </cell>
        </row>
      </sheetData>
      <sheetData sheetId="2">
        <row r="10">
          <cell r="P10">
            <v>26772336.93</v>
          </cell>
        </row>
      </sheetData>
      <sheetData sheetId="3">
        <row r="386">
          <cell r="E386" t="e">
            <v>#N/A</v>
          </cell>
        </row>
        <row r="387">
          <cell r="B387"/>
        </row>
      </sheetData>
      <sheetData sheetId="4">
        <row r="346">
          <cell r="E346" t="e">
            <v>#N/A</v>
          </cell>
        </row>
        <row r="347">
          <cell r="B347"/>
        </row>
      </sheetData>
      <sheetData sheetId="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Y"/>
      <sheetName val="TRADES"/>
      <sheetName val="Broker Input"/>
      <sheetName val="T_NYMEX"/>
    </sheetNames>
    <sheetDataSet>
      <sheetData sheetId="0">
        <row r="12">
          <cell r="C12">
            <v>38718</v>
          </cell>
          <cell r="D12" t="str">
            <v>Y</v>
          </cell>
          <cell r="E12">
            <v>1170677</v>
          </cell>
          <cell r="F12">
            <v>1169526.5</v>
          </cell>
          <cell r="H12">
            <v>739</v>
          </cell>
          <cell r="I12">
            <v>1021</v>
          </cell>
          <cell r="K12">
            <v>12860.11</v>
          </cell>
          <cell r="L12">
            <v>2852.7689999999998</v>
          </cell>
          <cell r="M12">
            <v>3235.8508009034877</v>
          </cell>
          <cell r="N12">
            <v>-474.98774310702532</v>
          </cell>
          <cell r="O12">
            <v>19423.717544010513</v>
          </cell>
          <cell r="P12">
            <v>15712.879000000001</v>
          </cell>
          <cell r="Q12">
            <v>19580.286408196567</v>
          </cell>
          <cell r="S12">
            <v>19580.286408196567</v>
          </cell>
          <cell r="T12">
            <v>19423.717544010513</v>
          </cell>
          <cell r="U12">
            <v>3663.4159999999997</v>
          </cell>
          <cell r="W12">
            <v>3663.4159999999997</v>
          </cell>
          <cell r="X12">
            <v>4989.2766659000017</v>
          </cell>
          <cell r="Z12">
            <v>4989.2766659000017</v>
          </cell>
          <cell r="AA12">
            <v>3663.4159999999997</v>
          </cell>
          <cell r="AB12">
            <v>83.528000000000006</v>
          </cell>
          <cell r="AC12">
            <v>3377.5639999999999</v>
          </cell>
          <cell r="AD12">
            <v>3461.0919999999996</v>
          </cell>
          <cell r="AE12">
            <v>4359.1813714</v>
          </cell>
          <cell r="AG12">
            <v>4359.1813714</v>
          </cell>
          <cell r="AH12">
            <v>3461.0919999999996</v>
          </cell>
          <cell r="AJ12">
            <v>1259.2482480000001</v>
          </cell>
          <cell r="AK12">
            <v>0</v>
          </cell>
          <cell r="AO12">
            <v>71080.699000000008</v>
          </cell>
          <cell r="AP12">
            <v>10334.016</v>
          </cell>
          <cell r="AQ12">
            <v>11253.108</v>
          </cell>
          <cell r="AR12">
            <v>10840.100183026683</v>
          </cell>
          <cell r="AS12">
            <v>-1591.2089394085349</v>
          </cell>
          <cell r="AT12">
            <v>81414.715000000011</v>
          </cell>
          <cell r="AU12">
            <v>81910.362635006415</v>
          </cell>
          <cell r="AW12">
            <v>81910.362635006415</v>
          </cell>
          <cell r="AX12">
            <v>81414.715000000011</v>
          </cell>
          <cell r="AY12">
            <v>9023.277</v>
          </cell>
          <cell r="BA12">
            <v>9023.277</v>
          </cell>
          <cell r="BB12">
            <v>12131.615797541415</v>
          </cell>
          <cell r="BD12">
            <v>12131.615797541415</v>
          </cell>
          <cell r="BE12">
            <v>9023.277</v>
          </cell>
          <cell r="BF12">
            <v>-159.352</v>
          </cell>
          <cell r="BG12">
            <v>537.55600000000004</v>
          </cell>
          <cell r="BH12">
            <v>378.20400000000006</v>
          </cell>
          <cell r="BI12">
            <v>718.61189047599999</v>
          </cell>
          <cell r="BK12">
            <v>718.61189047599999</v>
          </cell>
          <cell r="BL12">
            <v>378.20400000000006</v>
          </cell>
          <cell r="BN12">
            <v>166.37603100000001</v>
          </cell>
          <cell r="BO12">
            <v>0</v>
          </cell>
          <cell r="BR12">
            <v>0</v>
          </cell>
          <cell r="BV12">
            <v>2475.0809300000001</v>
          </cell>
          <cell r="BW12">
            <v>2629.8362475831964</v>
          </cell>
          <cell r="BX12">
            <v>2475.0809300000001</v>
          </cell>
          <cell r="BY12">
            <v>628.00900000000001</v>
          </cell>
          <cell r="BZ12">
            <v>601.4</v>
          </cell>
          <cell r="CA12">
            <v>628.00900000000001</v>
          </cell>
          <cell r="CB12">
            <v>1753.9</v>
          </cell>
          <cell r="CC12">
            <v>1605.0198571347723</v>
          </cell>
          <cell r="CD12">
            <v>1753.9</v>
          </cell>
          <cell r="CE12">
            <v>0</v>
          </cell>
          <cell r="CF12">
            <v>0</v>
          </cell>
          <cell r="CG12">
            <v>0</v>
          </cell>
          <cell r="CJ12">
            <v>0</v>
          </cell>
          <cell r="CM12">
            <v>0</v>
          </cell>
          <cell r="CP12">
            <v>0</v>
          </cell>
          <cell r="CR12">
            <v>338.65703999999999</v>
          </cell>
          <cell r="CT12">
            <v>1086.5818300000001</v>
          </cell>
          <cell r="CV12">
            <v>277.38297999999998</v>
          </cell>
          <cell r="CX12">
            <v>51.362220000000001</v>
          </cell>
          <cell r="DG12">
            <v>3.35</v>
          </cell>
          <cell r="DH12">
            <v>1.0381</v>
          </cell>
        </row>
        <row r="13">
          <cell r="C13">
            <v>38749</v>
          </cell>
          <cell r="D13" t="str">
            <v>Y</v>
          </cell>
          <cell r="E13">
            <v>1170960</v>
          </cell>
          <cell r="F13">
            <v>1167651</v>
          </cell>
          <cell r="H13">
            <v>813</v>
          </cell>
          <cell r="I13">
            <v>865</v>
          </cell>
          <cell r="K13">
            <v>14214.975</v>
          </cell>
          <cell r="L13">
            <v>2237.7869999999998</v>
          </cell>
          <cell r="M13">
            <v>596.68165290491959</v>
          </cell>
          <cell r="N13">
            <v>-87.586247550418605</v>
          </cell>
          <cell r="O13">
            <v>17137.029900455338</v>
          </cell>
          <cell r="P13">
            <v>16452.761999999999</v>
          </cell>
          <cell r="Q13">
            <v>17419.7052002815</v>
          </cell>
          <cell r="S13">
            <v>17419.7052002815</v>
          </cell>
          <cell r="T13">
            <v>17137.029900455338</v>
          </cell>
          <cell r="U13">
            <v>3887.0859999999998</v>
          </cell>
          <cell r="W13">
            <v>3887.0859999999998</v>
          </cell>
          <cell r="X13">
            <v>4295.2577554999998</v>
          </cell>
          <cell r="Z13">
            <v>4295.2577554999998</v>
          </cell>
          <cell r="AA13">
            <v>3887.0859999999998</v>
          </cell>
          <cell r="AB13">
            <v>-84.126000000000005</v>
          </cell>
          <cell r="AC13">
            <v>3097.2069999999999</v>
          </cell>
          <cell r="AD13">
            <v>3013.0809999999997</v>
          </cell>
          <cell r="AE13">
            <v>3702.2647731999996</v>
          </cell>
          <cell r="AG13">
            <v>3702.2647731999996</v>
          </cell>
          <cell r="AH13">
            <v>3013.0809999999997</v>
          </cell>
          <cell r="AJ13">
            <v>1259.2482480000001</v>
          </cell>
          <cell r="AK13">
            <v>0</v>
          </cell>
          <cell r="AO13">
            <v>62672.116000000002</v>
          </cell>
          <cell r="AP13">
            <v>10319.175999999999</v>
          </cell>
          <cell r="AQ13">
            <v>2075.0410000000002</v>
          </cell>
          <cell r="AR13">
            <v>1998.8835372314807</v>
          </cell>
          <cell r="AS13">
            <v>-293.41392929390236</v>
          </cell>
          <cell r="AT13">
            <v>72991.292000000001</v>
          </cell>
          <cell r="AU13">
            <v>72628.497826619045</v>
          </cell>
          <cell r="AW13">
            <v>72628.497826619045</v>
          </cell>
          <cell r="AX13">
            <v>72991.292000000001</v>
          </cell>
          <cell r="AY13">
            <v>15476.065000000001</v>
          </cell>
          <cell r="BA13">
            <v>15476.065000000001</v>
          </cell>
          <cell r="BB13">
            <v>10566.262569213159</v>
          </cell>
          <cell r="BD13">
            <v>10566.262569213159</v>
          </cell>
          <cell r="BE13">
            <v>15476.065000000001</v>
          </cell>
          <cell r="BF13">
            <v>190.661</v>
          </cell>
          <cell r="BG13">
            <v>568.78200000000004</v>
          </cell>
          <cell r="BH13">
            <v>759.44299999999998</v>
          </cell>
          <cell r="BI13">
            <v>639.42950280399998</v>
          </cell>
          <cell r="BK13">
            <v>639.42950280399998</v>
          </cell>
          <cell r="BL13">
            <v>759.44299999999998</v>
          </cell>
          <cell r="BN13">
            <v>166.37603100000001</v>
          </cell>
          <cell r="BO13">
            <v>0</v>
          </cell>
          <cell r="BR13">
            <v>0</v>
          </cell>
          <cell r="BV13">
            <v>2342.63303</v>
          </cell>
          <cell r="BW13">
            <v>2369.6203198201079</v>
          </cell>
          <cell r="BX13">
            <v>2342.63303</v>
          </cell>
          <cell r="BY13">
            <v>1187.548</v>
          </cell>
          <cell r="BZ13">
            <v>549.20000000000005</v>
          </cell>
          <cell r="CA13">
            <v>1187.548</v>
          </cell>
          <cell r="CB13">
            <v>1912.0809999999999</v>
          </cell>
          <cell r="CC13">
            <v>1695.0419996260457</v>
          </cell>
          <cell r="CD13">
            <v>1912.0809999999999</v>
          </cell>
          <cell r="CE13">
            <v>0</v>
          </cell>
          <cell r="CF13">
            <v>0</v>
          </cell>
          <cell r="CG13">
            <v>0</v>
          </cell>
          <cell r="CJ13">
            <v>0</v>
          </cell>
          <cell r="CM13">
            <v>0</v>
          </cell>
          <cell r="CP13">
            <v>0</v>
          </cell>
          <cell r="CR13">
            <v>338.65703999999999</v>
          </cell>
          <cell r="CT13">
            <v>1093.5993600000002</v>
          </cell>
          <cell r="CV13">
            <v>428.51221000000004</v>
          </cell>
          <cell r="CX13">
            <v>51.3123</v>
          </cell>
          <cell r="DG13">
            <v>3.35</v>
          </cell>
          <cell r="DH13">
            <v>1.0381</v>
          </cell>
        </row>
        <row r="14">
          <cell r="C14">
            <v>38777</v>
          </cell>
          <cell r="D14" t="str">
            <v>Y</v>
          </cell>
          <cell r="E14">
            <v>1171302</v>
          </cell>
          <cell r="F14">
            <v>1170070.75</v>
          </cell>
          <cell r="H14">
            <v>674</v>
          </cell>
          <cell r="I14">
            <v>693</v>
          </cell>
          <cell r="K14">
            <v>11704.046</v>
          </cell>
          <cell r="L14">
            <v>1977.9960000000001</v>
          </cell>
          <cell r="M14">
            <v>218.01827966419705</v>
          </cell>
          <cell r="N14">
            <v>-32.002783500856182</v>
          </cell>
          <cell r="O14">
            <v>13932.063063165055</v>
          </cell>
          <cell r="P14">
            <v>13682.042000000001</v>
          </cell>
          <cell r="Q14">
            <v>14741.592266942574</v>
          </cell>
          <cell r="S14">
            <v>14741.592266942574</v>
          </cell>
          <cell r="T14">
            <v>13932.063063165055</v>
          </cell>
          <cell r="U14">
            <v>3744.2870000000003</v>
          </cell>
          <cell r="W14">
            <v>3744.2870000000003</v>
          </cell>
          <cell r="X14">
            <v>3778.1452267000004</v>
          </cell>
          <cell r="Z14">
            <v>3778.1452267000004</v>
          </cell>
          <cell r="AA14">
            <v>3744.2870000000003</v>
          </cell>
          <cell r="AB14">
            <v>78.39</v>
          </cell>
          <cell r="AC14">
            <v>2659.1469999999999</v>
          </cell>
          <cell r="AD14">
            <v>2737.5369999999998</v>
          </cell>
          <cell r="AE14">
            <v>3011.1308914000001</v>
          </cell>
          <cell r="AG14">
            <v>3011.1308914000001</v>
          </cell>
          <cell r="AH14">
            <v>2737.5369999999998</v>
          </cell>
          <cell r="AJ14">
            <v>1259.2482480000001</v>
          </cell>
          <cell r="AK14">
            <v>0</v>
          </cell>
          <cell r="AO14">
            <v>55063.502</v>
          </cell>
          <cell r="AP14">
            <v>5834.4740000000002</v>
          </cell>
          <cell r="AQ14">
            <v>758.18799999999999</v>
          </cell>
          <cell r="AR14">
            <v>730.36123687506017</v>
          </cell>
          <cell r="AS14">
            <v>-107.20932472786822</v>
          </cell>
          <cell r="AT14">
            <v>60897.976000000002</v>
          </cell>
          <cell r="AU14">
            <v>64830.287668745696</v>
          </cell>
          <cell r="AW14">
            <v>64830.287668745696</v>
          </cell>
          <cell r="AX14">
            <v>60897.976000000002</v>
          </cell>
          <cell r="AY14">
            <v>14804.074000000001</v>
          </cell>
          <cell r="BA14">
            <v>14804.074000000001</v>
          </cell>
          <cell r="BB14">
            <v>9403.3688355916565</v>
          </cell>
          <cell r="BD14">
            <v>9403.3688355916565</v>
          </cell>
          <cell r="BE14">
            <v>14804.074000000001</v>
          </cell>
          <cell r="BF14">
            <v>-6.0110000000000001</v>
          </cell>
          <cell r="BG14">
            <v>879.673</v>
          </cell>
          <cell r="BH14">
            <v>873.66200000000003</v>
          </cell>
          <cell r="BI14">
            <v>556.10489793199997</v>
          </cell>
          <cell r="BK14">
            <v>556.10489793199997</v>
          </cell>
          <cell r="BL14">
            <v>873.66200000000003</v>
          </cell>
          <cell r="BN14">
            <v>166.37603100000001</v>
          </cell>
          <cell r="BO14">
            <v>0</v>
          </cell>
          <cell r="BR14">
            <v>0</v>
          </cell>
          <cell r="BV14">
            <v>2235.5160000000001</v>
          </cell>
          <cell r="BW14">
            <v>2071.4093739519581</v>
          </cell>
          <cell r="BX14">
            <v>2235.5160000000001</v>
          </cell>
          <cell r="BY14">
            <v>-131.93199999999999</v>
          </cell>
          <cell r="BZ14">
            <v>388.7</v>
          </cell>
          <cell r="CA14">
            <v>-131.93199999999999</v>
          </cell>
          <cell r="CB14">
            <v>2293.7489999999998</v>
          </cell>
          <cell r="CC14">
            <v>2190.355526794965</v>
          </cell>
          <cell r="CD14">
            <v>2293.7489999999998</v>
          </cell>
          <cell r="CE14">
            <v>0</v>
          </cell>
          <cell r="CF14">
            <v>0</v>
          </cell>
          <cell r="CG14">
            <v>0</v>
          </cell>
          <cell r="CJ14">
            <v>0</v>
          </cell>
          <cell r="CM14">
            <v>0</v>
          </cell>
          <cell r="CP14">
            <v>0</v>
          </cell>
          <cell r="CR14">
            <v>359.42171999999999</v>
          </cell>
          <cell r="CT14">
            <v>1650.05285</v>
          </cell>
          <cell r="CV14">
            <v>233.00217999999998</v>
          </cell>
          <cell r="CX14">
            <v>51.272559999999999</v>
          </cell>
          <cell r="DG14">
            <v>3.35</v>
          </cell>
          <cell r="DH14">
            <v>1.0381</v>
          </cell>
        </row>
        <row r="15">
          <cell r="C15">
            <v>38808</v>
          </cell>
          <cell r="D15" t="str">
            <v>Y</v>
          </cell>
          <cell r="E15">
            <v>1169206</v>
          </cell>
          <cell r="F15">
            <v>1167969.5</v>
          </cell>
          <cell r="H15">
            <v>279</v>
          </cell>
          <cell r="I15">
            <v>375</v>
          </cell>
          <cell r="K15">
            <v>6000.6840000000002</v>
          </cell>
          <cell r="L15">
            <v>1162.386</v>
          </cell>
          <cell r="M15">
            <v>1101.5661505592161</v>
          </cell>
          <cell r="N15">
            <v>-161.69753294983519</v>
          </cell>
          <cell r="O15">
            <v>8426.3336835090504</v>
          </cell>
          <cell r="P15">
            <v>7163.07</v>
          </cell>
          <cell r="Q15">
            <v>8796.607552443751</v>
          </cell>
          <cell r="S15">
            <v>8796.607552443751</v>
          </cell>
          <cell r="T15">
            <v>8426.3336835090504</v>
          </cell>
          <cell r="U15">
            <v>2071.2449999999999</v>
          </cell>
          <cell r="W15">
            <v>2071.2449999999999</v>
          </cell>
          <cell r="X15">
            <v>2564.6075325000002</v>
          </cell>
          <cell r="Z15">
            <v>2564.6075325000002</v>
          </cell>
          <cell r="AA15">
            <v>2071.2449999999999</v>
          </cell>
          <cell r="AB15">
            <v>-80.466999999999999</v>
          </cell>
          <cell r="AC15">
            <v>2320.3229999999999</v>
          </cell>
          <cell r="AD15">
            <v>2239.8559999999998</v>
          </cell>
          <cell r="AE15">
            <v>1698.922632</v>
          </cell>
          <cell r="AG15">
            <v>1698.922632</v>
          </cell>
          <cell r="AH15">
            <v>2239.8559999999998</v>
          </cell>
          <cell r="AJ15">
            <v>1259.2482480000001</v>
          </cell>
          <cell r="AK15">
            <v>0</v>
          </cell>
          <cell r="AO15">
            <v>39697.821000000004</v>
          </cell>
          <cell r="AP15">
            <v>4865.8789999999999</v>
          </cell>
          <cell r="AQ15">
            <v>3830.8449999999998</v>
          </cell>
          <cell r="AR15">
            <v>3690.2466043733743</v>
          </cell>
          <cell r="AS15">
            <v>-541.68673538194787</v>
          </cell>
          <cell r="AT15">
            <v>44563.700000000004</v>
          </cell>
          <cell r="AU15">
            <v>43701.146560898931</v>
          </cell>
          <cell r="AW15">
            <v>43701.146560898931</v>
          </cell>
          <cell r="AX15">
            <v>44563.700000000004</v>
          </cell>
          <cell r="AY15">
            <v>7682.5560000000005</v>
          </cell>
          <cell r="BA15">
            <v>7682.5560000000005</v>
          </cell>
          <cell r="BB15">
            <v>6664.4711451281664</v>
          </cell>
          <cell r="BD15">
            <v>6664.4711451281664</v>
          </cell>
          <cell r="BE15">
            <v>7682.5560000000005</v>
          </cell>
          <cell r="BF15">
            <v>-577.529</v>
          </cell>
          <cell r="BG15">
            <v>879.93600000000004</v>
          </cell>
          <cell r="BH15">
            <v>302.40700000000004</v>
          </cell>
          <cell r="BI15">
            <v>397.92156134000004</v>
          </cell>
          <cell r="BK15">
            <v>397.92156134000004</v>
          </cell>
          <cell r="BL15">
            <v>302.40700000000004</v>
          </cell>
          <cell r="BN15">
            <v>166.37603100000001</v>
          </cell>
          <cell r="BO15">
            <v>0</v>
          </cell>
          <cell r="BR15">
            <v>0</v>
          </cell>
          <cell r="BV15">
            <v>1713.72</v>
          </cell>
          <cell r="BW15">
            <v>1173.2891418302379</v>
          </cell>
          <cell r="BX15">
            <v>1713.72</v>
          </cell>
          <cell r="BY15">
            <v>366.63900000000001</v>
          </cell>
          <cell r="BZ15">
            <v>27.4</v>
          </cell>
          <cell r="CA15">
            <v>366.63900000000001</v>
          </cell>
          <cell r="CB15">
            <v>2020.1010000000001</v>
          </cell>
          <cell r="CC15">
            <v>2183.4205933444441</v>
          </cell>
          <cell r="CD15">
            <v>2020.1010000000001</v>
          </cell>
          <cell r="CE15">
            <v>0</v>
          </cell>
          <cell r="CF15">
            <v>0</v>
          </cell>
          <cell r="CG15">
            <v>0</v>
          </cell>
          <cell r="CJ15">
            <v>0</v>
          </cell>
          <cell r="CM15">
            <v>0</v>
          </cell>
          <cell r="CP15">
            <v>0</v>
          </cell>
          <cell r="CR15">
            <v>343.54903999999999</v>
          </cell>
          <cell r="CT15">
            <v>1281.9452099999999</v>
          </cell>
          <cell r="CV15">
            <v>344.56671</v>
          </cell>
          <cell r="CX15">
            <v>50.039619999999999</v>
          </cell>
          <cell r="DG15">
            <v>3.35</v>
          </cell>
          <cell r="DH15">
            <v>1.0381</v>
          </cell>
        </row>
        <row r="16">
          <cell r="C16">
            <v>38838</v>
          </cell>
          <cell r="D16" t="str">
            <v>Y</v>
          </cell>
          <cell r="E16">
            <v>1167122</v>
          </cell>
          <cell r="F16">
            <v>1170279.2</v>
          </cell>
          <cell r="H16">
            <v>113</v>
          </cell>
          <cell r="I16">
            <v>126</v>
          </cell>
          <cell r="K16">
            <v>3775.2220000000002</v>
          </cell>
          <cell r="L16">
            <v>971.24400000000003</v>
          </cell>
          <cell r="M16">
            <v>286.86621799009959</v>
          </cell>
          <cell r="N16">
            <v>-42.108789450301707</v>
          </cell>
          <cell r="O16">
            <v>5075.4410074404013</v>
          </cell>
          <cell r="P16">
            <v>4746.4660000000003</v>
          </cell>
          <cell r="Q16">
            <v>5561.4184816358993</v>
          </cell>
          <cell r="S16">
            <v>5561.4184816358993</v>
          </cell>
          <cell r="T16">
            <v>5075.4410074404013</v>
          </cell>
          <cell r="U16">
            <v>1255.56</v>
          </cell>
          <cell r="W16">
            <v>1255.56</v>
          </cell>
          <cell r="X16">
            <v>1684.5125254000002</v>
          </cell>
          <cell r="Z16">
            <v>1684.5125254000002</v>
          </cell>
          <cell r="AA16">
            <v>1255.56</v>
          </cell>
          <cell r="AB16">
            <v>80.513999999999996</v>
          </cell>
          <cell r="AC16">
            <v>3170.8389999999999</v>
          </cell>
          <cell r="AD16">
            <v>3251.3530000000001</v>
          </cell>
          <cell r="AE16">
            <v>680.81192139999996</v>
          </cell>
          <cell r="AG16">
            <v>680.81192139999996</v>
          </cell>
          <cell r="AH16">
            <v>3251.3530000000001</v>
          </cell>
          <cell r="AJ16">
            <v>3190.639968</v>
          </cell>
          <cell r="AK16">
            <v>0</v>
          </cell>
          <cell r="AO16">
            <v>28306.058679999998</v>
          </cell>
          <cell r="AP16">
            <v>4750.1490000000003</v>
          </cell>
          <cell r="AQ16">
            <v>997.61599999999999</v>
          </cell>
          <cell r="AR16">
            <v>961.00183026683362</v>
          </cell>
          <cell r="AS16">
            <v>-141.06444465851072</v>
          </cell>
          <cell r="AT16">
            <v>33056.20768</v>
          </cell>
          <cell r="AU16">
            <v>34038.341248852645</v>
          </cell>
          <cell r="AW16">
            <v>34038.341248852645</v>
          </cell>
          <cell r="AX16">
            <v>33056.20768</v>
          </cell>
          <cell r="AY16">
            <v>4779.933</v>
          </cell>
          <cell r="BA16">
            <v>4779.933</v>
          </cell>
          <cell r="BB16">
            <v>4682.469999954561</v>
          </cell>
          <cell r="BD16">
            <v>4682.469999954561</v>
          </cell>
          <cell r="BE16">
            <v>4779.933</v>
          </cell>
          <cell r="BF16">
            <v>441.34100000000001</v>
          </cell>
          <cell r="BG16">
            <v>742.89599999999996</v>
          </cell>
          <cell r="BH16">
            <v>1184.2370000000001</v>
          </cell>
          <cell r="BI16">
            <v>275.18579801599998</v>
          </cell>
          <cell r="BK16">
            <v>275.18579801599998</v>
          </cell>
          <cell r="BL16">
            <v>1184.2370000000001</v>
          </cell>
          <cell r="BN16">
            <v>500.81422680000003</v>
          </cell>
          <cell r="BO16">
            <v>0</v>
          </cell>
          <cell r="BR16">
            <v>0</v>
          </cell>
          <cell r="BV16">
            <v>1163.192</v>
          </cell>
          <cell r="BW16">
            <v>890.46964695527925</v>
          </cell>
          <cell r="BX16">
            <v>1163.192</v>
          </cell>
          <cell r="BY16">
            <v>-57.600999999999999</v>
          </cell>
          <cell r="BZ16">
            <v>115.5</v>
          </cell>
          <cell r="CA16">
            <v>-57.600999999999999</v>
          </cell>
          <cell r="CB16">
            <v>2177.384</v>
          </cell>
          <cell r="CC16">
            <v>2087.9945087037299</v>
          </cell>
          <cell r="CD16">
            <v>2177.384</v>
          </cell>
          <cell r="CE16">
            <v>0</v>
          </cell>
          <cell r="CF16">
            <v>0</v>
          </cell>
          <cell r="CG16">
            <v>0</v>
          </cell>
          <cell r="CJ16">
            <v>0</v>
          </cell>
          <cell r="CM16">
            <v>0</v>
          </cell>
          <cell r="CP16">
            <v>0</v>
          </cell>
          <cell r="CR16">
            <v>343.54903999999999</v>
          </cell>
          <cell r="CT16">
            <v>1398.91346</v>
          </cell>
          <cell r="CV16">
            <v>387.31635</v>
          </cell>
          <cell r="CX16">
            <v>47.605379999999997</v>
          </cell>
          <cell r="DG16">
            <v>3.35</v>
          </cell>
          <cell r="DH16">
            <v>1.0381</v>
          </cell>
        </row>
        <row r="17">
          <cell r="C17">
            <v>38869</v>
          </cell>
          <cell r="D17" t="str">
            <v>Y</v>
          </cell>
          <cell r="E17">
            <v>1165430</v>
          </cell>
          <cell r="F17">
            <v>1169951.8</v>
          </cell>
          <cell r="K17">
            <v>3084.5520000000001</v>
          </cell>
          <cell r="L17">
            <v>522.36099999999999</v>
          </cell>
          <cell r="M17">
            <v>0</v>
          </cell>
          <cell r="N17">
            <v>0</v>
          </cell>
          <cell r="O17">
            <v>3606.913</v>
          </cell>
          <cell r="P17">
            <v>3606.913</v>
          </cell>
          <cell r="Q17">
            <v>3119.6107128999997</v>
          </cell>
          <cell r="S17">
            <v>3119.6107128999997</v>
          </cell>
          <cell r="T17">
            <v>3606.913</v>
          </cell>
          <cell r="U17">
            <v>1312.6080000000002</v>
          </cell>
          <cell r="W17">
            <v>1312.6080000000002</v>
          </cell>
          <cell r="X17">
            <v>1179.9298199999998</v>
          </cell>
          <cell r="Z17">
            <v>1179.9298199999998</v>
          </cell>
          <cell r="AA17">
            <v>1312.6080000000002</v>
          </cell>
          <cell r="AB17">
            <v>-104.37</v>
          </cell>
          <cell r="AC17">
            <v>4283.8490000000002</v>
          </cell>
          <cell r="AD17">
            <v>4179.4790000000003</v>
          </cell>
          <cell r="AE17">
            <v>157.70638199999999</v>
          </cell>
          <cell r="AG17">
            <v>157.70638199999999</v>
          </cell>
          <cell r="AH17">
            <v>4179.4790000000003</v>
          </cell>
          <cell r="AJ17">
            <v>3190.639968</v>
          </cell>
          <cell r="AK17">
            <v>0</v>
          </cell>
          <cell r="AO17">
            <v>23654.384000000002</v>
          </cell>
          <cell r="AP17">
            <v>2098.9839999999999</v>
          </cell>
          <cell r="AQ17">
            <v>0</v>
          </cell>
          <cell r="AR17">
            <v>0</v>
          </cell>
          <cell r="AS17">
            <v>0</v>
          </cell>
          <cell r="AT17">
            <v>25753.368000000002</v>
          </cell>
          <cell r="AU17">
            <v>24355.044702028288</v>
          </cell>
          <cell r="AW17">
            <v>24355.044702028288</v>
          </cell>
          <cell r="AX17">
            <v>25753.368000000002</v>
          </cell>
          <cell r="AY17">
            <v>5872.326</v>
          </cell>
          <cell r="BA17">
            <v>5872.326</v>
          </cell>
          <cell r="BB17">
            <v>3545.4800713230202</v>
          </cell>
          <cell r="BD17">
            <v>3545.4800713230202</v>
          </cell>
          <cell r="BE17">
            <v>5872.326</v>
          </cell>
          <cell r="BF17">
            <v>214.08099999999999</v>
          </cell>
          <cell r="BG17">
            <v>1416.6869999999999</v>
          </cell>
          <cell r="BH17">
            <v>1630.7679999999998</v>
          </cell>
          <cell r="BI17">
            <v>212.12850583999997</v>
          </cell>
          <cell r="BK17">
            <v>212.12850583999997</v>
          </cell>
          <cell r="BL17">
            <v>1630.7679999999998</v>
          </cell>
          <cell r="BN17">
            <v>500.81422680000003</v>
          </cell>
          <cell r="BO17">
            <v>0</v>
          </cell>
          <cell r="BR17">
            <v>0</v>
          </cell>
          <cell r="BV17">
            <v>931.19100000000003</v>
          </cell>
          <cell r="BW17">
            <v>540.23120771153924</v>
          </cell>
          <cell r="BX17">
            <v>931.19100000000003</v>
          </cell>
          <cell r="BY17">
            <v>55.57443</v>
          </cell>
          <cell r="BZ17">
            <v>165</v>
          </cell>
          <cell r="CA17">
            <v>55.57443</v>
          </cell>
          <cell r="CB17">
            <v>1799.7660000000001</v>
          </cell>
          <cell r="CC17">
            <v>1963.8335967598669</v>
          </cell>
          <cell r="CD17">
            <v>1799.7660000000001</v>
          </cell>
          <cell r="CE17">
            <v>0</v>
          </cell>
          <cell r="CF17">
            <v>0</v>
          </cell>
          <cell r="CG17">
            <v>0</v>
          </cell>
          <cell r="CJ17">
            <v>0</v>
          </cell>
          <cell r="CM17">
            <v>0</v>
          </cell>
          <cell r="CP17">
            <v>0</v>
          </cell>
          <cell r="CR17">
            <v>343.54903999999999</v>
          </cell>
          <cell r="CT17">
            <v>1086.78601</v>
          </cell>
          <cell r="CV17">
            <v>322.91139000000004</v>
          </cell>
          <cell r="CX17">
            <v>46.51972</v>
          </cell>
          <cell r="DG17">
            <v>3.35</v>
          </cell>
          <cell r="DH17">
            <v>1.0381</v>
          </cell>
        </row>
        <row r="18">
          <cell r="C18">
            <v>38899</v>
          </cell>
          <cell r="D18" t="str">
            <v>Y</v>
          </cell>
          <cell r="E18">
            <v>1163591</v>
          </cell>
          <cell r="F18">
            <v>1172854</v>
          </cell>
          <cell r="K18">
            <v>2618.59</v>
          </cell>
          <cell r="L18">
            <v>743.32</v>
          </cell>
          <cell r="M18">
            <v>0</v>
          </cell>
          <cell r="N18">
            <v>0</v>
          </cell>
          <cell r="O18">
            <v>3361.9100000000003</v>
          </cell>
          <cell r="P18">
            <v>3361.9100000000003</v>
          </cell>
          <cell r="Q18">
            <v>2884.4804721249993</v>
          </cell>
          <cell r="S18">
            <v>2884.4804721249993</v>
          </cell>
          <cell r="T18">
            <v>3361.9100000000003</v>
          </cell>
          <cell r="U18">
            <v>1175.8679999999999</v>
          </cell>
          <cell r="W18">
            <v>1175.8679999999999</v>
          </cell>
          <cell r="X18">
            <v>1219.2608139999998</v>
          </cell>
          <cell r="Z18">
            <v>1219.2608139999998</v>
          </cell>
          <cell r="AA18">
            <v>1175.8679999999999</v>
          </cell>
          <cell r="AB18">
            <v>83.129000000000005</v>
          </cell>
          <cell r="AC18">
            <v>5736.5309999999999</v>
          </cell>
          <cell r="AD18">
            <v>5819.66</v>
          </cell>
          <cell r="AE18">
            <v>162.96326139999999</v>
          </cell>
          <cell r="AG18">
            <v>162.96326139999999</v>
          </cell>
          <cell r="AH18">
            <v>5819.66</v>
          </cell>
          <cell r="AJ18">
            <v>3190.639968</v>
          </cell>
          <cell r="AK18">
            <v>0</v>
          </cell>
          <cell r="AO18">
            <v>22901.441000000003</v>
          </cell>
          <cell r="AP18">
            <v>3588.741</v>
          </cell>
          <cell r="AQ18">
            <v>0</v>
          </cell>
          <cell r="AR18">
            <v>0</v>
          </cell>
          <cell r="AS18">
            <v>0</v>
          </cell>
          <cell r="AT18">
            <v>26490.182000000001</v>
          </cell>
          <cell r="AU18">
            <v>25287.372269750776</v>
          </cell>
          <cell r="AW18">
            <v>25287.372269750776</v>
          </cell>
          <cell r="AX18">
            <v>26490.182000000001</v>
          </cell>
          <cell r="AY18">
            <v>5244.8639999999996</v>
          </cell>
          <cell r="BA18">
            <v>5244.8639999999996</v>
          </cell>
          <cell r="BB18">
            <v>3641.7782389959289</v>
          </cell>
          <cell r="BD18">
            <v>3641.7782389959289</v>
          </cell>
          <cell r="BE18">
            <v>5244.8639999999996</v>
          </cell>
          <cell r="BF18">
            <v>210.61600000000001</v>
          </cell>
          <cell r="BG18">
            <v>3246.33</v>
          </cell>
          <cell r="BH18">
            <v>3456.9459999999999</v>
          </cell>
          <cell r="BI18">
            <v>212.75933136799998</v>
          </cell>
          <cell r="BK18">
            <v>212.75933136799998</v>
          </cell>
          <cell r="BL18">
            <v>3456.9459999999999</v>
          </cell>
          <cell r="BN18">
            <v>500.81422680000003</v>
          </cell>
          <cell r="BO18">
            <v>0</v>
          </cell>
          <cell r="BR18">
            <v>0</v>
          </cell>
          <cell r="BV18">
            <v>779.14300000000003</v>
          </cell>
          <cell r="BW18">
            <v>525.79831725648535</v>
          </cell>
          <cell r="BX18">
            <v>779.14300000000003</v>
          </cell>
          <cell r="BY18">
            <v>60.509</v>
          </cell>
          <cell r="BZ18">
            <v>225.6</v>
          </cell>
          <cell r="CA18">
            <v>60.509</v>
          </cell>
          <cell r="CB18">
            <v>1558.13</v>
          </cell>
          <cell r="CC18">
            <v>1684.3165844639002</v>
          </cell>
          <cell r="CD18">
            <v>1558.13</v>
          </cell>
          <cell r="CE18">
            <v>0</v>
          </cell>
          <cell r="CF18">
            <v>0</v>
          </cell>
          <cell r="CG18">
            <v>0</v>
          </cell>
          <cell r="CJ18">
            <v>0</v>
          </cell>
          <cell r="CM18">
            <v>0</v>
          </cell>
          <cell r="CP18">
            <v>0</v>
          </cell>
          <cell r="CR18">
            <v>343.54903999999999</v>
          </cell>
          <cell r="CT18">
            <v>885.54817000000003</v>
          </cell>
          <cell r="CV18">
            <v>280.55297999999999</v>
          </cell>
          <cell r="CX18">
            <v>48.479459999999996</v>
          </cell>
          <cell r="DG18">
            <v>3.35</v>
          </cell>
          <cell r="DH18">
            <v>1.0381</v>
          </cell>
        </row>
        <row r="19">
          <cell r="C19">
            <v>38930</v>
          </cell>
          <cell r="D19" t="str">
            <v>Y</v>
          </cell>
          <cell r="E19">
            <v>1162494</v>
          </cell>
          <cell r="F19">
            <v>1174207.8</v>
          </cell>
          <cell r="K19">
            <v>2571.5430000000001</v>
          </cell>
          <cell r="L19">
            <v>746.85400000000004</v>
          </cell>
          <cell r="M19">
            <v>0</v>
          </cell>
          <cell r="N19">
            <v>0</v>
          </cell>
          <cell r="O19">
            <v>3318.3969999999999</v>
          </cell>
          <cell r="P19">
            <v>3318.3969999999999</v>
          </cell>
          <cell r="Q19">
            <v>4206.0561140699992</v>
          </cell>
          <cell r="S19">
            <v>4206.0561140699992</v>
          </cell>
          <cell r="T19">
            <v>3318.3969999999999</v>
          </cell>
          <cell r="U19">
            <v>1231.309</v>
          </cell>
          <cell r="W19">
            <v>1231.309</v>
          </cell>
          <cell r="X19">
            <v>1219.2608139999998</v>
          </cell>
          <cell r="Z19">
            <v>1219.2608139999998</v>
          </cell>
          <cell r="AA19">
            <v>1231.309</v>
          </cell>
          <cell r="AB19">
            <v>-82.356999999999999</v>
          </cell>
          <cell r="AC19">
            <v>3913.6239999999998</v>
          </cell>
          <cell r="AD19">
            <v>3831.2669999999998</v>
          </cell>
          <cell r="AE19">
            <v>162.96326139999999</v>
          </cell>
          <cell r="AG19">
            <v>162.96326139999999</v>
          </cell>
          <cell r="AH19">
            <v>3831.2669999999998</v>
          </cell>
          <cell r="AJ19">
            <v>3190.639968</v>
          </cell>
          <cell r="AK19">
            <v>0</v>
          </cell>
          <cell r="AO19">
            <v>20101.854000000003</v>
          </cell>
          <cell r="AP19">
            <v>3634.4839999999999</v>
          </cell>
          <cell r="AQ19">
            <v>0</v>
          </cell>
          <cell r="AR19">
            <v>0</v>
          </cell>
          <cell r="AS19">
            <v>0</v>
          </cell>
          <cell r="AT19">
            <v>23736.338000000003</v>
          </cell>
          <cell r="AU19">
            <v>31440.83457221515</v>
          </cell>
          <cell r="AW19">
            <v>31440.83457221515</v>
          </cell>
          <cell r="AX19">
            <v>23736.338000000003</v>
          </cell>
          <cell r="AY19">
            <v>5303.0259999999998</v>
          </cell>
          <cell r="BA19">
            <v>5303.0259999999998</v>
          </cell>
          <cell r="BB19">
            <v>3634.6788691001807</v>
          </cell>
          <cell r="BD19">
            <v>3634.6788691001807</v>
          </cell>
          <cell r="BE19">
            <v>5303.0259999999998</v>
          </cell>
          <cell r="BF19">
            <v>102.229</v>
          </cell>
          <cell r="BG19">
            <v>1770.346</v>
          </cell>
          <cell r="BH19">
            <v>1872.575</v>
          </cell>
          <cell r="BI19">
            <v>212.75933136799998</v>
          </cell>
          <cell r="BK19">
            <v>212.75933136799998</v>
          </cell>
          <cell r="BL19">
            <v>1872.575</v>
          </cell>
          <cell r="BN19">
            <v>500.81422680000003</v>
          </cell>
          <cell r="BO19">
            <v>0</v>
          </cell>
          <cell r="BR19">
            <v>0</v>
          </cell>
          <cell r="BV19">
            <v>768.30200000000002</v>
          </cell>
          <cell r="BW19">
            <v>694.2470047352673</v>
          </cell>
          <cell r="BX19">
            <v>768.30200000000002</v>
          </cell>
          <cell r="BY19">
            <v>662.87400000000002</v>
          </cell>
          <cell r="BZ19">
            <v>244</v>
          </cell>
          <cell r="CA19">
            <v>662.87400000000002</v>
          </cell>
          <cell r="CB19">
            <v>1435.5360000000001</v>
          </cell>
          <cell r="CC19">
            <v>1495.7903258207123</v>
          </cell>
          <cell r="CD19">
            <v>1435.5360000000001</v>
          </cell>
          <cell r="CE19">
            <v>0</v>
          </cell>
          <cell r="CF19">
            <v>0</v>
          </cell>
          <cell r="CG19">
            <v>0</v>
          </cell>
          <cell r="CJ19">
            <v>0</v>
          </cell>
          <cell r="CM19">
            <v>0</v>
          </cell>
          <cell r="CP19">
            <v>0</v>
          </cell>
          <cell r="CR19">
            <v>343.77065000000005</v>
          </cell>
          <cell r="CT19">
            <v>744.44736999999998</v>
          </cell>
          <cell r="CV19">
            <v>300.99534999999997</v>
          </cell>
          <cell r="CX19">
            <v>46.322720000000004</v>
          </cell>
          <cell r="DG19">
            <v>3.35</v>
          </cell>
          <cell r="DH19">
            <v>1.0381</v>
          </cell>
        </row>
        <row r="20">
          <cell r="C20">
            <v>38961</v>
          </cell>
          <cell r="D20" t="str">
            <v>Y</v>
          </cell>
          <cell r="E20">
            <v>1164626</v>
          </cell>
          <cell r="F20">
            <v>1176595.2</v>
          </cell>
          <cell r="K20">
            <v>2052.3690000000001</v>
          </cell>
          <cell r="L20">
            <v>412.839</v>
          </cell>
          <cell r="M20">
            <v>0</v>
          </cell>
          <cell r="N20">
            <v>0</v>
          </cell>
          <cell r="O20">
            <v>2465.2080000000001</v>
          </cell>
          <cell r="P20">
            <v>2465.2080000000001</v>
          </cell>
          <cell r="Q20">
            <v>3454.5788806999999</v>
          </cell>
          <cell r="S20">
            <v>3454.5788806999999</v>
          </cell>
          <cell r="T20">
            <v>2465.2080000000001</v>
          </cell>
          <cell r="U20">
            <v>997.98400000000004</v>
          </cell>
          <cell r="W20">
            <v>997.98400000000004</v>
          </cell>
          <cell r="X20">
            <v>1179.9298199999998</v>
          </cell>
          <cell r="Z20">
            <v>1179.9298199999998</v>
          </cell>
          <cell r="AA20">
            <v>997.98400000000004</v>
          </cell>
          <cell r="AB20">
            <v>77.069999999999993</v>
          </cell>
          <cell r="AC20">
            <v>1764.085</v>
          </cell>
          <cell r="AD20">
            <v>1841.155</v>
          </cell>
          <cell r="AE20">
            <v>157.70638199999999</v>
          </cell>
          <cell r="AG20">
            <v>157.70638199999999</v>
          </cell>
          <cell r="AH20">
            <v>1841.155</v>
          </cell>
          <cell r="AJ20">
            <v>3190.639968</v>
          </cell>
          <cell r="AK20">
            <v>0</v>
          </cell>
          <cell r="AO20">
            <v>20108.533460000002</v>
          </cell>
          <cell r="AP20">
            <v>2072.9059999999999</v>
          </cell>
          <cell r="AQ20">
            <v>0</v>
          </cell>
          <cell r="AR20">
            <v>0</v>
          </cell>
          <cell r="AS20">
            <v>0</v>
          </cell>
          <cell r="AT20">
            <v>22181.439460000001</v>
          </cell>
          <cell r="AU20">
            <v>24577.740497390914</v>
          </cell>
          <cell r="AW20">
            <v>24577.740497390914</v>
          </cell>
          <cell r="AX20">
            <v>22181.439460000001</v>
          </cell>
          <cell r="AY20">
            <v>6583.91</v>
          </cell>
          <cell r="BA20">
            <v>6583.91</v>
          </cell>
          <cell r="BB20">
            <v>3545.9319300463253</v>
          </cell>
          <cell r="BD20">
            <v>3545.9319300463253</v>
          </cell>
          <cell r="BE20">
            <v>6583.91</v>
          </cell>
          <cell r="BF20">
            <v>-215.79499999999999</v>
          </cell>
          <cell r="BG20">
            <v>857.572</v>
          </cell>
          <cell r="BH20">
            <v>641.77700000000004</v>
          </cell>
          <cell r="BI20">
            <v>212.12850583999997</v>
          </cell>
          <cell r="BK20">
            <v>212.12850583999997</v>
          </cell>
          <cell r="BL20">
            <v>641.77700000000004</v>
          </cell>
          <cell r="BN20">
            <v>500.81422680000003</v>
          </cell>
          <cell r="BO20">
            <v>0</v>
          </cell>
          <cell r="BR20">
            <v>0</v>
          </cell>
          <cell r="BV20">
            <v>707.37199999999996</v>
          </cell>
          <cell r="BW20">
            <v>579.60793011030114</v>
          </cell>
          <cell r="BX20">
            <v>707.37199999999996</v>
          </cell>
          <cell r="BY20">
            <v>211.762</v>
          </cell>
          <cell r="BZ20">
            <v>236.1</v>
          </cell>
          <cell r="CA20">
            <v>211.762</v>
          </cell>
          <cell r="CB20">
            <v>1324.0719999999999</v>
          </cell>
          <cell r="CC20">
            <v>1419.2481832938925</v>
          </cell>
          <cell r="CD20">
            <v>1324.0719999999999</v>
          </cell>
          <cell r="CE20">
            <v>1691.38554</v>
          </cell>
          <cell r="CF20">
            <v>4000</v>
          </cell>
          <cell r="CG20">
            <v>1691.38554</v>
          </cell>
          <cell r="CJ20">
            <v>0</v>
          </cell>
          <cell r="CM20">
            <v>0</v>
          </cell>
          <cell r="CP20">
            <v>0</v>
          </cell>
          <cell r="CR20">
            <v>343.77065000000005</v>
          </cell>
          <cell r="CT20">
            <v>648.17197999999996</v>
          </cell>
          <cell r="CV20">
            <v>281.83446000000004</v>
          </cell>
          <cell r="CX20">
            <v>50.295059999999999</v>
          </cell>
          <cell r="DG20">
            <v>3.35</v>
          </cell>
          <cell r="DH20">
            <v>1.0381</v>
          </cell>
        </row>
        <row r="21">
          <cell r="C21">
            <v>38991</v>
          </cell>
          <cell r="D21" t="str">
            <v>Y</v>
          </cell>
          <cell r="E21">
            <v>1167109</v>
          </cell>
          <cell r="F21">
            <v>1182564.3999999999</v>
          </cell>
          <cell r="H21">
            <v>279</v>
          </cell>
          <cell r="I21">
            <v>249</v>
          </cell>
          <cell r="K21">
            <v>5656.5630000000001</v>
          </cell>
          <cell r="L21">
            <v>823.29499999999996</v>
          </cell>
          <cell r="M21">
            <v>-52.137003586767577</v>
          </cell>
          <cell r="N21">
            <v>7.6531593726468978</v>
          </cell>
          <cell r="O21">
            <v>6420.0678370405858</v>
          </cell>
          <cell r="P21">
            <v>6479.8580000000002</v>
          </cell>
          <cell r="Q21">
            <v>6388.2807774168423</v>
          </cell>
          <cell r="S21">
            <v>6388.2807774168423</v>
          </cell>
          <cell r="T21">
            <v>6420.0678370405858</v>
          </cell>
          <cell r="U21">
            <v>1657.674</v>
          </cell>
          <cell r="W21">
            <v>1657.674</v>
          </cell>
          <cell r="X21">
            <v>2138.6868150999999</v>
          </cell>
          <cell r="Z21">
            <v>2138.6868150999999</v>
          </cell>
          <cell r="AA21">
            <v>1657.674</v>
          </cell>
          <cell r="AB21">
            <v>-55.134</v>
          </cell>
          <cell r="AC21">
            <v>2757.4409999999998</v>
          </cell>
          <cell r="AD21">
            <v>2702.3069999999998</v>
          </cell>
          <cell r="AE21">
            <v>1186.3308514</v>
          </cell>
          <cell r="AG21">
            <v>1186.3308514</v>
          </cell>
          <cell r="AH21">
            <v>2702.3069999999998</v>
          </cell>
          <cell r="AJ21">
            <v>1899.1253333333332</v>
          </cell>
          <cell r="AK21">
            <v>0</v>
          </cell>
          <cell r="AO21">
            <v>37367.830999999998</v>
          </cell>
          <cell r="AP21">
            <v>3665.2840000000001</v>
          </cell>
          <cell r="AQ21">
            <v>-180.23099999999999</v>
          </cell>
          <cell r="AR21">
            <v>-173.61622194393604</v>
          </cell>
          <cell r="AS21">
            <v>25.485020710914171</v>
          </cell>
          <cell r="AT21">
            <v>41033.114999999998</v>
          </cell>
          <cell r="AU21">
            <v>40665.703474431524</v>
          </cell>
          <cell r="AW21">
            <v>40665.703474431524</v>
          </cell>
          <cell r="AX21">
            <v>41033.114999999998</v>
          </cell>
          <cell r="AY21">
            <v>5917.1960000000008</v>
          </cell>
          <cell r="BA21">
            <v>5917.1960000000008</v>
          </cell>
          <cell r="BB21">
            <v>5712.891090545093</v>
          </cell>
          <cell r="BD21">
            <v>5712.891090545093</v>
          </cell>
          <cell r="BE21">
            <v>5917.1960000000008</v>
          </cell>
          <cell r="BF21">
            <v>-121.596</v>
          </cell>
          <cell r="BG21">
            <v>759.72299999999996</v>
          </cell>
          <cell r="BH21">
            <v>638.12699999999995</v>
          </cell>
          <cell r="BI21">
            <v>336.12592022000001</v>
          </cell>
          <cell r="BK21">
            <v>336.12592022000001</v>
          </cell>
          <cell r="BL21">
            <v>638.12699999999995</v>
          </cell>
          <cell r="BN21">
            <v>265.40006666666665</v>
          </cell>
          <cell r="BO21">
            <v>0</v>
          </cell>
          <cell r="BR21">
            <v>0</v>
          </cell>
          <cell r="BV21">
            <v>733.673</v>
          </cell>
          <cell r="BW21">
            <v>1045.3120778547541</v>
          </cell>
          <cell r="BX21">
            <v>733.673</v>
          </cell>
          <cell r="BY21">
            <v>297.33258000000001</v>
          </cell>
          <cell r="BZ21">
            <v>28.3</v>
          </cell>
          <cell r="CA21">
            <v>297.33258000000001</v>
          </cell>
          <cell r="CB21">
            <v>1045.21</v>
          </cell>
          <cell r="CC21">
            <v>1368.6036012433653</v>
          </cell>
          <cell r="CD21">
            <v>1045.21</v>
          </cell>
          <cell r="CE21">
            <v>0</v>
          </cell>
          <cell r="CF21">
            <v>0</v>
          </cell>
          <cell r="CG21">
            <v>0</v>
          </cell>
          <cell r="CJ21">
            <v>0</v>
          </cell>
          <cell r="CM21">
            <v>0</v>
          </cell>
          <cell r="CP21">
            <v>0</v>
          </cell>
          <cell r="CR21">
            <v>96.586830000000006</v>
          </cell>
          <cell r="CT21">
            <v>622.09357999999997</v>
          </cell>
          <cell r="CV21">
            <v>277.60275999999999</v>
          </cell>
          <cell r="CX21">
            <v>48.926839999999999</v>
          </cell>
          <cell r="DG21">
            <v>3.33</v>
          </cell>
          <cell r="DH21">
            <v>1.0381</v>
          </cell>
        </row>
        <row r="22">
          <cell r="C22">
            <v>39022</v>
          </cell>
          <cell r="D22" t="str">
            <v>Y</v>
          </cell>
          <cell r="E22">
            <v>1171351</v>
          </cell>
          <cell r="F22">
            <v>1182217.5</v>
          </cell>
          <cell r="H22">
            <v>382</v>
          </cell>
          <cell r="I22">
            <v>518</v>
          </cell>
          <cell r="K22">
            <v>7068.665</v>
          </cell>
          <cell r="L22">
            <v>1597.559</v>
          </cell>
          <cell r="M22">
            <v>1673.3330961247348</v>
          </cell>
          <cell r="N22">
            <v>-245.62718965955645</v>
          </cell>
          <cell r="O22">
            <v>10585.184285784293</v>
          </cell>
          <cell r="P22">
            <v>8666.2240000000002</v>
          </cell>
          <cell r="Q22">
            <v>11319.977988296914</v>
          </cell>
          <cell r="S22">
            <v>11319.977988296914</v>
          </cell>
          <cell r="T22">
            <v>10585.184285784293</v>
          </cell>
          <cell r="U22">
            <v>2429.6550000000002</v>
          </cell>
          <cell r="W22">
            <v>2429.6550000000002</v>
          </cell>
          <cell r="X22">
            <v>3092.6313001999993</v>
          </cell>
          <cell r="Z22">
            <v>3092.6313001999993</v>
          </cell>
          <cell r="AA22">
            <v>2429.6550000000002</v>
          </cell>
          <cell r="AB22">
            <v>97.299000000000007</v>
          </cell>
          <cell r="AC22">
            <v>2142.1770000000001</v>
          </cell>
          <cell r="AD22">
            <v>2239.4760000000001</v>
          </cell>
          <cell r="AE22">
            <v>2286.6397620000007</v>
          </cell>
          <cell r="AG22">
            <v>2286.6397620000007</v>
          </cell>
          <cell r="AH22">
            <v>2239.4760000000001</v>
          </cell>
          <cell r="AJ22">
            <v>1899.1253333333332</v>
          </cell>
          <cell r="AK22">
            <v>0</v>
          </cell>
          <cell r="AO22">
            <v>44127.274400000002</v>
          </cell>
          <cell r="AP22">
            <v>6097.59</v>
          </cell>
          <cell r="AQ22">
            <v>5784.5</v>
          </cell>
          <cell r="AR22">
            <v>5572.1992100953667</v>
          </cell>
          <cell r="AS22">
            <v>-817.93854156632301</v>
          </cell>
          <cell r="AT22">
            <v>50224.864400000006</v>
          </cell>
          <cell r="AU22">
            <v>56372.97936489003</v>
          </cell>
          <cell r="AW22">
            <v>56372.97936489003</v>
          </cell>
          <cell r="AX22">
            <v>50224.864400000006</v>
          </cell>
          <cell r="AY22">
            <v>10122.847</v>
          </cell>
          <cell r="BA22">
            <v>10122.847</v>
          </cell>
          <cell r="BB22">
            <v>7856.0435667807278</v>
          </cell>
          <cell r="BD22">
            <v>7856.0435667807278</v>
          </cell>
          <cell r="BE22">
            <v>10122.847</v>
          </cell>
          <cell r="BF22">
            <v>-670.57500000000005</v>
          </cell>
          <cell r="BG22">
            <v>597.85299999999995</v>
          </cell>
          <cell r="BH22">
            <v>-72.722000000000094</v>
          </cell>
          <cell r="BI22">
            <v>468.77064650400007</v>
          </cell>
          <cell r="BK22">
            <v>468.77064650400007</v>
          </cell>
          <cell r="BL22">
            <v>-72.722000000000094</v>
          </cell>
          <cell r="BN22">
            <v>265.40006666666665</v>
          </cell>
          <cell r="BO22">
            <v>0</v>
          </cell>
          <cell r="BR22">
            <v>0</v>
          </cell>
          <cell r="BV22">
            <v>1065.2018599999999</v>
          </cell>
          <cell r="BW22">
            <v>1795.702448605849</v>
          </cell>
          <cell r="BX22">
            <v>1065.2018599999999</v>
          </cell>
          <cell r="BY22">
            <v>1179.9849999999999</v>
          </cell>
          <cell r="BZ22">
            <v>327.3</v>
          </cell>
          <cell r="CA22">
            <v>1179.9849999999999</v>
          </cell>
          <cell r="CB22">
            <v>1121.663</v>
          </cell>
          <cell r="CC22">
            <v>1245.2542319528695</v>
          </cell>
          <cell r="CD22">
            <v>1121.663</v>
          </cell>
          <cell r="CE22">
            <v>0</v>
          </cell>
          <cell r="CF22">
            <v>0</v>
          </cell>
          <cell r="CG22">
            <v>0</v>
          </cell>
          <cell r="CJ22">
            <v>0</v>
          </cell>
          <cell r="CM22">
            <v>0</v>
          </cell>
          <cell r="CP22">
            <v>0</v>
          </cell>
          <cell r="CR22">
            <v>319.15934000000004</v>
          </cell>
          <cell r="CT22">
            <v>526.0829</v>
          </cell>
          <cell r="CV22">
            <v>224.91744</v>
          </cell>
          <cell r="CX22">
            <v>51.503039999999999</v>
          </cell>
          <cell r="DG22">
            <v>3.33</v>
          </cell>
          <cell r="DH22">
            <v>1.0381</v>
          </cell>
        </row>
        <row r="23">
          <cell r="C23">
            <v>39052</v>
          </cell>
          <cell r="D23" t="str">
            <v>Y</v>
          </cell>
          <cell r="E23">
            <v>1175368</v>
          </cell>
          <cell r="F23">
            <v>1183015.25</v>
          </cell>
          <cell r="H23">
            <v>655</v>
          </cell>
          <cell r="I23">
            <v>869</v>
          </cell>
          <cell r="K23">
            <v>10813.331</v>
          </cell>
          <cell r="L23">
            <v>2831.07</v>
          </cell>
          <cell r="M23">
            <v>2633.0388764643653</v>
          </cell>
          <cell r="N23">
            <v>-386.50103720906145</v>
          </cell>
          <cell r="O23">
            <v>16663.940913673425</v>
          </cell>
          <cell r="P23">
            <v>13644.401</v>
          </cell>
          <cell r="Q23">
            <v>17171.022685627537</v>
          </cell>
          <cell r="S23">
            <v>17171.022685627537</v>
          </cell>
          <cell r="T23">
            <v>16663.940913673425</v>
          </cell>
          <cell r="U23">
            <v>3448.9410000000003</v>
          </cell>
          <cell r="W23">
            <v>3448.9410000000003</v>
          </cell>
          <cell r="X23">
            <v>4428.020633099999</v>
          </cell>
          <cell r="Z23">
            <v>4428.020633099999</v>
          </cell>
          <cell r="AA23">
            <v>3448.9410000000003</v>
          </cell>
          <cell r="AB23">
            <v>-63.024000000000001</v>
          </cell>
          <cell r="AC23">
            <v>2679.5050000000001</v>
          </cell>
          <cell r="AD23">
            <v>2616.4810000000002</v>
          </cell>
          <cell r="AE23">
            <v>3734.4750514000002</v>
          </cell>
          <cell r="AG23">
            <v>3734.4750514000002</v>
          </cell>
          <cell r="AH23">
            <v>2616.4810000000002</v>
          </cell>
          <cell r="AJ23">
            <v>1899.1253333333332</v>
          </cell>
          <cell r="AK23">
            <v>0</v>
          </cell>
          <cell r="AO23">
            <v>55680.376000000004</v>
          </cell>
          <cell r="AP23">
            <v>10953.206</v>
          </cell>
          <cell r="AQ23">
            <v>9102.0810000000001</v>
          </cell>
          <cell r="AR23">
            <v>8768.0194586263369</v>
          </cell>
          <cell r="AS23">
            <v>-1287.0484539061747</v>
          </cell>
          <cell r="AT23">
            <v>66633.582000000009</v>
          </cell>
          <cell r="AU23">
            <v>75222.322724233192</v>
          </cell>
          <cell r="AW23">
            <v>75222.322724233192</v>
          </cell>
          <cell r="AX23">
            <v>66633.582000000009</v>
          </cell>
          <cell r="AY23">
            <v>12805.866</v>
          </cell>
          <cell r="BA23">
            <v>12805.866</v>
          </cell>
          <cell r="BB23">
            <v>10868.007885779767</v>
          </cell>
          <cell r="BD23">
            <v>10868.007885779767</v>
          </cell>
          <cell r="BE23">
            <v>12805.866</v>
          </cell>
          <cell r="BF23">
            <v>-10.433999999999999</v>
          </cell>
          <cell r="BG23">
            <v>717.84699999999998</v>
          </cell>
          <cell r="BH23">
            <v>707.41300000000001</v>
          </cell>
          <cell r="BI23">
            <v>643.30377198000008</v>
          </cell>
          <cell r="BK23">
            <v>643.30377198000008</v>
          </cell>
          <cell r="BL23">
            <v>707.41300000000001</v>
          </cell>
          <cell r="BN23">
            <v>265.40006666666665</v>
          </cell>
          <cell r="BO23">
            <v>0</v>
          </cell>
          <cell r="BR23">
            <v>0</v>
          </cell>
          <cell r="BV23">
            <v>1578.1179999999999</v>
          </cell>
          <cell r="BW23">
            <v>2607.3795925664708</v>
          </cell>
          <cell r="BX23">
            <v>1578.1179999999999</v>
          </cell>
          <cell r="BY23">
            <v>3211.0839999999998</v>
          </cell>
          <cell r="BZ23">
            <v>380.1</v>
          </cell>
          <cell r="CA23">
            <v>3211.0839999999998</v>
          </cell>
          <cell r="CB23">
            <v>1161.079</v>
          </cell>
          <cell r="CC23">
            <v>1308.189139592344</v>
          </cell>
          <cell r="CD23">
            <v>1161.079</v>
          </cell>
          <cell r="CE23">
            <v>0</v>
          </cell>
          <cell r="CF23">
            <v>0</v>
          </cell>
          <cell r="CG23">
            <v>0</v>
          </cell>
          <cell r="CJ23">
            <v>0</v>
          </cell>
          <cell r="CM23">
            <v>0</v>
          </cell>
          <cell r="CP23">
            <v>0</v>
          </cell>
          <cell r="CR23">
            <v>319.39334000000002</v>
          </cell>
          <cell r="CT23">
            <v>583.95325000000003</v>
          </cell>
          <cell r="CV23">
            <v>207.58970000000002</v>
          </cell>
          <cell r="CX23">
            <v>50.143080000000005</v>
          </cell>
          <cell r="DG23">
            <v>3.33</v>
          </cell>
          <cell r="DH23">
            <v>1.0381</v>
          </cell>
        </row>
        <row r="24">
          <cell r="C24">
            <v>39083</v>
          </cell>
          <cell r="D24" t="str">
            <v>Y</v>
          </cell>
          <cell r="E24">
            <v>1177007</v>
          </cell>
          <cell r="F24">
            <v>1172040.8050000002</v>
          </cell>
          <cell r="H24">
            <v>845</v>
          </cell>
          <cell r="I24">
            <v>1021</v>
          </cell>
          <cell r="K24">
            <v>14431.619000000001</v>
          </cell>
          <cell r="L24">
            <v>3446.576</v>
          </cell>
          <cell r="M24">
            <v>2165.4900252337879</v>
          </cell>
          <cell r="N24">
            <v>-317.8702254899153</v>
          </cell>
          <cell r="O24">
            <v>20361.555250723701</v>
          </cell>
          <cell r="P24">
            <v>17878.195</v>
          </cell>
          <cell r="Q24">
            <v>19524.547726789224</v>
          </cell>
          <cell r="S24">
            <v>19524.547726789224</v>
          </cell>
          <cell r="T24">
            <v>20361.555250723701</v>
          </cell>
          <cell r="U24">
            <v>3278.873</v>
          </cell>
          <cell r="W24">
            <v>3278.873</v>
          </cell>
          <cell r="X24">
            <v>3926.6266023672624</v>
          </cell>
          <cell r="Z24">
            <v>3926.6266023672624</v>
          </cell>
          <cell r="AA24">
            <v>3278.873</v>
          </cell>
          <cell r="AB24">
            <v>71.007000000000005</v>
          </cell>
          <cell r="AC24">
            <v>2431.1529999999998</v>
          </cell>
          <cell r="AD24">
            <v>2502.16</v>
          </cell>
          <cell r="AE24">
            <v>1873.847</v>
          </cell>
          <cell r="AG24">
            <v>1873.847</v>
          </cell>
          <cell r="AH24">
            <v>2502.16</v>
          </cell>
          <cell r="AJ24">
            <v>1981.1016666666665</v>
          </cell>
          <cell r="AK24">
            <v>0</v>
          </cell>
          <cell r="AO24">
            <v>78144.525000000009</v>
          </cell>
          <cell r="AP24">
            <v>14106.093000000001</v>
          </cell>
          <cell r="AQ24">
            <v>7485.8239999999996</v>
          </cell>
          <cell r="AR24">
            <v>7211.0817840285135</v>
          </cell>
          <cell r="AS24">
            <v>-1058.5078508814179</v>
          </cell>
          <cell r="AT24">
            <v>92250.618000000017</v>
          </cell>
          <cell r="AU24">
            <v>80958.462237754837</v>
          </cell>
          <cell r="AW24">
            <v>80958.462237754837</v>
          </cell>
          <cell r="AX24">
            <v>92250.618000000017</v>
          </cell>
          <cell r="AY24">
            <v>14787.188</v>
          </cell>
          <cell r="BA24">
            <v>14787.188</v>
          </cell>
          <cell r="BB24">
            <v>14329.75903204743</v>
          </cell>
          <cell r="BD24">
            <v>14329.75903204743</v>
          </cell>
          <cell r="BE24">
            <v>14787.188</v>
          </cell>
          <cell r="BF24">
            <v>84.212000000000003</v>
          </cell>
          <cell r="BG24">
            <v>782.93399999999997</v>
          </cell>
          <cell r="BH24">
            <v>867.14599999999996</v>
          </cell>
          <cell r="BI24">
            <v>404.88407999999998</v>
          </cell>
          <cell r="BK24">
            <v>404.88407999999998</v>
          </cell>
          <cell r="BL24">
            <v>867.14599999999996</v>
          </cell>
          <cell r="BN24">
            <v>340.02101291666668</v>
          </cell>
          <cell r="BO24">
            <v>0</v>
          </cell>
          <cell r="BR24">
            <v>0</v>
          </cell>
          <cell r="BV24">
            <v>1841.847</v>
          </cell>
          <cell r="BW24">
            <v>2354.4067581259092</v>
          </cell>
          <cell r="BX24">
            <v>1841.847</v>
          </cell>
          <cell r="BY24">
            <v>1984.4269999999999</v>
          </cell>
          <cell r="BZ24">
            <v>724.1</v>
          </cell>
          <cell r="CA24">
            <v>1984.4269999999999</v>
          </cell>
          <cell r="CB24">
            <v>1490.0060000000001</v>
          </cell>
          <cell r="CC24">
            <v>1534.650442890829</v>
          </cell>
          <cell r="CD24">
            <v>1490.0060000000001</v>
          </cell>
          <cell r="CE24">
            <v>0</v>
          </cell>
          <cell r="CF24">
            <v>0</v>
          </cell>
          <cell r="CG24">
            <v>0</v>
          </cell>
          <cell r="CI24">
            <v>0</v>
          </cell>
          <cell r="CJ24">
            <v>0</v>
          </cell>
          <cell r="CM24">
            <v>0</v>
          </cell>
          <cell r="CP24">
            <v>0</v>
          </cell>
          <cell r="CR24">
            <v>319.17172999999997</v>
          </cell>
          <cell r="CS24">
            <v>303.01402033732501</v>
          </cell>
          <cell r="CT24">
            <v>859.47331000000008</v>
          </cell>
          <cell r="CU24">
            <v>921.16879749727411</v>
          </cell>
          <cell r="CV24">
            <v>262.57538</v>
          </cell>
          <cell r="CW24">
            <v>254.71625505622998</v>
          </cell>
          <cell r="CX24">
            <v>48.785379999999996</v>
          </cell>
          <cell r="CY24">
            <v>55.08470333333333</v>
          </cell>
          <cell r="DG24">
            <v>3.33</v>
          </cell>
          <cell r="DH24">
            <v>1.0381</v>
          </cell>
          <cell r="DI24">
            <v>0</v>
          </cell>
        </row>
        <row r="25">
          <cell r="C25">
            <v>39114</v>
          </cell>
          <cell r="D25" t="str">
            <v>Y</v>
          </cell>
          <cell r="E25">
            <v>1178184</v>
          </cell>
          <cell r="F25">
            <v>1170338.74</v>
          </cell>
          <cell r="H25">
            <v>1024</v>
          </cell>
          <cell r="I25">
            <v>865</v>
          </cell>
          <cell r="K25">
            <v>16994.167000000001</v>
          </cell>
          <cell r="L25">
            <v>3698.9749999999999</v>
          </cell>
          <cell r="M25">
            <v>-1956.3235328575854</v>
          </cell>
          <cell r="N25">
            <v>287.16675446277605</v>
          </cell>
          <cell r="O25">
            <v>18449.651712679639</v>
          </cell>
          <cell r="P25">
            <v>20693.142</v>
          </cell>
          <cell r="Q25">
            <v>16825.810660164458</v>
          </cell>
          <cell r="S25">
            <v>16825.810660164458</v>
          </cell>
          <cell r="T25">
            <v>18449.651712679639</v>
          </cell>
          <cell r="U25">
            <v>4250.7709999999997</v>
          </cell>
          <cell r="W25">
            <v>4250.7709999999997</v>
          </cell>
          <cell r="X25">
            <v>3382.7465757817827</v>
          </cell>
          <cell r="Z25">
            <v>3382.7465757817827</v>
          </cell>
          <cell r="AA25">
            <v>4250.7709999999997</v>
          </cell>
          <cell r="AB25">
            <v>-70.698999999999998</v>
          </cell>
          <cell r="AC25">
            <v>2819.17</v>
          </cell>
          <cell r="AD25">
            <v>2748.471</v>
          </cell>
          <cell r="AE25">
            <v>1724.8430000000001</v>
          </cell>
          <cell r="AG25">
            <v>1724.8430000000001</v>
          </cell>
          <cell r="AH25">
            <v>2748.471</v>
          </cell>
          <cell r="AJ25">
            <v>1981.1016666666665</v>
          </cell>
          <cell r="AK25">
            <v>0</v>
          </cell>
          <cell r="AO25">
            <v>66992.145000000004</v>
          </cell>
          <cell r="AP25">
            <v>8315.0239999999994</v>
          </cell>
          <cell r="AQ25">
            <v>-6762.7619999999997</v>
          </cell>
          <cell r="AR25">
            <v>-6514.5573644157594</v>
          </cell>
          <cell r="AS25">
            <v>956.2652923610442</v>
          </cell>
          <cell r="AT25">
            <v>75307.169000000009</v>
          </cell>
          <cell r="AU25">
            <v>71185.139943925766</v>
          </cell>
          <cell r="AW25">
            <v>71185.139943925766</v>
          </cell>
          <cell r="AX25">
            <v>75307.169000000009</v>
          </cell>
          <cell r="AY25">
            <v>16934.782999999999</v>
          </cell>
          <cell r="BA25">
            <v>16934.782999999999</v>
          </cell>
          <cell r="BB25">
            <v>12394.229888964292</v>
          </cell>
          <cell r="BD25">
            <v>12394.229888964292</v>
          </cell>
          <cell r="BE25">
            <v>16934.782999999999</v>
          </cell>
          <cell r="BF25">
            <v>209.43799999999999</v>
          </cell>
          <cell r="BG25">
            <v>904.25199999999995</v>
          </cell>
          <cell r="BH25">
            <v>1113.69</v>
          </cell>
          <cell r="BI25">
            <v>388.56110999999999</v>
          </cell>
          <cell r="BK25">
            <v>388.56110999999999</v>
          </cell>
          <cell r="BL25">
            <v>1113.69</v>
          </cell>
          <cell r="BN25">
            <v>340.02101291666668</v>
          </cell>
          <cell r="BO25">
            <v>0</v>
          </cell>
          <cell r="BR25">
            <v>0</v>
          </cell>
          <cell r="BV25">
            <v>2497.998</v>
          </cell>
          <cell r="BW25">
            <v>2048.8126851616644</v>
          </cell>
          <cell r="BX25">
            <v>2497.998</v>
          </cell>
          <cell r="BY25">
            <v>1633.3019999999999</v>
          </cell>
          <cell r="BZ25">
            <v>327.3</v>
          </cell>
          <cell r="CA25">
            <v>1633.3019999999999</v>
          </cell>
          <cell r="CB25">
            <v>1385.028</v>
          </cell>
          <cell r="CC25">
            <v>1621.8528071147484</v>
          </cell>
          <cell r="CD25">
            <v>1385.028</v>
          </cell>
          <cell r="CE25">
            <v>0</v>
          </cell>
          <cell r="CF25">
            <v>0</v>
          </cell>
          <cell r="CG25">
            <v>0</v>
          </cell>
          <cell r="CI25">
            <v>0</v>
          </cell>
          <cell r="CJ25">
            <v>0</v>
          </cell>
          <cell r="CM25">
            <v>0</v>
          </cell>
          <cell r="CP25">
            <v>0</v>
          </cell>
          <cell r="CR25">
            <v>319.85003</v>
          </cell>
          <cell r="CS25">
            <v>303.01402033732501</v>
          </cell>
          <cell r="CT25">
            <v>1017.21366</v>
          </cell>
          <cell r="CU25">
            <v>1011.9890008457872</v>
          </cell>
          <cell r="CV25">
            <v>-0.13821000000001504</v>
          </cell>
          <cell r="CW25">
            <v>251.0984159316362</v>
          </cell>
          <cell r="CX25">
            <v>47.96461</v>
          </cell>
          <cell r="CY25">
            <v>55.08470333333333</v>
          </cell>
          <cell r="DG25">
            <v>3.33</v>
          </cell>
          <cell r="DH25">
            <v>1.0381</v>
          </cell>
          <cell r="DI25">
            <v>0</v>
          </cell>
        </row>
        <row r="26">
          <cell r="C26">
            <v>39142</v>
          </cell>
          <cell r="D26" t="str">
            <v>Y</v>
          </cell>
          <cell r="E26">
            <v>1179136</v>
          </cell>
          <cell r="F26">
            <v>1172926.925</v>
          </cell>
          <cell r="H26">
            <v>698</v>
          </cell>
          <cell r="I26">
            <v>693</v>
          </cell>
          <cell r="K26">
            <v>12235.343999999999</v>
          </cell>
          <cell r="L26">
            <v>3494.556</v>
          </cell>
          <cell r="M26">
            <v>-61.403759987711432</v>
          </cell>
          <cell r="N26">
            <v>9.0304156386422054</v>
          </cell>
          <cell r="O26">
            <v>15659.465824373645</v>
          </cell>
          <cell r="P26">
            <v>15729.9</v>
          </cell>
          <cell r="Q26">
            <v>14558.556446939259</v>
          </cell>
          <cell r="S26">
            <v>14558.556446939259</v>
          </cell>
          <cell r="T26">
            <v>15659.465824373645</v>
          </cell>
          <cell r="U26">
            <v>3020.7250000000004</v>
          </cell>
          <cell r="W26">
            <v>3020.7250000000004</v>
          </cell>
          <cell r="X26">
            <v>2986.7665217491153</v>
          </cell>
          <cell r="Z26">
            <v>2986.7665217491153</v>
          </cell>
          <cell r="AA26">
            <v>3020.7250000000004</v>
          </cell>
          <cell r="AB26">
            <v>70.715000000000003</v>
          </cell>
          <cell r="AC26">
            <v>2071.4430000000002</v>
          </cell>
          <cell r="AD26">
            <v>2142.1580000000004</v>
          </cell>
          <cell r="AE26">
            <v>1822.7750000000001</v>
          </cell>
          <cell r="AG26">
            <v>1822.7750000000001</v>
          </cell>
          <cell r="AH26">
            <v>2142.1580000000004</v>
          </cell>
          <cell r="AJ26">
            <v>1981.1016666666665</v>
          </cell>
          <cell r="AK26">
            <v>0</v>
          </cell>
          <cell r="AO26">
            <v>57502.922999999995</v>
          </cell>
          <cell r="AP26">
            <v>10190.210999999999</v>
          </cell>
          <cell r="AQ26">
            <v>-212.26499999999999</v>
          </cell>
          <cell r="AR26">
            <v>-204.47452075907907</v>
          </cell>
          <cell r="AS26">
            <v>30.071284076678545</v>
          </cell>
          <cell r="AT26">
            <v>67693.133999999991</v>
          </cell>
          <cell r="AU26">
            <v>64277.939868682311</v>
          </cell>
          <cell r="AW26">
            <v>64277.939868682311</v>
          </cell>
          <cell r="AX26">
            <v>67693.133999999991</v>
          </cell>
          <cell r="AY26">
            <v>12212.853999999999</v>
          </cell>
          <cell r="BA26">
            <v>12212.853999999999</v>
          </cell>
          <cell r="BB26">
            <v>10951.028673480956</v>
          </cell>
          <cell r="BD26">
            <v>10951.028673480956</v>
          </cell>
          <cell r="BE26">
            <v>12212.853999999999</v>
          </cell>
          <cell r="BF26">
            <v>-146.816</v>
          </cell>
          <cell r="BG26">
            <v>426.584</v>
          </cell>
          <cell r="BH26">
            <v>279.76800000000003</v>
          </cell>
          <cell r="BI26">
            <v>400.74153000000001</v>
          </cell>
          <cell r="BK26">
            <v>400.74153000000001</v>
          </cell>
          <cell r="BL26">
            <v>279.76800000000003</v>
          </cell>
          <cell r="BN26">
            <v>340.02101291666668</v>
          </cell>
          <cell r="BO26">
            <v>0</v>
          </cell>
          <cell r="BR26">
            <v>0</v>
          </cell>
          <cell r="BV26">
            <v>2273.9901100000002</v>
          </cell>
          <cell r="BW26">
            <v>1764.4706309147966</v>
          </cell>
          <cell r="BX26">
            <v>2273.9901100000002</v>
          </cell>
          <cell r="BY26">
            <v>1523.403</v>
          </cell>
          <cell r="BZ26">
            <v>220.5</v>
          </cell>
          <cell r="CA26">
            <v>1523.403</v>
          </cell>
          <cell r="CB26">
            <v>2634.9659999999999</v>
          </cell>
          <cell r="CC26">
            <v>2476.7152312955154</v>
          </cell>
          <cell r="CD26">
            <v>2634.9659999999999</v>
          </cell>
          <cell r="CE26">
            <v>0</v>
          </cell>
          <cell r="CF26">
            <v>0</v>
          </cell>
          <cell r="CG26">
            <v>0</v>
          </cell>
          <cell r="CI26">
            <v>375</v>
          </cell>
          <cell r="CJ26">
            <v>0</v>
          </cell>
          <cell r="CM26">
            <v>0</v>
          </cell>
          <cell r="CP26">
            <v>0</v>
          </cell>
          <cell r="CR26">
            <v>341.44391999999999</v>
          </cell>
          <cell r="CS26">
            <v>303.01402033732501</v>
          </cell>
          <cell r="CT26">
            <v>1973.74206</v>
          </cell>
          <cell r="CU26">
            <v>1432.0037862053409</v>
          </cell>
          <cell r="CV26">
            <v>270.08456999999999</v>
          </cell>
          <cell r="CW26">
            <v>310.94605475284897</v>
          </cell>
          <cell r="CX26">
            <v>49.695360000000001</v>
          </cell>
          <cell r="CY26">
            <v>55.08470333333333</v>
          </cell>
          <cell r="DG26">
            <v>3.33</v>
          </cell>
          <cell r="DH26">
            <v>1.0381</v>
          </cell>
          <cell r="DI26">
            <v>375</v>
          </cell>
        </row>
        <row r="27">
          <cell r="C27">
            <v>39173</v>
          </cell>
          <cell r="D27" t="str">
            <v>Y</v>
          </cell>
          <cell r="E27">
            <v>1177344</v>
          </cell>
          <cell r="F27">
            <v>1171020.1100000001</v>
          </cell>
          <cell r="H27">
            <v>445</v>
          </cell>
          <cell r="I27">
            <v>375</v>
          </cell>
          <cell r="K27">
            <v>8428.6820000000007</v>
          </cell>
          <cell r="L27">
            <v>1959.0920000000001</v>
          </cell>
          <cell r="M27">
            <v>-861.27433666206412</v>
          </cell>
          <cell r="N27">
            <v>126.42552966221204</v>
          </cell>
          <cell r="O27">
            <v>9400.0741336757255</v>
          </cell>
          <cell r="P27">
            <v>10387.774000000001</v>
          </cell>
          <cell r="Q27">
            <v>9581.7697545400388</v>
          </cell>
          <cell r="S27">
            <v>9581.7697545400388</v>
          </cell>
          <cell r="T27">
            <v>9400.0741336757255</v>
          </cell>
          <cell r="U27">
            <v>2615.223</v>
          </cell>
          <cell r="W27">
            <v>2615.223</v>
          </cell>
          <cell r="X27">
            <v>2043.2706916256407</v>
          </cell>
          <cell r="Z27">
            <v>2043.2706916256407</v>
          </cell>
          <cell r="AA27">
            <v>2615.223</v>
          </cell>
          <cell r="AB27">
            <v>-67.616</v>
          </cell>
          <cell r="AC27">
            <v>3429.451</v>
          </cell>
          <cell r="AD27">
            <v>3361.835</v>
          </cell>
          <cell r="AE27">
            <v>1577.0440000000001</v>
          </cell>
          <cell r="AG27">
            <v>1577.0440000000001</v>
          </cell>
          <cell r="AH27">
            <v>3361.835</v>
          </cell>
          <cell r="AJ27">
            <v>1981.1016666666665</v>
          </cell>
          <cell r="AK27">
            <v>0</v>
          </cell>
          <cell r="AO27">
            <v>40298.627999999997</v>
          </cell>
          <cell r="AP27">
            <v>6756.66</v>
          </cell>
          <cell r="AQ27">
            <v>-2977.3159999999998</v>
          </cell>
          <cell r="AR27">
            <v>-2868.0435410846735</v>
          </cell>
          <cell r="AS27">
            <v>420.99701377516612</v>
          </cell>
          <cell r="AT27">
            <v>47055.288</v>
          </cell>
          <cell r="AU27">
            <v>46468.574430397974</v>
          </cell>
          <cell r="AW27">
            <v>46468.574430397974</v>
          </cell>
          <cell r="AX27">
            <v>47055.288</v>
          </cell>
          <cell r="AY27">
            <v>12033.547</v>
          </cell>
          <cell r="BA27">
            <v>12033.547</v>
          </cell>
          <cell r="BB27">
            <v>8191.7485885142823</v>
          </cell>
          <cell r="BD27">
            <v>8191.7485885142823</v>
          </cell>
          <cell r="BE27">
            <v>12033.547</v>
          </cell>
          <cell r="BF27">
            <v>-171.005</v>
          </cell>
          <cell r="BG27">
            <v>1811.2329999999999</v>
          </cell>
          <cell r="BH27">
            <v>1640.2280000000001</v>
          </cell>
          <cell r="BI27">
            <v>371.72484999999995</v>
          </cell>
          <cell r="BK27">
            <v>371.72484999999995</v>
          </cell>
          <cell r="BL27">
            <v>1640.2280000000001</v>
          </cell>
          <cell r="BN27">
            <v>340.02101291666668</v>
          </cell>
          <cell r="BO27">
            <v>0</v>
          </cell>
          <cell r="BR27">
            <v>0</v>
          </cell>
          <cell r="BV27">
            <v>2216.0540000000001</v>
          </cell>
          <cell r="BW27">
            <v>1078.6578691088146</v>
          </cell>
          <cell r="BX27">
            <v>2216.0540000000001</v>
          </cell>
          <cell r="BY27">
            <v>147.81800000000001</v>
          </cell>
          <cell r="BZ27">
            <v>-67.5</v>
          </cell>
          <cell r="CA27">
            <v>147.81800000000001</v>
          </cell>
          <cell r="CB27">
            <v>3374.0250000000001</v>
          </cell>
          <cell r="CC27">
            <v>2213.3207414401459</v>
          </cell>
          <cell r="CD27">
            <v>3374.0250000000001</v>
          </cell>
          <cell r="CE27">
            <v>0</v>
          </cell>
          <cell r="CF27">
            <v>0</v>
          </cell>
          <cell r="CG27">
            <v>0</v>
          </cell>
          <cell r="CI27">
            <v>125</v>
          </cell>
          <cell r="CJ27">
            <v>0</v>
          </cell>
          <cell r="CM27">
            <v>0</v>
          </cell>
          <cell r="CP27">
            <v>0</v>
          </cell>
          <cell r="CR27">
            <v>136.14279999999999</v>
          </cell>
          <cell r="CS27">
            <v>303.01402033732501</v>
          </cell>
          <cell r="CT27">
            <v>2592.19742</v>
          </cell>
          <cell r="CU27">
            <v>1388.5850439927142</v>
          </cell>
          <cell r="CV27">
            <v>593.67708999999991</v>
          </cell>
          <cell r="CW27">
            <v>340.97030711010689</v>
          </cell>
          <cell r="CX27">
            <v>52.00806</v>
          </cell>
          <cell r="CY27">
            <v>55.08470333333333</v>
          </cell>
          <cell r="DG27">
            <v>3.33</v>
          </cell>
          <cell r="DH27">
            <v>1.0381</v>
          </cell>
          <cell r="DI27">
            <v>125</v>
          </cell>
        </row>
        <row r="28">
          <cell r="C28">
            <v>39203</v>
          </cell>
          <cell r="D28" t="str">
            <v>Y</v>
          </cell>
          <cell r="E28">
            <v>1175246</v>
          </cell>
          <cell r="F28">
            <v>1173472.2449999999</v>
          </cell>
          <cell r="H28">
            <v>89</v>
          </cell>
          <cell r="I28">
            <v>126</v>
          </cell>
          <cell r="K28">
            <v>3150.6619999999998</v>
          </cell>
          <cell r="L28">
            <v>1581.8009999999999</v>
          </cell>
          <cell r="M28">
            <v>110.73533797741486</v>
          </cell>
          <cell r="N28">
            <v>-16.254574582288672</v>
          </cell>
          <cell r="O28">
            <v>4859.4529125597037</v>
          </cell>
          <cell r="P28">
            <v>4732.4629999999997</v>
          </cell>
          <cell r="Q28">
            <v>5894.2238872573453</v>
          </cell>
          <cell r="S28">
            <v>5894.2238872573453</v>
          </cell>
          <cell r="T28">
            <v>4859.4529125597037</v>
          </cell>
          <cell r="U28">
            <v>1319.779</v>
          </cell>
          <cell r="W28">
            <v>1319.779</v>
          </cell>
          <cell r="X28">
            <v>1362.0709490512322</v>
          </cell>
          <cell r="Z28">
            <v>1362.0709490512322</v>
          </cell>
          <cell r="AA28">
            <v>1319.779</v>
          </cell>
          <cell r="AB28">
            <v>65.513999999999996</v>
          </cell>
          <cell r="AC28">
            <v>3970.8029999999999</v>
          </cell>
          <cell r="AD28">
            <v>4036.317</v>
          </cell>
          <cell r="AE28">
            <v>1812.5450000000001</v>
          </cell>
          <cell r="AG28">
            <v>1812.5450000000001</v>
          </cell>
          <cell r="AH28">
            <v>4036.317</v>
          </cell>
          <cell r="AJ28">
            <v>1981.1016666666665</v>
          </cell>
          <cell r="AK28">
            <v>0</v>
          </cell>
          <cell r="AO28">
            <v>25724.713</v>
          </cell>
          <cell r="AP28">
            <v>5709.6210000000001</v>
          </cell>
          <cell r="AQ28">
            <v>382.798</v>
          </cell>
          <cell r="AR28">
            <v>368.74867546479146</v>
          </cell>
          <cell r="AS28">
            <v>-54.127733359021285</v>
          </cell>
          <cell r="AT28">
            <v>31434.333999999999</v>
          </cell>
          <cell r="AU28">
            <v>34911.018072680636</v>
          </cell>
          <cell r="AW28">
            <v>34911.018072680636</v>
          </cell>
          <cell r="AX28">
            <v>31434.333999999999</v>
          </cell>
          <cell r="AY28">
            <v>6199.4780000000001</v>
          </cell>
          <cell r="BA28">
            <v>6199.4780000000001</v>
          </cell>
          <cell r="BB28">
            <v>5764.2035109505887</v>
          </cell>
          <cell r="BD28">
            <v>5764.2035109505887</v>
          </cell>
          <cell r="BE28">
            <v>6199.4780000000001</v>
          </cell>
          <cell r="BF28">
            <v>384.375</v>
          </cell>
          <cell r="BG28">
            <v>1027.8330000000001</v>
          </cell>
          <cell r="BH28">
            <v>1412.2080000000001</v>
          </cell>
          <cell r="BI28">
            <v>440.52020999999996</v>
          </cell>
          <cell r="BK28">
            <v>440.52020999999996</v>
          </cell>
          <cell r="BL28">
            <v>1412.2080000000001</v>
          </cell>
          <cell r="BN28">
            <v>340.02101291666668</v>
          </cell>
          <cell r="BO28">
            <v>0</v>
          </cell>
          <cell r="BR28">
            <v>0</v>
          </cell>
          <cell r="BV28">
            <v>1340.08347</v>
          </cell>
          <cell r="BW28">
            <v>691.31635983775118</v>
          </cell>
          <cell r="BX28">
            <v>1340.08347</v>
          </cell>
          <cell r="BY28">
            <v>93.108000000000004</v>
          </cell>
          <cell r="BZ28">
            <v>-40.4</v>
          </cell>
          <cell r="CA28">
            <v>93.108000000000004</v>
          </cell>
          <cell r="CB28">
            <v>2444.9029999999998</v>
          </cell>
          <cell r="CC28">
            <v>2125.4619704284705</v>
          </cell>
          <cell r="CD28">
            <v>2444.9029999999998</v>
          </cell>
          <cell r="CE28">
            <v>0</v>
          </cell>
          <cell r="CF28">
            <v>0</v>
          </cell>
          <cell r="CG28">
            <v>0</v>
          </cell>
          <cell r="CI28">
            <v>125</v>
          </cell>
          <cell r="CJ28">
            <v>0</v>
          </cell>
          <cell r="CM28">
            <v>0</v>
          </cell>
          <cell r="CP28">
            <v>0</v>
          </cell>
          <cell r="CR28">
            <v>320.07164</v>
          </cell>
          <cell r="CS28">
            <v>303.01402033732501</v>
          </cell>
          <cell r="CT28">
            <v>1694.4008700000002</v>
          </cell>
          <cell r="CU28">
            <v>1314.6882147094946</v>
          </cell>
          <cell r="CV28">
            <v>400.74778999999995</v>
          </cell>
          <cell r="CW28">
            <v>327.00836538165095</v>
          </cell>
          <cell r="CX28">
            <v>29.6829</v>
          </cell>
          <cell r="CY28">
            <v>55.08470333333333</v>
          </cell>
          <cell r="DG28">
            <v>3.33</v>
          </cell>
          <cell r="DH28">
            <v>1.0381</v>
          </cell>
          <cell r="DI28">
            <v>125</v>
          </cell>
        </row>
        <row r="29">
          <cell r="C29">
            <v>39234</v>
          </cell>
          <cell r="D29" t="str">
            <v>Y</v>
          </cell>
          <cell r="E29">
            <v>1172897</v>
          </cell>
          <cell r="F29">
            <v>1173357.28</v>
          </cell>
          <cell r="K29">
            <v>3093.3119999999999</v>
          </cell>
          <cell r="L29">
            <v>771.23900000000003</v>
          </cell>
          <cell r="M29">
            <v>0</v>
          </cell>
          <cell r="N29">
            <v>0</v>
          </cell>
          <cell r="O29">
            <v>3864.5509999999999</v>
          </cell>
          <cell r="P29">
            <v>3864.5509999999999</v>
          </cell>
          <cell r="Q29">
            <v>3877.3424443356257</v>
          </cell>
          <cell r="S29">
            <v>3877.3424443356257</v>
          </cell>
          <cell r="T29">
            <v>3864.5509999999999</v>
          </cell>
          <cell r="U29">
            <v>1031.181</v>
          </cell>
          <cell r="W29">
            <v>1031.181</v>
          </cell>
          <cell r="X29">
            <v>968.73587269081372</v>
          </cell>
          <cell r="Z29">
            <v>968.73587269081372</v>
          </cell>
          <cell r="AA29">
            <v>1031.181</v>
          </cell>
          <cell r="AB29">
            <v>5.625</v>
          </cell>
          <cell r="AC29">
            <v>4887.4340000000002</v>
          </cell>
          <cell r="AD29">
            <v>4893.0590000000002</v>
          </cell>
          <cell r="AE29">
            <v>1632.77</v>
          </cell>
          <cell r="AG29">
            <v>1632.77</v>
          </cell>
          <cell r="AH29">
            <v>4893.0590000000002</v>
          </cell>
          <cell r="AJ29">
            <v>1981.1016666666665</v>
          </cell>
          <cell r="AK29">
            <v>0</v>
          </cell>
          <cell r="AO29">
            <v>22024.73</v>
          </cell>
          <cell r="AP29">
            <v>4614.2340000000004</v>
          </cell>
          <cell r="AQ29">
            <v>0</v>
          </cell>
          <cell r="AR29">
            <v>0</v>
          </cell>
          <cell r="AS29">
            <v>0</v>
          </cell>
          <cell r="AT29">
            <v>26638.964</v>
          </cell>
          <cell r="AU29">
            <v>27589.110124636911</v>
          </cell>
          <cell r="AW29">
            <v>27589.110124636911</v>
          </cell>
          <cell r="AX29">
            <v>26638.964</v>
          </cell>
          <cell r="AY29">
            <v>4722.7249999999995</v>
          </cell>
          <cell r="BA29">
            <v>4722.7249999999995</v>
          </cell>
          <cell r="BB29">
            <v>4330.9883942793576</v>
          </cell>
          <cell r="BD29">
            <v>4330.9883942793576</v>
          </cell>
          <cell r="BE29">
            <v>4722.7249999999995</v>
          </cell>
          <cell r="BF29">
            <v>-8.6969999999999992</v>
          </cell>
          <cell r="BG29">
            <v>1254.588</v>
          </cell>
          <cell r="BH29">
            <v>1245.8910000000001</v>
          </cell>
          <cell r="BI29">
            <v>424.45970999999997</v>
          </cell>
          <cell r="BK29">
            <v>424.45970999999997</v>
          </cell>
          <cell r="BL29">
            <v>1245.8910000000001</v>
          </cell>
          <cell r="BN29">
            <v>340.02101291666668</v>
          </cell>
          <cell r="BO29">
            <v>0</v>
          </cell>
          <cell r="BR29">
            <v>0</v>
          </cell>
          <cell r="BV29">
            <v>989.72400000000005</v>
          </cell>
          <cell r="BW29">
            <v>511.5075230983042</v>
          </cell>
          <cell r="BX29">
            <v>989.72400000000005</v>
          </cell>
          <cell r="BY29">
            <v>150.10900000000001</v>
          </cell>
          <cell r="BZ29">
            <v>160.9</v>
          </cell>
          <cell r="CA29">
            <v>150.10900000000001</v>
          </cell>
          <cell r="CB29">
            <v>1976.6790000000001</v>
          </cell>
          <cell r="CC29">
            <v>2001.9717734120545</v>
          </cell>
          <cell r="CD29">
            <v>1976.6790000000001</v>
          </cell>
          <cell r="CE29">
            <v>0</v>
          </cell>
          <cell r="CF29">
            <v>0</v>
          </cell>
          <cell r="CG29">
            <v>0</v>
          </cell>
          <cell r="CI29">
            <v>125</v>
          </cell>
          <cell r="CJ29">
            <v>0</v>
          </cell>
          <cell r="CM29">
            <v>0</v>
          </cell>
          <cell r="CP29">
            <v>0</v>
          </cell>
          <cell r="CR29">
            <v>320.07164</v>
          </cell>
          <cell r="CS29">
            <v>303.01402033732501</v>
          </cell>
          <cell r="CT29">
            <v>1230.18352</v>
          </cell>
          <cell r="CU29">
            <v>1149.3389174036538</v>
          </cell>
          <cell r="CV29">
            <v>365.46335999999997</v>
          </cell>
          <cell r="CW29">
            <v>368.86746567107576</v>
          </cell>
          <cell r="CX29">
            <v>60.960120000000003</v>
          </cell>
          <cell r="CY29">
            <v>55.08470333333333</v>
          </cell>
          <cell r="DG29">
            <v>3.33</v>
          </cell>
          <cell r="DH29">
            <v>1.0381</v>
          </cell>
          <cell r="DI29">
            <v>125</v>
          </cell>
        </row>
        <row r="30">
          <cell r="C30">
            <v>39264</v>
          </cell>
          <cell r="D30" t="str">
            <v>Y</v>
          </cell>
          <cell r="E30">
            <v>1171052</v>
          </cell>
          <cell r="F30">
            <v>1176429.915</v>
          </cell>
          <cell r="K30">
            <v>2788.2919999999999</v>
          </cell>
          <cell r="L30">
            <v>936.29499999999996</v>
          </cell>
          <cell r="M30">
            <v>0</v>
          </cell>
          <cell r="N30">
            <v>0</v>
          </cell>
          <cell r="O30">
            <v>3724.587</v>
          </cell>
          <cell r="P30">
            <v>3724.587</v>
          </cell>
          <cell r="Q30">
            <v>3994.8217136664312</v>
          </cell>
          <cell r="S30">
            <v>3994.8217136664312</v>
          </cell>
          <cell r="T30">
            <v>3724.587</v>
          </cell>
          <cell r="U30">
            <v>1039.5730000000001</v>
          </cell>
          <cell r="W30">
            <v>1039.5730000000001</v>
          </cell>
          <cell r="X30">
            <v>1001.027068447174</v>
          </cell>
          <cell r="Z30">
            <v>1001.027068447174</v>
          </cell>
          <cell r="AA30">
            <v>1039.5730000000001</v>
          </cell>
          <cell r="AB30">
            <v>0</v>
          </cell>
          <cell r="AC30">
            <v>4538.5749999999998</v>
          </cell>
          <cell r="AD30">
            <v>4538.5749999999998</v>
          </cell>
          <cell r="AE30">
            <v>1831.942</v>
          </cell>
          <cell r="AG30">
            <v>1831.942</v>
          </cell>
          <cell r="AH30">
            <v>4538.5749999999998</v>
          </cell>
          <cell r="AJ30">
            <v>1981.1016666666665</v>
          </cell>
          <cell r="AK30">
            <v>0</v>
          </cell>
          <cell r="AO30">
            <v>21713.871999999999</v>
          </cell>
          <cell r="AP30">
            <v>4039.0659999999998</v>
          </cell>
          <cell r="AQ30">
            <v>0</v>
          </cell>
          <cell r="AR30">
            <v>0</v>
          </cell>
          <cell r="AS30">
            <v>0</v>
          </cell>
          <cell r="AT30">
            <v>25752.937999999998</v>
          </cell>
          <cell r="AU30">
            <v>29658.323242972783</v>
          </cell>
          <cell r="AW30">
            <v>29658.323242972783</v>
          </cell>
          <cell r="AX30">
            <v>25752.937999999998</v>
          </cell>
          <cell r="AY30">
            <v>5252.9569999999994</v>
          </cell>
          <cell r="BA30">
            <v>5252.9569999999994</v>
          </cell>
          <cell r="BB30">
            <v>4804.8098855377202</v>
          </cell>
          <cell r="BD30">
            <v>4804.8098855377202</v>
          </cell>
          <cell r="BE30">
            <v>5252.9569999999994</v>
          </cell>
          <cell r="BF30">
            <v>-18.568000000000001</v>
          </cell>
          <cell r="BG30">
            <v>1463.088</v>
          </cell>
          <cell r="BH30">
            <v>1444.52</v>
          </cell>
          <cell r="BI30">
            <v>465.19353999999998</v>
          </cell>
          <cell r="BK30">
            <v>465.19353999999998</v>
          </cell>
          <cell r="BL30">
            <v>1444.52</v>
          </cell>
          <cell r="BN30">
            <v>340.02101291666668</v>
          </cell>
          <cell r="BO30">
            <v>0</v>
          </cell>
          <cell r="BR30">
            <v>0</v>
          </cell>
          <cell r="BV30">
            <v>805.47</v>
          </cell>
          <cell r="BW30">
            <v>543.81796060821785</v>
          </cell>
          <cell r="BX30">
            <v>805.47</v>
          </cell>
          <cell r="BY30">
            <v>245.03700000000001</v>
          </cell>
          <cell r="BZ30">
            <v>373.7</v>
          </cell>
          <cell r="CA30">
            <v>245.03700000000001</v>
          </cell>
          <cell r="CB30">
            <v>1834.864</v>
          </cell>
          <cell r="CC30">
            <v>1737.0532423427849</v>
          </cell>
          <cell r="CD30">
            <v>1834.864</v>
          </cell>
          <cell r="CE30">
            <v>0</v>
          </cell>
          <cell r="CF30">
            <v>0</v>
          </cell>
          <cell r="CG30">
            <v>0</v>
          </cell>
          <cell r="CI30">
            <v>125</v>
          </cell>
          <cell r="CJ30">
            <v>0</v>
          </cell>
          <cell r="CM30">
            <v>0</v>
          </cell>
          <cell r="CP30">
            <v>0</v>
          </cell>
          <cell r="CR30">
            <v>320.07164</v>
          </cell>
          <cell r="CS30">
            <v>303.01402033732501</v>
          </cell>
          <cell r="CT30">
            <v>1120.5048100000001</v>
          </cell>
          <cell r="CU30">
            <v>934.81673941846771</v>
          </cell>
          <cell r="CV30">
            <v>326.1345</v>
          </cell>
          <cell r="CW30">
            <v>318.47111258699249</v>
          </cell>
          <cell r="CX30">
            <v>68.153210000000001</v>
          </cell>
          <cell r="CY30">
            <v>55.08470333333333</v>
          </cell>
          <cell r="DG30">
            <v>3.33</v>
          </cell>
          <cell r="DH30">
            <v>1.0381</v>
          </cell>
          <cell r="DI30">
            <v>125</v>
          </cell>
        </row>
        <row r="31">
          <cell r="C31">
            <v>39295</v>
          </cell>
          <cell r="D31" t="str">
            <v>Y</v>
          </cell>
          <cell r="E31">
            <v>1171191</v>
          </cell>
          <cell r="F31">
            <v>1178005.1499999999</v>
          </cell>
          <cell r="K31">
            <v>3948.473</v>
          </cell>
          <cell r="L31">
            <v>1048.5429999999999</v>
          </cell>
          <cell r="M31">
            <v>0</v>
          </cell>
          <cell r="N31">
            <v>0</v>
          </cell>
          <cell r="O31">
            <v>4997.0159999999996</v>
          </cell>
          <cell r="P31">
            <v>4997.0159999999996</v>
          </cell>
          <cell r="Q31">
            <v>4003.9659165962371</v>
          </cell>
          <cell r="S31">
            <v>4003.9659165962371</v>
          </cell>
          <cell r="T31">
            <v>4997.0159999999996</v>
          </cell>
          <cell r="U31">
            <v>976.11199999999997</v>
          </cell>
          <cell r="W31">
            <v>976.11199999999997</v>
          </cell>
          <cell r="X31">
            <v>1001.027068447174</v>
          </cell>
          <cell r="Z31">
            <v>1001.027068447174</v>
          </cell>
          <cell r="AA31">
            <v>976.11199999999997</v>
          </cell>
          <cell r="AB31">
            <v>33.302</v>
          </cell>
          <cell r="AC31">
            <v>5067.54</v>
          </cell>
          <cell r="AD31">
            <v>5100.8419999999996</v>
          </cell>
          <cell r="AE31">
            <v>1810.693</v>
          </cell>
          <cell r="AG31">
            <v>1810.693</v>
          </cell>
          <cell r="AH31">
            <v>5100.8419999999996</v>
          </cell>
          <cell r="AJ31">
            <v>1981.1016666666665</v>
          </cell>
          <cell r="AK31">
            <v>0</v>
          </cell>
          <cell r="AO31">
            <v>30591.147999999997</v>
          </cell>
          <cell r="AP31">
            <v>5156.7269999999999</v>
          </cell>
          <cell r="AQ31">
            <v>0</v>
          </cell>
          <cell r="AR31">
            <v>0</v>
          </cell>
          <cell r="AS31">
            <v>0</v>
          </cell>
          <cell r="AT31">
            <v>35747.875</v>
          </cell>
          <cell r="AU31">
            <v>27806.975017829809</v>
          </cell>
          <cell r="AW31">
            <v>27806.975017829809</v>
          </cell>
          <cell r="AX31">
            <v>35747.875</v>
          </cell>
          <cell r="AY31">
            <v>5242.0929999999998</v>
          </cell>
          <cell r="BA31">
            <v>5242.0929999999998</v>
          </cell>
          <cell r="BB31">
            <v>4786.6113936751344</v>
          </cell>
          <cell r="BD31">
            <v>4786.6113936751344</v>
          </cell>
          <cell r="BE31">
            <v>5242.0929999999998</v>
          </cell>
          <cell r="BF31">
            <v>107.627</v>
          </cell>
          <cell r="BG31">
            <v>1548.9970000000001</v>
          </cell>
          <cell r="BH31">
            <v>1656.624</v>
          </cell>
          <cell r="BI31">
            <v>465.35137000000003</v>
          </cell>
          <cell r="BK31">
            <v>465.35137000000003</v>
          </cell>
          <cell r="BL31">
            <v>1656.624</v>
          </cell>
          <cell r="BN31">
            <v>340.02101291666668</v>
          </cell>
          <cell r="BO31">
            <v>0</v>
          </cell>
          <cell r="BR31">
            <v>0</v>
          </cell>
          <cell r="BV31">
            <v>733.69799999999998</v>
          </cell>
          <cell r="BW31">
            <v>530.85574994150943</v>
          </cell>
          <cell r="BX31">
            <v>733.69799999999998</v>
          </cell>
          <cell r="BY31">
            <v>599.83699999999999</v>
          </cell>
          <cell r="BZ31">
            <v>375.3</v>
          </cell>
          <cell r="CA31">
            <v>599.83699999999999</v>
          </cell>
          <cell r="CB31">
            <v>1693.4280000000001</v>
          </cell>
          <cell r="CC31">
            <v>1555.817031014476</v>
          </cell>
          <cell r="CD31">
            <v>1693.4280000000001</v>
          </cell>
          <cell r="CE31">
            <v>0</v>
          </cell>
          <cell r="CF31">
            <v>0</v>
          </cell>
          <cell r="CG31">
            <v>0</v>
          </cell>
          <cell r="CI31">
            <v>0</v>
          </cell>
          <cell r="CJ31">
            <v>0</v>
          </cell>
          <cell r="CM31">
            <v>0</v>
          </cell>
          <cell r="CP31">
            <v>0</v>
          </cell>
          <cell r="CR31">
            <v>320.07164</v>
          </cell>
          <cell r="CS31">
            <v>303.01402033732501</v>
          </cell>
          <cell r="CT31">
            <v>964.04306000000008</v>
          </cell>
          <cell r="CU31">
            <v>758.86299003408089</v>
          </cell>
          <cell r="CV31">
            <v>339.53368</v>
          </cell>
          <cell r="CW31">
            <v>313.18865064307005</v>
          </cell>
          <cell r="CX31">
            <v>69.780360000000002</v>
          </cell>
          <cell r="CY31">
            <v>55.08470333333333</v>
          </cell>
          <cell r="DG31">
            <v>3.33</v>
          </cell>
          <cell r="DH31">
            <v>1.0381</v>
          </cell>
          <cell r="DI31">
            <v>125</v>
          </cell>
        </row>
        <row r="32">
          <cell r="C32">
            <v>39326</v>
          </cell>
          <cell r="D32" t="str">
            <v>Y</v>
          </cell>
          <cell r="E32">
            <v>1172491</v>
          </cell>
          <cell r="F32">
            <v>1180419.9849999996</v>
          </cell>
          <cell r="K32">
            <v>2675.4250000000002</v>
          </cell>
          <cell r="L32">
            <v>568.95500000000004</v>
          </cell>
          <cell r="M32">
            <v>0</v>
          </cell>
          <cell r="N32">
            <v>0</v>
          </cell>
          <cell r="O32">
            <v>3244.38</v>
          </cell>
          <cell r="P32">
            <v>3244.38</v>
          </cell>
          <cell r="Q32">
            <v>3908.424847006017</v>
          </cell>
          <cell r="S32">
            <v>3908.424847006017</v>
          </cell>
          <cell r="T32">
            <v>3244.38</v>
          </cell>
          <cell r="U32">
            <v>871.60899999999992</v>
          </cell>
          <cell r="W32">
            <v>871.60899999999992</v>
          </cell>
          <cell r="X32">
            <v>968.73587269081372</v>
          </cell>
          <cell r="Z32">
            <v>968.73587269081372</v>
          </cell>
          <cell r="AA32">
            <v>871.60899999999992</v>
          </cell>
          <cell r="AB32">
            <v>0</v>
          </cell>
          <cell r="AC32">
            <v>4876.701</v>
          </cell>
          <cell r="AD32">
            <v>4876.701</v>
          </cell>
          <cell r="AE32">
            <v>1749.8589999999999</v>
          </cell>
          <cell r="AG32">
            <v>1749.8589999999999</v>
          </cell>
          <cell r="AH32">
            <v>4876.701</v>
          </cell>
          <cell r="AJ32">
            <v>1981.1016666666665</v>
          </cell>
          <cell r="AK32">
            <v>0</v>
          </cell>
          <cell r="AO32">
            <v>20655.312999999998</v>
          </cell>
          <cell r="AP32">
            <v>3355.36</v>
          </cell>
          <cell r="AQ32">
            <v>0</v>
          </cell>
          <cell r="AR32">
            <v>0</v>
          </cell>
          <cell r="AS32">
            <v>0</v>
          </cell>
          <cell r="AT32">
            <v>24010.672999999999</v>
          </cell>
          <cell r="AU32">
            <v>27235.599316085354</v>
          </cell>
          <cell r="AW32">
            <v>27235.599316085354</v>
          </cell>
          <cell r="AX32">
            <v>24010.672999999999</v>
          </cell>
          <cell r="AY32">
            <v>4148.5050000000001</v>
          </cell>
          <cell r="BA32">
            <v>4148.5050000000001</v>
          </cell>
          <cell r="BB32">
            <v>4711.110887925568</v>
          </cell>
          <cell r="BD32">
            <v>4711.110887925568</v>
          </cell>
          <cell r="BE32">
            <v>4148.5050000000001</v>
          </cell>
          <cell r="BF32">
            <v>-31.582999999999998</v>
          </cell>
          <cell r="BG32">
            <v>1493.979</v>
          </cell>
          <cell r="BH32">
            <v>1462.396</v>
          </cell>
          <cell r="BI32">
            <v>451.38378999999998</v>
          </cell>
          <cell r="BK32">
            <v>451.38378999999998</v>
          </cell>
          <cell r="BL32">
            <v>1462.396</v>
          </cell>
          <cell r="BN32">
            <v>340.02101291666668</v>
          </cell>
          <cell r="BO32">
            <v>0</v>
          </cell>
          <cell r="BR32">
            <v>0</v>
          </cell>
          <cell r="BV32">
            <v>702.49199999999996</v>
          </cell>
          <cell r="BX32">
            <v>702.49199999999996</v>
          </cell>
          <cell r="BY32">
            <v>479.90800000000002</v>
          </cell>
          <cell r="BZ32">
            <v>1138.4000000000001</v>
          </cell>
          <cell r="CA32">
            <v>479.90800000000002</v>
          </cell>
          <cell r="CB32">
            <v>1370.462</v>
          </cell>
          <cell r="CC32">
            <v>1483.2416712152919</v>
          </cell>
          <cell r="CD32">
            <v>1370.462</v>
          </cell>
          <cell r="CE32">
            <v>0</v>
          </cell>
          <cell r="CF32">
            <v>0</v>
          </cell>
          <cell r="CG32">
            <v>0</v>
          </cell>
          <cell r="CI32">
            <v>125</v>
          </cell>
          <cell r="CJ32">
            <v>0</v>
          </cell>
          <cell r="CM32">
            <v>0</v>
          </cell>
          <cell r="CP32">
            <v>0</v>
          </cell>
          <cell r="CR32">
            <v>320.07163999999995</v>
          </cell>
          <cell r="CS32">
            <v>303.01402033732501</v>
          </cell>
          <cell r="CT32">
            <v>701.47406999999998</v>
          </cell>
          <cell r="CU32">
            <v>715.80837185646192</v>
          </cell>
          <cell r="CV32">
            <v>276.34024000000005</v>
          </cell>
          <cell r="CW32">
            <v>283.66790902150524</v>
          </cell>
          <cell r="CX32">
            <v>72.575879999999998</v>
          </cell>
          <cell r="CY32">
            <v>55.08470333333333</v>
          </cell>
          <cell r="DG32">
            <v>3.33</v>
          </cell>
          <cell r="DH32">
            <v>1.0381</v>
          </cell>
          <cell r="DI32">
            <v>125</v>
          </cell>
        </row>
        <row r="33">
          <cell r="C33">
            <v>39356</v>
          </cell>
          <cell r="D33" t="str">
            <v>Y</v>
          </cell>
          <cell r="E33">
            <v>1174374</v>
          </cell>
          <cell r="F33">
            <v>1186099.6200000001</v>
          </cell>
          <cell r="H33">
            <v>124</v>
          </cell>
          <cell r="I33">
            <v>249</v>
          </cell>
          <cell r="K33">
            <v>3854.0129999999999</v>
          </cell>
          <cell r="L33">
            <v>1164.577</v>
          </cell>
          <cell r="M33">
            <v>1054.9291505823255</v>
          </cell>
          <cell r="N33">
            <v>-154.77384809490133</v>
          </cell>
          <cell r="O33">
            <v>6228.2929986772269</v>
          </cell>
          <cell r="P33">
            <v>5018.59</v>
          </cell>
          <cell r="Q33">
            <v>7860.9637975783235</v>
          </cell>
          <cell r="S33">
            <v>7860.9637975783235</v>
          </cell>
          <cell r="T33">
            <v>6228.2929986772269</v>
          </cell>
          <cell r="U33">
            <v>1043.5430000000001</v>
          </cell>
          <cell r="W33">
            <v>1043.5430000000001</v>
          </cell>
          <cell r="X33">
            <v>1714.5180067779429</v>
          </cell>
          <cell r="Z33">
            <v>1714.5180067779429</v>
          </cell>
          <cell r="AA33">
            <v>1043.5430000000001</v>
          </cell>
          <cell r="AB33">
            <v>0</v>
          </cell>
          <cell r="AC33">
            <v>3423.3829999999998</v>
          </cell>
          <cell r="AD33">
            <v>3423.3829999999998</v>
          </cell>
          <cell r="AE33">
            <v>1732.8610000000001</v>
          </cell>
          <cell r="AG33">
            <v>1732.8610000000001</v>
          </cell>
          <cell r="AH33">
            <v>3423.3829999999998</v>
          </cell>
          <cell r="AJ33">
            <v>1981.1016666666665</v>
          </cell>
          <cell r="AK33">
            <v>0</v>
          </cell>
          <cell r="AO33">
            <v>30065.677</v>
          </cell>
          <cell r="AP33">
            <v>5972.1</v>
          </cell>
          <cell r="AQ33">
            <v>3592</v>
          </cell>
          <cell r="AR33">
            <v>3460.1676139100277</v>
          </cell>
          <cell r="AS33">
            <v>-507.65822175127636</v>
          </cell>
          <cell r="AT33">
            <v>36037.777000000002</v>
          </cell>
          <cell r="AU33">
            <v>46056.199914904246</v>
          </cell>
          <cell r="AW33">
            <v>46056.199914904246</v>
          </cell>
          <cell r="AX33">
            <v>36037.777000000002</v>
          </cell>
          <cell r="AY33">
            <v>4930.3279999999995</v>
          </cell>
          <cell r="BA33">
            <v>4930.3279999999995</v>
          </cell>
          <cell r="BB33">
            <v>7560.2378707023126</v>
          </cell>
          <cell r="BD33">
            <v>7560.2378707023126</v>
          </cell>
          <cell r="BE33">
            <v>4930.3279999999995</v>
          </cell>
          <cell r="BF33">
            <v>569.44000000000005</v>
          </cell>
          <cell r="BG33">
            <v>1081.2159999999999</v>
          </cell>
          <cell r="BH33">
            <v>1650.6559999999999</v>
          </cell>
          <cell r="BI33">
            <v>447.52149999999995</v>
          </cell>
          <cell r="BK33">
            <v>447.52149999999995</v>
          </cell>
          <cell r="BL33">
            <v>1650.6559999999999</v>
          </cell>
          <cell r="BN33">
            <v>340.02101291666668</v>
          </cell>
          <cell r="BO33">
            <v>0</v>
          </cell>
          <cell r="BR33">
            <v>0</v>
          </cell>
          <cell r="BV33">
            <v>721.49199999999996</v>
          </cell>
          <cell r="BX33">
            <v>721.49199999999996</v>
          </cell>
          <cell r="BY33">
            <v>244.904</v>
          </cell>
          <cell r="BZ33">
            <v>1426.2</v>
          </cell>
          <cell r="CA33">
            <v>244.904</v>
          </cell>
          <cell r="CB33">
            <v>1442.5</v>
          </cell>
          <cell r="CC33">
            <v>1390.2359613590968</v>
          </cell>
          <cell r="CD33">
            <v>1442.5</v>
          </cell>
          <cell r="CE33">
            <v>0</v>
          </cell>
          <cell r="CF33">
            <v>0</v>
          </cell>
          <cell r="CG33">
            <v>0</v>
          </cell>
          <cell r="CI33">
            <v>125</v>
          </cell>
          <cell r="CJ33">
            <v>0</v>
          </cell>
          <cell r="CM33">
            <v>0</v>
          </cell>
          <cell r="CP33">
            <v>0</v>
          </cell>
          <cell r="CR33">
            <v>320.07164</v>
          </cell>
          <cell r="CS33">
            <v>303.01402033732501</v>
          </cell>
          <cell r="CT33">
            <v>773.11374000000001</v>
          </cell>
          <cell r="CU33">
            <v>623.207222074421</v>
          </cell>
          <cell r="CV33">
            <v>274.20176000000004</v>
          </cell>
          <cell r="CW33">
            <v>283.26334894735106</v>
          </cell>
          <cell r="CX33">
            <v>75.113219999999998</v>
          </cell>
          <cell r="CY33">
            <v>55.08470333333333</v>
          </cell>
          <cell r="DG33">
            <v>3.28</v>
          </cell>
          <cell r="DH33">
            <v>1.0381</v>
          </cell>
          <cell r="DI33">
            <v>125</v>
          </cell>
        </row>
        <row r="34">
          <cell r="C34">
            <v>39387</v>
          </cell>
          <cell r="D34" t="str">
            <v>Y</v>
          </cell>
          <cell r="E34">
            <v>1179704</v>
          </cell>
          <cell r="F34">
            <v>1185526.155</v>
          </cell>
          <cell r="H34">
            <v>580</v>
          </cell>
          <cell r="I34">
            <v>518</v>
          </cell>
          <cell r="K34">
            <v>11200.936</v>
          </cell>
          <cell r="L34">
            <v>2263.2930000000001</v>
          </cell>
          <cell r="M34">
            <v>-787.96628925734399</v>
          </cell>
          <cell r="N34">
            <v>115.71327542578962</v>
          </cell>
          <cell r="O34">
            <v>12560.549435316867</v>
          </cell>
          <cell r="P34">
            <v>13464.228999999999</v>
          </cell>
          <cell r="Q34">
            <v>11913.200188121602</v>
          </cell>
          <cell r="S34">
            <v>11913.200188121602</v>
          </cell>
          <cell r="T34">
            <v>12560.549435316867</v>
          </cell>
          <cell r="U34">
            <v>2478.8429999999998</v>
          </cell>
          <cell r="W34">
            <v>2478.8429999999998</v>
          </cell>
          <cell r="X34">
            <v>2453.0258068238486</v>
          </cell>
          <cell r="Z34">
            <v>2453.0258068238486</v>
          </cell>
          <cell r="AA34">
            <v>2478.8429999999998</v>
          </cell>
          <cell r="AB34">
            <v>0</v>
          </cell>
          <cell r="AC34">
            <v>1633.2670000000001</v>
          </cell>
          <cell r="AD34">
            <v>1633.2670000000001</v>
          </cell>
          <cell r="AE34">
            <v>1310.0920000000001</v>
          </cell>
          <cell r="AG34">
            <v>1310.0920000000001</v>
          </cell>
          <cell r="AH34">
            <v>1633.2670000000001</v>
          </cell>
          <cell r="AJ34">
            <v>1981.1016666666665</v>
          </cell>
          <cell r="AK34">
            <v>0</v>
          </cell>
          <cell r="AO34">
            <v>54531.376000000004</v>
          </cell>
          <cell r="AP34">
            <v>9377.8009999999995</v>
          </cell>
          <cell r="AQ34">
            <v>-2683</v>
          </cell>
          <cell r="AR34">
            <v>-2584.5294287640882</v>
          </cell>
          <cell r="AS34">
            <v>379.53954339658992</v>
          </cell>
          <cell r="AT34">
            <v>63909.177000000003</v>
          </cell>
          <cell r="AU34">
            <v>57658.253865837374</v>
          </cell>
          <cell r="AW34">
            <v>57658.253865837374</v>
          </cell>
          <cell r="AX34">
            <v>63909.177000000003</v>
          </cell>
          <cell r="AY34">
            <v>11438.269</v>
          </cell>
          <cell r="BA34">
            <v>11438.269</v>
          </cell>
          <cell r="BB34">
            <v>9928.433203445682</v>
          </cell>
          <cell r="BD34">
            <v>9928.433203445682</v>
          </cell>
          <cell r="BE34">
            <v>11438.269</v>
          </cell>
          <cell r="BF34">
            <v>0</v>
          </cell>
          <cell r="BG34">
            <v>658.83699999999999</v>
          </cell>
          <cell r="BH34">
            <v>658.83699999999999</v>
          </cell>
          <cell r="BI34">
            <v>342.34765000000004</v>
          </cell>
          <cell r="BK34">
            <v>342.34765000000004</v>
          </cell>
          <cell r="BL34">
            <v>658.83699999999999</v>
          </cell>
          <cell r="BN34">
            <v>340.02101291666668</v>
          </cell>
          <cell r="BO34">
            <v>0</v>
          </cell>
          <cell r="BR34">
            <v>0</v>
          </cell>
          <cell r="BV34">
            <v>970.93</v>
          </cell>
          <cell r="BX34">
            <v>970.93</v>
          </cell>
          <cell r="BY34">
            <v>783.63699999999994</v>
          </cell>
          <cell r="BZ34">
            <v>294.8</v>
          </cell>
          <cell r="CA34">
            <v>783.63699999999994</v>
          </cell>
          <cell r="CB34">
            <v>1258.018</v>
          </cell>
          <cell r="CC34">
            <v>1324.9522635295507</v>
          </cell>
          <cell r="CD34">
            <v>1258.018</v>
          </cell>
          <cell r="CE34">
            <v>0</v>
          </cell>
          <cell r="CF34">
            <v>0</v>
          </cell>
          <cell r="CG34">
            <v>0</v>
          </cell>
          <cell r="CI34">
            <v>125</v>
          </cell>
          <cell r="CJ34">
            <v>0</v>
          </cell>
          <cell r="CM34">
            <v>0</v>
          </cell>
          <cell r="CP34">
            <v>0</v>
          </cell>
          <cell r="CR34">
            <v>320.18299000000002</v>
          </cell>
          <cell r="CS34">
            <v>303.01402033732501</v>
          </cell>
          <cell r="CT34">
            <v>620.7468100000001</v>
          </cell>
          <cell r="CU34">
            <v>619.08912305350202</v>
          </cell>
          <cell r="CV34">
            <v>239.82021</v>
          </cell>
          <cell r="CW34">
            <v>222.09775013872371</v>
          </cell>
          <cell r="CX34">
            <v>77.268360000000001</v>
          </cell>
          <cell r="CY34">
            <v>55.08470333333333</v>
          </cell>
          <cell r="DG34">
            <v>3.28</v>
          </cell>
          <cell r="DH34">
            <v>1.0381</v>
          </cell>
          <cell r="DI34">
            <v>125</v>
          </cell>
        </row>
        <row r="35">
          <cell r="C35">
            <v>39417</v>
          </cell>
          <cell r="D35" t="str">
            <v>Y</v>
          </cell>
          <cell r="E35">
            <v>1183750</v>
          </cell>
          <cell r="F35">
            <v>1185900.3400000001</v>
          </cell>
          <cell r="H35">
            <v>860</v>
          </cell>
          <cell r="I35">
            <v>869</v>
          </cell>
          <cell r="K35">
            <v>15451.824000000001</v>
          </cell>
          <cell r="L35">
            <v>2907.8969999999999</v>
          </cell>
          <cell r="M35">
            <v>114.53852136055318</v>
          </cell>
          <cell r="N35">
            <v>-16.740245429619311</v>
          </cell>
          <cell r="O35">
            <v>18490.999766790173</v>
          </cell>
          <cell r="P35">
            <v>18359.721000000001</v>
          </cell>
          <cell r="Q35">
            <v>17451.41483215641</v>
          </cell>
          <cell r="S35">
            <v>17451.41483215641</v>
          </cell>
          <cell r="T35">
            <v>18490.999766790173</v>
          </cell>
          <cell r="U35">
            <v>3967.1849999999999</v>
          </cell>
          <cell r="W35">
            <v>3967.1849999999999</v>
          </cell>
          <cell r="X35">
            <v>3491.0819635472008</v>
          </cell>
          <cell r="Z35">
            <v>3491.0819635472008</v>
          </cell>
          <cell r="AA35">
            <v>3967.1849999999999</v>
          </cell>
          <cell r="AB35">
            <v>0</v>
          </cell>
          <cell r="AC35">
            <v>2984.2289999999998</v>
          </cell>
          <cell r="AD35">
            <v>2984.2289999999998</v>
          </cell>
          <cell r="AE35">
            <v>1856.799</v>
          </cell>
          <cell r="AG35">
            <v>1856.799</v>
          </cell>
          <cell r="AH35">
            <v>2984.2289999999998</v>
          </cell>
          <cell r="AJ35">
            <v>1981.1016666666665</v>
          </cell>
          <cell r="AK35">
            <v>0</v>
          </cell>
          <cell r="AO35">
            <v>71052.607999999993</v>
          </cell>
          <cell r="AP35">
            <v>6037.7420000000002</v>
          </cell>
          <cell r="AQ35">
            <v>390</v>
          </cell>
          <cell r="AR35">
            <v>375.68635006261439</v>
          </cell>
          <cell r="AS35">
            <v>-54.908005009151331</v>
          </cell>
          <cell r="AT35">
            <v>77090.349999999991</v>
          </cell>
          <cell r="AU35">
            <v>75393.789381484385</v>
          </cell>
          <cell r="AW35">
            <v>75393.789381484385</v>
          </cell>
          <cell r="AX35">
            <v>77090.349999999991</v>
          </cell>
          <cell r="AY35">
            <v>18025.98</v>
          </cell>
          <cell r="BA35">
            <v>18025.98</v>
          </cell>
          <cell r="BB35">
            <v>13559.051007240427</v>
          </cell>
          <cell r="BD35">
            <v>13559.051007240427</v>
          </cell>
          <cell r="BE35">
            <v>18025.98</v>
          </cell>
          <cell r="BF35">
            <v>-834.44899999999996</v>
          </cell>
          <cell r="BG35">
            <v>772.39499999999998</v>
          </cell>
          <cell r="BH35">
            <v>-62.053999999999974</v>
          </cell>
          <cell r="BI35">
            <v>408.00470000000001</v>
          </cell>
          <cell r="BK35">
            <v>408.00470000000001</v>
          </cell>
          <cell r="BL35">
            <v>-62.053999999999974</v>
          </cell>
          <cell r="BN35">
            <v>340.02101291666668</v>
          </cell>
          <cell r="BO35">
            <v>0</v>
          </cell>
          <cell r="BR35">
            <v>0</v>
          </cell>
          <cell r="BV35">
            <v>1946.9960000000001</v>
          </cell>
          <cell r="BX35">
            <v>1946.9960000000001</v>
          </cell>
          <cell r="BY35">
            <v>1403.0229400000001</v>
          </cell>
          <cell r="BZ35">
            <v>698.3</v>
          </cell>
          <cell r="CA35">
            <v>1403.0229400000001</v>
          </cell>
          <cell r="CB35">
            <v>-1726.38</v>
          </cell>
          <cell r="CC35">
            <v>1492.4933864147181</v>
          </cell>
          <cell r="CD35">
            <v>-1726.38</v>
          </cell>
          <cell r="CE35">
            <v>0</v>
          </cell>
          <cell r="CF35">
            <v>0</v>
          </cell>
          <cell r="CG35">
            <v>0</v>
          </cell>
          <cell r="CI35">
            <v>125</v>
          </cell>
          <cell r="CJ35">
            <v>0</v>
          </cell>
          <cell r="CM35">
            <v>0</v>
          </cell>
          <cell r="CP35">
            <v>0</v>
          </cell>
          <cell r="CR35">
            <v>315.31538</v>
          </cell>
          <cell r="CS35">
            <v>303.01402033732501</v>
          </cell>
          <cell r="CT35">
            <v>691.21056999999996</v>
          </cell>
          <cell r="CU35">
            <v>770.02363131858442</v>
          </cell>
          <cell r="CV35">
            <v>257.93898999999999</v>
          </cell>
          <cell r="CW35">
            <v>238.70436475880859</v>
          </cell>
          <cell r="CX35">
            <v>78.854880000000009</v>
          </cell>
          <cell r="CY35">
            <v>55.08470333333333</v>
          </cell>
          <cell r="DC35">
            <v>-3069.7</v>
          </cell>
          <cell r="DG35">
            <v>3.28</v>
          </cell>
          <cell r="DH35">
            <v>1.0381</v>
          </cell>
          <cell r="DI35">
            <v>125</v>
          </cell>
        </row>
        <row r="36">
          <cell r="C36">
            <v>39448</v>
          </cell>
          <cell r="D36" t="str">
            <v>Y</v>
          </cell>
          <cell r="E36">
            <v>1185297</v>
          </cell>
          <cell r="F36">
            <v>1186794.0250000001</v>
          </cell>
          <cell r="H36">
            <v>874</v>
          </cell>
          <cell r="I36">
            <v>1001</v>
          </cell>
          <cell r="K36">
            <v>15946.062</v>
          </cell>
          <cell r="L36">
            <v>3166.1790000000001</v>
          </cell>
          <cell r="M36">
            <v>1530.120488484775</v>
          </cell>
          <cell r="N36">
            <v>-321.09944449796097</v>
          </cell>
          <cell r="O36">
            <v>20963.46093298274</v>
          </cell>
          <cell r="P36">
            <v>19112.241000000002</v>
          </cell>
          <cell r="Q36">
            <v>19552.875075438576</v>
          </cell>
          <cell r="S36">
            <v>19552.875075438576</v>
          </cell>
          <cell r="T36">
            <v>20963.46093298274</v>
          </cell>
          <cell r="U36">
            <v>4558.1270000000004</v>
          </cell>
          <cell r="W36">
            <v>4558.1270000000004</v>
          </cell>
          <cell r="X36">
            <v>3960.8759745062807</v>
          </cell>
          <cell r="Z36">
            <v>3960.8759745062807</v>
          </cell>
          <cell r="AA36">
            <v>4558.1270000000004</v>
          </cell>
          <cell r="AB36">
            <v>0</v>
          </cell>
          <cell r="AC36">
            <v>2961.4989999999998</v>
          </cell>
          <cell r="AD36">
            <v>2961.4989999999998</v>
          </cell>
          <cell r="AE36">
            <v>1873.847</v>
          </cell>
          <cell r="AG36">
            <v>1873.847</v>
          </cell>
          <cell r="AH36">
            <v>2961.4989999999998</v>
          </cell>
          <cell r="AJ36">
            <v>1981.1016666666665</v>
          </cell>
          <cell r="AK36">
            <v>0</v>
          </cell>
          <cell r="AO36">
            <v>90175.952000000005</v>
          </cell>
          <cell r="AP36">
            <v>13419.45</v>
          </cell>
          <cell r="AQ36">
            <v>5623</v>
          </cell>
          <cell r="AR36">
            <v>5416.626529236104</v>
          </cell>
          <cell r="AS36">
            <v>-1136.6920335227819</v>
          </cell>
          <cell r="AT36">
            <v>103595.402</v>
          </cell>
          <cell r="AU36">
            <v>86992.465325410478</v>
          </cell>
          <cell r="AW36">
            <v>86992.465325410478</v>
          </cell>
          <cell r="AX36">
            <v>103595.402</v>
          </cell>
          <cell r="AY36">
            <v>21033.126</v>
          </cell>
          <cell r="BA36">
            <v>21033.126</v>
          </cell>
          <cell r="BB36">
            <v>14492.847954790324</v>
          </cell>
          <cell r="BD36">
            <v>14492.847954790324</v>
          </cell>
          <cell r="BE36">
            <v>21033.126</v>
          </cell>
          <cell r="BF36">
            <v>11.096</v>
          </cell>
          <cell r="BG36">
            <v>387.85500000000002</v>
          </cell>
          <cell r="BH36">
            <v>398.95100000000002</v>
          </cell>
          <cell r="BK36">
            <v>0</v>
          </cell>
          <cell r="BL36">
            <v>398.95100000000002</v>
          </cell>
          <cell r="BO36">
            <v>0</v>
          </cell>
          <cell r="BR36">
            <v>0</v>
          </cell>
          <cell r="BX36">
            <v>0</v>
          </cell>
          <cell r="BY36">
            <v>1224.4349999999999</v>
          </cell>
          <cell r="BZ36">
            <v>606.77499999999998</v>
          </cell>
          <cell r="CA36">
            <v>1224.4349999999999</v>
          </cell>
          <cell r="CB36">
            <v>1429.434</v>
          </cell>
          <cell r="CC36">
            <v>1534.650442890829</v>
          </cell>
          <cell r="CD36">
            <v>1429.434</v>
          </cell>
          <cell r="CE36">
            <v>0</v>
          </cell>
          <cell r="CG36">
            <v>0</v>
          </cell>
          <cell r="CJ36">
            <v>0</v>
          </cell>
          <cell r="CM36">
            <v>0</v>
          </cell>
          <cell r="CP36">
            <v>0</v>
          </cell>
          <cell r="CR36">
            <v>315.31538</v>
          </cell>
          <cell r="CS36">
            <v>303.01402033732501</v>
          </cell>
          <cell r="CT36">
            <v>1033.6039800000001</v>
          </cell>
          <cell r="CU36">
            <v>921.16879749727411</v>
          </cell>
          <cell r="CV36">
            <v>0</v>
          </cell>
          <cell r="CW36">
            <v>254.71625505622998</v>
          </cell>
          <cell r="CX36">
            <v>80.514499999999998</v>
          </cell>
          <cell r="CY36">
            <v>55.08470333333333</v>
          </cell>
          <cell r="CZ36">
            <v>18708.434486869901</v>
          </cell>
          <cell r="DA36">
            <v>5897</v>
          </cell>
          <cell r="DG36">
            <v>3.54</v>
          </cell>
          <cell r="DH36">
            <v>1.0381</v>
          </cell>
        </row>
        <row r="37">
          <cell r="C37">
            <v>39479</v>
          </cell>
          <cell r="D37" t="str">
            <v>Y</v>
          </cell>
          <cell r="E37">
            <v>1187554</v>
          </cell>
          <cell r="F37">
            <v>1185091.96</v>
          </cell>
          <cell r="H37">
            <v>841</v>
          </cell>
          <cell r="I37">
            <v>859</v>
          </cell>
          <cell r="K37">
            <v>15543.626</v>
          </cell>
          <cell r="L37">
            <v>2825.643</v>
          </cell>
          <cell r="M37">
            <v>-13.333790491864482</v>
          </cell>
          <cell r="N37">
            <v>591.04067241489099</v>
          </cell>
          <cell r="O37">
            <v>17764.894537093242</v>
          </cell>
          <cell r="P37">
            <v>18369.269</v>
          </cell>
          <cell r="Q37">
            <v>17466.433329963067</v>
          </cell>
          <cell r="S37">
            <v>17466.433329963067</v>
          </cell>
          <cell r="T37">
            <v>17764.894537093242</v>
          </cell>
          <cell r="U37">
            <v>3171.6579999999999</v>
          </cell>
          <cell r="W37">
            <v>3171.6579999999999</v>
          </cell>
          <cell r="X37">
            <v>3412.2520414290871</v>
          </cell>
          <cell r="Z37">
            <v>3412.2520414290871</v>
          </cell>
          <cell r="AA37">
            <v>3171.6579999999999</v>
          </cell>
          <cell r="AB37">
            <v>0</v>
          </cell>
          <cell r="AC37">
            <v>3020.61</v>
          </cell>
          <cell r="AD37">
            <v>3020.61</v>
          </cell>
          <cell r="AE37">
            <v>1724.8430000000001</v>
          </cell>
          <cell r="AG37">
            <v>1724.8430000000001</v>
          </cell>
          <cell r="AH37">
            <v>3020.61</v>
          </cell>
          <cell r="AJ37">
            <v>1981.1016666666665</v>
          </cell>
          <cell r="AK37">
            <v>0</v>
          </cell>
          <cell r="AO37">
            <v>65296.863999999994</v>
          </cell>
          <cell r="AP37">
            <v>12512.504000000001</v>
          </cell>
          <cell r="AQ37">
            <v>-49</v>
          </cell>
          <cell r="AR37">
            <v>-47.201618341200266</v>
          </cell>
          <cell r="AS37">
            <v>2092.2839803487141</v>
          </cell>
          <cell r="AT37">
            <v>77809.367999999988</v>
          </cell>
          <cell r="AU37">
            <v>79720.139174114127</v>
          </cell>
          <cell r="AW37">
            <v>79720.139174114127</v>
          </cell>
          <cell r="AX37">
            <v>77809.367999999988</v>
          </cell>
          <cell r="AY37">
            <v>15727.289000000001</v>
          </cell>
          <cell r="BA37">
            <v>15727.289000000001</v>
          </cell>
          <cell r="BB37">
            <v>12549.941093369083</v>
          </cell>
          <cell r="BD37">
            <v>12549.941093369083</v>
          </cell>
          <cell r="BE37">
            <v>15727.289000000001</v>
          </cell>
          <cell r="BF37">
            <v>-670.91200000000003</v>
          </cell>
          <cell r="BG37">
            <v>498.60199999999998</v>
          </cell>
          <cell r="BH37">
            <v>-172.31000000000006</v>
          </cell>
          <cell r="BK37">
            <v>0</v>
          </cell>
          <cell r="BL37">
            <v>-172.31000000000006</v>
          </cell>
          <cell r="BO37">
            <v>0</v>
          </cell>
          <cell r="BR37">
            <v>0</v>
          </cell>
          <cell r="BX37">
            <v>0</v>
          </cell>
          <cell r="BY37">
            <v>778.40214000000003</v>
          </cell>
          <cell r="BZ37">
            <v>209.97499999999999</v>
          </cell>
          <cell r="CA37">
            <v>778.40214000000003</v>
          </cell>
          <cell r="CB37">
            <v>2142.692</v>
          </cell>
          <cell r="CC37">
            <v>1621.8528071147484</v>
          </cell>
          <cell r="CD37">
            <v>2142.692</v>
          </cell>
          <cell r="CE37">
            <v>0</v>
          </cell>
          <cell r="CG37">
            <v>0</v>
          </cell>
          <cell r="CJ37">
            <v>0</v>
          </cell>
          <cell r="CM37">
            <v>0</v>
          </cell>
          <cell r="CP37">
            <v>0</v>
          </cell>
          <cell r="CR37">
            <v>315.31538</v>
          </cell>
          <cell r="CS37">
            <v>303.01402033732501</v>
          </cell>
          <cell r="CT37">
            <v>1216.71975</v>
          </cell>
          <cell r="CU37">
            <v>1011.9890008457872</v>
          </cell>
          <cell r="CV37">
            <v>541.77892000000008</v>
          </cell>
          <cell r="CW37">
            <v>251.0984159316362</v>
          </cell>
          <cell r="CX37">
            <v>68.877899999999997</v>
          </cell>
          <cell r="CY37">
            <v>55.08470333333333</v>
          </cell>
          <cell r="CZ37">
            <v>3712.8294983847604</v>
          </cell>
          <cell r="DA37">
            <v>5897</v>
          </cell>
          <cell r="DG37">
            <v>3.54</v>
          </cell>
          <cell r="DH37">
            <v>1.0381</v>
          </cell>
        </row>
        <row r="38">
          <cell r="C38">
            <v>39508</v>
          </cell>
          <cell r="D38" t="str">
            <v>Y</v>
          </cell>
          <cell r="E38">
            <v>1189518</v>
          </cell>
          <cell r="F38">
            <v>1187680.1449999998</v>
          </cell>
          <cell r="H38">
            <v>686</v>
          </cell>
          <cell r="I38">
            <v>682</v>
          </cell>
          <cell r="K38">
            <v>12325.172</v>
          </cell>
          <cell r="L38">
            <v>2529.3510000000001</v>
          </cell>
          <cell r="M38">
            <v>160.27760407567715</v>
          </cell>
          <cell r="N38">
            <v>-372.52977925229538</v>
          </cell>
          <cell r="O38">
            <v>15387.330383327975</v>
          </cell>
          <cell r="P38">
            <v>14854.523000000001</v>
          </cell>
          <cell r="Q38">
            <v>14663.859419362039</v>
          </cell>
          <cell r="S38">
            <v>14663.859419362039</v>
          </cell>
          <cell r="T38">
            <v>15387.330383327975</v>
          </cell>
          <cell r="U38">
            <v>3983.4670000000001</v>
          </cell>
          <cell r="W38">
            <v>3983.4670000000001</v>
          </cell>
          <cell r="X38">
            <v>3012.8181147460341</v>
          </cell>
          <cell r="Z38">
            <v>3012.8181147460341</v>
          </cell>
          <cell r="AA38">
            <v>3983.4670000000001</v>
          </cell>
          <cell r="AB38">
            <v>-2</v>
          </cell>
          <cell r="AC38">
            <v>3785.0419999999999</v>
          </cell>
          <cell r="AD38">
            <v>3783.0419999999999</v>
          </cell>
          <cell r="AE38">
            <v>1822.7750000000001</v>
          </cell>
          <cell r="AG38">
            <v>1822.7750000000001</v>
          </cell>
          <cell r="AH38">
            <v>3783.0419999999999</v>
          </cell>
          <cell r="AJ38">
            <v>1981.1016666666665</v>
          </cell>
          <cell r="AK38">
            <v>0</v>
          </cell>
          <cell r="AO38">
            <v>60226.148999999998</v>
          </cell>
          <cell r="AP38">
            <v>9775.3340000000007</v>
          </cell>
          <cell r="AQ38">
            <v>589</v>
          </cell>
          <cell r="AR38">
            <v>567.38271842789709</v>
          </cell>
          <cell r="AS38">
            <v>-1318.7554185531258</v>
          </cell>
          <cell r="AT38">
            <v>70001.482999999993</v>
          </cell>
          <cell r="AU38">
            <v>70423.072239465604</v>
          </cell>
          <cell r="AW38">
            <v>70423.072239465604</v>
          </cell>
          <cell r="AX38">
            <v>70001.482999999993</v>
          </cell>
          <cell r="AY38">
            <v>19676.814000000002</v>
          </cell>
          <cell r="BA38">
            <v>19676.814000000002</v>
          </cell>
          <cell r="BB38">
            <v>11101.238781655253</v>
          </cell>
          <cell r="BD38">
            <v>11101.238781655253</v>
          </cell>
          <cell r="BE38">
            <v>19676.814000000002</v>
          </cell>
          <cell r="BF38">
            <v>96.82</v>
          </cell>
          <cell r="BG38">
            <v>1932.5509999999999</v>
          </cell>
          <cell r="BH38">
            <v>2029.3709999999999</v>
          </cell>
          <cell r="BK38">
            <v>0</v>
          </cell>
          <cell r="BL38">
            <v>2029.3709999999999</v>
          </cell>
          <cell r="BO38">
            <v>0</v>
          </cell>
          <cell r="BR38">
            <v>0</v>
          </cell>
          <cell r="BX38">
            <v>0</v>
          </cell>
          <cell r="BY38">
            <v>403.70884000000001</v>
          </cell>
          <cell r="BZ38">
            <v>103.175</v>
          </cell>
          <cell r="CA38">
            <v>403.70884000000001</v>
          </cell>
          <cell r="CB38">
            <v>1731.1010000000001</v>
          </cell>
          <cell r="CC38">
            <v>2101.7152312955154</v>
          </cell>
          <cell r="CD38">
            <v>1731.1010000000001</v>
          </cell>
          <cell r="CE38">
            <v>0</v>
          </cell>
          <cell r="CG38">
            <v>0</v>
          </cell>
          <cell r="CJ38">
            <v>0</v>
          </cell>
          <cell r="CM38">
            <v>0</v>
          </cell>
          <cell r="CP38">
            <v>0</v>
          </cell>
          <cell r="CR38">
            <v>321.65003999999999</v>
          </cell>
          <cell r="CS38">
            <v>303.01402033732501</v>
          </cell>
          <cell r="CT38">
            <v>1502.60428</v>
          </cell>
          <cell r="CU38">
            <v>1432.0037862053409</v>
          </cell>
          <cell r="CV38">
            <v>255.97497000000001</v>
          </cell>
          <cell r="CW38">
            <v>310.94605475284897</v>
          </cell>
          <cell r="CX38">
            <v>81.123660000000001</v>
          </cell>
          <cell r="CY38">
            <v>55.08470333333333</v>
          </cell>
          <cell r="CZ38">
            <v>9348.5912208089703</v>
          </cell>
          <cell r="DA38">
            <v>5897</v>
          </cell>
          <cell r="DB38">
            <v>-430.25200000000001</v>
          </cell>
          <cell r="DG38">
            <v>3.54</v>
          </cell>
          <cell r="DH38">
            <v>1.0381</v>
          </cell>
        </row>
        <row r="39">
          <cell r="C39">
            <v>39539</v>
          </cell>
          <cell r="D39" t="str">
            <v>Y</v>
          </cell>
          <cell r="E39">
            <v>1188096</v>
          </cell>
          <cell r="F39">
            <v>1183765.1264000002</v>
          </cell>
          <cell r="H39">
            <v>301</v>
          </cell>
          <cell r="I39">
            <v>357</v>
          </cell>
          <cell r="K39">
            <v>6412.7389999999996</v>
          </cell>
          <cell r="L39">
            <v>1569.204</v>
          </cell>
          <cell r="M39">
            <v>701.79276894935708</v>
          </cell>
          <cell r="N39">
            <v>-1028.3345769133853</v>
          </cell>
          <cell r="O39">
            <v>9712.0703458627413</v>
          </cell>
          <cell r="P39">
            <v>7981.9429999999993</v>
          </cell>
          <cell r="Q39">
            <v>9109.7305669401212</v>
          </cell>
          <cell r="S39">
            <v>9109.7305669401212</v>
          </cell>
          <cell r="T39">
            <v>9712.0703458627413</v>
          </cell>
          <cell r="U39">
            <v>2274.2340000000004</v>
          </cell>
          <cell r="W39">
            <v>2274.2340000000004</v>
          </cell>
          <cell r="X39">
            <v>2043.2706916256407</v>
          </cell>
          <cell r="Z39">
            <v>2043.2706916256407</v>
          </cell>
          <cell r="AA39">
            <v>2274.2340000000004</v>
          </cell>
          <cell r="AB39">
            <v>0</v>
          </cell>
          <cell r="AC39">
            <v>149.19300000000001</v>
          </cell>
          <cell r="AD39">
            <v>149.19300000000001</v>
          </cell>
          <cell r="AG39">
            <v>0</v>
          </cell>
          <cell r="AH39">
            <v>149.19300000000001</v>
          </cell>
          <cell r="AK39">
            <v>0</v>
          </cell>
          <cell r="AO39">
            <v>36409.502</v>
          </cell>
          <cell r="AP39">
            <v>6283.4170000000004</v>
          </cell>
          <cell r="AQ39">
            <v>2579</v>
          </cell>
          <cell r="AR39">
            <v>2484.3464020807241</v>
          </cell>
          <cell r="AS39">
            <v>-3640.3044022733839</v>
          </cell>
          <cell r="AT39">
            <v>42692.919000000002</v>
          </cell>
          <cell r="AU39">
            <v>49918.14944738787</v>
          </cell>
          <cell r="AW39">
            <v>49918.14944738787</v>
          </cell>
          <cell r="AX39">
            <v>42692.919000000002</v>
          </cell>
          <cell r="AY39">
            <v>11321.612999999999</v>
          </cell>
          <cell r="BA39">
            <v>11321.612999999999</v>
          </cell>
          <cell r="BB39">
            <v>9393.4633927540599</v>
          </cell>
          <cell r="BD39">
            <v>9393.4633927540599</v>
          </cell>
          <cell r="BE39">
            <v>11321.612999999999</v>
          </cell>
          <cell r="BF39">
            <v>320.89499999999998</v>
          </cell>
          <cell r="BG39">
            <v>86.944000000000003</v>
          </cell>
          <cell r="BH39">
            <v>407.839</v>
          </cell>
          <cell r="BK39">
            <v>0</v>
          </cell>
          <cell r="BL39">
            <v>407.839</v>
          </cell>
          <cell r="BO39">
            <v>0</v>
          </cell>
          <cell r="BR39">
            <v>0</v>
          </cell>
          <cell r="BX39">
            <v>0</v>
          </cell>
          <cell r="BY39">
            <v>-241.92546999999999</v>
          </cell>
          <cell r="BZ39">
            <v>309.66666666666674</v>
          </cell>
          <cell r="CA39">
            <v>-241.92546999999999</v>
          </cell>
          <cell r="CB39">
            <v>4631.6718499999997</v>
          </cell>
          <cell r="CC39">
            <v>2061.4939227329464</v>
          </cell>
          <cell r="CD39">
            <v>4631.6718499999997</v>
          </cell>
          <cell r="CE39">
            <v>0</v>
          </cell>
          <cell r="CF39">
            <v>0</v>
          </cell>
          <cell r="CG39">
            <v>0</v>
          </cell>
          <cell r="CI39">
            <v>2241.0495261406304</v>
          </cell>
          <cell r="CJ39">
            <v>0</v>
          </cell>
          <cell r="CM39">
            <v>0</v>
          </cell>
          <cell r="CP39">
            <v>0</v>
          </cell>
          <cell r="CR39">
            <v>315.31538</v>
          </cell>
          <cell r="CS39">
            <v>320.07164</v>
          </cell>
          <cell r="CT39">
            <v>3839.80008</v>
          </cell>
          <cell r="CU39">
            <v>1370.3320356817821</v>
          </cell>
          <cell r="CV39">
            <v>395.77810999999997</v>
          </cell>
          <cell r="CW39">
            <v>315.33887705116342</v>
          </cell>
          <cell r="CX39">
            <v>80.778279999999995</v>
          </cell>
          <cell r="CY39">
            <v>55.08470333333333</v>
          </cell>
          <cell r="CZ39">
            <v>5037.5380414822903</v>
          </cell>
          <cell r="DA39">
            <v>4525.2051477126934</v>
          </cell>
          <cell r="DG39">
            <v>3.54</v>
          </cell>
          <cell r="DH39">
            <v>1.0381</v>
          </cell>
        </row>
        <row r="40">
          <cell r="C40">
            <v>39569</v>
          </cell>
          <cell r="D40" t="str">
            <v>Y</v>
          </cell>
          <cell r="E40">
            <v>1186518</v>
          </cell>
          <cell r="F40">
            <v>1182621.2047000001</v>
          </cell>
          <cell r="H40">
            <v>170</v>
          </cell>
          <cell r="I40">
            <v>124</v>
          </cell>
          <cell r="K40">
            <v>4523.6019999999999</v>
          </cell>
          <cell r="L40">
            <v>1169.001</v>
          </cell>
          <cell r="M40">
            <v>-777.91743472235351</v>
          </cell>
          <cell r="N40">
            <v>936.63075251015403</v>
          </cell>
          <cell r="O40">
            <v>3978.0548127674929</v>
          </cell>
          <cell r="P40">
            <v>5692.6030000000001</v>
          </cell>
          <cell r="Q40">
            <v>5101.7416478535233</v>
          </cell>
          <cell r="S40">
            <v>5101.7416478535233</v>
          </cell>
          <cell r="T40">
            <v>3978.0548127674929</v>
          </cell>
          <cell r="U40">
            <v>1489.4780000000001</v>
          </cell>
          <cell r="W40">
            <v>1489.4780000000001</v>
          </cell>
          <cell r="X40">
            <v>1362.0709490512322</v>
          </cell>
          <cell r="Z40">
            <v>1362.0709490512322</v>
          </cell>
          <cell r="AA40">
            <v>1489.4780000000001</v>
          </cell>
          <cell r="AB40">
            <v>1E-3</v>
          </cell>
          <cell r="AC40">
            <v>142.79300000000001</v>
          </cell>
          <cell r="AD40">
            <v>142.79400000000001</v>
          </cell>
          <cell r="AG40">
            <v>0</v>
          </cell>
          <cell r="AH40">
            <v>142.79400000000001</v>
          </cell>
          <cell r="AK40">
            <v>0</v>
          </cell>
          <cell r="AO40">
            <v>30263.542000000001</v>
          </cell>
          <cell r="AP40">
            <v>6654.9179999999997</v>
          </cell>
          <cell r="AQ40">
            <v>-2858.7485550078741</v>
          </cell>
          <cell r="AR40">
            <v>-2753.8277189171313</v>
          </cell>
          <cell r="AS40">
            <v>3315.6728638859454</v>
          </cell>
          <cell r="AT40">
            <v>36918.46</v>
          </cell>
          <cell r="AU40">
            <v>37250.714212669765</v>
          </cell>
          <cell r="AW40">
            <v>37250.714212669765</v>
          </cell>
          <cell r="AX40">
            <v>36918.46</v>
          </cell>
          <cell r="AY40">
            <v>6847.6589999999997</v>
          </cell>
          <cell r="BA40">
            <v>6847.6589999999997</v>
          </cell>
          <cell r="BB40">
            <v>6544.7434294544464</v>
          </cell>
          <cell r="BD40">
            <v>6544.7434294544464</v>
          </cell>
          <cell r="BE40">
            <v>6847.6589999999997</v>
          </cell>
          <cell r="BF40">
            <v>1.0629999999999999</v>
          </cell>
          <cell r="BG40">
            <v>91.197000000000003</v>
          </cell>
          <cell r="BH40">
            <v>92.26</v>
          </cell>
          <cell r="BK40">
            <v>0</v>
          </cell>
          <cell r="BL40">
            <v>92.26</v>
          </cell>
          <cell r="BO40">
            <v>0</v>
          </cell>
          <cell r="BR40">
            <v>0</v>
          </cell>
          <cell r="BX40">
            <v>0</v>
          </cell>
          <cell r="BY40">
            <v>78.885999999999996</v>
          </cell>
          <cell r="BZ40">
            <v>191.4666666666667</v>
          </cell>
          <cell r="CA40">
            <v>78.885999999999996</v>
          </cell>
          <cell r="CB40">
            <v>2690.8919999999998</v>
          </cell>
          <cell r="CC40">
            <v>1973.6661909069499</v>
          </cell>
          <cell r="CD40">
            <v>2690.8919999999998</v>
          </cell>
          <cell r="CE40">
            <v>0</v>
          </cell>
          <cell r="CF40">
            <v>0</v>
          </cell>
          <cell r="CG40">
            <v>0</v>
          </cell>
          <cell r="CI40">
            <v>745.50440932193123</v>
          </cell>
          <cell r="CJ40">
            <v>0</v>
          </cell>
          <cell r="CM40">
            <v>0</v>
          </cell>
          <cell r="CP40">
            <v>0</v>
          </cell>
          <cell r="CR40">
            <v>315.31538</v>
          </cell>
          <cell r="CS40">
            <v>320.07164</v>
          </cell>
          <cell r="CT40">
            <v>1848.5296000000001</v>
          </cell>
          <cell r="CU40">
            <v>1295.2452095177653</v>
          </cell>
          <cell r="CV40">
            <v>444.76815999999997</v>
          </cell>
          <cell r="CW40">
            <v>302.59797138918464</v>
          </cell>
          <cell r="CX40">
            <v>82.279119999999992</v>
          </cell>
          <cell r="CY40">
            <v>55.08470333333333</v>
          </cell>
          <cell r="CZ40">
            <v>3347.6453398498597</v>
          </cell>
          <cell r="DA40">
            <v>2534.2601954605925</v>
          </cell>
          <cell r="DG40">
            <v>3.54</v>
          </cell>
          <cell r="DH40">
            <v>1.0381</v>
          </cell>
        </row>
        <row r="41">
          <cell r="C41">
            <v>39600</v>
          </cell>
          <cell r="D41" t="str">
            <v>Y</v>
          </cell>
          <cell r="E41">
            <v>1184064</v>
          </cell>
          <cell r="F41">
            <v>1180132.8830000001</v>
          </cell>
          <cell r="K41">
            <v>2951.578</v>
          </cell>
          <cell r="L41">
            <v>1025.1859999999999</v>
          </cell>
          <cell r="M41">
            <v>0</v>
          </cell>
          <cell r="N41">
            <v>0</v>
          </cell>
          <cell r="O41">
            <v>3976.7640000000001</v>
          </cell>
          <cell r="P41">
            <v>3976.7640000000001</v>
          </cell>
          <cell r="Q41">
            <v>2872.4874411048299</v>
          </cell>
          <cell r="S41">
            <v>2872.4874411048299</v>
          </cell>
          <cell r="T41">
            <v>3976.7640000000001</v>
          </cell>
          <cell r="U41">
            <v>960.39699999999993</v>
          </cell>
          <cell r="W41">
            <v>960.39699999999993</v>
          </cell>
          <cell r="X41">
            <v>968.73587269081372</v>
          </cell>
          <cell r="Z41">
            <v>968.73587269081372</v>
          </cell>
          <cell r="AA41">
            <v>960.39699999999993</v>
          </cell>
          <cell r="AB41">
            <v>0</v>
          </cell>
          <cell r="AC41">
            <v>125.625</v>
          </cell>
          <cell r="AD41">
            <v>125.625</v>
          </cell>
          <cell r="AG41">
            <v>0</v>
          </cell>
          <cell r="AH41">
            <v>125.625</v>
          </cell>
          <cell r="AK41">
            <v>0</v>
          </cell>
          <cell r="AO41">
            <v>35978.981</v>
          </cell>
          <cell r="AP41">
            <v>4870.5929999999998</v>
          </cell>
          <cell r="AQ41">
            <v>0</v>
          </cell>
          <cell r="AR41">
            <v>0</v>
          </cell>
          <cell r="AS41">
            <v>0</v>
          </cell>
          <cell r="AT41">
            <v>40849.574000000001</v>
          </cell>
          <cell r="AU41">
            <v>28093.936358044095</v>
          </cell>
          <cell r="AW41">
            <v>28093.936358044095</v>
          </cell>
          <cell r="AX41">
            <v>40849.574000000001</v>
          </cell>
          <cell r="AY41">
            <v>5148.7190000000001</v>
          </cell>
          <cell r="BA41">
            <v>5148.7190000000001</v>
          </cell>
          <cell r="BB41">
            <v>4787.3726038925888</v>
          </cell>
          <cell r="BD41">
            <v>4787.3726038925888</v>
          </cell>
          <cell r="BE41">
            <v>5148.7190000000001</v>
          </cell>
          <cell r="BF41">
            <v>-351.40800000000002</v>
          </cell>
          <cell r="BG41">
            <v>-5.3109999999999999</v>
          </cell>
          <cell r="BH41">
            <v>-356.71899999999999</v>
          </cell>
          <cell r="BK41">
            <v>0</v>
          </cell>
          <cell r="BL41">
            <v>-356.71899999999999</v>
          </cell>
          <cell r="BO41">
            <v>0</v>
          </cell>
          <cell r="BR41">
            <v>0</v>
          </cell>
          <cell r="BX41">
            <v>0</v>
          </cell>
          <cell r="BY41">
            <v>382.46100000000001</v>
          </cell>
          <cell r="BZ41">
            <v>237.62916666666672</v>
          </cell>
          <cell r="CA41">
            <v>382.46100000000001</v>
          </cell>
          <cell r="CB41">
            <v>2002.5359999999998</v>
          </cell>
          <cell r="CC41">
            <v>1847.6116453243574</v>
          </cell>
          <cell r="CD41">
            <v>2002.5359999999998</v>
          </cell>
          <cell r="CE41">
            <v>0</v>
          </cell>
          <cell r="CF41">
            <v>0</v>
          </cell>
          <cell r="CG41">
            <v>0</v>
          </cell>
          <cell r="CI41">
            <v>970.14328635734728</v>
          </cell>
          <cell r="CJ41">
            <v>0</v>
          </cell>
          <cell r="CM41">
            <v>0</v>
          </cell>
          <cell r="CP41">
            <v>0</v>
          </cell>
          <cell r="CR41">
            <v>315.31538</v>
          </cell>
          <cell r="CS41">
            <v>320.07164</v>
          </cell>
          <cell r="CT41">
            <v>1351.7931999999998</v>
          </cell>
          <cell r="CU41">
            <v>1130.9252600350774</v>
          </cell>
          <cell r="CV41">
            <v>397.18210999999997</v>
          </cell>
          <cell r="CW41">
            <v>340.86337528928033</v>
          </cell>
          <cell r="CX41">
            <v>85.59196</v>
          </cell>
          <cell r="CY41">
            <v>55.08470333333333</v>
          </cell>
          <cell r="CZ41">
            <v>2147.9506502774502</v>
          </cell>
          <cell r="DA41">
            <v>1426.8912631072196</v>
          </cell>
          <cell r="DB41">
            <v>-147.34651971284998</v>
          </cell>
          <cell r="DG41">
            <v>3.54</v>
          </cell>
          <cell r="DH41">
            <v>1.0381</v>
          </cell>
        </row>
        <row r="42">
          <cell r="C42">
            <v>39630</v>
          </cell>
          <cell r="D42" t="str">
            <v>Y</v>
          </cell>
          <cell r="E42">
            <v>1181022</v>
          </cell>
          <cell r="F42">
            <v>1179487.7613000001</v>
          </cell>
          <cell r="K42">
            <v>2270.7539999999999</v>
          </cell>
          <cell r="L42">
            <v>1029.124</v>
          </cell>
          <cell r="M42">
            <v>0</v>
          </cell>
          <cell r="N42">
            <v>0</v>
          </cell>
          <cell r="O42">
            <v>3299.8779999999997</v>
          </cell>
          <cell r="P42">
            <v>3299.8779999999997</v>
          </cell>
          <cell r="Q42">
            <v>3019.54637623499</v>
          </cell>
          <cell r="S42">
            <v>3019.54637623499</v>
          </cell>
          <cell r="T42">
            <v>3299.8779999999997</v>
          </cell>
          <cell r="U42">
            <v>1271.5909999999999</v>
          </cell>
          <cell r="W42">
            <v>1271.5909999999999</v>
          </cell>
          <cell r="X42">
            <v>1001.027068447174</v>
          </cell>
          <cell r="Z42">
            <v>1001.027068447174</v>
          </cell>
          <cell r="AA42">
            <v>1271.5909999999999</v>
          </cell>
          <cell r="AB42">
            <v>-1E-3</v>
          </cell>
          <cell r="AC42">
            <v>150.06</v>
          </cell>
          <cell r="AD42">
            <v>150.059</v>
          </cell>
          <cell r="AG42">
            <v>0</v>
          </cell>
          <cell r="AH42">
            <v>150.059</v>
          </cell>
          <cell r="AK42">
            <v>0</v>
          </cell>
          <cell r="AO42">
            <v>14831.927</v>
          </cell>
          <cell r="AP42">
            <v>5534.4409999999998</v>
          </cell>
          <cell r="AQ42">
            <v>0</v>
          </cell>
          <cell r="AR42">
            <v>0</v>
          </cell>
          <cell r="AS42">
            <v>0</v>
          </cell>
          <cell r="AT42">
            <v>20366.367999999999</v>
          </cell>
          <cell r="AU42">
            <v>27459.60325632296</v>
          </cell>
          <cell r="AW42">
            <v>27459.60325632296</v>
          </cell>
          <cell r="AX42">
            <v>20366.367999999999</v>
          </cell>
          <cell r="AY42">
            <v>5655.5320000000002</v>
          </cell>
          <cell r="BA42">
            <v>5655.5320000000002</v>
          </cell>
          <cell r="BB42">
            <v>4873.0236616469356</v>
          </cell>
          <cell r="BD42">
            <v>4873.0236616469356</v>
          </cell>
          <cell r="BE42">
            <v>5655.5320000000002</v>
          </cell>
          <cell r="BF42">
            <v>-97.941000000000003</v>
          </cell>
          <cell r="BG42">
            <v>94.924000000000007</v>
          </cell>
          <cell r="BH42">
            <v>-3.0169999999999959</v>
          </cell>
          <cell r="BK42">
            <v>0</v>
          </cell>
          <cell r="BL42">
            <v>-3.0169999999999959</v>
          </cell>
          <cell r="BO42">
            <v>0</v>
          </cell>
          <cell r="BR42">
            <v>0</v>
          </cell>
          <cell r="BX42">
            <v>0</v>
          </cell>
          <cell r="BY42">
            <v>598.06700000000001</v>
          </cell>
          <cell r="BZ42">
            <v>314.17604166666666</v>
          </cell>
          <cell r="CA42">
            <v>598.06700000000001</v>
          </cell>
          <cell r="CB42">
            <v>1990.528</v>
          </cell>
          <cell r="CC42">
            <v>1587.5474782853819</v>
          </cell>
          <cell r="CD42">
            <v>1990.528</v>
          </cell>
          <cell r="CF42">
            <v>0</v>
          </cell>
          <cell r="CG42">
            <v>0</v>
          </cell>
          <cell r="CI42">
            <v>949.82849194114351</v>
          </cell>
          <cell r="CJ42">
            <v>0</v>
          </cell>
          <cell r="CM42">
            <v>0</v>
          </cell>
          <cell r="CP42">
            <v>0</v>
          </cell>
          <cell r="CR42">
            <v>315.31538</v>
          </cell>
          <cell r="CS42">
            <v>320.07164</v>
          </cell>
          <cell r="CT42">
            <v>1204.64366</v>
          </cell>
          <cell r="CU42">
            <v>918.27900607371555</v>
          </cell>
          <cell r="CV42">
            <v>376.70060999999998</v>
          </cell>
          <cell r="CW42">
            <v>293.44546221166655</v>
          </cell>
          <cell r="CX42">
            <v>93.868320000000011</v>
          </cell>
          <cell r="CY42">
            <v>55.08470333333333</v>
          </cell>
          <cell r="CZ42">
            <v>2037.41967970782</v>
          </cell>
          <cell r="DA42">
            <v>1499.9419252950997</v>
          </cell>
          <cell r="DG42">
            <v>3.54</v>
          </cell>
          <cell r="DH42">
            <v>1.0381</v>
          </cell>
        </row>
        <row r="43">
          <cell r="C43">
            <v>39661</v>
          </cell>
          <cell r="D43" t="str">
            <v>Y</v>
          </cell>
          <cell r="E43">
            <v>1180831</v>
          </cell>
          <cell r="F43">
            <v>1179188.4395999999</v>
          </cell>
          <cell r="K43">
            <v>2568.2739999999999</v>
          </cell>
          <cell r="L43">
            <v>1035.8910000000001</v>
          </cell>
          <cell r="M43">
            <v>0</v>
          </cell>
          <cell r="N43">
            <v>0</v>
          </cell>
          <cell r="O43">
            <v>3604.165</v>
          </cell>
          <cell r="P43">
            <v>3604.165</v>
          </cell>
          <cell r="Q43">
            <v>3696.5317826749902</v>
          </cell>
          <cell r="S43">
            <v>3696.5317826749902</v>
          </cell>
          <cell r="T43">
            <v>3604.165</v>
          </cell>
          <cell r="U43">
            <v>992.25099999999998</v>
          </cell>
          <cell r="W43">
            <v>992.25099999999998</v>
          </cell>
          <cell r="X43">
            <v>1001.027068447174</v>
          </cell>
          <cell r="Z43">
            <v>1001.027068447174</v>
          </cell>
          <cell r="AA43">
            <v>992.25099999999998</v>
          </cell>
          <cell r="AB43">
            <v>0</v>
          </cell>
          <cell r="AC43">
            <v>173.417</v>
          </cell>
          <cell r="AD43">
            <v>173.417</v>
          </cell>
          <cell r="AG43">
            <v>0</v>
          </cell>
          <cell r="AH43">
            <v>173.417</v>
          </cell>
          <cell r="AK43">
            <v>0</v>
          </cell>
          <cell r="AO43">
            <v>25074.54</v>
          </cell>
          <cell r="AP43">
            <v>5203.4309999999996</v>
          </cell>
          <cell r="AQ43">
            <v>0</v>
          </cell>
          <cell r="AR43">
            <v>0</v>
          </cell>
          <cell r="AS43">
            <v>0</v>
          </cell>
          <cell r="AT43">
            <v>30277.971000000001</v>
          </cell>
          <cell r="AU43">
            <v>29772.466741212618</v>
          </cell>
          <cell r="AW43">
            <v>29772.466741212618</v>
          </cell>
          <cell r="AX43">
            <v>30277.971000000001</v>
          </cell>
          <cell r="AY43">
            <v>3343.0430000000001</v>
          </cell>
          <cell r="BA43">
            <v>3343.0430000000001</v>
          </cell>
          <cell r="BB43">
            <v>4891.7158437256221</v>
          </cell>
          <cell r="BD43">
            <v>4891.7158437256221</v>
          </cell>
          <cell r="BE43">
            <v>3343.0430000000001</v>
          </cell>
          <cell r="BF43">
            <v>1793.43</v>
          </cell>
          <cell r="BG43">
            <v>106.904</v>
          </cell>
          <cell r="BH43">
            <v>1900.3340000000001</v>
          </cell>
          <cell r="BK43">
            <v>0</v>
          </cell>
          <cell r="BL43">
            <v>1900.3340000000001</v>
          </cell>
          <cell r="BO43">
            <v>0</v>
          </cell>
          <cell r="BR43">
            <v>0</v>
          </cell>
          <cell r="BX43">
            <v>0</v>
          </cell>
          <cell r="BY43">
            <v>246.852</v>
          </cell>
          <cell r="BZ43">
            <v>629.62604166666688</v>
          </cell>
          <cell r="CA43">
            <v>246.852</v>
          </cell>
          <cell r="CB43">
            <v>2158.2310000000002</v>
          </cell>
          <cell r="CC43">
            <v>1405.0366225209905</v>
          </cell>
          <cell r="CD43">
            <v>2158.2310000000002</v>
          </cell>
          <cell r="CF43">
            <v>0</v>
          </cell>
          <cell r="CG43">
            <v>0</v>
          </cell>
          <cell r="CI43">
            <v>1018.2056441283094</v>
          </cell>
          <cell r="CJ43">
            <v>0</v>
          </cell>
          <cell r="CM43">
            <v>0</v>
          </cell>
          <cell r="CP43">
            <v>0</v>
          </cell>
          <cell r="CR43">
            <v>315.31538</v>
          </cell>
          <cell r="CS43">
            <v>320.07164</v>
          </cell>
          <cell r="CT43">
            <v>1401.68029</v>
          </cell>
          <cell r="CU43">
            <v>743.72930229366966</v>
          </cell>
          <cell r="CV43">
            <v>345.98674</v>
          </cell>
          <cell r="CW43">
            <v>285.48431022732069</v>
          </cell>
          <cell r="CX43">
            <v>95.248519999999999</v>
          </cell>
          <cell r="CY43">
            <v>55.08470333333333</v>
          </cell>
          <cell r="CZ43">
            <v>1142.7852222750898</v>
          </cell>
          <cell r="DA43">
            <v>1836.2304492681706</v>
          </cell>
          <cell r="DG43">
            <v>3.54</v>
          </cell>
          <cell r="DH43">
            <v>1.0381</v>
          </cell>
        </row>
        <row r="44">
          <cell r="C44">
            <v>39692</v>
          </cell>
          <cell r="D44" t="str">
            <v>Y</v>
          </cell>
          <cell r="E44">
            <v>1181262</v>
          </cell>
          <cell r="F44">
            <v>1180074.5179000001</v>
          </cell>
          <cell r="K44">
            <v>2818.75</v>
          </cell>
          <cell r="L44">
            <v>1189.1859999999999</v>
          </cell>
          <cell r="M44">
            <v>0</v>
          </cell>
          <cell r="N44">
            <v>0</v>
          </cell>
          <cell r="O44">
            <v>4007.9359999999997</v>
          </cell>
          <cell r="P44">
            <v>4007.9359999999997</v>
          </cell>
          <cell r="Q44">
            <v>3561.8393307048295</v>
          </cell>
          <cell r="S44">
            <v>3561.8393307048295</v>
          </cell>
          <cell r="T44">
            <v>4007.9359999999997</v>
          </cell>
          <cell r="U44">
            <v>1048.306</v>
          </cell>
          <cell r="W44">
            <v>1048.306</v>
          </cell>
          <cell r="X44">
            <v>968.73587269081372</v>
          </cell>
          <cell r="Z44">
            <v>968.73587269081372</v>
          </cell>
          <cell r="AA44">
            <v>1048.306</v>
          </cell>
          <cell r="AB44">
            <v>373.73500000000001</v>
          </cell>
          <cell r="AC44">
            <v>162.398</v>
          </cell>
          <cell r="AD44">
            <v>536.13300000000004</v>
          </cell>
          <cell r="AG44">
            <v>0</v>
          </cell>
          <cell r="AH44">
            <v>536.13300000000004</v>
          </cell>
          <cell r="AK44">
            <v>0</v>
          </cell>
          <cell r="AO44">
            <v>24518.888000000003</v>
          </cell>
          <cell r="AP44">
            <v>6548.16</v>
          </cell>
          <cell r="AQ44">
            <v>0</v>
          </cell>
          <cell r="AR44">
            <v>0</v>
          </cell>
          <cell r="AS44">
            <v>0</v>
          </cell>
          <cell r="AT44">
            <v>31067.048000000003</v>
          </cell>
          <cell r="AU44">
            <v>29129.296752604532</v>
          </cell>
          <cell r="AW44">
            <v>29129.296752604532</v>
          </cell>
          <cell r="AX44">
            <v>31067.048000000003</v>
          </cell>
          <cell r="AY44">
            <v>4955.4970000000003</v>
          </cell>
          <cell r="BA44">
            <v>4955.4970000000003</v>
          </cell>
          <cell r="BB44">
            <v>4814.4604624674112</v>
          </cell>
          <cell r="BD44">
            <v>4814.4604624674112</v>
          </cell>
          <cell r="BE44">
            <v>4955.4970000000003</v>
          </cell>
          <cell r="BF44">
            <v>-1758</v>
          </cell>
          <cell r="BG44">
            <v>101.253</v>
          </cell>
          <cell r="BH44">
            <v>-1656.7470000000001</v>
          </cell>
          <cell r="BK44">
            <v>0</v>
          </cell>
          <cell r="BL44">
            <v>-1656.7470000000001</v>
          </cell>
          <cell r="BO44">
            <v>0</v>
          </cell>
          <cell r="BR44">
            <v>0</v>
          </cell>
          <cell r="BX44">
            <v>0</v>
          </cell>
          <cell r="BY44">
            <v>112.41</v>
          </cell>
          <cell r="BZ44">
            <v>285.84479166666671</v>
          </cell>
          <cell r="CA44">
            <v>112.41</v>
          </cell>
          <cell r="CB44">
            <v>2120.4740000000002</v>
          </cell>
          <cell r="CC44">
            <v>1335.9155391480449</v>
          </cell>
          <cell r="CD44">
            <v>2120.4740000000002</v>
          </cell>
          <cell r="CF44">
            <v>0</v>
          </cell>
          <cell r="CG44">
            <v>0</v>
          </cell>
          <cell r="CI44">
            <v>986.76158488742658</v>
          </cell>
          <cell r="CJ44">
            <v>0</v>
          </cell>
          <cell r="CM44">
            <v>0</v>
          </cell>
          <cell r="CP44">
            <v>0</v>
          </cell>
          <cell r="CR44">
            <v>349.71403999999995</v>
          </cell>
          <cell r="CS44">
            <v>320.07164</v>
          </cell>
          <cell r="CT44">
            <v>740.47878000000003</v>
          </cell>
          <cell r="CU44">
            <v>700.74737021136218</v>
          </cell>
          <cell r="CV44">
            <v>354.07279</v>
          </cell>
          <cell r="CW44">
            <v>259.34515893668311</v>
          </cell>
          <cell r="CX44">
            <v>98.61</v>
          </cell>
          <cell r="CY44">
            <v>55.08470333333333</v>
          </cell>
          <cell r="CZ44">
            <v>1988.68854713216</v>
          </cell>
          <cell r="DA44">
            <v>1769.3227649481344</v>
          </cell>
          <cell r="DB44">
            <v>577.59799999999996</v>
          </cell>
          <cell r="DG44">
            <v>3.54</v>
          </cell>
          <cell r="DH44">
            <v>1.0381</v>
          </cell>
        </row>
        <row r="45">
          <cell r="C45">
            <v>39722</v>
          </cell>
          <cell r="D45" t="str">
            <v>Y</v>
          </cell>
          <cell r="E45">
            <v>1184239</v>
          </cell>
          <cell r="F45">
            <v>1185410.7962</v>
          </cell>
          <cell r="H45">
            <v>302</v>
          </cell>
          <cell r="I45">
            <v>260</v>
          </cell>
          <cell r="K45">
            <v>5063.4849999999997</v>
          </cell>
          <cell r="L45">
            <v>1885.644</v>
          </cell>
          <cell r="M45">
            <v>-531.38846455679345</v>
          </cell>
          <cell r="N45">
            <v>83.874110032299342</v>
          </cell>
          <cell r="O45">
            <v>6333.8664254109071</v>
          </cell>
          <cell r="P45">
            <v>6949.1289999999999</v>
          </cell>
          <cell r="Q45">
            <v>6991.7827141778725</v>
          </cell>
          <cell r="S45">
            <v>6991.7827141778725</v>
          </cell>
          <cell r="T45">
            <v>6333.8664254109071</v>
          </cell>
          <cell r="U45">
            <v>1708.884</v>
          </cell>
          <cell r="W45">
            <v>1708.884</v>
          </cell>
          <cell r="X45">
            <v>1714.5180067779429</v>
          </cell>
          <cell r="Z45">
            <v>1714.5180067779429</v>
          </cell>
          <cell r="AA45">
            <v>1708.884</v>
          </cell>
          <cell r="AB45">
            <v>0</v>
          </cell>
          <cell r="AC45">
            <v>137.32599999999999</v>
          </cell>
          <cell r="AD45">
            <v>137.32599999999999</v>
          </cell>
          <cell r="AG45">
            <v>0</v>
          </cell>
          <cell r="AH45">
            <v>137.32599999999999</v>
          </cell>
          <cell r="AK45">
            <v>0</v>
          </cell>
          <cell r="AO45">
            <v>43673.693999999996</v>
          </cell>
          <cell r="AP45">
            <v>9319.4089999999997</v>
          </cell>
          <cell r="AQ45">
            <v>-1907</v>
          </cell>
          <cell r="AR45">
            <v>-1837.0099219728349</v>
          </cell>
          <cell r="AS45">
            <v>289.95279838165879</v>
          </cell>
          <cell r="AT45">
            <v>52993.102999999996</v>
          </cell>
          <cell r="AU45">
            <v>44356.220145702289</v>
          </cell>
          <cell r="AW45">
            <v>44356.220145702289</v>
          </cell>
          <cell r="AX45">
            <v>52993.102999999996</v>
          </cell>
          <cell r="AY45">
            <v>7711.0430000000006</v>
          </cell>
          <cell r="BA45">
            <v>7711.0430000000006</v>
          </cell>
          <cell r="BB45">
            <v>7601.844836529649</v>
          </cell>
          <cell r="BD45">
            <v>7601.844836529649</v>
          </cell>
          <cell r="BE45">
            <v>7711.0430000000006</v>
          </cell>
          <cell r="BF45">
            <v>0</v>
          </cell>
          <cell r="BG45">
            <v>88.393000000000001</v>
          </cell>
          <cell r="BH45">
            <v>88.393000000000001</v>
          </cell>
          <cell r="BK45">
            <v>0</v>
          </cell>
          <cell r="BL45">
            <v>88.393000000000001</v>
          </cell>
          <cell r="BO45">
            <v>0</v>
          </cell>
          <cell r="BR45">
            <v>0</v>
          </cell>
          <cell r="BX45">
            <v>0</v>
          </cell>
          <cell r="BY45">
            <v>115.107</v>
          </cell>
          <cell r="BZ45">
            <v>352.92291666666659</v>
          </cell>
          <cell r="CA45">
            <v>115.107</v>
          </cell>
          <cell r="CB45">
            <v>1717.232</v>
          </cell>
          <cell r="CC45">
            <v>1239.4547359505398</v>
          </cell>
          <cell r="CD45">
            <v>1717.232</v>
          </cell>
          <cell r="CF45">
            <v>0</v>
          </cell>
          <cell r="CG45">
            <v>0</v>
          </cell>
          <cell r="CI45">
            <v>1485.7514607403391</v>
          </cell>
          <cell r="CJ45">
            <v>0</v>
          </cell>
          <cell r="CM45">
            <v>0</v>
          </cell>
          <cell r="CP45">
            <v>0</v>
          </cell>
          <cell r="CR45">
            <v>315.31538</v>
          </cell>
          <cell r="CS45">
            <v>320.07164</v>
          </cell>
          <cell r="CT45">
            <v>952.62486999999999</v>
          </cell>
          <cell r="CU45">
            <v>608.95665689843497</v>
          </cell>
          <cell r="CV45">
            <v>345.52003999999999</v>
          </cell>
          <cell r="CW45">
            <v>254.67506905210473</v>
          </cell>
          <cell r="CX45">
            <v>103.77191999999999</v>
          </cell>
          <cell r="CY45">
            <v>55.08470333333333</v>
          </cell>
          <cell r="CZ45">
            <v>4170.1397349541203</v>
          </cell>
          <cell r="DA45">
            <v>3473.126992878088</v>
          </cell>
          <cell r="DG45">
            <v>3.4569999999999999</v>
          </cell>
          <cell r="DH45">
            <v>1.0381</v>
          </cell>
        </row>
        <row r="46">
          <cell r="C46">
            <v>39753</v>
          </cell>
          <cell r="D46" t="str">
            <v>Y</v>
          </cell>
          <cell r="E46">
            <v>1188870</v>
          </cell>
          <cell r="F46">
            <v>1188944.1745</v>
          </cell>
          <cell r="H46">
            <v>566</v>
          </cell>
          <cell r="I46">
            <v>511</v>
          </cell>
          <cell r="K46">
            <v>9957.9609999999993</v>
          </cell>
          <cell r="L46">
            <v>2985.6239999999998</v>
          </cell>
          <cell r="M46">
            <v>-641.17716672531822</v>
          </cell>
          <cell r="N46">
            <v>236.57514756618647</v>
          </cell>
          <cell r="O46">
            <v>12065.832685708494</v>
          </cell>
          <cell r="P46">
            <v>12943.584999999999</v>
          </cell>
          <cell r="Q46">
            <v>11135.177313331047</v>
          </cell>
          <cell r="S46">
            <v>11135.177313331047</v>
          </cell>
          <cell r="T46">
            <v>12065.832685708494</v>
          </cell>
          <cell r="U46">
            <v>2453.0810000000001</v>
          </cell>
          <cell r="W46">
            <v>2453.0810000000001</v>
          </cell>
          <cell r="X46">
            <v>2453.0258068238486</v>
          </cell>
          <cell r="Z46">
            <v>2453.0258068238486</v>
          </cell>
          <cell r="AA46">
            <v>2453.0810000000001</v>
          </cell>
          <cell r="AB46">
            <v>0</v>
          </cell>
          <cell r="AC46">
            <v>139.57900000000001</v>
          </cell>
          <cell r="AD46">
            <v>139.57900000000001</v>
          </cell>
          <cell r="AG46">
            <v>0</v>
          </cell>
          <cell r="AH46">
            <v>139.57900000000001</v>
          </cell>
          <cell r="AK46">
            <v>0</v>
          </cell>
          <cell r="AO46">
            <v>55415.393000000004</v>
          </cell>
          <cell r="AP46">
            <v>11735.602000000001</v>
          </cell>
          <cell r="AQ46">
            <v>-2301</v>
          </cell>
          <cell r="AR46">
            <v>-2216.549465369425</v>
          </cell>
          <cell r="AS46">
            <v>817.84028513630665</v>
          </cell>
          <cell r="AT46">
            <v>67150.99500000001</v>
          </cell>
          <cell r="AU46">
            <v>60425.826450898719</v>
          </cell>
          <cell r="AW46">
            <v>60425.826450898719</v>
          </cell>
          <cell r="AX46">
            <v>67150.99500000001</v>
          </cell>
          <cell r="AY46">
            <v>6782.683</v>
          </cell>
          <cell r="BA46">
            <v>6782.683</v>
          </cell>
          <cell r="BB46">
            <v>9601.1146311441607</v>
          </cell>
          <cell r="BD46">
            <v>9601.1146311441607</v>
          </cell>
          <cell r="BE46">
            <v>6782.683</v>
          </cell>
          <cell r="BF46">
            <v>2E-3</v>
          </cell>
          <cell r="BG46">
            <v>89.549000000000007</v>
          </cell>
          <cell r="BH46">
            <v>89.551000000000002</v>
          </cell>
          <cell r="BK46">
            <v>0</v>
          </cell>
          <cell r="BL46">
            <v>89.551000000000002</v>
          </cell>
          <cell r="BO46">
            <v>0</v>
          </cell>
          <cell r="BR46">
            <v>0</v>
          </cell>
          <cell r="BX46">
            <v>0</v>
          </cell>
          <cell r="BY46">
            <v>70.972999999999999</v>
          </cell>
          <cell r="BZ46">
            <v>1043.6447916666671</v>
          </cell>
          <cell r="CA46">
            <v>70.972999999999999</v>
          </cell>
          <cell r="CB46">
            <v>1332.0250000000001</v>
          </cell>
          <cell r="CC46">
            <v>1180.4386385356913</v>
          </cell>
          <cell r="CD46">
            <v>1332.0250000000001</v>
          </cell>
          <cell r="CF46">
            <v>0</v>
          </cell>
          <cell r="CG46">
            <v>0</v>
          </cell>
          <cell r="CI46">
            <v>2004.597159747751</v>
          </cell>
          <cell r="CJ46">
            <v>0</v>
          </cell>
          <cell r="CM46">
            <v>0</v>
          </cell>
          <cell r="CP46">
            <v>0</v>
          </cell>
          <cell r="CR46">
            <v>315.43117999999998</v>
          </cell>
          <cell r="CS46">
            <v>320.07164</v>
          </cell>
          <cell r="CT46">
            <v>671.07298000000003</v>
          </cell>
          <cell r="CU46">
            <v>606.69756885089669</v>
          </cell>
          <cell r="CV46">
            <v>243.26940999999999</v>
          </cell>
          <cell r="CW46">
            <v>197.91805968479474</v>
          </cell>
          <cell r="CX46">
            <v>102.25192</v>
          </cell>
          <cell r="CY46">
            <v>55.08470333333333</v>
          </cell>
          <cell r="CZ46">
            <v>7861.1674363994698</v>
          </cell>
          <cell r="DA46">
            <v>5531.3339213175504</v>
          </cell>
          <cell r="DG46">
            <v>3.4569999999999999</v>
          </cell>
          <cell r="DH46">
            <v>1.0381</v>
          </cell>
        </row>
        <row r="47">
          <cell r="C47">
            <v>39783</v>
          </cell>
          <cell r="D47" t="str">
            <v>Y</v>
          </cell>
          <cell r="E47">
            <v>1192270</v>
          </cell>
          <cell r="F47">
            <v>1191622.3027999999</v>
          </cell>
          <cell r="H47">
            <v>827</v>
          </cell>
          <cell r="I47">
            <v>842</v>
          </cell>
          <cell r="K47">
            <v>14738.569</v>
          </cell>
          <cell r="L47">
            <v>4034.7820000000002</v>
          </cell>
          <cell r="M47">
            <v>0</v>
          </cell>
          <cell r="N47">
            <v>-2.3694513959716086</v>
          </cell>
          <cell r="O47">
            <v>18775.72045139597</v>
          </cell>
          <cell r="P47">
            <v>18773.350999999999</v>
          </cell>
          <cell r="Q47">
            <v>18126.530547954488</v>
          </cell>
          <cell r="S47">
            <v>18126.530547954488</v>
          </cell>
          <cell r="T47">
            <v>18775.72045139597</v>
          </cell>
          <cell r="U47">
            <v>3234.5819999999999</v>
          </cell>
          <cell r="W47">
            <v>3234.5819999999999</v>
          </cell>
          <cell r="X47">
            <v>3491.0819635472008</v>
          </cell>
          <cell r="Z47">
            <v>3491.0819635472008</v>
          </cell>
          <cell r="AA47">
            <v>3234.5819999999999</v>
          </cell>
          <cell r="AB47">
            <v>0</v>
          </cell>
          <cell r="AC47">
            <v>155.61099999999999</v>
          </cell>
          <cell r="AD47">
            <v>155.61099999999999</v>
          </cell>
          <cell r="AG47">
            <v>0</v>
          </cell>
          <cell r="AH47">
            <v>155.61099999999999</v>
          </cell>
          <cell r="AK47">
            <v>0</v>
          </cell>
          <cell r="AO47">
            <v>73976.254000000001</v>
          </cell>
          <cell r="AP47">
            <v>14828.3</v>
          </cell>
          <cell r="AQ47">
            <v>0</v>
          </cell>
          <cell r="AR47">
            <v>0</v>
          </cell>
          <cell r="AS47">
            <v>-8.1911934758738507</v>
          </cell>
          <cell r="AT47">
            <v>88804.554000000004</v>
          </cell>
          <cell r="AU47">
            <v>90175.604537348176</v>
          </cell>
          <cell r="AW47">
            <v>90175.604537348176</v>
          </cell>
          <cell r="AX47">
            <v>88804.554000000004</v>
          </cell>
          <cell r="AY47">
            <v>15049.563</v>
          </cell>
          <cell r="BA47">
            <v>15049.563</v>
          </cell>
          <cell r="BB47">
            <v>12801.263101645307</v>
          </cell>
          <cell r="BD47">
            <v>12801.263101645307</v>
          </cell>
          <cell r="BE47">
            <v>15049.563</v>
          </cell>
          <cell r="BF47">
            <v>2E-3</v>
          </cell>
          <cell r="BG47">
            <v>106.53700000000001</v>
          </cell>
          <cell r="BH47">
            <v>106.539</v>
          </cell>
          <cell r="BK47">
            <v>0</v>
          </cell>
          <cell r="BL47">
            <v>106.539</v>
          </cell>
          <cell r="BO47">
            <v>0</v>
          </cell>
          <cell r="BR47">
            <v>0</v>
          </cell>
          <cell r="BX47">
            <v>0</v>
          </cell>
          <cell r="BY47">
            <v>1463.3119999999999</v>
          </cell>
          <cell r="BZ47">
            <v>1044.3104166666662</v>
          </cell>
          <cell r="CA47">
            <v>1463.3119999999999</v>
          </cell>
          <cell r="CB47">
            <v>1654.663</v>
          </cell>
          <cell r="CC47">
            <v>1345.3955727696662</v>
          </cell>
          <cell r="CD47">
            <v>1654.663</v>
          </cell>
          <cell r="CE47">
            <v>5983.89</v>
          </cell>
          <cell r="CF47">
            <v>0</v>
          </cell>
          <cell r="CG47">
            <v>5983.89</v>
          </cell>
          <cell r="CI47">
            <v>2923.3846253918064</v>
          </cell>
          <cell r="CJ47">
            <v>0</v>
          </cell>
          <cell r="CM47">
            <v>0</v>
          </cell>
          <cell r="CP47">
            <v>0</v>
          </cell>
          <cell r="CR47">
            <v>315.68917999999996</v>
          </cell>
          <cell r="CS47">
            <v>320.07164</v>
          </cell>
          <cell r="CT47">
            <v>977.72918000000004</v>
          </cell>
          <cell r="CU47">
            <v>760.26366972500171</v>
          </cell>
          <cell r="CV47">
            <v>257.47244000000001</v>
          </cell>
          <cell r="CW47">
            <v>209.30889304466479</v>
          </cell>
          <cell r="CX47">
            <v>103.77191999999999</v>
          </cell>
          <cell r="CY47">
            <v>55.08470333333333</v>
          </cell>
          <cell r="CZ47">
            <v>13195.8436965198</v>
          </cell>
          <cell r="DA47">
            <v>9004.2475727497786</v>
          </cell>
          <cell r="DG47">
            <v>3.4569999999999999</v>
          </cell>
          <cell r="DH47">
            <v>1.0381</v>
          </cell>
        </row>
        <row r="48">
          <cell r="C48">
            <v>39814</v>
          </cell>
          <cell r="D48" t="str">
            <v>N</v>
          </cell>
          <cell r="F48">
            <v>1193964.6810999999</v>
          </cell>
          <cell r="M48">
            <v>0</v>
          </cell>
          <cell r="N48">
            <v>0</v>
          </cell>
          <cell r="O48">
            <v>0</v>
          </cell>
          <cell r="P48">
            <v>0</v>
          </cell>
          <cell r="Q48">
            <v>20895.557400001824</v>
          </cell>
          <cell r="S48">
            <v>20895.557400001824</v>
          </cell>
          <cell r="T48">
            <v>20895.557400001824</v>
          </cell>
          <cell r="W48">
            <v>0</v>
          </cell>
          <cell r="X48">
            <v>3926.6266023672624</v>
          </cell>
          <cell r="Z48">
            <v>3926.6266023672624</v>
          </cell>
          <cell r="AA48">
            <v>3926.6266023672624</v>
          </cell>
          <cell r="AD48">
            <v>0</v>
          </cell>
          <cell r="AG48">
            <v>0</v>
          </cell>
          <cell r="AH48">
            <v>0</v>
          </cell>
          <cell r="AK48">
            <v>0</v>
          </cell>
          <cell r="AR48">
            <v>0</v>
          </cell>
          <cell r="AT48">
            <v>0</v>
          </cell>
          <cell r="AU48">
            <v>96393.531403370973</v>
          </cell>
          <cell r="AW48">
            <v>96393.531403370973</v>
          </cell>
          <cell r="AX48">
            <v>96393.531403370973</v>
          </cell>
          <cell r="BA48">
            <v>0</v>
          </cell>
          <cell r="BB48">
            <v>14574.617567976149</v>
          </cell>
          <cell r="BD48">
            <v>14574.617567976149</v>
          </cell>
          <cell r="BE48">
            <v>14574.617567976149</v>
          </cell>
          <cell r="BH48">
            <v>0</v>
          </cell>
          <cell r="BK48">
            <v>0</v>
          </cell>
          <cell r="BL48">
            <v>0</v>
          </cell>
          <cell r="BO48">
            <v>0</v>
          </cell>
          <cell r="BR48">
            <v>0</v>
          </cell>
          <cell r="BX48">
            <v>0</v>
          </cell>
          <cell r="BZ48">
            <v>1398.8260416666665</v>
          </cell>
          <cell r="CA48">
            <v>1398.8260416666665</v>
          </cell>
          <cell r="CC48">
            <v>1517.9148884217232</v>
          </cell>
          <cell r="CD48">
            <v>1517.9148884217232</v>
          </cell>
          <cell r="CF48">
            <v>0</v>
          </cell>
          <cell r="CG48">
            <v>0</v>
          </cell>
          <cell r="CI48">
            <v>3159.7244243355017</v>
          </cell>
          <cell r="CJ48">
            <v>3159.7244243355017</v>
          </cell>
          <cell r="CM48">
            <v>0</v>
          </cell>
          <cell r="CP48">
            <v>0</v>
          </cell>
          <cell r="CS48">
            <v>320.07164</v>
          </cell>
          <cell r="CU48">
            <v>911.26428789347699</v>
          </cell>
          <cell r="CW48">
            <v>230.82759052824542</v>
          </cell>
          <cell r="CY48">
            <v>55.08470333333333</v>
          </cell>
          <cell r="DA48">
            <v>10274.193871982816</v>
          </cell>
        </row>
        <row r="49">
          <cell r="C49">
            <v>39845</v>
          </cell>
          <cell r="D49" t="str">
            <v>N</v>
          </cell>
          <cell r="F49">
            <v>1193375.5593999999</v>
          </cell>
          <cell r="M49">
            <v>0</v>
          </cell>
          <cell r="N49">
            <v>0</v>
          </cell>
          <cell r="O49">
            <v>0</v>
          </cell>
          <cell r="P49">
            <v>0</v>
          </cell>
          <cell r="Q49">
            <v>18874.416310853205</v>
          </cell>
          <cell r="S49">
            <v>18874.416310853205</v>
          </cell>
          <cell r="T49">
            <v>18874.416310853205</v>
          </cell>
          <cell r="W49">
            <v>0</v>
          </cell>
          <cell r="X49">
            <v>3382.7465757817827</v>
          </cell>
          <cell r="Z49">
            <v>3382.7465757817827</v>
          </cell>
          <cell r="AA49">
            <v>3382.7465757817827</v>
          </cell>
          <cell r="AD49">
            <v>0</v>
          </cell>
          <cell r="AG49">
            <v>0</v>
          </cell>
          <cell r="AH49">
            <v>0</v>
          </cell>
          <cell r="AK49">
            <v>0</v>
          </cell>
          <cell r="AR49">
            <v>0</v>
          </cell>
          <cell r="AT49">
            <v>0</v>
          </cell>
          <cell r="AU49">
            <v>85164.970370035502</v>
          </cell>
          <cell r="AW49">
            <v>85164.970370035502</v>
          </cell>
          <cell r="AX49">
            <v>85164.970370035502</v>
          </cell>
          <cell r="BA49">
            <v>0</v>
          </cell>
          <cell r="BB49">
            <v>12670.586026783849</v>
          </cell>
          <cell r="BD49">
            <v>12670.586026783849</v>
          </cell>
          <cell r="BE49">
            <v>12670.586026783849</v>
          </cell>
          <cell r="BH49">
            <v>0</v>
          </cell>
          <cell r="BK49">
            <v>0</v>
          </cell>
          <cell r="BL49">
            <v>0</v>
          </cell>
          <cell r="BO49">
            <v>0</v>
          </cell>
          <cell r="BR49">
            <v>0</v>
          </cell>
          <cell r="BX49">
            <v>0</v>
          </cell>
          <cell r="BZ49">
            <v>1172.8135416666671</v>
          </cell>
          <cell r="CA49">
            <v>1172.8135416666671</v>
          </cell>
          <cell r="CC49">
            <v>1604.8181537655885</v>
          </cell>
          <cell r="CD49">
            <v>1604.8181537655885</v>
          </cell>
          <cell r="CF49">
            <v>0</v>
          </cell>
          <cell r="CG49">
            <v>0</v>
          </cell>
          <cell r="CI49">
            <v>2791.5024381240601</v>
          </cell>
          <cell r="CJ49">
            <v>2791.5024381240601</v>
          </cell>
          <cell r="CM49">
            <v>0</v>
          </cell>
          <cell r="CP49">
            <v>0</v>
          </cell>
          <cell r="CS49">
            <v>320.07164</v>
          </cell>
          <cell r="CU49">
            <v>1002.1449798596667</v>
          </cell>
          <cell r="CW49">
            <v>226.85016390592139</v>
          </cell>
          <cell r="CY49">
            <v>55.08470333333333</v>
          </cell>
          <cell r="DA49">
            <v>9280.413471918373</v>
          </cell>
        </row>
        <row r="50">
          <cell r="C50">
            <v>39873</v>
          </cell>
          <cell r="D50" t="str">
            <v>N</v>
          </cell>
          <cell r="F50">
            <v>1194145.1877000001</v>
          </cell>
          <cell r="M50">
            <v>0</v>
          </cell>
          <cell r="N50">
            <v>0</v>
          </cell>
          <cell r="O50">
            <v>0</v>
          </cell>
          <cell r="P50">
            <v>0</v>
          </cell>
          <cell r="Q50">
            <v>16469.353740077622</v>
          </cell>
          <cell r="S50">
            <v>16469.353740077622</v>
          </cell>
          <cell r="T50">
            <v>16469.353740077622</v>
          </cell>
          <cell r="W50">
            <v>0</v>
          </cell>
          <cell r="X50">
            <v>2986.7665217491153</v>
          </cell>
          <cell r="Z50">
            <v>2986.7665217491153</v>
          </cell>
          <cell r="AA50">
            <v>2986.7665217491153</v>
          </cell>
          <cell r="AD50">
            <v>0</v>
          </cell>
          <cell r="AG50">
            <v>0</v>
          </cell>
          <cell r="AH50">
            <v>0</v>
          </cell>
          <cell r="AK50">
            <v>0</v>
          </cell>
          <cell r="AR50">
            <v>0</v>
          </cell>
          <cell r="AT50">
            <v>0</v>
          </cell>
          <cell r="AU50">
            <v>77634.785097665037</v>
          </cell>
          <cell r="AW50">
            <v>77634.785097665037</v>
          </cell>
          <cell r="AX50">
            <v>77634.785097665037</v>
          </cell>
          <cell r="BA50">
            <v>0</v>
          </cell>
          <cell r="BB50">
            <v>10967.300432996561</v>
          </cell>
          <cell r="BD50">
            <v>10967.300432996561</v>
          </cell>
          <cell r="BE50">
            <v>10967.300432996561</v>
          </cell>
          <cell r="BH50">
            <v>0</v>
          </cell>
          <cell r="BK50">
            <v>0</v>
          </cell>
          <cell r="BL50">
            <v>0</v>
          </cell>
          <cell r="BO50">
            <v>0</v>
          </cell>
          <cell r="BR50">
            <v>0</v>
          </cell>
          <cell r="BX50">
            <v>0</v>
          </cell>
          <cell r="BZ50">
            <v>1161.2354166666673</v>
          </cell>
          <cell r="CA50">
            <v>1161.2354166666673</v>
          </cell>
          <cell r="CC50">
            <v>2079.1645700479035</v>
          </cell>
          <cell r="CD50">
            <v>2079.1645700479035</v>
          </cell>
          <cell r="CF50">
            <v>0</v>
          </cell>
          <cell r="CG50">
            <v>0</v>
          </cell>
          <cell r="CI50">
            <v>2548.1602074875063</v>
          </cell>
          <cell r="CJ50">
            <v>2548.1602074875063</v>
          </cell>
          <cell r="CM50">
            <v>0</v>
          </cell>
          <cell r="CP50">
            <v>0</v>
          </cell>
          <cell r="CS50">
            <v>320.07164</v>
          </cell>
          <cell r="CU50">
            <v>1418.9964913689334</v>
          </cell>
          <cell r="CW50">
            <v>284.34506867897022</v>
          </cell>
          <cell r="CY50">
            <v>55.08470333333333</v>
          </cell>
          <cell r="DA50">
            <v>8097.8616666051721</v>
          </cell>
        </row>
        <row r="51">
          <cell r="C51">
            <v>39904</v>
          </cell>
          <cell r="D51" t="str">
            <v>N</v>
          </cell>
          <cell r="M51">
            <v>0</v>
          </cell>
          <cell r="N51">
            <v>0</v>
          </cell>
          <cell r="O51">
            <v>0</v>
          </cell>
          <cell r="P51">
            <v>0</v>
          </cell>
          <cell r="S51">
            <v>0</v>
          </cell>
          <cell r="T51">
            <v>0</v>
          </cell>
          <cell r="W51">
            <v>0</v>
          </cell>
          <cell r="Z51">
            <v>0</v>
          </cell>
          <cell r="AA51">
            <v>0</v>
          </cell>
          <cell r="AD51">
            <v>0</v>
          </cell>
          <cell r="AG51">
            <v>0</v>
          </cell>
          <cell r="AH51">
            <v>0</v>
          </cell>
          <cell r="AK51">
            <v>0</v>
          </cell>
          <cell r="AR51">
            <v>0</v>
          </cell>
          <cell r="AT51">
            <v>0</v>
          </cell>
          <cell r="AW51">
            <v>0</v>
          </cell>
          <cell r="AX51">
            <v>0</v>
          </cell>
          <cell r="BA51">
            <v>0</v>
          </cell>
          <cell r="BD51">
            <v>0</v>
          </cell>
          <cell r="BE51">
            <v>0</v>
          </cell>
          <cell r="BH51">
            <v>0</v>
          </cell>
          <cell r="BK51">
            <v>0</v>
          </cell>
          <cell r="BL51">
            <v>0</v>
          </cell>
          <cell r="BO51">
            <v>0</v>
          </cell>
          <cell r="BR51">
            <v>0</v>
          </cell>
          <cell r="BX51">
            <v>0</v>
          </cell>
          <cell r="CA51">
            <v>0</v>
          </cell>
          <cell r="CD51">
            <v>0</v>
          </cell>
          <cell r="CG51">
            <v>0</v>
          </cell>
          <cell r="CJ51">
            <v>0</v>
          </cell>
          <cell r="CM51">
            <v>0</v>
          </cell>
          <cell r="CP51">
            <v>0</v>
          </cell>
        </row>
        <row r="52">
          <cell r="C52">
            <v>39934</v>
          </cell>
          <cell r="D52" t="str">
            <v>N</v>
          </cell>
          <cell r="M52">
            <v>0</v>
          </cell>
          <cell r="N52">
            <v>0</v>
          </cell>
          <cell r="O52">
            <v>0</v>
          </cell>
          <cell r="P52">
            <v>0</v>
          </cell>
          <cell r="S52">
            <v>0</v>
          </cell>
          <cell r="T52">
            <v>0</v>
          </cell>
          <cell r="W52">
            <v>0</v>
          </cell>
          <cell r="Z52">
            <v>0</v>
          </cell>
          <cell r="AA52">
            <v>0</v>
          </cell>
          <cell r="AD52">
            <v>0</v>
          </cell>
          <cell r="AG52">
            <v>0</v>
          </cell>
          <cell r="AH52">
            <v>0</v>
          </cell>
          <cell r="AK52">
            <v>0</v>
          </cell>
          <cell r="AR52">
            <v>0</v>
          </cell>
          <cell r="AT52">
            <v>0</v>
          </cell>
          <cell r="AW52">
            <v>0</v>
          </cell>
          <cell r="AX52">
            <v>0</v>
          </cell>
          <cell r="BA52">
            <v>0</v>
          </cell>
          <cell r="BD52">
            <v>0</v>
          </cell>
          <cell r="BE52">
            <v>0</v>
          </cell>
          <cell r="BH52">
            <v>0</v>
          </cell>
          <cell r="BK52">
            <v>0</v>
          </cell>
          <cell r="BL52">
            <v>0</v>
          </cell>
          <cell r="BO52">
            <v>0</v>
          </cell>
          <cell r="BR52">
            <v>0</v>
          </cell>
          <cell r="BX52">
            <v>0</v>
          </cell>
          <cell r="CA52">
            <v>0</v>
          </cell>
          <cell r="CD52">
            <v>0</v>
          </cell>
          <cell r="CG52">
            <v>0</v>
          </cell>
          <cell r="CJ52">
            <v>0</v>
          </cell>
          <cell r="CM52">
            <v>0</v>
          </cell>
          <cell r="CP52">
            <v>0</v>
          </cell>
        </row>
        <row r="53">
          <cell r="C53">
            <v>39965</v>
          </cell>
          <cell r="D53" t="str">
            <v>N</v>
          </cell>
          <cell r="M53">
            <v>0</v>
          </cell>
          <cell r="N53">
            <v>0</v>
          </cell>
          <cell r="O53">
            <v>0</v>
          </cell>
          <cell r="P53">
            <v>0</v>
          </cell>
          <cell r="S53">
            <v>0</v>
          </cell>
          <cell r="T53">
            <v>0</v>
          </cell>
          <cell r="W53">
            <v>0</v>
          </cell>
          <cell r="Z53">
            <v>0</v>
          </cell>
          <cell r="AA53">
            <v>0</v>
          </cell>
          <cell r="AD53">
            <v>0</v>
          </cell>
          <cell r="AG53">
            <v>0</v>
          </cell>
          <cell r="AH53">
            <v>0</v>
          </cell>
          <cell r="AK53">
            <v>0</v>
          </cell>
          <cell r="AR53">
            <v>0</v>
          </cell>
          <cell r="AT53">
            <v>0</v>
          </cell>
          <cell r="AW53">
            <v>0</v>
          </cell>
          <cell r="AX53">
            <v>0</v>
          </cell>
          <cell r="BA53">
            <v>0</v>
          </cell>
          <cell r="BD53">
            <v>0</v>
          </cell>
          <cell r="BE53">
            <v>0</v>
          </cell>
          <cell r="BH53">
            <v>0</v>
          </cell>
          <cell r="BK53">
            <v>0</v>
          </cell>
          <cell r="BL53">
            <v>0</v>
          </cell>
          <cell r="BO53">
            <v>0</v>
          </cell>
          <cell r="BR53">
            <v>0</v>
          </cell>
          <cell r="BX53">
            <v>0</v>
          </cell>
          <cell r="CA53">
            <v>0</v>
          </cell>
          <cell r="CD53">
            <v>0</v>
          </cell>
          <cell r="CG53">
            <v>0</v>
          </cell>
          <cell r="CJ53">
            <v>0</v>
          </cell>
          <cell r="CM53">
            <v>0</v>
          </cell>
          <cell r="CP53">
            <v>0</v>
          </cell>
        </row>
        <row r="54">
          <cell r="C54">
            <v>39995</v>
          </cell>
          <cell r="D54" t="str">
            <v>N</v>
          </cell>
          <cell r="M54">
            <v>0</v>
          </cell>
          <cell r="N54">
            <v>0</v>
          </cell>
          <cell r="O54">
            <v>0</v>
          </cell>
          <cell r="P54">
            <v>0</v>
          </cell>
          <cell r="S54">
            <v>0</v>
          </cell>
          <cell r="T54">
            <v>0</v>
          </cell>
          <cell r="W54">
            <v>0</v>
          </cell>
          <cell r="Z54">
            <v>0</v>
          </cell>
          <cell r="AA54">
            <v>0</v>
          </cell>
          <cell r="AD54">
            <v>0</v>
          </cell>
          <cell r="AG54">
            <v>0</v>
          </cell>
          <cell r="AH54">
            <v>0</v>
          </cell>
          <cell r="AK54">
            <v>0</v>
          </cell>
          <cell r="AR54">
            <v>0</v>
          </cell>
          <cell r="AT54">
            <v>0</v>
          </cell>
          <cell r="AW54">
            <v>0</v>
          </cell>
          <cell r="AX54">
            <v>0</v>
          </cell>
          <cell r="BA54">
            <v>0</v>
          </cell>
          <cell r="BD54">
            <v>0</v>
          </cell>
          <cell r="BE54">
            <v>0</v>
          </cell>
          <cell r="BH54">
            <v>0</v>
          </cell>
          <cell r="BK54">
            <v>0</v>
          </cell>
          <cell r="BL54">
            <v>0</v>
          </cell>
          <cell r="BO54">
            <v>0</v>
          </cell>
          <cell r="BR54">
            <v>0</v>
          </cell>
          <cell r="BX54">
            <v>0</v>
          </cell>
          <cell r="CA54">
            <v>0</v>
          </cell>
          <cell r="CD54">
            <v>0</v>
          </cell>
          <cell r="CG54">
            <v>0</v>
          </cell>
          <cell r="CJ54">
            <v>0</v>
          </cell>
          <cell r="CM54">
            <v>0</v>
          </cell>
          <cell r="CP54">
            <v>0</v>
          </cell>
        </row>
        <row r="55">
          <cell r="C55">
            <v>40026</v>
          </cell>
          <cell r="D55" t="str">
            <v>N</v>
          </cell>
          <cell r="M55">
            <v>0</v>
          </cell>
          <cell r="N55">
            <v>0</v>
          </cell>
          <cell r="O55">
            <v>0</v>
          </cell>
          <cell r="P55">
            <v>0</v>
          </cell>
          <cell r="S55">
            <v>0</v>
          </cell>
          <cell r="T55">
            <v>0</v>
          </cell>
          <cell r="W55">
            <v>0</v>
          </cell>
          <cell r="Z55">
            <v>0</v>
          </cell>
          <cell r="AA55">
            <v>0</v>
          </cell>
          <cell r="AD55">
            <v>0</v>
          </cell>
          <cell r="AG55">
            <v>0</v>
          </cell>
          <cell r="AH55">
            <v>0</v>
          </cell>
          <cell r="AK55">
            <v>0</v>
          </cell>
          <cell r="AR55">
            <v>0</v>
          </cell>
          <cell r="AT55">
            <v>0</v>
          </cell>
          <cell r="AW55">
            <v>0</v>
          </cell>
          <cell r="AX55">
            <v>0</v>
          </cell>
          <cell r="BA55">
            <v>0</v>
          </cell>
          <cell r="BD55">
            <v>0</v>
          </cell>
          <cell r="BE55">
            <v>0</v>
          </cell>
          <cell r="BH55">
            <v>0</v>
          </cell>
          <cell r="BK55">
            <v>0</v>
          </cell>
          <cell r="BL55">
            <v>0</v>
          </cell>
          <cell r="BO55">
            <v>0</v>
          </cell>
          <cell r="BR55">
            <v>0</v>
          </cell>
          <cell r="BX55">
            <v>0</v>
          </cell>
          <cell r="CA55">
            <v>0</v>
          </cell>
          <cell r="CD55">
            <v>0</v>
          </cell>
          <cell r="CG55">
            <v>0</v>
          </cell>
          <cell r="CJ55">
            <v>0</v>
          </cell>
          <cell r="CM55">
            <v>0</v>
          </cell>
          <cell r="CP55">
            <v>0</v>
          </cell>
        </row>
        <row r="56">
          <cell r="C56">
            <v>40057</v>
          </cell>
          <cell r="D56" t="str">
            <v>N</v>
          </cell>
          <cell r="M56">
            <v>0</v>
          </cell>
          <cell r="N56">
            <v>0</v>
          </cell>
          <cell r="O56">
            <v>0</v>
          </cell>
          <cell r="P56">
            <v>0</v>
          </cell>
          <cell r="S56">
            <v>0</v>
          </cell>
          <cell r="T56">
            <v>0</v>
          </cell>
          <cell r="W56">
            <v>0</v>
          </cell>
          <cell r="Z56">
            <v>0</v>
          </cell>
          <cell r="AA56">
            <v>0</v>
          </cell>
          <cell r="AD56">
            <v>0</v>
          </cell>
          <cell r="AG56">
            <v>0</v>
          </cell>
          <cell r="AH56">
            <v>0</v>
          </cell>
          <cell r="AK56">
            <v>0</v>
          </cell>
          <cell r="AR56">
            <v>0</v>
          </cell>
          <cell r="AT56">
            <v>0</v>
          </cell>
          <cell r="AW56">
            <v>0</v>
          </cell>
          <cell r="AX56">
            <v>0</v>
          </cell>
          <cell r="BA56">
            <v>0</v>
          </cell>
          <cell r="BD56">
            <v>0</v>
          </cell>
          <cell r="BE56">
            <v>0</v>
          </cell>
          <cell r="BH56">
            <v>0</v>
          </cell>
          <cell r="BK56">
            <v>0</v>
          </cell>
          <cell r="BL56">
            <v>0</v>
          </cell>
          <cell r="BO56">
            <v>0</v>
          </cell>
          <cell r="BR56">
            <v>0</v>
          </cell>
          <cell r="BX56">
            <v>0</v>
          </cell>
          <cell r="CA56">
            <v>0</v>
          </cell>
          <cell r="CD56">
            <v>0</v>
          </cell>
          <cell r="CG56">
            <v>0</v>
          </cell>
          <cell r="CJ56">
            <v>0</v>
          </cell>
          <cell r="CM56">
            <v>0</v>
          </cell>
          <cell r="CP56">
            <v>0</v>
          </cell>
        </row>
        <row r="57">
          <cell r="C57">
            <v>40087</v>
          </cell>
          <cell r="D57" t="str">
            <v>N</v>
          </cell>
          <cell r="M57">
            <v>0</v>
          </cell>
          <cell r="N57">
            <v>0</v>
          </cell>
          <cell r="O57">
            <v>0</v>
          </cell>
          <cell r="P57">
            <v>0</v>
          </cell>
          <cell r="S57">
            <v>0</v>
          </cell>
          <cell r="T57">
            <v>0</v>
          </cell>
          <cell r="W57">
            <v>0</v>
          </cell>
          <cell r="Z57">
            <v>0</v>
          </cell>
          <cell r="AA57">
            <v>0</v>
          </cell>
          <cell r="AD57">
            <v>0</v>
          </cell>
          <cell r="AG57">
            <v>0</v>
          </cell>
          <cell r="AH57">
            <v>0</v>
          </cell>
          <cell r="AK57">
            <v>0</v>
          </cell>
          <cell r="AR57">
            <v>0</v>
          </cell>
          <cell r="AT57">
            <v>0</v>
          </cell>
          <cell r="AW57">
            <v>0</v>
          </cell>
          <cell r="AX57">
            <v>0</v>
          </cell>
          <cell r="BA57">
            <v>0</v>
          </cell>
          <cell r="BD57">
            <v>0</v>
          </cell>
          <cell r="BE57">
            <v>0</v>
          </cell>
          <cell r="BH57">
            <v>0</v>
          </cell>
          <cell r="BK57">
            <v>0</v>
          </cell>
          <cell r="BL57">
            <v>0</v>
          </cell>
          <cell r="BO57">
            <v>0</v>
          </cell>
          <cell r="BR57">
            <v>0</v>
          </cell>
          <cell r="BX57">
            <v>0</v>
          </cell>
          <cell r="CA57">
            <v>0</v>
          </cell>
          <cell r="CD57">
            <v>0</v>
          </cell>
          <cell r="CG57">
            <v>0</v>
          </cell>
          <cell r="CJ57">
            <v>0</v>
          </cell>
          <cell r="CM57">
            <v>0</v>
          </cell>
          <cell r="CP57">
            <v>0</v>
          </cell>
        </row>
        <row r="58">
          <cell r="C58">
            <v>40118</v>
          </cell>
          <cell r="D58" t="str">
            <v>N</v>
          </cell>
          <cell r="M58">
            <v>0</v>
          </cell>
          <cell r="N58">
            <v>0</v>
          </cell>
          <cell r="O58">
            <v>0</v>
          </cell>
          <cell r="P58">
            <v>0</v>
          </cell>
          <cell r="S58">
            <v>0</v>
          </cell>
          <cell r="T58">
            <v>0</v>
          </cell>
          <cell r="W58">
            <v>0</v>
          </cell>
          <cell r="Z58">
            <v>0</v>
          </cell>
          <cell r="AA58">
            <v>0</v>
          </cell>
          <cell r="AD58">
            <v>0</v>
          </cell>
          <cell r="AG58">
            <v>0</v>
          </cell>
          <cell r="AH58">
            <v>0</v>
          </cell>
          <cell r="AK58">
            <v>0</v>
          </cell>
          <cell r="AR58">
            <v>0</v>
          </cell>
          <cell r="AT58">
            <v>0</v>
          </cell>
          <cell r="AW58">
            <v>0</v>
          </cell>
          <cell r="AX58">
            <v>0</v>
          </cell>
          <cell r="BA58">
            <v>0</v>
          </cell>
          <cell r="BD58">
            <v>0</v>
          </cell>
          <cell r="BE58">
            <v>0</v>
          </cell>
          <cell r="BH58">
            <v>0</v>
          </cell>
          <cell r="BK58">
            <v>0</v>
          </cell>
          <cell r="BL58">
            <v>0</v>
          </cell>
          <cell r="BO58">
            <v>0</v>
          </cell>
          <cell r="BR58">
            <v>0</v>
          </cell>
          <cell r="BX58">
            <v>0</v>
          </cell>
          <cell r="CA58">
            <v>0</v>
          </cell>
          <cell r="CD58">
            <v>0</v>
          </cell>
          <cell r="CG58">
            <v>0</v>
          </cell>
          <cell r="CJ58">
            <v>0</v>
          </cell>
          <cell r="CM58">
            <v>0</v>
          </cell>
          <cell r="CP58">
            <v>0</v>
          </cell>
        </row>
        <row r="59">
          <cell r="C59">
            <v>40148</v>
          </cell>
          <cell r="D59" t="str">
            <v>N</v>
          </cell>
          <cell r="M59">
            <v>0</v>
          </cell>
          <cell r="N59">
            <v>0</v>
          </cell>
          <cell r="O59">
            <v>0</v>
          </cell>
          <cell r="P59">
            <v>0</v>
          </cell>
          <cell r="S59">
            <v>0</v>
          </cell>
          <cell r="T59">
            <v>0</v>
          </cell>
          <cell r="W59">
            <v>0</v>
          </cell>
          <cell r="Z59">
            <v>0</v>
          </cell>
          <cell r="AA59">
            <v>0</v>
          </cell>
          <cell r="AD59">
            <v>0</v>
          </cell>
          <cell r="AG59">
            <v>0</v>
          </cell>
          <cell r="AH59">
            <v>0</v>
          </cell>
          <cell r="AK59">
            <v>0</v>
          </cell>
          <cell r="AR59">
            <v>0</v>
          </cell>
          <cell r="AT59">
            <v>0</v>
          </cell>
          <cell r="AW59">
            <v>0</v>
          </cell>
          <cell r="AX59">
            <v>0</v>
          </cell>
          <cell r="BA59">
            <v>0</v>
          </cell>
          <cell r="BD59">
            <v>0</v>
          </cell>
          <cell r="BE59">
            <v>0</v>
          </cell>
          <cell r="BH59">
            <v>0</v>
          </cell>
          <cell r="BK59">
            <v>0</v>
          </cell>
          <cell r="BL59">
            <v>0</v>
          </cell>
          <cell r="BO59">
            <v>0</v>
          </cell>
          <cell r="BR59">
            <v>0</v>
          </cell>
          <cell r="BX59">
            <v>0</v>
          </cell>
          <cell r="CA59">
            <v>0</v>
          </cell>
          <cell r="CD59">
            <v>0</v>
          </cell>
          <cell r="CG59">
            <v>0</v>
          </cell>
          <cell r="CJ59">
            <v>0</v>
          </cell>
          <cell r="CM59">
            <v>0</v>
          </cell>
          <cell r="CP59">
            <v>0</v>
          </cell>
        </row>
        <row r="61">
          <cell r="C61" t="str">
            <v>Aug07 - 31 Days Data</v>
          </cell>
          <cell r="E61">
            <v>1171191</v>
          </cell>
          <cell r="F61">
            <v>1178005.1499999999</v>
          </cell>
          <cell r="K61">
            <v>3948.473</v>
          </cell>
          <cell r="L61">
            <v>1048.5429999999999</v>
          </cell>
          <cell r="M61">
            <v>0</v>
          </cell>
          <cell r="N61">
            <v>0</v>
          </cell>
          <cell r="O61">
            <v>4997.0159999999996</v>
          </cell>
          <cell r="P61">
            <v>4997.0159999999996</v>
          </cell>
          <cell r="Q61">
            <v>4003.9659165962371</v>
          </cell>
          <cell r="S61">
            <v>4003.9659165962371</v>
          </cell>
          <cell r="T61">
            <v>4997.0159999999996</v>
          </cell>
          <cell r="U61">
            <v>976.11199999999997</v>
          </cell>
          <cell r="W61">
            <v>976.11199999999997</v>
          </cell>
          <cell r="X61">
            <v>1001.027068447174</v>
          </cell>
          <cell r="Z61">
            <v>1001.027068447174</v>
          </cell>
          <cell r="AA61">
            <v>976.11199999999997</v>
          </cell>
          <cell r="AB61">
            <v>33.302</v>
          </cell>
          <cell r="AC61">
            <v>5067.54</v>
          </cell>
          <cell r="AD61">
            <v>5100.8419999999996</v>
          </cell>
          <cell r="AE61">
            <v>1810.693</v>
          </cell>
          <cell r="AG61">
            <v>1810.693</v>
          </cell>
          <cell r="AH61">
            <v>5100.8419999999996</v>
          </cell>
          <cell r="AJ61">
            <v>1981.1016666666665</v>
          </cell>
          <cell r="AK61">
            <v>0</v>
          </cell>
          <cell r="AO61">
            <v>30591.147999999997</v>
          </cell>
          <cell r="AP61">
            <v>5156.7269999999999</v>
          </cell>
          <cell r="AQ61">
            <v>0</v>
          </cell>
          <cell r="AR61">
            <v>0</v>
          </cell>
          <cell r="AS61">
            <v>0</v>
          </cell>
          <cell r="AT61">
            <v>35747.875</v>
          </cell>
          <cell r="AU61">
            <v>27806.975017829809</v>
          </cell>
          <cell r="AW61">
            <v>27806.975017829809</v>
          </cell>
          <cell r="AX61">
            <v>35747.875</v>
          </cell>
          <cell r="AY61">
            <v>5242.0929999999998</v>
          </cell>
          <cell r="BA61">
            <v>5242.0929999999998</v>
          </cell>
          <cell r="BB61">
            <v>4786.6113936751344</v>
          </cell>
          <cell r="BD61">
            <v>4786.6113936751344</v>
          </cell>
          <cell r="BE61">
            <v>5242.0929999999998</v>
          </cell>
          <cell r="BF61">
            <v>107.627</v>
          </cell>
          <cell r="BG61">
            <v>1548.9970000000001</v>
          </cell>
          <cell r="BH61">
            <v>1656.624</v>
          </cell>
          <cell r="BI61">
            <v>465.35137000000003</v>
          </cell>
          <cell r="BK61">
            <v>465.35137000000003</v>
          </cell>
          <cell r="BL61">
            <v>465.35137000000003</v>
          </cell>
          <cell r="BN61">
            <v>340.02101291666668</v>
          </cell>
          <cell r="BO61">
            <v>0</v>
          </cell>
          <cell r="BR61">
            <v>0</v>
          </cell>
          <cell r="BV61">
            <v>733.69799999999998</v>
          </cell>
          <cell r="BW61">
            <v>530.85574994150943</v>
          </cell>
          <cell r="BX61">
            <v>733.69799999999998</v>
          </cell>
          <cell r="BY61">
            <v>599.83699999999999</v>
          </cell>
          <cell r="BZ61">
            <v>375.3</v>
          </cell>
          <cell r="CA61">
            <v>599.83699999999999</v>
          </cell>
          <cell r="CB61">
            <v>1693.4280000000001</v>
          </cell>
          <cell r="CC61">
            <v>1555.817031014476</v>
          </cell>
          <cell r="CD61">
            <v>1693.4280000000001</v>
          </cell>
          <cell r="CE61">
            <v>0</v>
          </cell>
          <cell r="CF61">
            <v>0</v>
          </cell>
          <cell r="CG61">
            <v>0</v>
          </cell>
          <cell r="CH61">
            <v>0</v>
          </cell>
          <cell r="CI61">
            <v>0</v>
          </cell>
          <cell r="CJ61">
            <v>0</v>
          </cell>
          <cell r="CK61">
            <v>0</v>
          </cell>
          <cell r="CL61">
            <v>0</v>
          </cell>
          <cell r="CM61">
            <v>0</v>
          </cell>
          <cell r="CP61">
            <v>0</v>
          </cell>
          <cell r="CR61">
            <v>320.07164</v>
          </cell>
          <cell r="CS61">
            <v>303.01402033732501</v>
          </cell>
          <cell r="CT61">
            <v>964.04306000000008</v>
          </cell>
          <cell r="CU61">
            <v>758.86299003408089</v>
          </cell>
          <cell r="CV61">
            <v>339.53368</v>
          </cell>
          <cell r="CW61">
            <v>313.18865064307005</v>
          </cell>
          <cell r="CX61">
            <v>69.780360000000002</v>
          </cell>
          <cell r="CY61">
            <v>55.08470333333333</v>
          </cell>
          <cell r="DG61">
            <v>3.33</v>
          </cell>
          <cell r="DH61">
            <v>1.0381</v>
          </cell>
          <cell r="DI61">
            <v>125</v>
          </cell>
        </row>
        <row r="62">
          <cell r="C62" t="str">
            <v>Aug07 - 7 Days Data</v>
          </cell>
          <cell r="K62">
            <v>933.54</v>
          </cell>
          <cell r="L62">
            <v>386.048</v>
          </cell>
          <cell r="Q62">
            <v>1319.588</v>
          </cell>
          <cell r="U62">
            <v>439.36500000000001</v>
          </cell>
          <cell r="X62">
            <v>439.36500000000001</v>
          </cell>
          <cell r="AB62">
            <v>0</v>
          </cell>
          <cell r="AC62">
            <v>0</v>
          </cell>
          <cell r="AE62">
            <v>0</v>
          </cell>
          <cell r="AJ62">
            <v>0</v>
          </cell>
          <cell r="AO62">
            <v>5236.24</v>
          </cell>
          <cell r="AP62">
            <v>1302.9819999999995</v>
          </cell>
          <cell r="AU62">
            <v>6539.2219999999998</v>
          </cell>
          <cell r="AY62">
            <v>2700.4830000000002</v>
          </cell>
          <cell r="BB62">
            <v>2700.4830000000002</v>
          </cell>
          <cell r="BF62">
            <v>-4.0000000000013358E-3</v>
          </cell>
          <cell r="BG62">
            <v>-6.54099999999994</v>
          </cell>
          <cell r="BI62">
            <v>-6.5449999999999413</v>
          </cell>
          <cell r="BN62">
            <v>0</v>
          </cell>
          <cell r="BV62">
            <v>165.67400000000009</v>
          </cell>
          <cell r="BW62">
            <v>165.67400000000009</v>
          </cell>
          <cell r="BY62">
            <v>-237.65800000000002</v>
          </cell>
          <cell r="BZ62">
            <v>-237.65800000000002</v>
          </cell>
          <cell r="CB62">
            <v>323.77600000000007</v>
          </cell>
          <cell r="CC62">
            <v>323.77600000000007</v>
          </cell>
          <cell r="CR62">
            <v>68.42252000000002</v>
          </cell>
          <cell r="CS62">
            <v>68.42252000000002</v>
          </cell>
          <cell r="CT62">
            <v>191.01301000000001</v>
          </cell>
          <cell r="CU62">
            <v>191.01301000000001</v>
          </cell>
          <cell r="CV62">
            <v>64.341099999999983</v>
          </cell>
          <cell r="CW62">
            <v>64.341099999999983</v>
          </cell>
          <cell r="CX62">
            <v>0</v>
          </cell>
          <cell r="CY62">
            <v>0</v>
          </cell>
        </row>
      </sheetData>
      <sheetData sheetId="1" refreshError="1"/>
      <sheetData sheetId="2" refreshError="1"/>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sheetName val="Total"/>
      <sheetName val="BW"/>
      <sheetName val="TWA"/>
      <sheetName val="Tot"/>
      <sheetName val="tot graph"/>
      <sheetName val="lon graph"/>
      <sheetName val="ScotGraph"/>
      <sheetName val="NWGraph"/>
      <sheetName val="WMGraph"/>
      <sheetName val="EofEGraph"/>
      <sheetName val="Wales&amp;SWGraph"/>
      <sheetName val="SofEGraph"/>
      <sheetName val="NofEGraph"/>
      <sheetName val="LO"/>
      <sheetName val="London"/>
      <sheetName val="SC"/>
      <sheetName val="Scotland"/>
      <sheetName val="NO"/>
      <sheetName val="North of England"/>
      <sheetName val="SO"/>
      <sheetName val="South of England"/>
      <sheetName val="WA"/>
      <sheetName val="Wales &amp; West"/>
      <sheetName val="EA"/>
      <sheetName val="East of England"/>
      <sheetName val="WM"/>
      <sheetName val="West Midlands"/>
      <sheetName val="NW"/>
      <sheetName val="North West"/>
      <sheetName val="Wales &amp; South West"/>
      <sheetName val="List of Adjustments"/>
      <sheetName val="Ind Bar Chart Inputs"/>
      <sheetName val=" "/>
      <sheetName val="LI Apr 04 Calc"/>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row r="5">
          <cell r="A5" t="str">
            <v>Month</v>
          </cell>
          <cell r="F5" t="str">
            <v>Year to date</v>
          </cell>
          <cell r="J5" t="str">
            <v xml:space="preserve"> 000s Jobs (Direct Labour)</v>
          </cell>
          <cell r="L5" t="str">
            <v>2004/05</v>
          </cell>
          <cell r="N5" t="str">
            <v>Variance to</v>
          </cell>
        </row>
        <row r="6">
          <cell r="A6" t="str">
            <v>Actual</v>
          </cell>
          <cell r="D6" t="str">
            <v>Variance</v>
          </cell>
          <cell r="F6" t="str">
            <v>Actual</v>
          </cell>
          <cell r="G6" t="str">
            <v>Budget</v>
          </cell>
          <cell r="I6" t="str">
            <v>Variance</v>
          </cell>
          <cell r="L6" t="str">
            <v>Forecast</v>
          </cell>
          <cell r="N6" t="str">
            <v>Budget</v>
          </cell>
          <cell r="O6" t="str">
            <v>Budget</v>
          </cell>
          <cell r="P6" t="str">
            <v>prev year</v>
          </cell>
          <cell r="R6" t="str">
            <v>2003/04</v>
          </cell>
          <cell r="S6" t="str">
            <v>2003/04</v>
          </cell>
          <cell r="U6" t="str">
            <v>Current Month</v>
          </cell>
          <cell r="X6" t="str">
            <v>YTD</v>
          </cell>
        </row>
        <row r="7">
          <cell r="U7" t="str">
            <v>Actual</v>
          </cell>
          <cell r="V7" t="str">
            <v>Budget</v>
          </cell>
          <cell r="W7" t="str">
            <v>Variance</v>
          </cell>
          <cell r="X7" t="str">
            <v>Actual</v>
          </cell>
          <cell r="Y7" t="str">
            <v>Budget</v>
          </cell>
          <cell r="Z7" t="str">
            <v>Variance</v>
          </cell>
          <cell r="AA7" t="str">
            <v>Volume by Customer (000s):</v>
          </cell>
          <cell r="AB7" t="str">
            <v>2004/5 Forecast</v>
          </cell>
          <cell r="AC7" t="str">
            <v>Variance to budget</v>
          </cell>
        </row>
        <row r="8">
          <cell r="A8">
            <v>0.14299999999999999</v>
          </cell>
          <cell r="B8">
            <v>0</v>
          </cell>
          <cell r="D8">
            <v>0.14299999999999999</v>
          </cell>
          <cell r="F8">
            <v>3.899</v>
          </cell>
          <cell r="G8">
            <v>0</v>
          </cell>
          <cell r="I8">
            <v>3.899</v>
          </cell>
          <cell r="J8" t="str">
            <v>Fulcrum Connect</v>
          </cell>
          <cell r="L8">
            <v>0</v>
          </cell>
          <cell r="N8">
            <v>0</v>
          </cell>
          <cell r="O8">
            <v>0</v>
          </cell>
          <cell r="P8">
            <v>7.931</v>
          </cell>
          <cell r="R8">
            <v>-7.931</v>
          </cell>
          <cell r="S8">
            <v>-7.931</v>
          </cell>
          <cell r="U8">
            <v>0.29199999999999998</v>
          </cell>
          <cell r="V8">
            <v>0</v>
          </cell>
          <cell r="W8">
            <v>0.29199999999999998</v>
          </cell>
          <cell r="X8">
            <v>4.6100000000000003</v>
          </cell>
          <cell r="Y8">
            <v>0</v>
          </cell>
          <cell r="Z8">
            <v>4.6100000000000003</v>
          </cell>
          <cell r="AA8" t="str">
            <v>Fulcrum Connect</v>
          </cell>
          <cell r="AB8">
            <v>0</v>
          </cell>
          <cell r="AC8">
            <v>0</v>
          </cell>
        </row>
        <row r="9">
          <cell r="A9">
            <v>13.654</v>
          </cell>
          <cell r="B9">
            <v>23.357620000000001</v>
          </cell>
          <cell r="D9">
            <v>-9.7036200000000008</v>
          </cell>
          <cell r="F9">
            <v>119.15300000000001</v>
          </cell>
          <cell r="G9">
            <v>272.50215999999995</v>
          </cell>
          <cell r="I9">
            <v>-153.34915999999993</v>
          </cell>
          <cell r="J9" t="str">
            <v>TMS LP Regulators</v>
          </cell>
          <cell r="L9">
            <v>187.13554000000002</v>
          </cell>
          <cell r="N9">
            <v>318.41696000000002</v>
          </cell>
          <cell r="O9">
            <v>-131.28142</v>
          </cell>
          <cell r="P9">
            <v>3.657</v>
          </cell>
          <cell r="R9">
            <v>183.47854000000001</v>
          </cell>
          <cell r="S9">
            <v>183.32124999999999</v>
          </cell>
          <cell r="U9">
            <v>40.328000000000003</v>
          </cell>
          <cell r="V9">
            <v>42.232500000000002</v>
          </cell>
          <cell r="W9">
            <v>-1.9044999999999987</v>
          </cell>
          <cell r="X9">
            <v>350.86699999999996</v>
          </cell>
          <cell r="Y9">
            <v>488.13421</v>
          </cell>
          <cell r="Z9">
            <v>-137.26721000000003</v>
          </cell>
          <cell r="AA9" t="str">
            <v>TMS</v>
          </cell>
          <cell r="AB9">
            <v>461.50806</v>
          </cell>
          <cell r="AC9">
            <v>-111.24359999999999</v>
          </cell>
        </row>
        <row r="10">
          <cell r="A10">
            <v>17.625</v>
          </cell>
          <cell r="B10">
            <v>16.592649999999999</v>
          </cell>
          <cell r="D10">
            <v>1.032350000000001</v>
          </cell>
          <cell r="F10">
            <v>184.14699999999999</v>
          </cell>
          <cell r="G10">
            <v>189.11411000000004</v>
          </cell>
          <cell r="I10">
            <v>-4.9671100000000479</v>
          </cell>
          <cell r="J10" t="str">
            <v>TMS Other</v>
          </cell>
          <cell r="L10">
            <v>216.22854000000001</v>
          </cell>
          <cell r="N10">
            <v>223.24358000000001</v>
          </cell>
          <cell r="O10">
            <v>-7.0150399999999991</v>
          </cell>
          <cell r="P10">
            <v>238.72399999999999</v>
          </cell>
          <cell r="R10">
            <v>-22.49545999999998</v>
          </cell>
          <cell r="S10">
            <v>-17.366530000000012</v>
          </cell>
          <cell r="U10">
            <v>1.345</v>
          </cell>
          <cell r="V10">
            <v>3.7423999999999999</v>
          </cell>
          <cell r="W10">
            <v>-2.3974000000000002</v>
          </cell>
          <cell r="X10">
            <v>17.951000000000001</v>
          </cell>
          <cell r="Y10">
            <v>37.429830000000003</v>
          </cell>
          <cell r="Z10">
            <v>-19.478830000000002</v>
          </cell>
          <cell r="AA10" t="str">
            <v>OnStream</v>
          </cell>
          <cell r="AB10">
            <v>25.828000000000003</v>
          </cell>
          <cell r="AC10">
            <v>-19.108550000000001</v>
          </cell>
        </row>
        <row r="11">
          <cell r="A11">
            <v>0.33400000000000002</v>
          </cell>
          <cell r="B11">
            <v>0.74826999999999999</v>
          </cell>
          <cell r="D11">
            <v>-0.41426999999999997</v>
          </cell>
          <cell r="F11">
            <v>3.335</v>
          </cell>
          <cell r="G11">
            <v>7.4838800000000001</v>
          </cell>
          <cell r="I11">
            <v>-4.1488800000000001</v>
          </cell>
          <cell r="J11" t="str">
            <v>OnStream</v>
          </cell>
          <cell r="L11">
            <v>12.223000000000001</v>
          </cell>
          <cell r="N11">
            <v>8.9849399999999999</v>
          </cell>
          <cell r="O11">
            <v>3.2380600000000008</v>
          </cell>
          <cell r="P11">
            <v>5.117</v>
          </cell>
          <cell r="R11">
            <v>7.1060000000000008</v>
          </cell>
          <cell r="S11">
            <v>5.9253999999999989</v>
          </cell>
          <cell r="U11">
            <v>1.8169999999999999</v>
          </cell>
          <cell r="V11">
            <v>2.1455799999999998</v>
          </cell>
          <cell r="W11">
            <v>-0.32857999999999987</v>
          </cell>
          <cell r="X11">
            <v>12.496</v>
          </cell>
          <cell r="Y11">
            <v>18.21397</v>
          </cell>
          <cell r="Z11">
            <v>-5.7179699999999993</v>
          </cell>
          <cell r="AA11" t="str">
            <v>PEMS</v>
          </cell>
          <cell r="AB11">
            <v>16.821000000000002</v>
          </cell>
          <cell r="AC11">
            <v>-5.1790199999999977</v>
          </cell>
        </row>
        <row r="12">
          <cell r="A12">
            <v>1.8169999999999999</v>
          </cell>
          <cell r="B12">
            <v>2.1455799999999998</v>
          </cell>
          <cell r="D12">
            <v>-0.32857999999999987</v>
          </cell>
          <cell r="F12">
            <v>12.496</v>
          </cell>
          <cell r="G12">
            <v>18.21397</v>
          </cell>
          <cell r="I12">
            <v>-5.7179699999999993</v>
          </cell>
          <cell r="J12" t="str">
            <v>PEMS</v>
          </cell>
          <cell r="L12">
            <v>16.821000000000002</v>
          </cell>
          <cell r="N12">
            <v>22.000019999999999</v>
          </cell>
          <cell r="O12">
            <v>-5.1790199999999977</v>
          </cell>
          <cell r="P12">
            <v>1.2E-2</v>
          </cell>
          <cell r="R12">
            <v>16.809000000000001</v>
          </cell>
          <cell r="S12">
            <v>16.567999999999998</v>
          </cell>
          <cell r="U12">
            <v>0</v>
          </cell>
          <cell r="V12">
            <v>0</v>
          </cell>
          <cell r="W12">
            <v>0</v>
          </cell>
          <cell r="X12">
            <v>1.9830000000000001</v>
          </cell>
          <cell r="Y12">
            <v>0</v>
          </cell>
          <cell r="Z12">
            <v>1.9830000000000001</v>
          </cell>
          <cell r="AA12" t="str">
            <v>IGT/Other</v>
          </cell>
          <cell r="AB12">
            <v>1.9870000000000001</v>
          </cell>
          <cell r="AC12">
            <v>1.9870000000000001</v>
          </cell>
        </row>
        <row r="13">
          <cell r="A13">
            <v>0</v>
          </cell>
          <cell r="B13">
            <v>0</v>
          </cell>
          <cell r="D13">
            <v>0</v>
          </cell>
          <cell r="F13">
            <v>1.9830000000000001</v>
          </cell>
          <cell r="G13">
            <v>0</v>
          </cell>
          <cell r="I13">
            <v>1.9830000000000001</v>
          </cell>
          <cell r="J13" t="str">
            <v>IGT</v>
          </cell>
          <cell r="L13">
            <v>1.9870000000000001</v>
          </cell>
          <cell r="N13">
            <v>0</v>
          </cell>
          <cell r="O13">
            <v>1.9870000000000001</v>
          </cell>
          <cell r="P13">
            <v>2.702</v>
          </cell>
          <cell r="R13">
            <v>-0.71499999999999986</v>
          </cell>
          <cell r="S13">
            <v>-0.96099999999999985</v>
          </cell>
          <cell r="U13">
            <v>43.782000000000004</v>
          </cell>
          <cell r="V13">
            <v>48.120480000000008</v>
          </cell>
          <cell r="W13">
            <v>-4.3384799999999988</v>
          </cell>
          <cell r="X13">
            <v>387.90699999999998</v>
          </cell>
          <cell r="Y13">
            <v>543.77800999999999</v>
          </cell>
          <cell r="Z13">
            <v>-155.87101000000004</v>
          </cell>
          <cell r="AA13" t="str">
            <v>Non-Formula Volume (Sch B)</v>
          </cell>
          <cell r="AB13">
            <v>506.14406000000002</v>
          </cell>
          <cell r="AC13">
            <v>-133.54417000000001</v>
          </cell>
        </row>
        <row r="15">
          <cell r="A15">
            <v>33.573</v>
          </cell>
          <cell r="B15">
            <v>42.844120000000004</v>
          </cell>
          <cell r="D15">
            <v>-9.2711199999999998</v>
          </cell>
          <cell r="F15">
            <v>325.01299999999998</v>
          </cell>
          <cell r="G15">
            <v>487.31412</v>
          </cell>
          <cell r="I15">
            <v>-162.30111999999997</v>
          </cell>
          <cell r="J15" t="str">
            <v>Direct Labour Workload</v>
          </cell>
          <cell r="L15">
            <v>434.39508000000012</v>
          </cell>
          <cell r="N15">
            <v>572.64550000000008</v>
          </cell>
          <cell r="O15">
            <v>-138.25042000000002</v>
          </cell>
          <cell r="P15">
            <v>258.14299999999997</v>
          </cell>
          <cell r="R15">
            <v>176.25208000000001</v>
          </cell>
          <cell r="S15">
            <v>179.55611999999996</v>
          </cell>
          <cell r="W15">
            <v>0</v>
          </cell>
          <cell r="Z15">
            <v>0</v>
          </cell>
          <cell r="AC15">
            <v>0</v>
          </cell>
        </row>
        <row r="17">
          <cell r="N17" t="str">
            <v>Variance to</v>
          </cell>
        </row>
        <row r="18">
          <cell r="A18" t="str">
            <v>Month</v>
          </cell>
          <cell r="F18" t="str">
            <v>Year to date</v>
          </cell>
          <cell r="J18" t="str">
            <v xml:space="preserve"> 000s Jobs (Contract Labour)</v>
          </cell>
          <cell r="L18" t="str">
            <v>2004/05</v>
          </cell>
          <cell r="N18" t="str">
            <v>2004/05</v>
          </cell>
          <cell r="O18" t="str">
            <v>2004/05</v>
          </cell>
          <cell r="R18" t="str">
            <v>2003/04</v>
          </cell>
          <cell r="S18" t="str">
            <v>2003/04</v>
          </cell>
        </row>
        <row r="19">
          <cell r="A19" t="str">
            <v>Actual</v>
          </cell>
          <cell r="D19" t="str">
            <v>Variance</v>
          </cell>
          <cell r="F19" t="str">
            <v>Actual</v>
          </cell>
          <cell r="G19" t="str">
            <v>Budget</v>
          </cell>
          <cell r="I19" t="str">
            <v>Variance</v>
          </cell>
          <cell r="L19" t="str">
            <v>Forecast</v>
          </cell>
          <cell r="N19" t="str">
            <v>Budget</v>
          </cell>
          <cell r="O19" t="str">
            <v>Budget</v>
          </cell>
          <cell r="P19" t="str">
            <v>prev year</v>
          </cell>
          <cell r="R19" t="str">
            <v>Previous Year</v>
          </cell>
          <cell r="S19" t="str">
            <v>Previous Year</v>
          </cell>
        </row>
        <row r="21">
          <cell r="A21">
            <v>0.14899999999999999</v>
          </cell>
          <cell r="B21">
            <v>0</v>
          </cell>
          <cell r="D21">
            <v>0.14899999999999999</v>
          </cell>
          <cell r="F21">
            <v>0.71099999999999997</v>
          </cell>
          <cell r="G21">
            <v>0</v>
          </cell>
          <cell r="I21">
            <v>0.71099999999999997</v>
          </cell>
          <cell r="J21" t="str">
            <v>Fulcrum Connect</v>
          </cell>
          <cell r="L21">
            <v>0</v>
          </cell>
          <cell r="N21">
            <v>0</v>
          </cell>
          <cell r="O21">
            <v>0</v>
          </cell>
          <cell r="P21">
            <v>0.76200000000000001</v>
          </cell>
          <cell r="R21">
            <v>-0.76200000000000001</v>
          </cell>
          <cell r="S21">
            <v>-0.76200000000000001</v>
          </cell>
        </row>
        <row r="22">
          <cell r="A22">
            <v>2.008</v>
          </cell>
          <cell r="B22">
            <v>1.3415999999999999</v>
          </cell>
          <cell r="D22">
            <v>0.6664000000000001</v>
          </cell>
          <cell r="F22">
            <v>16.603000000000002</v>
          </cell>
          <cell r="G22">
            <v>15.682319999999999</v>
          </cell>
          <cell r="I22">
            <v>0.92068000000000261</v>
          </cell>
          <cell r="J22" t="str">
            <v>TMS LP Regulators</v>
          </cell>
          <cell r="L22">
            <v>26.793569999999999</v>
          </cell>
          <cell r="N22">
            <v>0</v>
          </cell>
          <cell r="O22">
            <v>26.793569999999999</v>
          </cell>
          <cell r="P22">
            <v>0.35899999999999999</v>
          </cell>
          <cell r="R22">
            <v>26.434570000000001</v>
          </cell>
          <cell r="S22">
            <v>26.254619999999996</v>
          </cell>
        </row>
        <row r="23">
          <cell r="A23">
            <v>7.0410000000000004</v>
          </cell>
          <cell r="B23">
            <v>0.94063000000000008</v>
          </cell>
          <cell r="D23">
            <v>6.1003699999999998</v>
          </cell>
          <cell r="F23">
            <v>30.963999999999999</v>
          </cell>
          <cell r="G23">
            <v>10.835619999999999</v>
          </cell>
          <cell r="I23">
            <v>20.12838</v>
          </cell>
          <cell r="J23" t="str">
            <v>TMS Other</v>
          </cell>
          <cell r="L23">
            <v>31.350410000000004</v>
          </cell>
          <cell r="N23">
            <v>18.319689999999998</v>
          </cell>
          <cell r="O23">
            <v>13.030720000000006</v>
          </cell>
          <cell r="P23">
            <v>26.492999999999999</v>
          </cell>
          <cell r="R23">
            <v>4.8574100000000051</v>
          </cell>
          <cell r="S23">
            <v>5.4019900000000014</v>
          </cell>
        </row>
        <row r="24">
          <cell r="A24">
            <v>1.0109999999999999</v>
          </cell>
          <cell r="B24">
            <v>2.9941300000000002</v>
          </cell>
          <cell r="D24">
            <v>-1.9831300000000003</v>
          </cell>
          <cell r="F24">
            <v>14.616</v>
          </cell>
          <cell r="G24">
            <v>29.94595</v>
          </cell>
          <cell r="I24">
            <v>-4.1488800000000001</v>
          </cell>
          <cell r="J24" t="str">
            <v>OnStream</v>
          </cell>
          <cell r="L24">
            <v>13.605</v>
          </cell>
          <cell r="N24">
            <v>12.771430000000001</v>
          </cell>
          <cell r="O24">
            <v>0.83356999999999992</v>
          </cell>
          <cell r="P24">
            <v>8.5679999999999996</v>
          </cell>
          <cell r="R24">
            <v>5.0370000000000008</v>
          </cell>
          <cell r="S24">
            <v>6.2176000000000009</v>
          </cell>
        </row>
        <row r="25">
          <cell r="A25">
            <v>0</v>
          </cell>
          <cell r="B25">
            <v>0</v>
          </cell>
          <cell r="D25">
            <v>0</v>
          </cell>
          <cell r="F25">
            <v>0</v>
          </cell>
          <cell r="G25">
            <v>0</v>
          </cell>
          <cell r="I25">
            <v>0</v>
          </cell>
          <cell r="J25" t="str">
            <v>PEMS</v>
          </cell>
          <cell r="L25">
            <v>0</v>
          </cell>
          <cell r="N25">
            <v>35.951610000000002</v>
          </cell>
          <cell r="O25">
            <v>-35.951610000000002</v>
          </cell>
          <cell r="P25">
            <v>0</v>
          </cell>
          <cell r="R25">
            <v>0</v>
          </cell>
          <cell r="S25">
            <v>0</v>
          </cell>
        </row>
        <row r="26">
          <cell r="A26">
            <v>0</v>
          </cell>
          <cell r="B26">
            <v>0</v>
          </cell>
          <cell r="D26">
            <v>0</v>
          </cell>
          <cell r="F26">
            <v>0</v>
          </cell>
          <cell r="G26">
            <v>0</v>
          </cell>
          <cell r="I26">
            <v>0</v>
          </cell>
          <cell r="J26" t="str">
            <v>IGT</v>
          </cell>
          <cell r="L26">
            <v>0</v>
          </cell>
          <cell r="N26">
            <v>0</v>
          </cell>
          <cell r="O26">
            <v>0</v>
          </cell>
          <cell r="P26">
            <v>0</v>
          </cell>
          <cell r="R26">
            <v>0</v>
          </cell>
          <cell r="S26">
            <v>0</v>
          </cell>
        </row>
        <row r="27">
          <cell r="N27">
            <v>0</v>
          </cell>
        </row>
        <row r="28">
          <cell r="A28">
            <v>10.209</v>
          </cell>
          <cell r="B28">
            <v>5.2763600000000004</v>
          </cell>
          <cell r="D28">
            <v>4.9326400000000001</v>
          </cell>
          <cell r="F28">
            <v>62.893999999999998</v>
          </cell>
          <cell r="G28">
            <v>56.463889999999992</v>
          </cell>
          <cell r="I28">
            <v>17.611180000000004</v>
          </cell>
          <cell r="J28" t="str">
            <v>Contract Labour Workload</v>
          </cell>
          <cell r="L28">
            <v>71.748980000000003</v>
          </cell>
          <cell r="N28">
            <v>67.042730000000006</v>
          </cell>
          <cell r="O28">
            <v>4.7062500000000043</v>
          </cell>
          <cell r="P28">
            <v>36.181999999999995</v>
          </cell>
          <cell r="R28">
            <v>35.566980000000008</v>
          </cell>
        </row>
        <row r="30">
          <cell r="N30" t="str">
            <v>Variance to</v>
          </cell>
        </row>
        <row r="31">
          <cell r="A31" t="str">
            <v>Month</v>
          </cell>
          <cell r="F31" t="str">
            <v>Year to date</v>
          </cell>
          <cell r="J31" t="str">
            <v xml:space="preserve"> 000s Jobs (Total Workload)</v>
          </cell>
          <cell r="L31" t="str">
            <v>2004/05</v>
          </cell>
          <cell r="O31" t="str">
            <v>2004/05</v>
          </cell>
          <cell r="R31" t="str">
            <v>2003/04</v>
          </cell>
        </row>
        <row r="32">
          <cell r="A32" t="str">
            <v>Actual</v>
          </cell>
          <cell r="D32" t="str">
            <v>Variance</v>
          </cell>
          <cell r="F32" t="str">
            <v>Actual</v>
          </cell>
          <cell r="G32" t="str">
            <v>Budget</v>
          </cell>
          <cell r="I32" t="str">
            <v>Variance</v>
          </cell>
          <cell r="L32" t="str">
            <v>Forecast</v>
          </cell>
          <cell r="N32" t="str">
            <v>Budget</v>
          </cell>
          <cell r="O32" t="str">
            <v>Budget</v>
          </cell>
          <cell r="P32" t="str">
            <v>prev year</v>
          </cell>
          <cell r="R32" t="str">
            <v>Previous Year</v>
          </cell>
        </row>
        <row r="34">
          <cell r="A34">
            <v>0.29199999999999998</v>
          </cell>
          <cell r="B34">
            <v>0</v>
          </cell>
          <cell r="D34">
            <v>0.29199999999999998</v>
          </cell>
          <cell r="F34">
            <v>4.6100000000000003</v>
          </cell>
          <cell r="G34">
            <v>0</v>
          </cell>
          <cell r="I34">
            <v>4.6100000000000003</v>
          </cell>
          <cell r="J34" t="str">
            <v>Fulcrum Connect</v>
          </cell>
          <cell r="L34">
            <v>0</v>
          </cell>
          <cell r="N34">
            <v>0</v>
          </cell>
          <cell r="O34">
            <v>0</v>
          </cell>
          <cell r="P34">
            <v>8.6929999999999996</v>
          </cell>
          <cell r="R34">
            <v>-8.6929999999999996</v>
          </cell>
        </row>
        <row r="35">
          <cell r="A35">
            <v>15.661999999999999</v>
          </cell>
          <cell r="B35">
            <v>24.69922</v>
          </cell>
          <cell r="D35">
            <v>-9.0372200000000014</v>
          </cell>
          <cell r="F35">
            <v>135.756</v>
          </cell>
          <cell r="G35">
            <v>288.18447999999995</v>
          </cell>
          <cell r="I35">
            <v>-152.42847999999995</v>
          </cell>
          <cell r="J35" t="str">
            <v>TMS LP Regulators</v>
          </cell>
          <cell r="L35">
            <v>213.92911000000001</v>
          </cell>
          <cell r="N35">
            <v>336.73665</v>
          </cell>
          <cell r="O35">
            <v>-122.80753999999999</v>
          </cell>
          <cell r="P35">
            <v>4.016</v>
          </cell>
          <cell r="R35">
            <v>209.91311000000002</v>
          </cell>
        </row>
        <row r="36">
          <cell r="A36">
            <v>24.666</v>
          </cell>
          <cell r="B36">
            <v>17.533279999999998</v>
          </cell>
          <cell r="D36">
            <v>7.1327200000000026</v>
          </cell>
          <cell r="F36">
            <v>215.11099999999999</v>
          </cell>
          <cell r="G36">
            <v>199.94973000000005</v>
          </cell>
          <cell r="I36">
            <v>15.161269999999945</v>
          </cell>
          <cell r="J36" t="str">
            <v>TMS Other</v>
          </cell>
          <cell r="L36">
            <v>247.57895000000002</v>
          </cell>
          <cell r="N36">
            <v>236.01501000000002</v>
          </cell>
          <cell r="O36">
            <v>11.563940000000002</v>
          </cell>
          <cell r="P36">
            <v>265.21699999999998</v>
          </cell>
          <cell r="R36">
            <v>-17.638049999999964</v>
          </cell>
        </row>
        <row r="37">
          <cell r="A37">
            <v>1.345</v>
          </cell>
          <cell r="B37">
            <v>3.7423999999999999</v>
          </cell>
          <cell r="D37">
            <v>-2.3974000000000002</v>
          </cell>
          <cell r="F37">
            <v>17.951000000000001</v>
          </cell>
          <cell r="G37">
            <v>37.429830000000003</v>
          </cell>
          <cell r="I37">
            <v>-19.478830000000002</v>
          </cell>
          <cell r="J37" t="str">
            <v>OnStream</v>
          </cell>
          <cell r="L37">
            <v>25.828000000000003</v>
          </cell>
          <cell r="N37">
            <v>44.936550000000004</v>
          </cell>
          <cell r="O37">
            <v>-19.108550000000001</v>
          </cell>
          <cell r="P37">
            <v>13.684999999999999</v>
          </cell>
          <cell r="R37">
            <v>12.143000000000004</v>
          </cell>
        </row>
        <row r="38">
          <cell r="A38">
            <v>1.8169999999999999</v>
          </cell>
          <cell r="B38">
            <v>2.1455799999999998</v>
          </cell>
          <cell r="D38">
            <v>-0.32857999999999987</v>
          </cell>
          <cell r="F38">
            <v>12.496</v>
          </cell>
          <cell r="G38">
            <v>18.21397</v>
          </cell>
          <cell r="I38">
            <v>-5.7179699999999993</v>
          </cell>
          <cell r="J38" t="str">
            <v>PEMS</v>
          </cell>
          <cell r="L38">
            <v>16.821000000000002</v>
          </cell>
          <cell r="N38">
            <v>22.000019999999999</v>
          </cell>
          <cell r="O38">
            <v>-5.1790199999999977</v>
          </cell>
          <cell r="P38">
            <v>1.2E-2</v>
          </cell>
          <cell r="R38">
            <v>16.809000000000001</v>
          </cell>
        </row>
        <row r="39">
          <cell r="A39">
            <v>0</v>
          </cell>
          <cell r="B39">
            <v>0</v>
          </cell>
          <cell r="D39">
            <v>0</v>
          </cell>
          <cell r="F39">
            <v>1.9830000000000001</v>
          </cell>
          <cell r="G39">
            <v>0</v>
          </cell>
          <cell r="I39">
            <v>1.9830000000000001</v>
          </cell>
          <cell r="J39" t="str">
            <v>IGT</v>
          </cell>
          <cell r="L39">
            <v>1.9870000000000001</v>
          </cell>
          <cell r="N39">
            <v>0</v>
          </cell>
          <cell r="O39">
            <v>1.9870000000000001</v>
          </cell>
          <cell r="P39">
            <v>2.702</v>
          </cell>
          <cell r="R39">
            <v>-0.71499999999999986</v>
          </cell>
        </row>
        <row r="41">
          <cell r="A41">
            <v>43.781999999999996</v>
          </cell>
          <cell r="B41">
            <v>48.120480000000008</v>
          </cell>
          <cell r="D41">
            <v>-4.3384799999999988</v>
          </cell>
          <cell r="F41">
            <v>387.90699999999998</v>
          </cell>
          <cell r="G41">
            <v>543.77800999999999</v>
          </cell>
          <cell r="I41">
            <v>-155.87100999999998</v>
          </cell>
          <cell r="J41" t="str">
            <v>Total Workload</v>
          </cell>
          <cell r="L41">
            <v>506.14406000000002</v>
          </cell>
          <cell r="N41">
            <v>639.68822999999998</v>
          </cell>
          <cell r="O41">
            <v>-133.54417000000001</v>
          </cell>
          <cell r="P41">
            <v>294.32499999999999</v>
          </cell>
          <cell r="R41">
            <v>211.81906000000004</v>
          </cell>
        </row>
      </sheetData>
      <sheetData sheetId="26"/>
      <sheetData sheetId="27" refreshError="1"/>
      <sheetData sheetId="28"/>
      <sheetData sheetId="29"/>
      <sheetData sheetId="30" refreshError="1"/>
      <sheetData sheetId="31" refreshError="1"/>
      <sheetData sheetId="32" refreshError="1"/>
      <sheetData sheetId="33" refreshError="1"/>
      <sheetData sheetId="3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y"/>
      <sheetName val="Cassie"/>
      <sheetName val="Rich"/>
      <sheetName val="Patti"/>
      <sheetName val="Rashi"/>
      <sheetName val="Kristine"/>
      <sheetName val="Mike"/>
      <sheetName val="Winter 07-08 Peakers"/>
      <sheetName val="Schedulers"/>
      <sheetName val="NYMEX"/>
      <sheetName val="Data"/>
      <sheetName val="BGC 23734-18117"/>
    </sheetNames>
    <sheetDataSet>
      <sheetData sheetId="0"/>
      <sheetData sheetId="1"/>
      <sheetData sheetId="2"/>
      <sheetData sheetId="3"/>
      <sheetData sheetId="4"/>
      <sheetData sheetId="5"/>
      <sheetData sheetId="6"/>
      <sheetData sheetId="7"/>
      <sheetData sheetId="8"/>
      <sheetData sheetId="9"/>
      <sheetData sheetId="10">
        <row r="8">
          <cell r="B8" t="str">
            <v>East</v>
          </cell>
        </row>
        <row r="9">
          <cell r="B9" t="str">
            <v>West</v>
          </cell>
        </row>
        <row r="10">
          <cell r="B10" t="str">
            <v>PSA</v>
          </cell>
        </row>
        <row r="11">
          <cell r="B11" t="str">
            <v>FTU</v>
          </cell>
        </row>
        <row r="12">
          <cell r="B12" t="str">
            <v>BNY</v>
          </cell>
        </row>
        <row r="13">
          <cell r="B13" t="str">
            <v>Trigen</v>
          </cell>
        </row>
        <row r="14">
          <cell r="B14" t="str">
            <v>Boston</v>
          </cell>
        </row>
        <row r="15">
          <cell r="B15" t="str">
            <v>Colonial</v>
          </cell>
        </row>
        <row r="16">
          <cell r="B16" t="str">
            <v>Essex</v>
          </cell>
        </row>
        <row r="17">
          <cell r="B17" t="str">
            <v>EN</v>
          </cell>
        </row>
        <row r="18">
          <cell r="B18" t="str">
            <v>Nimo</v>
          </cell>
        </row>
      </sheetData>
      <sheetData sheetId="1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09 HY"/>
      <sheetName val="P&amp;L retrieve"/>
      <sheetName val="UOP retrieve"/>
      <sheetName val="Input"/>
      <sheetName val="OFR"/>
      <sheetName val="Continuing Ops"/>
      <sheetName val="NE&amp;NY"/>
      <sheetName val="T&amp;D"/>
      <sheetName val="GEN"/>
      <sheetName val="ED&amp;G"/>
      <sheetName val="P&amp;L"/>
      <sheetName val="Total Opex"/>
      <sheetName val="IR oper prof"/>
      <sheetName val="Stranded"/>
      <sheetName val="Capex"/>
      <sheetName val="Sales(gWh) weather impact"/>
      <sheetName val="Exceptional Items"/>
      <sheetName val="Exceptionals"/>
      <sheetName val="ControllableCosts"/>
      <sheetName val="Consol CC UK Format "/>
      <sheetName val="Controllable Costs"/>
      <sheetName val="LI &amp; Gen CC"/>
      <sheetName val="New Elect Dist Summ"/>
      <sheetName val="Control Total Elect Dist Summ"/>
      <sheetName val="Other Direct"/>
    </sheetNames>
    <sheetDataSet>
      <sheetData sheetId="0"/>
      <sheetData sheetId="1"/>
      <sheetData sheetId="2"/>
      <sheetData sheetId="3"/>
      <sheetData sheetId="4"/>
      <sheetData sheetId="5"/>
      <sheetData sheetId="6"/>
      <sheetData sheetId="7"/>
      <sheetData sheetId="8"/>
      <sheetData sheetId="9"/>
      <sheetData sheetId="10"/>
      <sheetData sheetId="11">
        <row r="4">
          <cell r="T4" t="str">
            <v>Variance</v>
          </cell>
          <cell r="Z4" t="str">
            <v>full year</v>
          </cell>
        </row>
        <row r="5">
          <cell r="N5" t="str">
            <v>£m</v>
          </cell>
          <cell r="P5" t="str">
            <v>2009</v>
          </cell>
          <cell r="R5" t="str">
            <v>2008</v>
          </cell>
          <cell r="T5" t="str">
            <v>Pro forma</v>
          </cell>
          <cell r="V5" t="str">
            <v>FX</v>
          </cell>
          <cell r="X5" t="str">
            <v>Other</v>
          </cell>
          <cell r="Z5" t="str">
            <v>2008/09</v>
          </cell>
        </row>
        <row r="7">
          <cell r="N7" t="str">
            <v>Direct controllable opex</v>
          </cell>
        </row>
        <row r="8">
          <cell r="N8" t="str">
            <v>Business direct costs</v>
          </cell>
          <cell r="P8" t="e">
            <v>#REF!</v>
          </cell>
          <cell r="R8" t="e">
            <v>#REF!</v>
          </cell>
          <cell r="V8" t="e">
            <v>#REF!</v>
          </cell>
          <cell r="X8" t="e">
            <v>#REF!</v>
          </cell>
          <cell r="Z8" t="e">
            <v>#REF!</v>
          </cell>
        </row>
        <row r="9">
          <cell r="N9" t="str">
            <v>Metering &amp; locating</v>
          </cell>
          <cell r="P9" t="e">
            <v>#REF!</v>
          </cell>
          <cell r="R9" t="e">
            <v>#REF!</v>
          </cell>
          <cell r="V9" t="e">
            <v>#REF!</v>
          </cell>
          <cell r="X9" t="e">
            <v>#REF!</v>
          </cell>
          <cell r="Z9" t="e">
            <v>#REF!</v>
          </cell>
        </row>
        <row r="10">
          <cell r="N10" t="str">
            <v>Direct pension &amp; benefits</v>
          </cell>
          <cell r="P10" t="e">
            <v>#REF!</v>
          </cell>
          <cell r="R10" t="e">
            <v>#REF!</v>
          </cell>
          <cell r="V10" t="e">
            <v>#REF!</v>
          </cell>
          <cell r="X10" t="e">
            <v>#REF!</v>
          </cell>
          <cell r="Z10" t="e">
            <v>#REF!</v>
          </cell>
        </row>
        <row r="11">
          <cell r="N11" t="str">
            <v>Bad debts/ service penalties</v>
          </cell>
          <cell r="P11" t="e">
            <v>#REF!</v>
          </cell>
          <cell r="R11" t="e">
            <v>#REF!</v>
          </cell>
          <cell r="V11" t="e">
            <v>#REF!</v>
          </cell>
          <cell r="X11" t="e">
            <v>#REF!</v>
          </cell>
          <cell r="Z11" t="e">
            <v>#REF!</v>
          </cell>
        </row>
        <row r="13">
          <cell r="N13" t="str">
            <v>Direct controllable opex</v>
          </cell>
          <cell r="P13" t="e">
            <v>#REF!</v>
          </cell>
          <cell r="R13" t="e">
            <v>#REF!</v>
          </cell>
          <cell r="T13">
            <v>0</v>
          </cell>
          <cell r="V13" t="e">
            <v>#REF!</v>
          </cell>
          <cell r="X13" t="e">
            <v>#REF!</v>
          </cell>
          <cell r="Z13" t="e">
            <v>#REF!</v>
          </cell>
        </row>
        <row r="15">
          <cell r="N15" t="str">
            <v>Allocated opex</v>
          </cell>
        </row>
        <row r="16">
          <cell r="N16" t="str">
            <v>Allocated pension and benefits</v>
          </cell>
          <cell r="P16" t="e">
            <v>#REF!</v>
          </cell>
          <cell r="R16" t="e">
            <v>#REF!</v>
          </cell>
          <cell r="V16" t="e">
            <v>#REF!</v>
          </cell>
          <cell r="X16" t="e">
            <v>#REF!</v>
          </cell>
        </row>
        <row r="17">
          <cell r="N17" t="str">
            <v>Shared services</v>
          </cell>
          <cell r="P17" t="e">
            <v>#REF!</v>
          </cell>
          <cell r="R17" t="e">
            <v>#REF!</v>
          </cell>
          <cell r="V17" t="e">
            <v>#REF!</v>
          </cell>
          <cell r="X17" t="e">
            <v>#REF!</v>
          </cell>
          <cell r="Z17" t="e">
            <v>#REF!</v>
          </cell>
        </row>
        <row r="18">
          <cell r="N18" t="str">
            <v>Business services</v>
          </cell>
          <cell r="P18" t="e">
            <v>#REF!</v>
          </cell>
          <cell r="R18" t="e">
            <v>#REF!</v>
          </cell>
          <cell r="V18" t="e">
            <v>#REF!</v>
          </cell>
          <cell r="X18" t="e">
            <v>#REF!</v>
          </cell>
          <cell r="Z18" t="e">
            <v>#REF!</v>
          </cell>
        </row>
        <row r="19">
          <cell r="N19" t="str">
            <v>Information services</v>
          </cell>
          <cell r="P19" t="e">
            <v>#REF!</v>
          </cell>
          <cell r="R19" t="e">
            <v>#REF!</v>
          </cell>
          <cell r="V19" t="e">
            <v>#REF!</v>
          </cell>
          <cell r="X19" t="e">
            <v>#REF!</v>
          </cell>
          <cell r="Z19" t="e">
            <v>#REF!</v>
          </cell>
        </row>
        <row r="20">
          <cell r="N20" t="str">
            <v>Allocated pension and benefits</v>
          </cell>
          <cell r="P20" t="e">
            <v>#REF!</v>
          </cell>
          <cell r="R20" t="e">
            <v>#REF!</v>
          </cell>
          <cell r="V20" t="e">
            <v>#REF!</v>
          </cell>
          <cell r="X20" t="e">
            <v>#REF!</v>
          </cell>
          <cell r="Z20" t="e">
            <v>#REF!</v>
          </cell>
        </row>
        <row r="22">
          <cell r="N22" t="str">
            <v>Allocated opex</v>
          </cell>
          <cell r="P22" t="e">
            <v>#REF!</v>
          </cell>
          <cell r="R22" t="e">
            <v>#REF!</v>
          </cell>
          <cell r="T22">
            <v>0</v>
          </cell>
          <cell r="V22" t="e">
            <v>#REF!</v>
          </cell>
          <cell r="X22" t="e">
            <v>#REF!</v>
          </cell>
          <cell r="Z22" t="e">
            <v>#REF!</v>
          </cell>
        </row>
        <row r="24">
          <cell r="N24" t="str">
            <v>Controllable opex</v>
          </cell>
          <cell r="P24" t="e">
            <v>#REF!</v>
          </cell>
          <cell r="R24" t="e">
            <v>#REF!</v>
          </cell>
          <cell r="T24">
            <v>0</v>
          </cell>
          <cell r="V24" t="e">
            <v>#REF!</v>
          </cell>
          <cell r="X24" t="e">
            <v>#REF!</v>
          </cell>
          <cell r="Z24" t="e">
            <v>#REF!</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S Projects Rate Year 1 "/>
      <sheetName val="IS Projects Rate Year 2"/>
      <sheetName val="IS Projects Rate Year 3"/>
      <sheetName val="FY19 Allocation Codes"/>
      <sheetName val="FY20 Allocation Codes"/>
      <sheetName val="FY21 Allocation Codes"/>
      <sheetName val="FY22 Allocation Codes"/>
      <sheetName val="Cap Structure"/>
      <sheetName val="Statutory Tax Rates"/>
      <sheetName val="MACRS Table"/>
      <sheetName val="Bonus Rates"/>
      <sheetName val="Summary 5110 CWIP total"/>
      <sheetName val="IS FY19"/>
      <sheetName val="IS FY20"/>
      <sheetName val="IS FY21"/>
      <sheetName val="NIMO 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Alloc Code</v>
          </cell>
        </row>
        <row r="2">
          <cell r="A2" t="str">
            <v>5210E</v>
          </cell>
        </row>
        <row r="3">
          <cell r="A3" t="str">
            <v>5210G</v>
          </cell>
        </row>
        <row r="4">
          <cell r="A4" t="str">
            <v>C113</v>
          </cell>
        </row>
        <row r="5">
          <cell r="A5" t="str">
            <v>C170</v>
          </cell>
        </row>
        <row r="6">
          <cell r="A6" t="str">
            <v>C175</v>
          </cell>
        </row>
        <row r="7">
          <cell r="A7" t="str">
            <v>C195</v>
          </cell>
        </row>
        <row r="8">
          <cell r="A8" t="str">
            <v>C198</v>
          </cell>
        </row>
        <row r="9">
          <cell r="A9" t="str">
            <v>C207</v>
          </cell>
        </row>
        <row r="10">
          <cell r="A10" t="str">
            <v>C210</v>
          </cell>
        </row>
        <row r="11">
          <cell r="A11" t="str">
            <v>C434</v>
          </cell>
        </row>
        <row r="12">
          <cell r="A12" t="str">
            <v>G003</v>
          </cell>
        </row>
        <row r="13">
          <cell r="A13" t="str">
            <v>G004</v>
          </cell>
        </row>
        <row r="14">
          <cell r="A14" t="str">
            <v>G012</v>
          </cell>
        </row>
        <row r="15">
          <cell r="A15" t="str">
            <v>G020</v>
          </cell>
        </row>
        <row r="16">
          <cell r="A16" t="str">
            <v>G077</v>
          </cell>
        </row>
        <row r="17">
          <cell r="A17" t="str">
            <v>G098</v>
          </cell>
        </row>
        <row r="18">
          <cell r="A18" t="str">
            <v>G113</v>
          </cell>
        </row>
        <row r="19">
          <cell r="A19" t="str">
            <v>G114</v>
          </cell>
        </row>
        <row r="20">
          <cell r="A20" t="str">
            <v>G138</v>
          </cell>
        </row>
        <row r="21">
          <cell r="A21" t="str">
            <v>G148</v>
          </cell>
        </row>
        <row r="22">
          <cell r="A22" t="str">
            <v>G149</v>
          </cell>
        </row>
        <row r="23">
          <cell r="A23" t="str">
            <v>G160</v>
          </cell>
        </row>
        <row r="24">
          <cell r="A24" t="str">
            <v>G170</v>
          </cell>
        </row>
        <row r="25">
          <cell r="A25" t="str">
            <v>G175</v>
          </cell>
        </row>
        <row r="26">
          <cell r="A26" t="str">
            <v>G179</v>
          </cell>
        </row>
        <row r="27">
          <cell r="A27" t="str">
            <v>G181</v>
          </cell>
        </row>
        <row r="28">
          <cell r="A28" t="str">
            <v>G186</v>
          </cell>
        </row>
        <row r="29">
          <cell r="A29" t="str">
            <v>G198</v>
          </cell>
        </row>
        <row r="30">
          <cell r="A30" t="str">
            <v>G207</v>
          </cell>
        </row>
        <row r="31">
          <cell r="A31" t="str">
            <v>G210</v>
          </cell>
        </row>
        <row r="32">
          <cell r="A32" t="str">
            <v>G220</v>
          </cell>
        </row>
        <row r="33">
          <cell r="A33" t="str">
            <v>G327</v>
          </cell>
        </row>
        <row r="34">
          <cell r="A34" t="str">
            <v>G352</v>
          </cell>
        </row>
        <row r="35">
          <cell r="A35" t="str">
            <v>G376</v>
          </cell>
        </row>
        <row r="36">
          <cell r="A36" t="str">
            <v>G432</v>
          </cell>
        </row>
        <row r="37">
          <cell r="A37" t="str">
            <v>G750</v>
          </cell>
        </row>
        <row r="38">
          <cell r="A38" t="str">
            <v>GT03</v>
          </cell>
        </row>
        <row r="39">
          <cell r="A39" t="str">
            <v>H173</v>
          </cell>
        </row>
        <row r="40">
          <cell r="A40" t="str">
            <v>HT71</v>
          </cell>
        </row>
        <row r="41">
          <cell r="A41" t="str">
            <v>J063</v>
          </cell>
        </row>
        <row r="42">
          <cell r="A42" t="str">
            <v>J128</v>
          </cell>
        </row>
        <row r="43">
          <cell r="A43" t="str">
            <v>J135</v>
          </cell>
        </row>
        <row r="44">
          <cell r="A44" t="str">
            <v>J138</v>
          </cell>
        </row>
        <row r="45">
          <cell r="A45" t="str">
            <v>J139</v>
          </cell>
        </row>
        <row r="46">
          <cell r="A46" t="str">
            <v>N012</v>
          </cell>
        </row>
        <row r="47">
          <cell r="A47" t="str">
            <v>U186</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IS Projects Rate Year 1 "/>
      <sheetName val="IS Projects Rate Year 2"/>
      <sheetName val="IS Projects Rate Year 3"/>
      <sheetName val="FY19 Allocation Codes"/>
      <sheetName val="FY20 Allocation Codes"/>
      <sheetName val="FY21 Allocation Codes"/>
      <sheetName val="FY22 Allocation Codes"/>
      <sheetName val="Cap Structure"/>
      <sheetName val="Statutory Tax Rates"/>
      <sheetName val="MACRS Table"/>
      <sheetName val="Bonus Rates"/>
      <sheetName val="Summary 5110 CWIP total"/>
      <sheetName val="IS FY19"/>
      <sheetName val="IS FY20"/>
      <sheetName val="IS FY21"/>
      <sheetName val="NIMO 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Alloc Code</v>
          </cell>
        </row>
        <row r="2">
          <cell r="A2" t="str">
            <v>5210E</v>
          </cell>
        </row>
        <row r="3">
          <cell r="A3" t="str">
            <v>5210G</v>
          </cell>
        </row>
        <row r="4">
          <cell r="A4" t="str">
            <v>C113</v>
          </cell>
        </row>
        <row r="5">
          <cell r="A5" t="str">
            <v>C170</v>
          </cell>
        </row>
        <row r="6">
          <cell r="A6" t="str">
            <v>C175</v>
          </cell>
        </row>
        <row r="7">
          <cell r="A7" t="str">
            <v>C195</v>
          </cell>
        </row>
        <row r="8">
          <cell r="A8" t="str">
            <v>C198</v>
          </cell>
        </row>
        <row r="9">
          <cell r="A9" t="str">
            <v>C207</v>
          </cell>
        </row>
        <row r="10">
          <cell r="A10" t="str">
            <v>C210</v>
          </cell>
        </row>
        <row r="11">
          <cell r="A11" t="str">
            <v>C434</v>
          </cell>
        </row>
        <row r="12">
          <cell r="A12" t="str">
            <v>G003</v>
          </cell>
        </row>
        <row r="13">
          <cell r="A13" t="str">
            <v>G004</v>
          </cell>
        </row>
        <row r="14">
          <cell r="A14" t="str">
            <v>G012</v>
          </cell>
        </row>
        <row r="15">
          <cell r="A15" t="str">
            <v>G020</v>
          </cell>
        </row>
        <row r="16">
          <cell r="A16" t="str">
            <v>G077</v>
          </cell>
        </row>
        <row r="17">
          <cell r="A17" t="str">
            <v>G098</v>
          </cell>
        </row>
        <row r="18">
          <cell r="A18" t="str">
            <v>G113</v>
          </cell>
        </row>
        <row r="19">
          <cell r="A19" t="str">
            <v>G114</v>
          </cell>
        </row>
        <row r="20">
          <cell r="A20" t="str">
            <v>G138</v>
          </cell>
        </row>
        <row r="21">
          <cell r="A21" t="str">
            <v>G148</v>
          </cell>
        </row>
        <row r="22">
          <cell r="A22" t="str">
            <v>G149</v>
          </cell>
        </row>
        <row r="23">
          <cell r="A23" t="str">
            <v>G160</v>
          </cell>
        </row>
        <row r="24">
          <cell r="A24" t="str">
            <v>G170</v>
          </cell>
        </row>
        <row r="25">
          <cell r="A25" t="str">
            <v>G175</v>
          </cell>
        </row>
        <row r="26">
          <cell r="A26" t="str">
            <v>G179</v>
          </cell>
        </row>
        <row r="27">
          <cell r="A27" t="str">
            <v>G181</v>
          </cell>
        </row>
        <row r="28">
          <cell r="A28" t="str">
            <v>G186</v>
          </cell>
        </row>
        <row r="29">
          <cell r="A29" t="str">
            <v>G198</v>
          </cell>
        </row>
        <row r="30">
          <cell r="A30" t="str">
            <v>G207</v>
          </cell>
        </row>
        <row r="31">
          <cell r="A31" t="str">
            <v>G210</v>
          </cell>
        </row>
        <row r="32">
          <cell r="A32" t="str">
            <v>G220</v>
          </cell>
        </row>
        <row r="33">
          <cell r="A33" t="str">
            <v>G327</v>
          </cell>
        </row>
        <row r="34">
          <cell r="A34" t="str">
            <v>G352</v>
          </cell>
        </row>
        <row r="35">
          <cell r="A35" t="str">
            <v>G376</v>
          </cell>
        </row>
        <row r="36">
          <cell r="A36" t="str">
            <v>G432</v>
          </cell>
        </row>
        <row r="37">
          <cell r="A37" t="str">
            <v>G750</v>
          </cell>
        </row>
        <row r="38">
          <cell r="A38" t="str">
            <v>GT03</v>
          </cell>
        </row>
        <row r="39">
          <cell r="A39" t="str">
            <v>H173</v>
          </cell>
        </row>
        <row r="40">
          <cell r="A40" t="str">
            <v>HT71</v>
          </cell>
        </row>
        <row r="41">
          <cell r="A41" t="str">
            <v>J063</v>
          </cell>
        </row>
        <row r="42">
          <cell r="A42" t="str">
            <v>J128</v>
          </cell>
        </row>
        <row r="43">
          <cell r="A43" t="str">
            <v>J135</v>
          </cell>
        </row>
        <row r="44">
          <cell r="A44" t="str">
            <v>J138</v>
          </cell>
        </row>
        <row r="45">
          <cell r="A45" t="str">
            <v>J139</v>
          </cell>
        </row>
        <row r="46">
          <cell r="A46" t="str">
            <v>N012</v>
          </cell>
        </row>
        <row r="47">
          <cell r="A47" t="str">
            <v>U186</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ctric Property Tax"/>
      <sheetName val="Book1"/>
    </sheetNames>
    <definedNames>
      <definedName name="ffg" refersTo="#REF!"/>
      <definedName name="Macro_pivot_table" refersTo="#REF!"/>
    </definedNames>
    <sheetDataSet>
      <sheetData sheetId="0" refreshError="1"/>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Y 19 Proration"/>
      <sheetName val="2019 Proration"/>
      <sheetName val="Deleted Proration tabs FY19"/>
    </sheetNames>
    <definedNames>
      <definedName name="ffg" refersTo="#REF!"/>
      <definedName name="Macro_pivot_table" refersTo="#REF!"/>
    </definedNames>
    <sheetDataSet>
      <sheetData sheetId="0" refreshError="1"/>
      <sheetData sheetId="1" refreshError="1"/>
      <sheetData sheetId="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r Capitalization Form"/>
      <sheetName val="Labor Cap Form Data"/>
      <sheetName val="Pvt Labor Capitalization"/>
      <sheetName val="Pvt Labor By Ferc"/>
      <sheetName val="Pvt Benefits Capitalization"/>
      <sheetName val="Pvt Benefits Capitalization (2"/>
      <sheetName val="Pvt Recon to 4510"/>
      <sheetName val="Pvt"/>
      <sheetName val="Pvt (2)"/>
      <sheetName val="Detail Cost Tracing"/>
      <sheetName val="Final Ferc Lookup Table"/>
      <sheetName val="Lookup"/>
      <sheetName val="Cost Center Hierarchy"/>
      <sheetName val="Capitalization Table"/>
      <sheetName val="Labor cost element"/>
      <sheetName val="Fleet 4519 Info"/>
      <sheetName val="Fleet Recon 4519 to 4505 Rprt"/>
      <sheetName val="Fleet 6499 Summary"/>
      <sheetName val="Document Summary"/>
    </sheetNames>
    <sheetDataSet>
      <sheetData sheetId="0">
        <row r="25">
          <cell r="F25">
            <v>0.51100501238481155</v>
          </cell>
        </row>
      </sheetData>
      <sheetData sheetId="1">
        <row r="16">
          <cell r="D16">
            <v>46353.369999999995</v>
          </cell>
        </row>
      </sheetData>
      <sheetData sheetId="2"/>
      <sheetData sheetId="3"/>
      <sheetData sheetId="4"/>
      <sheetData sheetId="5"/>
      <sheetData sheetId="6"/>
      <sheetData sheetId="7"/>
      <sheetData sheetId="8"/>
      <sheetData sheetId="9"/>
      <sheetData sheetId="10"/>
      <sheetData sheetId="11">
        <row r="11">
          <cell r="C11">
            <v>1070</v>
          </cell>
          <cell r="D11" t="str">
            <v>NET_UTILITY_PLANT</v>
          </cell>
          <cell r="E11" t="str">
            <v>Capital Expenditures</v>
          </cell>
          <cell r="F11" t="e">
            <v>#N/A</v>
          </cell>
        </row>
        <row r="12">
          <cell r="C12">
            <v>1080</v>
          </cell>
          <cell r="D12" t="str">
            <v>NET_UTILITY_PLANT</v>
          </cell>
          <cell r="E12" t="str">
            <v>Capital Expenditures</v>
          </cell>
          <cell r="F12" t="str">
            <v>Other</v>
          </cell>
        </row>
        <row r="13">
          <cell r="C13">
            <v>1080</v>
          </cell>
          <cell r="D13" t="str">
            <v>NET_UTILITY_PLANT</v>
          </cell>
          <cell r="E13" t="str">
            <v>Capital Expenditures</v>
          </cell>
          <cell r="F13" t="e">
            <v>#N/A</v>
          </cell>
        </row>
        <row r="14">
          <cell r="C14">
            <v>1210</v>
          </cell>
          <cell r="D14" t="str">
            <v>OTHER_PROP_INVEST</v>
          </cell>
          <cell r="E14" t="str">
            <v>Capital Expenditures</v>
          </cell>
          <cell r="F14" t="e">
            <v>#N/A</v>
          </cell>
        </row>
        <row r="15">
          <cell r="C15">
            <v>1340</v>
          </cell>
          <cell r="D15" t="e">
            <v>#N/A</v>
          </cell>
          <cell r="E15" t="e">
            <v>#N/A</v>
          </cell>
          <cell r="F15" t="str">
            <v>Other</v>
          </cell>
        </row>
        <row r="16">
          <cell r="C16">
            <v>1430</v>
          </cell>
          <cell r="D16" t="str">
            <v>CURRENT_ASSETS</v>
          </cell>
          <cell r="E16" t="str">
            <v>Other</v>
          </cell>
          <cell r="F16" t="e">
            <v>#N/A</v>
          </cell>
        </row>
        <row r="17">
          <cell r="C17">
            <v>1430</v>
          </cell>
          <cell r="D17" t="str">
            <v>CURRENT_ASSETS</v>
          </cell>
          <cell r="E17" t="str">
            <v>Other</v>
          </cell>
          <cell r="F17" t="e">
            <v>#N/A</v>
          </cell>
        </row>
        <row r="18">
          <cell r="C18">
            <v>1464</v>
          </cell>
          <cell r="D18" t="e">
            <v>#N/A</v>
          </cell>
          <cell r="E18" t="e">
            <v>#N/A</v>
          </cell>
          <cell r="F18" t="str">
            <v>Other</v>
          </cell>
        </row>
        <row r="19">
          <cell r="C19">
            <v>1630</v>
          </cell>
          <cell r="D19" t="str">
            <v>CURRENT_ASSETS</v>
          </cell>
          <cell r="E19" t="str">
            <v>Other</v>
          </cell>
          <cell r="F19" t="e">
            <v>#N/A</v>
          </cell>
        </row>
        <row r="20">
          <cell r="C20">
            <v>1630</v>
          </cell>
          <cell r="D20" t="str">
            <v>CURRENT_ASSETS</v>
          </cell>
          <cell r="E20" t="str">
            <v>Other</v>
          </cell>
          <cell r="F20" t="e">
            <v>#N/A</v>
          </cell>
        </row>
        <row r="21">
          <cell r="C21">
            <v>1631</v>
          </cell>
          <cell r="D21" t="str">
            <v>CURRENT_ASSETS</v>
          </cell>
          <cell r="E21" t="str">
            <v>Other</v>
          </cell>
          <cell r="F21" t="e">
            <v>#N/A</v>
          </cell>
        </row>
        <row r="22">
          <cell r="C22">
            <v>1650</v>
          </cell>
          <cell r="D22" t="str">
            <v>CURRENT_ASSETS</v>
          </cell>
          <cell r="E22" t="str">
            <v>Other</v>
          </cell>
          <cell r="F22" t="e">
            <v>#N/A</v>
          </cell>
        </row>
        <row r="23">
          <cell r="C23">
            <v>1730</v>
          </cell>
          <cell r="D23" t="str">
            <v>CURRENT_ASSETS</v>
          </cell>
          <cell r="E23" t="str">
            <v>Other</v>
          </cell>
          <cell r="F23" t="e">
            <v>#N/A</v>
          </cell>
        </row>
        <row r="24">
          <cell r="C24">
            <v>1740</v>
          </cell>
          <cell r="D24" t="str">
            <v>CURRENT_ASSETS</v>
          </cell>
          <cell r="E24" t="str">
            <v>Other</v>
          </cell>
          <cell r="F24" t="e">
            <v>#N/A</v>
          </cell>
        </row>
        <row r="25">
          <cell r="C25">
            <v>1750</v>
          </cell>
          <cell r="D25" t="str">
            <v>REG_ASSETS</v>
          </cell>
          <cell r="E25" t="str">
            <v>Other</v>
          </cell>
          <cell r="F25" t="e">
            <v>#N/A</v>
          </cell>
        </row>
        <row r="26">
          <cell r="C26">
            <v>1823</v>
          </cell>
          <cell r="D26" t="str">
            <v>REG_ASSETS</v>
          </cell>
          <cell r="E26" t="str">
            <v>Other</v>
          </cell>
          <cell r="F26" t="e">
            <v>#N/A</v>
          </cell>
        </row>
        <row r="27">
          <cell r="C27">
            <v>1823</v>
          </cell>
          <cell r="D27" t="str">
            <v>REG_ASSETS</v>
          </cell>
          <cell r="E27" t="str">
            <v>Other</v>
          </cell>
          <cell r="F27" t="e">
            <v>#N/A</v>
          </cell>
        </row>
        <row r="28">
          <cell r="C28">
            <v>1830</v>
          </cell>
          <cell r="D28" t="str">
            <v>DEFERRED_DEBITS</v>
          </cell>
          <cell r="E28" t="str">
            <v>Capital Expenditures</v>
          </cell>
          <cell r="F28" t="e">
            <v>#N/A</v>
          </cell>
        </row>
        <row r="29">
          <cell r="C29">
            <v>1831</v>
          </cell>
          <cell r="D29" t="str">
            <v>DEFERRED_DEBITS</v>
          </cell>
          <cell r="E29" t="str">
            <v>Capital Expenditures</v>
          </cell>
          <cell r="F29" t="e">
            <v>#N/A</v>
          </cell>
        </row>
        <row r="30">
          <cell r="C30">
            <v>1840</v>
          </cell>
          <cell r="D30" t="str">
            <v>DEFERRED_DEBITS</v>
          </cell>
          <cell r="E30" t="str">
            <v>Other</v>
          </cell>
          <cell r="F30" t="e">
            <v>#N/A</v>
          </cell>
        </row>
        <row r="31">
          <cell r="C31">
            <v>1840</v>
          </cell>
          <cell r="D31" t="str">
            <v>DEFERRED_DEBITS</v>
          </cell>
          <cell r="E31" t="str">
            <v>Other</v>
          </cell>
          <cell r="F31" t="e">
            <v>#N/A</v>
          </cell>
        </row>
        <row r="32">
          <cell r="C32">
            <v>1840</v>
          </cell>
          <cell r="D32" t="str">
            <v>DEFERRED_DEBITS</v>
          </cell>
          <cell r="E32" t="str">
            <v>Other</v>
          </cell>
          <cell r="F32" t="e">
            <v>#N/A</v>
          </cell>
        </row>
        <row r="33">
          <cell r="C33">
            <v>1840</v>
          </cell>
          <cell r="D33" t="str">
            <v>DEFERRED_DEBITS</v>
          </cell>
          <cell r="E33" t="str">
            <v>Other</v>
          </cell>
          <cell r="F33" t="e">
            <v>#N/A</v>
          </cell>
        </row>
        <row r="34">
          <cell r="C34">
            <v>1841</v>
          </cell>
          <cell r="D34" t="str">
            <v>DEFERRED_DEBITS</v>
          </cell>
          <cell r="E34" t="str">
            <v>Other</v>
          </cell>
          <cell r="F34" t="e">
            <v>#N/A</v>
          </cell>
        </row>
        <row r="35">
          <cell r="C35">
            <v>1841</v>
          </cell>
          <cell r="D35" t="str">
            <v>DEFERRED_DEBITS</v>
          </cell>
          <cell r="E35" t="str">
            <v>Other</v>
          </cell>
          <cell r="F35" t="e">
            <v>#N/A</v>
          </cell>
        </row>
        <row r="36">
          <cell r="C36">
            <v>1841</v>
          </cell>
          <cell r="D36" t="str">
            <v>DEFERRED_DEBITS</v>
          </cell>
          <cell r="E36" t="str">
            <v>Other</v>
          </cell>
          <cell r="F36" t="e">
            <v>#N/A</v>
          </cell>
        </row>
        <row r="37">
          <cell r="C37">
            <v>1841</v>
          </cell>
          <cell r="D37" t="str">
            <v>DEFERRED_DEBITS</v>
          </cell>
          <cell r="E37" t="str">
            <v>Other</v>
          </cell>
          <cell r="F37" t="e">
            <v>#N/A</v>
          </cell>
        </row>
        <row r="38">
          <cell r="C38">
            <v>1841</v>
          </cell>
          <cell r="D38" t="str">
            <v>DEFERRED_DEBITS</v>
          </cell>
          <cell r="E38" t="str">
            <v>Other</v>
          </cell>
          <cell r="F38" t="e">
            <v>#N/A</v>
          </cell>
        </row>
        <row r="39">
          <cell r="C39">
            <v>1841</v>
          </cell>
          <cell r="D39" t="str">
            <v>DEFERRED_DEBITS</v>
          </cell>
          <cell r="E39" t="str">
            <v>Other</v>
          </cell>
          <cell r="F39" t="e">
            <v>#N/A</v>
          </cell>
        </row>
        <row r="40">
          <cell r="C40">
            <v>1841</v>
          </cell>
          <cell r="D40" t="str">
            <v>DEFERRED_DEBITS</v>
          </cell>
          <cell r="E40" t="str">
            <v>Other</v>
          </cell>
          <cell r="F40" t="e">
            <v>#N/A</v>
          </cell>
        </row>
        <row r="41">
          <cell r="C41">
            <v>1841</v>
          </cell>
          <cell r="D41" t="str">
            <v>DEFERRED_DEBITS</v>
          </cell>
          <cell r="E41" t="str">
            <v>Other</v>
          </cell>
          <cell r="F41" t="e">
            <v>#N/A</v>
          </cell>
        </row>
        <row r="42">
          <cell r="C42">
            <v>1841</v>
          </cell>
          <cell r="D42" t="str">
            <v>DEFERRED_DEBITS</v>
          </cell>
          <cell r="E42" t="str">
            <v>Other</v>
          </cell>
          <cell r="F42" t="e">
            <v>#N/A</v>
          </cell>
        </row>
        <row r="43">
          <cell r="C43">
            <v>1841</v>
          </cell>
          <cell r="D43" t="str">
            <v>DEFERRED_DEBITS</v>
          </cell>
          <cell r="E43" t="str">
            <v>Other</v>
          </cell>
          <cell r="F43" t="e">
            <v>#N/A</v>
          </cell>
        </row>
        <row r="44">
          <cell r="C44">
            <v>1841</v>
          </cell>
          <cell r="D44" t="str">
            <v>DEFERRED_DEBITS</v>
          </cell>
          <cell r="E44" t="str">
            <v>Other</v>
          </cell>
          <cell r="F44" t="e">
            <v>#N/A</v>
          </cell>
        </row>
        <row r="45">
          <cell r="C45">
            <v>1850</v>
          </cell>
          <cell r="D45" t="str">
            <v>DEFERRED_DEBITS</v>
          </cell>
          <cell r="E45" t="str">
            <v>Other</v>
          </cell>
          <cell r="F45" t="e">
            <v>#N/A</v>
          </cell>
        </row>
        <row r="46">
          <cell r="C46">
            <v>1862</v>
          </cell>
          <cell r="D46" t="str">
            <v>REG_ASSETS</v>
          </cell>
          <cell r="E46" t="str">
            <v>Other</v>
          </cell>
          <cell r="F46" t="e">
            <v>#N/A</v>
          </cell>
        </row>
        <row r="47">
          <cell r="C47">
            <v>1862</v>
          </cell>
          <cell r="D47" t="str">
            <v>REG_ASSETS</v>
          </cell>
          <cell r="E47" t="str">
            <v>Other</v>
          </cell>
          <cell r="F47" t="e">
            <v>#N/A</v>
          </cell>
        </row>
        <row r="48">
          <cell r="C48">
            <v>1862</v>
          </cell>
          <cell r="D48" t="str">
            <v>REG_ASSETS</v>
          </cell>
          <cell r="E48" t="str">
            <v>Other</v>
          </cell>
          <cell r="F48" t="e">
            <v>#N/A</v>
          </cell>
        </row>
        <row r="49">
          <cell r="C49">
            <v>1862</v>
          </cell>
          <cell r="D49" t="str">
            <v>REG_ASSETS</v>
          </cell>
          <cell r="E49" t="str">
            <v>Other</v>
          </cell>
          <cell r="F49" t="e">
            <v>#N/A</v>
          </cell>
        </row>
        <row r="50">
          <cell r="C50">
            <v>1866</v>
          </cell>
          <cell r="D50" t="str">
            <v>DEFERRED_DEBITS</v>
          </cell>
          <cell r="E50" t="str">
            <v>Other</v>
          </cell>
          <cell r="F50" t="e">
            <v>#N/A</v>
          </cell>
        </row>
        <row r="51">
          <cell r="C51">
            <v>1868</v>
          </cell>
          <cell r="D51" t="e">
            <v>#N/A</v>
          </cell>
          <cell r="E51" t="e">
            <v>#N/A</v>
          </cell>
          <cell r="F51" t="str">
            <v>Other</v>
          </cell>
        </row>
        <row r="52">
          <cell r="C52">
            <v>1869</v>
          </cell>
          <cell r="D52" t="str">
            <v>DEFERRED_DEBITS</v>
          </cell>
          <cell r="E52" t="str">
            <v>Other</v>
          </cell>
          <cell r="F52" t="e">
            <v>#N/A</v>
          </cell>
        </row>
        <row r="53">
          <cell r="C53">
            <v>1880</v>
          </cell>
          <cell r="D53" t="str">
            <v>DEFERRED_DEBITS</v>
          </cell>
          <cell r="E53" t="str">
            <v>Other</v>
          </cell>
          <cell r="F53" t="e">
            <v>#N/A</v>
          </cell>
        </row>
        <row r="54">
          <cell r="C54">
            <v>2160</v>
          </cell>
          <cell r="D54" t="str">
            <v>CAPITALIZATION</v>
          </cell>
          <cell r="E54" t="str">
            <v>Other</v>
          </cell>
          <cell r="F54" t="e">
            <v>#N/A</v>
          </cell>
        </row>
        <row r="55">
          <cell r="C55">
            <v>2283</v>
          </cell>
          <cell r="D55" t="str">
            <v>LIABILITIES</v>
          </cell>
          <cell r="E55" t="str">
            <v>Other</v>
          </cell>
          <cell r="F55" t="e">
            <v>#N/A</v>
          </cell>
        </row>
        <row r="56">
          <cell r="C56">
            <v>2284</v>
          </cell>
          <cell r="D56" t="str">
            <v>LIABILITIES</v>
          </cell>
          <cell r="E56" t="str">
            <v>Other</v>
          </cell>
          <cell r="F56" t="e">
            <v>#N/A</v>
          </cell>
        </row>
        <row r="57">
          <cell r="C57">
            <v>2321</v>
          </cell>
          <cell r="D57" t="str">
            <v>LIABILITIES</v>
          </cell>
          <cell r="E57" t="str">
            <v>Other</v>
          </cell>
          <cell r="F57" t="e">
            <v>#N/A</v>
          </cell>
        </row>
        <row r="58">
          <cell r="C58">
            <v>2321</v>
          </cell>
          <cell r="D58" t="str">
            <v>LIABILITIES</v>
          </cell>
          <cell r="E58" t="str">
            <v>Other</v>
          </cell>
          <cell r="F58" t="e">
            <v>#N/A</v>
          </cell>
        </row>
        <row r="59">
          <cell r="C59">
            <v>2323</v>
          </cell>
          <cell r="D59" t="str">
            <v>LIABILITIES</v>
          </cell>
          <cell r="E59" t="str">
            <v>Other</v>
          </cell>
          <cell r="F59" t="e">
            <v>#N/A</v>
          </cell>
        </row>
        <row r="60">
          <cell r="C60">
            <v>2324</v>
          </cell>
          <cell r="D60" t="str">
            <v>LIABILITIES</v>
          </cell>
          <cell r="E60" t="str">
            <v>Other</v>
          </cell>
          <cell r="F60" t="e">
            <v>#N/A</v>
          </cell>
        </row>
        <row r="61">
          <cell r="C61">
            <v>2340</v>
          </cell>
          <cell r="D61" t="e">
            <v>#N/A</v>
          </cell>
          <cell r="E61" t="e">
            <v>#N/A</v>
          </cell>
          <cell r="F61" t="str">
            <v>Other</v>
          </cell>
        </row>
        <row r="62">
          <cell r="C62">
            <v>2344</v>
          </cell>
          <cell r="D62" t="str">
            <v>LIABILITIES</v>
          </cell>
          <cell r="E62" t="str">
            <v>Other</v>
          </cell>
          <cell r="F62" t="e">
            <v>#N/A</v>
          </cell>
        </row>
        <row r="63">
          <cell r="C63">
            <v>2420</v>
          </cell>
          <cell r="D63" t="str">
            <v>LIABILITIES</v>
          </cell>
          <cell r="E63" t="str">
            <v>Other</v>
          </cell>
          <cell r="F63" t="e">
            <v>#N/A</v>
          </cell>
        </row>
        <row r="64">
          <cell r="C64">
            <v>2422</v>
          </cell>
          <cell r="D64" t="str">
            <v>LIABILITIES</v>
          </cell>
          <cell r="E64" t="str">
            <v>Other</v>
          </cell>
          <cell r="F64" t="e">
            <v>#N/A</v>
          </cell>
        </row>
        <row r="65">
          <cell r="C65">
            <v>2422</v>
          </cell>
          <cell r="D65" t="str">
            <v>LIABILITIES</v>
          </cell>
          <cell r="E65" t="str">
            <v>Other</v>
          </cell>
          <cell r="F65" t="e">
            <v>#N/A</v>
          </cell>
        </row>
        <row r="66">
          <cell r="C66">
            <v>2422</v>
          </cell>
          <cell r="D66" t="str">
            <v>LIABILITIES</v>
          </cell>
          <cell r="E66" t="str">
            <v>Other</v>
          </cell>
          <cell r="F66" t="e">
            <v>#N/A</v>
          </cell>
        </row>
        <row r="67">
          <cell r="C67">
            <v>2422</v>
          </cell>
          <cell r="D67" t="str">
            <v>LIABILITIES</v>
          </cell>
          <cell r="E67" t="str">
            <v>Other</v>
          </cell>
          <cell r="F67" t="e">
            <v>#N/A</v>
          </cell>
        </row>
        <row r="68">
          <cell r="C68">
            <v>2530</v>
          </cell>
          <cell r="D68" t="str">
            <v>LIABILITIES</v>
          </cell>
          <cell r="E68" t="str">
            <v>Other</v>
          </cell>
          <cell r="F68" t="e">
            <v>#N/A</v>
          </cell>
        </row>
        <row r="69">
          <cell r="C69">
            <v>2530</v>
          </cell>
          <cell r="D69" t="str">
            <v>LIABILITIES</v>
          </cell>
          <cell r="E69" t="str">
            <v>Other</v>
          </cell>
          <cell r="F69" t="e">
            <v>#N/A</v>
          </cell>
        </row>
        <row r="70">
          <cell r="C70">
            <v>2530</v>
          </cell>
          <cell r="D70" t="str">
            <v>LIABILITIES</v>
          </cell>
          <cell r="E70" t="str">
            <v>Other</v>
          </cell>
          <cell r="F70" t="e">
            <v>#N/A</v>
          </cell>
        </row>
        <row r="71">
          <cell r="C71">
            <v>2535</v>
          </cell>
          <cell r="D71" t="str">
            <v>LIABILITIES</v>
          </cell>
          <cell r="E71" t="str">
            <v>Other</v>
          </cell>
          <cell r="F71" t="e">
            <v>#N/A</v>
          </cell>
        </row>
        <row r="72">
          <cell r="C72">
            <v>2539</v>
          </cell>
          <cell r="D72" t="e">
            <v>#N/A</v>
          </cell>
          <cell r="E72" t="e">
            <v>#N/A</v>
          </cell>
          <cell r="F72" t="str">
            <v>Other</v>
          </cell>
        </row>
        <row r="73">
          <cell r="C73">
            <v>2539</v>
          </cell>
          <cell r="D73" t="e">
            <v>#N/A</v>
          </cell>
          <cell r="E73" t="e">
            <v>#N/A</v>
          </cell>
          <cell r="F73" t="str">
            <v>Other</v>
          </cell>
        </row>
        <row r="74">
          <cell r="C74">
            <v>2540</v>
          </cell>
          <cell r="D74" t="str">
            <v>LIABILITIES</v>
          </cell>
          <cell r="E74" t="str">
            <v>Other</v>
          </cell>
          <cell r="F74" t="e">
            <v>#N/A</v>
          </cell>
        </row>
        <row r="75">
          <cell r="C75">
            <v>4010</v>
          </cell>
          <cell r="D75" t="e">
            <v>#N/A</v>
          </cell>
          <cell r="E75" t="e">
            <v>#N/A</v>
          </cell>
          <cell r="F75" t="str">
            <v>Other</v>
          </cell>
        </row>
        <row r="76">
          <cell r="C76">
            <v>4020</v>
          </cell>
          <cell r="D76" t="e">
            <v>#N/A</v>
          </cell>
          <cell r="E76" t="e">
            <v>#N/A</v>
          </cell>
          <cell r="F76" t="str">
            <v>Other</v>
          </cell>
        </row>
        <row r="77">
          <cell r="C77">
            <v>4030</v>
          </cell>
          <cell r="D77" t="e">
            <v>#N/A</v>
          </cell>
          <cell r="E77" t="e">
            <v>#N/A</v>
          </cell>
          <cell r="F77" t="str">
            <v>Other</v>
          </cell>
        </row>
        <row r="78">
          <cell r="C78">
            <v>4030</v>
          </cell>
          <cell r="D78" t="e">
            <v>#N/A</v>
          </cell>
          <cell r="E78" t="e">
            <v>#N/A</v>
          </cell>
          <cell r="F78" t="str">
            <v>Other</v>
          </cell>
        </row>
        <row r="79">
          <cell r="C79">
            <v>4030</v>
          </cell>
          <cell r="D79" t="e">
            <v>#N/A</v>
          </cell>
          <cell r="E79" t="e">
            <v>#N/A</v>
          </cell>
          <cell r="F79" t="str">
            <v>Other</v>
          </cell>
        </row>
        <row r="80">
          <cell r="C80">
            <v>4030</v>
          </cell>
          <cell r="D80" t="e">
            <v>#N/A</v>
          </cell>
          <cell r="E80" t="e">
            <v>#N/A</v>
          </cell>
          <cell r="F80" t="str">
            <v>Other</v>
          </cell>
        </row>
        <row r="81">
          <cell r="C81">
            <v>4030</v>
          </cell>
          <cell r="D81" t="e">
            <v>#N/A</v>
          </cell>
          <cell r="E81" t="e">
            <v>#N/A</v>
          </cell>
          <cell r="F81" t="str">
            <v>Other</v>
          </cell>
        </row>
        <row r="82">
          <cell r="C82">
            <v>4031</v>
          </cell>
          <cell r="D82" t="e">
            <v>#N/A</v>
          </cell>
          <cell r="E82" t="e">
            <v>#N/A</v>
          </cell>
          <cell r="F82" t="str">
            <v>Other</v>
          </cell>
        </row>
        <row r="83">
          <cell r="C83">
            <v>4040</v>
          </cell>
          <cell r="D83" t="e">
            <v>#N/A</v>
          </cell>
          <cell r="E83" t="e">
            <v>#N/A</v>
          </cell>
          <cell r="F83" t="str">
            <v>Other</v>
          </cell>
        </row>
        <row r="84">
          <cell r="C84">
            <v>4043</v>
          </cell>
          <cell r="D84" t="e">
            <v>#N/A</v>
          </cell>
          <cell r="E84" t="e">
            <v>#N/A</v>
          </cell>
          <cell r="F84" t="str">
            <v>Other</v>
          </cell>
        </row>
        <row r="85">
          <cell r="C85">
            <v>4050</v>
          </cell>
          <cell r="D85" t="e">
            <v>#N/A</v>
          </cell>
          <cell r="E85" t="e">
            <v>#N/A</v>
          </cell>
          <cell r="F85" t="str">
            <v>Other</v>
          </cell>
        </row>
        <row r="86">
          <cell r="C86">
            <v>4050</v>
          </cell>
          <cell r="D86" t="e">
            <v>#N/A</v>
          </cell>
          <cell r="E86" t="e">
            <v>#N/A</v>
          </cell>
          <cell r="F86" t="str">
            <v>Other</v>
          </cell>
        </row>
        <row r="87">
          <cell r="C87">
            <v>4050</v>
          </cell>
          <cell r="D87" t="e">
            <v>#N/A</v>
          </cell>
          <cell r="E87" t="e">
            <v>#N/A</v>
          </cell>
          <cell r="F87" t="str">
            <v>Other</v>
          </cell>
        </row>
        <row r="88">
          <cell r="C88">
            <v>4060</v>
          </cell>
          <cell r="D88" t="e">
            <v>#N/A</v>
          </cell>
          <cell r="E88" t="e">
            <v>#N/A</v>
          </cell>
          <cell r="F88" t="str">
            <v>Other</v>
          </cell>
        </row>
        <row r="89">
          <cell r="C89">
            <v>4073</v>
          </cell>
          <cell r="D89" t="e">
            <v>#N/A</v>
          </cell>
          <cell r="E89" t="e">
            <v>#N/A</v>
          </cell>
          <cell r="F89" t="str">
            <v>Other</v>
          </cell>
        </row>
        <row r="90">
          <cell r="C90">
            <v>4074</v>
          </cell>
          <cell r="D90" t="e">
            <v>#N/A</v>
          </cell>
          <cell r="E90" t="e">
            <v>#N/A</v>
          </cell>
          <cell r="F90" t="str">
            <v>Other</v>
          </cell>
        </row>
        <row r="91">
          <cell r="C91">
            <v>4078</v>
          </cell>
          <cell r="D91" t="e">
            <v>#N/A</v>
          </cell>
          <cell r="E91" t="e">
            <v>#N/A</v>
          </cell>
          <cell r="F91" t="str">
            <v>Other</v>
          </cell>
        </row>
        <row r="92">
          <cell r="C92">
            <v>4080</v>
          </cell>
          <cell r="D92" t="str">
            <v>Other_Taxes</v>
          </cell>
          <cell r="E92" t="str">
            <v>NonOperating Expenses</v>
          </cell>
          <cell r="F92" t="e">
            <v>#N/A</v>
          </cell>
        </row>
        <row r="93">
          <cell r="C93">
            <v>4081</v>
          </cell>
          <cell r="D93">
            <v>0</v>
          </cell>
          <cell r="E93" t="str">
            <v>NonOperating Expenses</v>
          </cell>
          <cell r="F93" t="str">
            <v>Other</v>
          </cell>
        </row>
        <row r="94">
          <cell r="C94">
            <v>4081</v>
          </cell>
          <cell r="D94" t="e">
            <v>#N/A</v>
          </cell>
          <cell r="E94" t="e">
            <v>#N/A</v>
          </cell>
          <cell r="F94" t="str">
            <v>Other</v>
          </cell>
        </row>
        <row r="95">
          <cell r="C95">
            <v>4081</v>
          </cell>
          <cell r="D95" t="e">
            <v>#N/A</v>
          </cell>
          <cell r="E95" t="e">
            <v>#N/A</v>
          </cell>
          <cell r="F95" t="str">
            <v>Other</v>
          </cell>
        </row>
        <row r="96">
          <cell r="C96">
            <v>4081</v>
          </cell>
          <cell r="D96" t="e">
            <v>#N/A</v>
          </cell>
          <cell r="E96" t="e">
            <v>#N/A</v>
          </cell>
          <cell r="F96" t="str">
            <v>Other</v>
          </cell>
        </row>
        <row r="97">
          <cell r="C97">
            <v>4081</v>
          </cell>
          <cell r="D97" t="e">
            <v>#N/A</v>
          </cell>
          <cell r="E97" t="e">
            <v>#N/A</v>
          </cell>
          <cell r="F97" t="str">
            <v>Other</v>
          </cell>
        </row>
        <row r="98">
          <cell r="C98">
            <v>4081</v>
          </cell>
          <cell r="D98" t="e">
            <v>#N/A</v>
          </cell>
          <cell r="E98" t="e">
            <v>#N/A</v>
          </cell>
          <cell r="F98" t="str">
            <v>Other</v>
          </cell>
        </row>
        <row r="99">
          <cell r="C99">
            <v>4081</v>
          </cell>
          <cell r="D99" t="e">
            <v>#N/A</v>
          </cell>
          <cell r="E99" t="e">
            <v>#N/A</v>
          </cell>
          <cell r="F99" t="str">
            <v>Other</v>
          </cell>
        </row>
        <row r="100">
          <cell r="C100">
            <v>4081</v>
          </cell>
          <cell r="D100" t="e">
            <v>#N/A</v>
          </cell>
          <cell r="E100" t="e">
            <v>#N/A</v>
          </cell>
          <cell r="F100" t="str">
            <v>Other</v>
          </cell>
        </row>
        <row r="101">
          <cell r="C101">
            <v>4081</v>
          </cell>
          <cell r="D101" t="e">
            <v>#N/A</v>
          </cell>
          <cell r="E101" t="e">
            <v>#N/A</v>
          </cell>
          <cell r="F101" t="str">
            <v>Other</v>
          </cell>
        </row>
        <row r="102">
          <cell r="C102">
            <v>4081</v>
          </cell>
          <cell r="D102" t="e">
            <v>#N/A</v>
          </cell>
          <cell r="E102" t="e">
            <v>#N/A</v>
          </cell>
          <cell r="F102" t="str">
            <v>Other</v>
          </cell>
        </row>
        <row r="103">
          <cell r="C103">
            <v>4081</v>
          </cell>
          <cell r="D103" t="e">
            <v>#N/A</v>
          </cell>
          <cell r="E103" t="e">
            <v>#N/A</v>
          </cell>
          <cell r="F103" t="str">
            <v>Other</v>
          </cell>
        </row>
        <row r="104">
          <cell r="C104">
            <v>4081</v>
          </cell>
          <cell r="D104" t="e">
            <v>#N/A</v>
          </cell>
          <cell r="E104" t="e">
            <v>#N/A</v>
          </cell>
          <cell r="F104" t="str">
            <v>Other</v>
          </cell>
        </row>
        <row r="105">
          <cell r="C105">
            <v>4082</v>
          </cell>
          <cell r="D105" t="e">
            <v>#N/A</v>
          </cell>
          <cell r="E105" t="e">
            <v>#N/A</v>
          </cell>
          <cell r="F105" t="str">
            <v>Other</v>
          </cell>
        </row>
        <row r="106">
          <cell r="C106">
            <v>4082</v>
          </cell>
          <cell r="D106" t="e">
            <v>#N/A</v>
          </cell>
          <cell r="E106" t="e">
            <v>#N/A</v>
          </cell>
          <cell r="F106" t="str">
            <v>Other</v>
          </cell>
        </row>
        <row r="107">
          <cell r="C107">
            <v>4090</v>
          </cell>
          <cell r="D107" t="str">
            <v>INC_Taxes</v>
          </cell>
          <cell r="E107" t="str">
            <v>NonOperating Expenses</v>
          </cell>
          <cell r="F107" t="e">
            <v>#N/A</v>
          </cell>
        </row>
        <row r="108">
          <cell r="C108">
            <v>4091</v>
          </cell>
          <cell r="D108" t="str">
            <v>INC_Taxes</v>
          </cell>
          <cell r="E108" t="str">
            <v>NonOperating Expenses</v>
          </cell>
          <cell r="F108" t="e">
            <v>#N/A</v>
          </cell>
        </row>
        <row r="109">
          <cell r="C109">
            <v>4111</v>
          </cell>
          <cell r="D109" t="e">
            <v>#N/A</v>
          </cell>
          <cell r="E109" t="e">
            <v>#N/A</v>
          </cell>
          <cell r="F109" t="str">
            <v>Other</v>
          </cell>
        </row>
        <row r="110">
          <cell r="C110">
            <v>4116</v>
          </cell>
          <cell r="D110" t="e">
            <v>#N/A</v>
          </cell>
          <cell r="E110" t="e">
            <v>#N/A</v>
          </cell>
          <cell r="F110" t="str">
            <v>Other</v>
          </cell>
        </row>
        <row r="111">
          <cell r="C111">
            <v>4117</v>
          </cell>
          <cell r="D111" t="e">
            <v>#N/A</v>
          </cell>
          <cell r="E111" t="e">
            <v>#N/A</v>
          </cell>
          <cell r="F111" t="str">
            <v>Other</v>
          </cell>
        </row>
        <row r="112">
          <cell r="C112">
            <v>4120</v>
          </cell>
          <cell r="D112" t="e">
            <v>#N/A</v>
          </cell>
          <cell r="E112" t="e">
            <v>#N/A</v>
          </cell>
          <cell r="F112" t="str">
            <v>Other</v>
          </cell>
        </row>
        <row r="113">
          <cell r="C113">
            <v>4150</v>
          </cell>
          <cell r="D113" t="e">
            <v>#N/A</v>
          </cell>
          <cell r="E113" t="e">
            <v>#N/A</v>
          </cell>
          <cell r="F113" t="str">
            <v>Other</v>
          </cell>
        </row>
        <row r="114">
          <cell r="C114">
            <v>4160</v>
          </cell>
          <cell r="D114" t="e">
            <v>#N/A</v>
          </cell>
          <cell r="E114" t="e">
            <v>#N/A</v>
          </cell>
          <cell r="F114" t="str">
            <v>Other</v>
          </cell>
        </row>
        <row r="115">
          <cell r="C115">
            <v>4170</v>
          </cell>
          <cell r="D115" t="str">
            <v>OTH_INC_DED</v>
          </cell>
          <cell r="E115" t="str">
            <v>NonOperating Expenses</v>
          </cell>
          <cell r="F115" t="str">
            <v>Other</v>
          </cell>
        </row>
        <row r="116">
          <cell r="C116">
            <v>4171</v>
          </cell>
          <cell r="D116" t="str">
            <v>OTH_INC_DED</v>
          </cell>
          <cell r="E116" t="str">
            <v>NonOperating Expenses</v>
          </cell>
          <cell r="F116" t="str">
            <v>Other</v>
          </cell>
        </row>
        <row r="117">
          <cell r="C117">
            <v>4171</v>
          </cell>
          <cell r="D117" t="str">
            <v>OTH_INC_DED</v>
          </cell>
          <cell r="E117" t="str">
            <v>NonOperating Expenses</v>
          </cell>
          <cell r="F117" t="str">
            <v>Other</v>
          </cell>
        </row>
        <row r="118">
          <cell r="C118">
            <v>4180</v>
          </cell>
          <cell r="D118" t="e">
            <v>#N/A</v>
          </cell>
          <cell r="E118" t="e">
            <v>#N/A</v>
          </cell>
          <cell r="F118" t="str">
            <v>Other</v>
          </cell>
        </row>
        <row r="119">
          <cell r="C119">
            <v>4180</v>
          </cell>
          <cell r="D119" t="e">
            <v>#N/A</v>
          </cell>
          <cell r="E119" t="e">
            <v>#N/A</v>
          </cell>
          <cell r="F119" t="str">
            <v>Other</v>
          </cell>
        </row>
        <row r="120">
          <cell r="C120">
            <v>4180</v>
          </cell>
          <cell r="D120" t="e">
            <v>#N/A</v>
          </cell>
          <cell r="E120" t="e">
            <v>#N/A</v>
          </cell>
          <cell r="F120" t="str">
            <v>Other</v>
          </cell>
        </row>
        <row r="121">
          <cell r="C121">
            <v>4180</v>
          </cell>
          <cell r="D121" t="e">
            <v>#N/A</v>
          </cell>
          <cell r="E121" t="e">
            <v>#N/A</v>
          </cell>
          <cell r="F121" t="str">
            <v>Other</v>
          </cell>
        </row>
        <row r="122">
          <cell r="C122">
            <v>4191</v>
          </cell>
          <cell r="D122" t="e">
            <v>#N/A</v>
          </cell>
          <cell r="E122" t="e">
            <v>#N/A</v>
          </cell>
          <cell r="F122" t="str">
            <v>Other</v>
          </cell>
        </row>
        <row r="123">
          <cell r="C123">
            <v>4201</v>
          </cell>
          <cell r="D123" t="e">
            <v>#N/A</v>
          </cell>
          <cell r="E123" t="e">
            <v>#N/A</v>
          </cell>
          <cell r="F123" t="str">
            <v>Other</v>
          </cell>
        </row>
        <row r="124">
          <cell r="C124">
            <v>4201</v>
          </cell>
          <cell r="D124" t="e">
            <v>#N/A</v>
          </cell>
          <cell r="E124" t="e">
            <v>#N/A</v>
          </cell>
          <cell r="F124" t="str">
            <v>Other</v>
          </cell>
        </row>
        <row r="125">
          <cell r="C125">
            <v>4210</v>
          </cell>
          <cell r="D125" t="e">
            <v>#N/A</v>
          </cell>
          <cell r="E125" t="e">
            <v>#N/A</v>
          </cell>
          <cell r="F125" t="str">
            <v>Other</v>
          </cell>
        </row>
        <row r="126">
          <cell r="C126">
            <v>4210</v>
          </cell>
          <cell r="D126" t="e">
            <v>#N/A</v>
          </cell>
          <cell r="E126" t="e">
            <v>#N/A</v>
          </cell>
          <cell r="F126" t="str">
            <v>Other</v>
          </cell>
        </row>
        <row r="127">
          <cell r="C127">
            <v>4210</v>
          </cell>
          <cell r="D127" t="e">
            <v>#N/A</v>
          </cell>
          <cell r="E127" t="e">
            <v>#N/A</v>
          </cell>
          <cell r="F127" t="str">
            <v>Other</v>
          </cell>
        </row>
        <row r="128">
          <cell r="C128">
            <v>4210</v>
          </cell>
          <cell r="D128" t="e">
            <v>#N/A</v>
          </cell>
          <cell r="E128" t="e">
            <v>#N/A</v>
          </cell>
          <cell r="F128" t="str">
            <v>Other</v>
          </cell>
        </row>
        <row r="129">
          <cell r="C129">
            <v>4250</v>
          </cell>
          <cell r="D129" t="e">
            <v>#N/A</v>
          </cell>
          <cell r="E129" t="e">
            <v>#N/A</v>
          </cell>
          <cell r="F129" t="str">
            <v>Other</v>
          </cell>
        </row>
        <row r="130">
          <cell r="C130">
            <v>4260</v>
          </cell>
          <cell r="D130" t="str">
            <v>Other_Deduct</v>
          </cell>
          <cell r="E130" t="str">
            <v>NonOperating Expenses</v>
          </cell>
          <cell r="F130" t="e">
            <v>#N/A</v>
          </cell>
        </row>
        <row r="131">
          <cell r="C131">
            <v>4261</v>
          </cell>
          <cell r="D131" t="str">
            <v>OTH_INC_DED</v>
          </cell>
          <cell r="E131" t="str">
            <v>NonOperating Expenses</v>
          </cell>
          <cell r="F131" t="str">
            <v>Other</v>
          </cell>
        </row>
        <row r="132">
          <cell r="C132">
            <v>4262</v>
          </cell>
          <cell r="D132" t="str">
            <v>OTH_INC_DED</v>
          </cell>
          <cell r="E132" t="str">
            <v>NonOperating Expenses</v>
          </cell>
          <cell r="F132" t="str">
            <v>Other</v>
          </cell>
        </row>
        <row r="133">
          <cell r="C133">
            <v>4263</v>
          </cell>
          <cell r="D133" t="str">
            <v>OTH_INC_DED</v>
          </cell>
          <cell r="E133" t="str">
            <v>NonOperating Expenses</v>
          </cell>
          <cell r="F133" t="str">
            <v>Other</v>
          </cell>
        </row>
        <row r="134">
          <cell r="C134">
            <v>4263</v>
          </cell>
          <cell r="D134" t="str">
            <v>OTH_INC_DED</v>
          </cell>
          <cell r="E134" t="str">
            <v>NonOperating Expenses</v>
          </cell>
          <cell r="F134" t="str">
            <v>Other</v>
          </cell>
        </row>
        <row r="135">
          <cell r="C135">
            <v>4263</v>
          </cell>
          <cell r="D135" t="str">
            <v>OTH_INC_DED</v>
          </cell>
          <cell r="E135" t="str">
            <v>NonOperating Expenses</v>
          </cell>
          <cell r="F135" t="str">
            <v>Other</v>
          </cell>
        </row>
        <row r="136">
          <cell r="C136">
            <v>4264</v>
          </cell>
          <cell r="D136" t="str">
            <v>OTH_INC_DED</v>
          </cell>
          <cell r="E136" t="str">
            <v>NonOperating Expenses</v>
          </cell>
          <cell r="F136" t="str">
            <v>Other</v>
          </cell>
        </row>
        <row r="137">
          <cell r="C137">
            <v>4265</v>
          </cell>
          <cell r="D137" t="str">
            <v>OTH_INC_DED</v>
          </cell>
          <cell r="E137" t="str">
            <v>NonOperating Expenses</v>
          </cell>
          <cell r="F137" t="str">
            <v>Other</v>
          </cell>
        </row>
        <row r="138">
          <cell r="C138">
            <v>4265</v>
          </cell>
          <cell r="D138" t="str">
            <v>OTH_INC_DED</v>
          </cell>
          <cell r="E138" t="str">
            <v>NonOperating Expenses</v>
          </cell>
          <cell r="F138" t="str">
            <v>Other</v>
          </cell>
        </row>
        <row r="139">
          <cell r="C139">
            <v>4265</v>
          </cell>
          <cell r="D139" t="str">
            <v>OTH_INC_DED</v>
          </cell>
          <cell r="E139" t="str">
            <v>NonOperating Expenses</v>
          </cell>
          <cell r="F139" t="str">
            <v>Other</v>
          </cell>
        </row>
        <row r="140">
          <cell r="C140">
            <v>4310</v>
          </cell>
          <cell r="D140">
            <v>0</v>
          </cell>
          <cell r="E140" t="str">
            <v>NonOperating Expenses</v>
          </cell>
          <cell r="F140" t="str">
            <v>Other</v>
          </cell>
        </row>
        <row r="141">
          <cell r="C141">
            <v>4311</v>
          </cell>
          <cell r="D141" t="e">
            <v>#N/A</v>
          </cell>
          <cell r="E141" t="e">
            <v>#N/A</v>
          </cell>
          <cell r="F141" t="str">
            <v>Other</v>
          </cell>
        </row>
        <row r="142">
          <cell r="C142">
            <v>4350</v>
          </cell>
          <cell r="D142" t="e">
            <v>#N/A</v>
          </cell>
          <cell r="E142" t="e">
            <v>#N/A</v>
          </cell>
          <cell r="F142" t="str">
            <v>Other</v>
          </cell>
        </row>
        <row r="143">
          <cell r="C143">
            <v>4560</v>
          </cell>
          <cell r="D143">
            <v>0</v>
          </cell>
          <cell r="E143" t="str">
            <v>NonOperating Expenses</v>
          </cell>
          <cell r="F143" t="e">
            <v>#N/A</v>
          </cell>
        </row>
        <row r="144">
          <cell r="C144">
            <v>4560</v>
          </cell>
          <cell r="D144" t="e">
            <v>#N/A</v>
          </cell>
          <cell r="E144" t="e">
            <v>#N/A</v>
          </cell>
          <cell r="F144" t="str">
            <v>Other</v>
          </cell>
        </row>
        <row r="145">
          <cell r="C145">
            <v>4560</v>
          </cell>
          <cell r="D145" t="e">
            <v>#N/A</v>
          </cell>
          <cell r="E145" t="e">
            <v>#N/A</v>
          </cell>
          <cell r="F145" t="str">
            <v>Other</v>
          </cell>
        </row>
        <row r="146">
          <cell r="C146">
            <v>4560</v>
          </cell>
          <cell r="D146" t="e">
            <v>#N/A</v>
          </cell>
          <cell r="E146" t="e">
            <v>#N/A</v>
          </cell>
          <cell r="F146" t="str">
            <v>Other</v>
          </cell>
        </row>
        <row r="147">
          <cell r="C147">
            <v>5000</v>
          </cell>
          <cell r="D147" t="str">
            <v>OPER_EXP</v>
          </cell>
          <cell r="E147" t="str">
            <v>Operating Expenses</v>
          </cell>
          <cell r="F147" t="str">
            <v>Operation</v>
          </cell>
        </row>
        <row r="148">
          <cell r="C148">
            <v>5010</v>
          </cell>
          <cell r="D148" t="str">
            <v>OPER_EXP</v>
          </cell>
          <cell r="E148" t="str">
            <v>Operating Expenses</v>
          </cell>
          <cell r="F148" t="str">
            <v>Operation</v>
          </cell>
        </row>
        <row r="149">
          <cell r="C149">
            <v>5020</v>
          </cell>
          <cell r="D149" t="str">
            <v>OPER_EXP</v>
          </cell>
          <cell r="E149" t="str">
            <v>Operating Expenses</v>
          </cell>
          <cell r="F149" t="str">
            <v>Operation</v>
          </cell>
        </row>
        <row r="150">
          <cell r="C150">
            <v>5050</v>
          </cell>
          <cell r="D150" t="str">
            <v>OPER_EXP</v>
          </cell>
          <cell r="E150" t="str">
            <v>Operating Expenses</v>
          </cell>
          <cell r="F150" t="str">
            <v>Operation</v>
          </cell>
        </row>
        <row r="151">
          <cell r="C151">
            <v>5050</v>
          </cell>
          <cell r="D151" t="str">
            <v>OPER_EXP</v>
          </cell>
          <cell r="E151" t="str">
            <v>Operating Expenses</v>
          </cell>
          <cell r="F151" t="str">
            <v>Operation</v>
          </cell>
        </row>
        <row r="152">
          <cell r="C152">
            <v>5060</v>
          </cell>
          <cell r="D152" t="str">
            <v>OPER_EXP</v>
          </cell>
          <cell r="E152" t="str">
            <v>Operating Expenses</v>
          </cell>
          <cell r="F152" t="str">
            <v>Operation</v>
          </cell>
        </row>
        <row r="153">
          <cell r="C153">
            <v>5080</v>
          </cell>
          <cell r="D153" t="str">
            <v>OPER_EXP</v>
          </cell>
          <cell r="E153" t="str">
            <v>Operating Expenses</v>
          </cell>
          <cell r="F153" t="str">
            <v>Operation</v>
          </cell>
        </row>
        <row r="154">
          <cell r="C154">
            <v>5100</v>
          </cell>
          <cell r="D154" t="str">
            <v>OPER_EXP</v>
          </cell>
          <cell r="E154" t="str">
            <v>Operating Expenses</v>
          </cell>
          <cell r="F154" t="str">
            <v>Maintenance</v>
          </cell>
        </row>
        <row r="155">
          <cell r="C155">
            <v>5110</v>
          </cell>
          <cell r="D155" t="str">
            <v>OPER_EXP</v>
          </cell>
          <cell r="E155" t="str">
            <v>Operating Expenses</v>
          </cell>
          <cell r="F155" t="str">
            <v>Maintenance</v>
          </cell>
        </row>
        <row r="156">
          <cell r="C156">
            <v>5120</v>
          </cell>
          <cell r="D156" t="str">
            <v>OPER_EXP</v>
          </cell>
          <cell r="E156" t="str">
            <v>Operating Expenses</v>
          </cell>
          <cell r="F156" t="str">
            <v>Maintenance</v>
          </cell>
        </row>
        <row r="157">
          <cell r="C157">
            <v>5130</v>
          </cell>
          <cell r="D157" t="str">
            <v>OPER_EXP</v>
          </cell>
          <cell r="E157" t="str">
            <v>Operating Expenses</v>
          </cell>
          <cell r="F157" t="str">
            <v>Maintenance</v>
          </cell>
        </row>
        <row r="158">
          <cell r="C158">
            <v>5140</v>
          </cell>
          <cell r="D158" t="str">
            <v>OPER_EXP</v>
          </cell>
          <cell r="E158" t="str">
            <v>Operating Expenses</v>
          </cell>
          <cell r="F158" t="str">
            <v>Maintenance</v>
          </cell>
        </row>
        <row r="159">
          <cell r="C159">
            <v>5170</v>
          </cell>
          <cell r="D159" t="str">
            <v>OPER_EXP</v>
          </cell>
          <cell r="E159" t="str">
            <v>Operating Expenses</v>
          </cell>
          <cell r="F159" t="str">
            <v>Operation</v>
          </cell>
        </row>
        <row r="160">
          <cell r="C160">
            <v>5180</v>
          </cell>
          <cell r="D160" t="str">
            <v>OPER_EXP</v>
          </cell>
          <cell r="E160" t="str">
            <v>Operating Expenses</v>
          </cell>
          <cell r="F160" t="str">
            <v>Operation</v>
          </cell>
        </row>
        <row r="161">
          <cell r="C161">
            <v>5210</v>
          </cell>
          <cell r="D161" t="str">
            <v>OPER_EXP</v>
          </cell>
          <cell r="E161" t="str">
            <v>Operating Expenses</v>
          </cell>
          <cell r="F161" t="str">
            <v>Operation</v>
          </cell>
        </row>
        <row r="162">
          <cell r="C162">
            <v>5460</v>
          </cell>
          <cell r="D162" t="str">
            <v>OPER_EXP</v>
          </cell>
          <cell r="E162" t="str">
            <v>Operating Expenses</v>
          </cell>
          <cell r="F162" t="str">
            <v>Operation</v>
          </cell>
        </row>
        <row r="163">
          <cell r="C163">
            <v>5470</v>
          </cell>
          <cell r="D163" t="str">
            <v>OPER_EXP</v>
          </cell>
          <cell r="E163" t="str">
            <v>Operating Expenses</v>
          </cell>
          <cell r="F163" t="str">
            <v>Operation</v>
          </cell>
        </row>
        <row r="164">
          <cell r="C164">
            <v>5480</v>
          </cell>
          <cell r="D164" t="str">
            <v>OPER_EXP</v>
          </cell>
          <cell r="E164" t="str">
            <v>Operating Expenses</v>
          </cell>
          <cell r="F164" t="str">
            <v>Operation</v>
          </cell>
        </row>
        <row r="165">
          <cell r="C165">
            <v>5490</v>
          </cell>
          <cell r="D165" t="str">
            <v>OPER_EXP</v>
          </cell>
          <cell r="E165" t="str">
            <v>Operating Expenses</v>
          </cell>
          <cell r="F165" t="str">
            <v>Operation</v>
          </cell>
        </row>
        <row r="166">
          <cell r="C166">
            <v>5500</v>
          </cell>
          <cell r="D166" t="str">
            <v>OPER_EXP</v>
          </cell>
          <cell r="E166" t="str">
            <v>Operating Expenses</v>
          </cell>
          <cell r="F166" t="str">
            <v>Operation</v>
          </cell>
        </row>
        <row r="167">
          <cell r="C167">
            <v>5510</v>
          </cell>
          <cell r="D167" t="str">
            <v>OPER_EXP</v>
          </cell>
          <cell r="E167" t="str">
            <v>Operating Expenses</v>
          </cell>
          <cell r="F167" t="str">
            <v>Maintenance</v>
          </cell>
        </row>
        <row r="168">
          <cell r="C168">
            <v>5520</v>
          </cell>
          <cell r="D168" t="str">
            <v>OPER_EXP</v>
          </cell>
          <cell r="E168" t="str">
            <v>Operating Expenses</v>
          </cell>
          <cell r="F168" t="str">
            <v>Maintenance</v>
          </cell>
        </row>
        <row r="169">
          <cell r="C169">
            <v>5530</v>
          </cell>
          <cell r="D169" t="str">
            <v>OPER_EXP</v>
          </cell>
          <cell r="E169" t="str">
            <v>Operating Expenses</v>
          </cell>
          <cell r="F169" t="str">
            <v>Maintenance</v>
          </cell>
        </row>
        <row r="170">
          <cell r="C170">
            <v>5540</v>
          </cell>
          <cell r="D170" t="str">
            <v>OPER_EXP</v>
          </cell>
          <cell r="E170" t="str">
            <v>Operating Expenses</v>
          </cell>
          <cell r="F170" t="str">
            <v>Maintenance</v>
          </cell>
        </row>
        <row r="171">
          <cell r="C171">
            <v>5550</v>
          </cell>
          <cell r="D171" t="str">
            <v>OPER_EXP</v>
          </cell>
          <cell r="E171" t="str">
            <v>Operating Expenses</v>
          </cell>
          <cell r="F171" t="str">
            <v>Operation</v>
          </cell>
        </row>
        <row r="172">
          <cell r="C172">
            <v>5550</v>
          </cell>
          <cell r="D172" t="str">
            <v>OPER_EXP</v>
          </cell>
          <cell r="E172" t="str">
            <v>Operating Expenses</v>
          </cell>
          <cell r="F172" t="str">
            <v>Operation</v>
          </cell>
        </row>
        <row r="173">
          <cell r="C173">
            <v>5550</v>
          </cell>
          <cell r="D173" t="str">
            <v>OPER_EXP</v>
          </cell>
          <cell r="E173" t="str">
            <v>Operating Expenses</v>
          </cell>
          <cell r="F173" t="str">
            <v>Operation</v>
          </cell>
        </row>
        <row r="174">
          <cell r="C174">
            <v>5550</v>
          </cell>
          <cell r="D174" t="str">
            <v>OPER_EXP</v>
          </cell>
          <cell r="E174" t="str">
            <v>Operating Expenses</v>
          </cell>
          <cell r="F174" t="str">
            <v>Operation</v>
          </cell>
        </row>
        <row r="175">
          <cell r="C175">
            <v>5550</v>
          </cell>
          <cell r="D175" t="str">
            <v>OPER_EXP</v>
          </cell>
          <cell r="E175" t="str">
            <v>Operating Expenses</v>
          </cell>
          <cell r="F175" t="str">
            <v>Operation</v>
          </cell>
        </row>
        <row r="176">
          <cell r="C176">
            <v>5550</v>
          </cell>
          <cell r="D176" t="str">
            <v>OPER_EXP</v>
          </cell>
          <cell r="E176" t="str">
            <v>Operating Expenses</v>
          </cell>
          <cell r="F176" t="str">
            <v>Operation</v>
          </cell>
        </row>
        <row r="177">
          <cell r="C177">
            <v>5551</v>
          </cell>
          <cell r="D177" t="str">
            <v>OPER_EXP</v>
          </cell>
          <cell r="E177" t="str">
            <v>Operating Expenses</v>
          </cell>
          <cell r="F177" t="str">
            <v>Operation</v>
          </cell>
        </row>
        <row r="178">
          <cell r="C178">
            <v>5551</v>
          </cell>
          <cell r="D178" t="str">
            <v>OPER_EXP</v>
          </cell>
          <cell r="E178" t="str">
            <v>Operating Expenses</v>
          </cell>
          <cell r="F178" t="str">
            <v>Operation</v>
          </cell>
        </row>
        <row r="179">
          <cell r="C179">
            <v>5551</v>
          </cell>
          <cell r="D179" t="str">
            <v>OPER_EXP</v>
          </cell>
          <cell r="E179" t="str">
            <v>Operating Expenses</v>
          </cell>
          <cell r="F179" t="str">
            <v>Operation</v>
          </cell>
        </row>
        <row r="180">
          <cell r="C180">
            <v>5551</v>
          </cell>
          <cell r="D180" t="str">
            <v>OPER_EXP</v>
          </cell>
          <cell r="E180" t="str">
            <v>Operating Expenses</v>
          </cell>
          <cell r="F180" t="str">
            <v>Operation</v>
          </cell>
        </row>
        <row r="181">
          <cell r="C181">
            <v>5551</v>
          </cell>
          <cell r="D181" t="str">
            <v>OPER_EXP</v>
          </cell>
          <cell r="E181" t="str">
            <v>Operating Expenses</v>
          </cell>
          <cell r="F181" t="str">
            <v>Operation</v>
          </cell>
        </row>
        <row r="182">
          <cell r="C182">
            <v>5551</v>
          </cell>
          <cell r="D182" t="str">
            <v>OPER_EXP</v>
          </cell>
          <cell r="E182" t="str">
            <v>Operating Expenses</v>
          </cell>
          <cell r="F182" t="str">
            <v>Operation</v>
          </cell>
        </row>
        <row r="183">
          <cell r="C183">
            <v>5551</v>
          </cell>
          <cell r="D183" t="str">
            <v>OPER_EXP</v>
          </cell>
          <cell r="E183" t="str">
            <v>Operating Expenses</v>
          </cell>
          <cell r="F183" t="str">
            <v>Operation</v>
          </cell>
        </row>
        <row r="184">
          <cell r="C184">
            <v>5555</v>
          </cell>
          <cell r="D184" t="str">
            <v>OPER_EXP</v>
          </cell>
          <cell r="E184" t="str">
            <v>Operating Expenses</v>
          </cell>
          <cell r="F184" t="str">
            <v>Operation</v>
          </cell>
        </row>
        <row r="185">
          <cell r="C185">
            <v>5560</v>
          </cell>
          <cell r="D185" t="str">
            <v>OPER_EXP</v>
          </cell>
          <cell r="E185" t="str">
            <v>Operating Expenses</v>
          </cell>
          <cell r="F185" t="str">
            <v>Operation</v>
          </cell>
        </row>
        <row r="186">
          <cell r="C186">
            <v>5570</v>
          </cell>
          <cell r="D186" t="str">
            <v>OPER_EXP</v>
          </cell>
          <cell r="E186" t="str">
            <v>Operating Expenses</v>
          </cell>
          <cell r="F186" t="str">
            <v>Operation</v>
          </cell>
        </row>
        <row r="187">
          <cell r="C187">
            <v>5600</v>
          </cell>
          <cell r="D187" t="str">
            <v>OPER_EXP</v>
          </cell>
          <cell r="E187" t="str">
            <v>Operating Expenses</v>
          </cell>
          <cell r="F187" t="str">
            <v>Operation</v>
          </cell>
        </row>
        <row r="188">
          <cell r="C188">
            <v>5610</v>
          </cell>
          <cell r="D188" t="str">
            <v>OPER_EXP</v>
          </cell>
          <cell r="E188" t="str">
            <v>Operating Expenses</v>
          </cell>
          <cell r="F188" t="str">
            <v>Operation</v>
          </cell>
        </row>
        <row r="189">
          <cell r="C189">
            <v>5611</v>
          </cell>
          <cell r="D189" t="str">
            <v>OPER_EXP</v>
          </cell>
          <cell r="E189" t="str">
            <v>Operating Expenses</v>
          </cell>
          <cell r="F189" t="str">
            <v>Operation</v>
          </cell>
        </row>
        <row r="190">
          <cell r="C190">
            <v>5612</v>
          </cell>
          <cell r="D190" t="str">
            <v>OPER_EXP</v>
          </cell>
          <cell r="E190" t="str">
            <v>Operating Expenses</v>
          </cell>
          <cell r="F190" t="str">
            <v>Operation</v>
          </cell>
        </row>
        <row r="191">
          <cell r="C191">
            <v>5613</v>
          </cell>
          <cell r="D191" t="str">
            <v>OPER_EXP</v>
          </cell>
          <cell r="E191" t="str">
            <v>Operating Expenses</v>
          </cell>
          <cell r="F191" t="str">
            <v>Operation</v>
          </cell>
        </row>
        <row r="192">
          <cell r="C192">
            <v>5614</v>
          </cell>
          <cell r="D192" t="str">
            <v>OPER_EXP</v>
          </cell>
          <cell r="E192" t="str">
            <v>Operating Expenses</v>
          </cell>
          <cell r="F192" t="str">
            <v>Operation</v>
          </cell>
        </row>
        <row r="193">
          <cell r="C193">
            <v>5615</v>
          </cell>
          <cell r="D193" t="str">
            <v>OPER_EXP</v>
          </cell>
          <cell r="E193" t="str">
            <v>Operating Expenses</v>
          </cell>
          <cell r="F193" t="str">
            <v>Operation</v>
          </cell>
        </row>
        <row r="194">
          <cell r="C194">
            <v>5616</v>
          </cell>
          <cell r="D194" t="str">
            <v>OPER_EXP</v>
          </cell>
          <cell r="E194" t="str">
            <v>Operating Expenses</v>
          </cell>
          <cell r="F194" t="str">
            <v>Operation</v>
          </cell>
        </row>
        <row r="195">
          <cell r="C195">
            <v>5617</v>
          </cell>
          <cell r="D195" t="str">
            <v>OPER_EXP</v>
          </cell>
          <cell r="E195" t="str">
            <v>Operating Expenses</v>
          </cell>
          <cell r="F195" t="str">
            <v>Operation</v>
          </cell>
        </row>
        <row r="196">
          <cell r="C196">
            <v>5618</v>
          </cell>
          <cell r="D196" t="str">
            <v>OPER_EXP</v>
          </cell>
          <cell r="E196" t="str">
            <v>Operating Expenses</v>
          </cell>
          <cell r="F196" t="str">
            <v>Operation</v>
          </cell>
        </row>
        <row r="197">
          <cell r="C197">
            <v>5620</v>
          </cell>
          <cell r="D197" t="str">
            <v>OPER_EXP</v>
          </cell>
          <cell r="E197" t="str">
            <v>Operating Expenses</v>
          </cell>
          <cell r="F197" t="str">
            <v>Operation</v>
          </cell>
        </row>
        <row r="198">
          <cell r="C198">
            <v>5630</v>
          </cell>
          <cell r="D198" t="str">
            <v>OPER_EXP</v>
          </cell>
          <cell r="E198" t="str">
            <v>Operating Expenses</v>
          </cell>
          <cell r="F198" t="str">
            <v>Operation</v>
          </cell>
        </row>
        <row r="199">
          <cell r="C199">
            <v>5640</v>
          </cell>
          <cell r="D199" t="str">
            <v>OPER_EXP</v>
          </cell>
          <cell r="E199" t="str">
            <v>Operating Expenses</v>
          </cell>
          <cell r="F199" t="str">
            <v>Operation</v>
          </cell>
        </row>
        <row r="200">
          <cell r="C200">
            <v>5650</v>
          </cell>
          <cell r="D200" t="str">
            <v>OPER_EXP</v>
          </cell>
          <cell r="E200" t="str">
            <v>Operating Expenses</v>
          </cell>
          <cell r="F200" t="str">
            <v>Operation</v>
          </cell>
        </row>
        <row r="201">
          <cell r="C201">
            <v>5650</v>
          </cell>
          <cell r="D201" t="str">
            <v>OPER_EXP</v>
          </cell>
          <cell r="E201" t="str">
            <v>Operating Expenses</v>
          </cell>
          <cell r="F201" t="str">
            <v>Operation</v>
          </cell>
        </row>
        <row r="202">
          <cell r="C202">
            <v>5650</v>
          </cell>
          <cell r="D202" t="str">
            <v>OPER_EXP</v>
          </cell>
          <cell r="E202" t="str">
            <v>Operating Expenses</v>
          </cell>
          <cell r="F202" t="str">
            <v>Operation</v>
          </cell>
        </row>
        <row r="203">
          <cell r="C203">
            <v>5650</v>
          </cell>
          <cell r="D203" t="str">
            <v>OPER_EXP</v>
          </cell>
          <cell r="E203" t="str">
            <v>Operating Expenses</v>
          </cell>
          <cell r="F203" t="str">
            <v>Operation</v>
          </cell>
        </row>
        <row r="204">
          <cell r="C204">
            <v>5660</v>
          </cell>
          <cell r="D204" t="str">
            <v>OPER_EXP</v>
          </cell>
          <cell r="E204" t="str">
            <v>Operating Expenses</v>
          </cell>
          <cell r="F204" t="str">
            <v>Operation</v>
          </cell>
        </row>
        <row r="205">
          <cell r="C205">
            <v>5670</v>
          </cell>
          <cell r="D205" t="str">
            <v>OPER_EXP</v>
          </cell>
          <cell r="E205" t="str">
            <v>Operating Expenses</v>
          </cell>
          <cell r="F205" t="str">
            <v>Operation</v>
          </cell>
        </row>
        <row r="206">
          <cell r="C206">
            <v>5670</v>
          </cell>
          <cell r="D206" t="str">
            <v>OPER_EXP</v>
          </cell>
          <cell r="E206" t="str">
            <v>Operating Expenses</v>
          </cell>
          <cell r="F206" t="str">
            <v>Operation</v>
          </cell>
        </row>
        <row r="207">
          <cell r="C207">
            <v>5670</v>
          </cell>
          <cell r="D207" t="str">
            <v>OPER_EXP</v>
          </cell>
          <cell r="E207" t="str">
            <v>Operating Expenses</v>
          </cell>
          <cell r="F207" t="str">
            <v>Operation</v>
          </cell>
        </row>
        <row r="208">
          <cell r="C208">
            <v>5670</v>
          </cell>
          <cell r="D208" t="str">
            <v>OPER_EXP</v>
          </cell>
          <cell r="E208" t="str">
            <v>Operating Expenses</v>
          </cell>
          <cell r="F208" t="str">
            <v>Operation</v>
          </cell>
        </row>
        <row r="209">
          <cell r="C209">
            <v>5670</v>
          </cell>
          <cell r="D209" t="str">
            <v>OPER_EXP</v>
          </cell>
          <cell r="E209" t="str">
            <v>Operating Expenses</v>
          </cell>
          <cell r="F209" t="str">
            <v>Operation</v>
          </cell>
        </row>
        <row r="210">
          <cell r="C210">
            <v>5680</v>
          </cell>
          <cell r="D210" t="str">
            <v>OPER_EXP</v>
          </cell>
          <cell r="E210" t="str">
            <v>Operating Expenses</v>
          </cell>
          <cell r="F210" t="str">
            <v>Maintenance</v>
          </cell>
        </row>
        <row r="211">
          <cell r="C211">
            <v>5690</v>
          </cell>
          <cell r="D211" t="str">
            <v>OPER_EXP</v>
          </cell>
          <cell r="E211" t="str">
            <v>Operating Expenses</v>
          </cell>
          <cell r="F211" t="str">
            <v>Maintenance</v>
          </cell>
        </row>
        <row r="212">
          <cell r="C212">
            <v>5691</v>
          </cell>
          <cell r="D212" t="str">
            <v>OPER_EXP</v>
          </cell>
          <cell r="E212" t="str">
            <v>Operating Expenses</v>
          </cell>
          <cell r="F212" t="str">
            <v>Maintenance</v>
          </cell>
        </row>
        <row r="213">
          <cell r="C213">
            <v>5692</v>
          </cell>
          <cell r="D213" t="str">
            <v>OPER_EXP</v>
          </cell>
          <cell r="E213" t="str">
            <v>Operating Expenses</v>
          </cell>
          <cell r="F213" t="str">
            <v>Maintenance</v>
          </cell>
        </row>
        <row r="214">
          <cell r="C214">
            <v>5693</v>
          </cell>
          <cell r="D214" t="str">
            <v>OPER_EXP</v>
          </cell>
          <cell r="E214" t="str">
            <v>Operating Expenses</v>
          </cell>
          <cell r="F214" t="str">
            <v>Maintenance</v>
          </cell>
        </row>
        <row r="215">
          <cell r="C215">
            <v>5694</v>
          </cell>
          <cell r="D215" t="str">
            <v>OPER_EXP</v>
          </cell>
          <cell r="E215" t="str">
            <v>Operating Expenses</v>
          </cell>
          <cell r="F215" t="str">
            <v>Maintenance</v>
          </cell>
        </row>
        <row r="216">
          <cell r="C216">
            <v>5700</v>
          </cell>
          <cell r="D216" t="str">
            <v>OPER_EXP</v>
          </cell>
          <cell r="E216" t="str">
            <v>Operating Expenses</v>
          </cell>
          <cell r="F216" t="str">
            <v>Maintenance</v>
          </cell>
        </row>
        <row r="217">
          <cell r="C217">
            <v>5700</v>
          </cell>
          <cell r="D217" t="str">
            <v>OPER_EXP</v>
          </cell>
          <cell r="E217" t="str">
            <v>Operating Expenses</v>
          </cell>
          <cell r="F217" t="str">
            <v>Maintenance</v>
          </cell>
        </row>
        <row r="218">
          <cell r="C218">
            <v>5710</v>
          </cell>
          <cell r="D218" t="str">
            <v>OPER_EXP</v>
          </cell>
          <cell r="E218" t="str">
            <v>Operating Expenses</v>
          </cell>
          <cell r="F218" t="str">
            <v>Maintenance</v>
          </cell>
        </row>
        <row r="219">
          <cell r="C219">
            <v>5710</v>
          </cell>
          <cell r="D219" t="str">
            <v>OPER_EXP</v>
          </cell>
          <cell r="E219" t="str">
            <v>Operating Expenses</v>
          </cell>
          <cell r="F219" t="str">
            <v>Maintenance</v>
          </cell>
        </row>
        <row r="220">
          <cell r="C220">
            <v>5710</v>
          </cell>
          <cell r="D220" t="str">
            <v>OPER_EXP</v>
          </cell>
          <cell r="E220" t="str">
            <v>Operating Expenses</v>
          </cell>
          <cell r="F220" t="str">
            <v>Maintenance</v>
          </cell>
        </row>
        <row r="221">
          <cell r="C221">
            <v>5720</v>
          </cell>
          <cell r="D221" t="str">
            <v>OPER_EXP</v>
          </cell>
          <cell r="E221" t="str">
            <v>Operating Expenses</v>
          </cell>
          <cell r="F221" t="str">
            <v>Maintenance</v>
          </cell>
        </row>
        <row r="222">
          <cell r="C222">
            <v>5730</v>
          </cell>
          <cell r="D222" t="str">
            <v>OPER_EXP</v>
          </cell>
          <cell r="E222" t="str">
            <v>Operating Expenses</v>
          </cell>
          <cell r="F222" t="str">
            <v>Maintenance</v>
          </cell>
        </row>
        <row r="223">
          <cell r="C223">
            <v>5757</v>
          </cell>
          <cell r="D223" t="str">
            <v>OPER_EXP</v>
          </cell>
          <cell r="E223" t="str">
            <v>Operating Expenses</v>
          </cell>
          <cell r="F223" t="str">
            <v>Operation</v>
          </cell>
        </row>
        <row r="224">
          <cell r="C224">
            <v>5800</v>
          </cell>
          <cell r="D224" t="str">
            <v>OPER_EXP</v>
          </cell>
          <cell r="E224" t="str">
            <v>Operating Expenses</v>
          </cell>
          <cell r="F224" t="str">
            <v>Operation</v>
          </cell>
        </row>
        <row r="225">
          <cell r="C225">
            <v>5810</v>
          </cell>
          <cell r="D225" t="str">
            <v>OPER_EXP</v>
          </cell>
          <cell r="E225" t="str">
            <v>Operating Expenses</v>
          </cell>
          <cell r="F225" t="str">
            <v>Operation</v>
          </cell>
        </row>
        <row r="226">
          <cell r="C226">
            <v>5820</v>
          </cell>
          <cell r="D226" t="str">
            <v>OPER_EXP</v>
          </cell>
          <cell r="E226" t="str">
            <v>Operating Expenses</v>
          </cell>
          <cell r="F226" t="str">
            <v>Operation</v>
          </cell>
        </row>
        <row r="227">
          <cell r="C227">
            <v>5830</v>
          </cell>
          <cell r="D227" t="str">
            <v>OPER_EXP</v>
          </cell>
          <cell r="E227" t="str">
            <v>Operating Expenses</v>
          </cell>
          <cell r="F227" t="str">
            <v>Operation</v>
          </cell>
        </row>
        <row r="228">
          <cell r="C228">
            <v>5840</v>
          </cell>
          <cell r="D228" t="str">
            <v>OPER_EXP</v>
          </cell>
          <cell r="E228" t="str">
            <v>Operating Expenses</v>
          </cell>
          <cell r="F228" t="str">
            <v>Operation</v>
          </cell>
        </row>
        <row r="229">
          <cell r="C229">
            <v>5850</v>
          </cell>
          <cell r="D229" t="str">
            <v>OPER_EXP</v>
          </cell>
          <cell r="E229" t="str">
            <v>Operating Expenses</v>
          </cell>
          <cell r="F229" t="str">
            <v>Operation</v>
          </cell>
        </row>
        <row r="230">
          <cell r="C230">
            <v>5860</v>
          </cell>
          <cell r="D230" t="str">
            <v>OPER_EXP</v>
          </cell>
          <cell r="E230" t="str">
            <v>Operating Expenses</v>
          </cell>
          <cell r="F230" t="str">
            <v>Operation</v>
          </cell>
        </row>
        <row r="231">
          <cell r="C231">
            <v>5870</v>
          </cell>
          <cell r="D231" t="str">
            <v>OPER_EXP</v>
          </cell>
          <cell r="E231" t="str">
            <v>Operating Expenses</v>
          </cell>
          <cell r="F231" t="str">
            <v>Operation</v>
          </cell>
        </row>
        <row r="232">
          <cell r="C232">
            <v>5880</v>
          </cell>
          <cell r="D232" t="str">
            <v>OPER_EXP</v>
          </cell>
          <cell r="E232" t="str">
            <v>Operating Expenses</v>
          </cell>
          <cell r="F232" t="str">
            <v>Operation</v>
          </cell>
        </row>
        <row r="233">
          <cell r="C233">
            <v>5890</v>
          </cell>
          <cell r="D233" t="str">
            <v>OPER_EXP</v>
          </cell>
          <cell r="E233" t="str">
            <v>Operating Expenses</v>
          </cell>
          <cell r="F233" t="str">
            <v>Operation</v>
          </cell>
        </row>
        <row r="234">
          <cell r="C234">
            <v>5890</v>
          </cell>
          <cell r="D234" t="str">
            <v>OPER_EXP</v>
          </cell>
          <cell r="E234" t="str">
            <v>Operating Expenses</v>
          </cell>
          <cell r="F234" t="str">
            <v>Operation</v>
          </cell>
        </row>
        <row r="235">
          <cell r="C235">
            <v>5890</v>
          </cell>
          <cell r="D235" t="str">
            <v>OPER_EXP</v>
          </cell>
          <cell r="E235" t="str">
            <v>Operating Expenses</v>
          </cell>
          <cell r="F235" t="str">
            <v>Operation</v>
          </cell>
        </row>
        <row r="236">
          <cell r="C236">
            <v>5900</v>
          </cell>
          <cell r="D236" t="str">
            <v>OPER_EXP</v>
          </cell>
          <cell r="E236" t="str">
            <v>Operating Expenses</v>
          </cell>
          <cell r="F236" t="str">
            <v>Maintenance</v>
          </cell>
        </row>
        <row r="237">
          <cell r="C237">
            <v>5910</v>
          </cell>
          <cell r="D237" t="str">
            <v>OPER_EXP</v>
          </cell>
          <cell r="E237" t="str">
            <v>Operating Expenses</v>
          </cell>
          <cell r="F237" t="str">
            <v>Maintenance</v>
          </cell>
        </row>
        <row r="238">
          <cell r="C238">
            <v>5920</v>
          </cell>
          <cell r="D238" t="str">
            <v>OPER_EXP</v>
          </cell>
          <cell r="E238" t="str">
            <v>Operating Expenses</v>
          </cell>
          <cell r="F238" t="str">
            <v>Maintenance</v>
          </cell>
        </row>
        <row r="239">
          <cell r="C239">
            <v>5920</v>
          </cell>
          <cell r="D239" t="str">
            <v>OPER_EXP</v>
          </cell>
          <cell r="E239" t="str">
            <v>Operating Expenses</v>
          </cell>
          <cell r="F239" t="str">
            <v>Maintenance</v>
          </cell>
        </row>
        <row r="240">
          <cell r="C240">
            <v>5930</v>
          </cell>
          <cell r="D240" t="str">
            <v>OPER_EXP</v>
          </cell>
          <cell r="E240" t="str">
            <v>Operating Expenses</v>
          </cell>
          <cell r="F240" t="str">
            <v>Maintenance</v>
          </cell>
        </row>
        <row r="241">
          <cell r="C241">
            <v>5930</v>
          </cell>
          <cell r="D241" t="str">
            <v>OPER_EXP</v>
          </cell>
          <cell r="E241" t="str">
            <v>Operating Expenses</v>
          </cell>
          <cell r="F241" t="str">
            <v>Maintenance</v>
          </cell>
        </row>
        <row r="242">
          <cell r="C242">
            <v>5930</v>
          </cell>
          <cell r="D242" t="str">
            <v>OPER_EXP</v>
          </cell>
          <cell r="E242" t="str">
            <v>Operating Expenses</v>
          </cell>
          <cell r="F242" t="str">
            <v>Maintenance</v>
          </cell>
        </row>
        <row r="243">
          <cell r="C243">
            <v>5940</v>
          </cell>
          <cell r="D243" t="str">
            <v>OPER_EXP</v>
          </cell>
          <cell r="E243" t="str">
            <v>Operating Expenses</v>
          </cell>
          <cell r="F243" t="str">
            <v>Maintenance</v>
          </cell>
        </row>
        <row r="244">
          <cell r="C244">
            <v>5950</v>
          </cell>
          <cell r="D244" t="str">
            <v>OPER_EXP</v>
          </cell>
          <cell r="E244" t="str">
            <v>Operating Expenses</v>
          </cell>
          <cell r="F244" t="str">
            <v>Maintenance</v>
          </cell>
        </row>
        <row r="245">
          <cell r="C245">
            <v>5960</v>
          </cell>
          <cell r="D245" t="str">
            <v>OPER_EXP</v>
          </cell>
          <cell r="E245" t="str">
            <v>Operating Expenses</v>
          </cell>
          <cell r="F245" t="str">
            <v>Maintenance</v>
          </cell>
        </row>
        <row r="246">
          <cell r="C246">
            <v>5970</v>
          </cell>
          <cell r="D246" t="str">
            <v>OPER_EXP</v>
          </cell>
          <cell r="E246" t="str">
            <v>Operating Expenses</v>
          </cell>
          <cell r="F246" t="str">
            <v>Maintenance</v>
          </cell>
        </row>
        <row r="247">
          <cell r="C247">
            <v>5980</v>
          </cell>
          <cell r="D247" t="str">
            <v>OPER_EXP</v>
          </cell>
          <cell r="E247" t="str">
            <v>Operating Expenses</v>
          </cell>
          <cell r="F247" t="str">
            <v>Maintenance</v>
          </cell>
        </row>
        <row r="248">
          <cell r="C248">
            <v>7170</v>
          </cell>
          <cell r="D248" t="str">
            <v>OPER_EXP</v>
          </cell>
          <cell r="E248" t="str">
            <v>Operating Expenses</v>
          </cell>
          <cell r="F248" t="str">
            <v>Other</v>
          </cell>
        </row>
        <row r="249">
          <cell r="C249">
            <v>7180</v>
          </cell>
          <cell r="D249" t="str">
            <v>OPER_EXP</v>
          </cell>
          <cell r="E249" t="str">
            <v>Operating Expenses</v>
          </cell>
          <cell r="F249" t="str">
            <v>Other</v>
          </cell>
        </row>
        <row r="250">
          <cell r="C250">
            <v>7230</v>
          </cell>
          <cell r="D250" t="str">
            <v>OPER_EXP</v>
          </cell>
          <cell r="E250" t="str">
            <v>Operating Expenses</v>
          </cell>
          <cell r="F250" t="str">
            <v>Other</v>
          </cell>
        </row>
        <row r="251">
          <cell r="C251">
            <v>7280</v>
          </cell>
          <cell r="D251" t="str">
            <v>OPER_EXP</v>
          </cell>
          <cell r="E251" t="str">
            <v>Operating Expenses</v>
          </cell>
          <cell r="F251" t="str">
            <v>Other</v>
          </cell>
        </row>
        <row r="252">
          <cell r="C252">
            <v>7350</v>
          </cell>
          <cell r="D252" t="str">
            <v>OPER_EXP</v>
          </cell>
          <cell r="E252" t="str">
            <v>Operating Expenses</v>
          </cell>
          <cell r="F252" t="str">
            <v>Other</v>
          </cell>
        </row>
        <row r="253">
          <cell r="C253">
            <v>7410</v>
          </cell>
          <cell r="D253" t="str">
            <v>OPER_EXP</v>
          </cell>
          <cell r="E253" t="str">
            <v>Operating Expenses</v>
          </cell>
          <cell r="F253" t="str">
            <v>Other</v>
          </cell>
        </row>
        <row r="254">
          <cell r="C254">
            <v>7420</v>
          </cell>
          <cell r="D254" t="str">
            <v>OPER_EXP</v>
          </cell>
          <cell r="E254" t="str">
            <v>Operating Expenses</v>
          </cell>
          <cell r="F254" t="str">
            <v>Other</v>
          </cell>
        </row>
        <row r="255">
          <cell r="C255">
            <v>7600</v>
          </cell>
          <cell r="D255" t="str">
            <v>OPER_EXP</v>
          </cell>
          <cell r="E255" t="str">
            <v>Operating Expenses</v>
          </cell>
          <cell r="F255" t="str">
            <v>Operation</v>
          </cell>
        </row>
        <row r="256">
          <cell r="C256">
            <v>7900</v>
          </cell>
          <cell r="D256" t="str">
            <v>OPER_EXP</v>
          </cell>
          <cell r="E256" t="str">
            <v>Operating Expenses</v>
          </cell>
          <cell r="F256" t="str">
            <v>Maintenance</v>
          </cell>
        </row>
        <row r="257">
          <cell r="C257">
            <v>8040</v>
          </cell>
          <cell r="D257" t="str">
            <v>OPER_EXP</v>
          </cell>
          <cell r="E257" t="str">
            <v>Operating Expenses</v>
          </cell>
          <cell r="F257" t="str">
            <v>Operation</v>
          </cell>
        </row>
        <row r="258">
          <cell r="C258">
            <v>8041</v>
          </cell>
          <cell r="D258" t="str">
            <v>OPER_EXP</v>
          </cell>
          <cell r="E258" t="str">
            <v>Operating Expenses</v>
          </cell>
          <cell r="F258" t="str">
            <v>Operation</v>
          </cell>
        </row>
        <row r="259">
          <cell r="C259">
            <v>8050</v>
          </cell>
          <cell r="D259" t="str">
            <v>OPER_EXP</v>
          </cell>
          <cell r="E259" t="str">
            <v>Operating Expenses</v>
          </cell>
          <cell r="F259" t="str">
            <v>Operation</v>
          </cell>
        </row>
        <row r="260">
          <cell r="C260">
            <v>8081</v>
          </cell>
          <cell r="D260" t="str">
            <v>OPER_EXP</v>
          </cell>
          <cell r="E260" t="str">
            <v>Operating Expenses</v>
          </cell>
          <cell r="F260" t="str">
            <v>Operation</v>
          </cell>
        </row>
        <row r="261">
          <cell r="C261">
            <v>8082</v>
          </cell>
          <cell r="D261" t="str">
            <v>OPER_EXP</v>
          </cell>
          <cell r="E261" t="str">
            <v>Operating Expenses</v>
          </cell>
          <cell r="F261" t="str">
            <v>Operation</v>
          </cell>
        </row>
        <row r="262">
          <cell r="C262">
            <v>8091</v>
          </cell>
          <cell r="D262" t="str">
            <v>OPER_EXP</v>
          </cell>
          <cell r="E262" t="str">
            <v>Operating Expenses</v>
          </cell>
          <cell r="F262" t="str">
            <v>Operation</v>
          </cell>
        </row>
        <row r="263">
          <cell r="C263">
            <v>8092</v>
          </cell>
          <cell r="D263" t="str">
            <v>OPER_EXP</v>
          </cell>
          <cell r="E263" t="str">
            <v>Operating Expenses</v>
          </cell>
          <cell r="F263" t="str">
            <v>Operation</v>
          </cell>
        </row>
        <row r="264">
          <cell r="C264">
            <v>8100</v>
          </cell>
          <cell r="D264" t="str">
            <v>OPER_EXP</v>
          </cell>
          <cell r="E264" t="str">
            <v>Operating Expenses</v>
          </cell>
          <cell r="F264" t="str">
            <v>Operation</v>
          </cell>
        </row>
        <row r="265">
          <cell r="C265">
            <v>8120</v>
          </cell>
          <cell r="D265" t="str">
            <v>OPER_EXP</v>
          </cell>
          <cell r="E265" t="str">
            <v>Operating Expenses</v>
          </cell>
          <cell r="F265" t="str">
            <v>Operation</v>
          </cell>
        </row>
        <row r="266">
          <cell r="C266">
            <v>8130</v>
          </cell>
          <cell r="D266" t="str">
            <v>OPER_EXP</v>
          </cell>
          <cell r="E266" t="str">
            <v>Operating Expenses</v>
          </cell>
          <cell r="F266" t="str">
            <v>Operation</v>
          </cell>
        </row>
        <row r="267">
          <cell r="C267">
            <v>8140</v>
          </cell>
          <cell r="D267" t="str">
            <v>OPER_EXP</v>
          </cell>
          <cell r="E267" t="str">
            <v>Operating Expenses</v>
          </cell>
          <cell r="F267" t="str">
            <v>Operation</v>
          </cell>
        </row>
        <row r="268">
          <cell r="C268">
            <v>8220</v>
          </cell>
          <cell r="D268" t="str">
            <v>OPER_EXP</v>
          </cell>
          <cell r="E268" t="str">
            <v>Operating Expenses</v>
          </cell>
          <cell r="F268" t="str">
            <v>Operation</v>
          </cell>
        </row>
        <row r="269">
          <cell r="C269">
            <v>8400</v>
          </cell>
          <cell r="D269" t="str">
            <v>OPER_EXP</v>
          </cell>
          <cell r="E269" t="str">
            <v>Operating Expenses</v>
          </cell>
          <cell r="F269" t="str">
            <v>Operation</v>
          </cell>
        </row>
        <row r="270">
          <cell r="C270">
            <v>8410</v>
          </cell>
          <cell r="D270" t="str">
            <v>OPER_EXP</v>
          </cell>
          <cell r="E270" t="str">
            <v>Operating Expenses</v>
          </cell>
          <cell r="F270" t="str">
            <v>Operation</v>
          </cell>
        </row>
        <row r="271">
          <cell r="C271">
            <v>8420</v>
          </cell>
          <cell r="D271" t="str">
            <v>OPER_EXP</v>
          </cell>
          <cell r="E271" t="str">
            <v>Operating Expenses</v>
          </cell>
          <cell r="F271" t="str">
            <v>Operation</v>
          </cell>
        </row>
        <row r="272">
          <cell r="C272">
            <v>8422</v>
          </cell>
          <cell r="D272" t="str">
            <v>OPER_EXP</v>
          </cell>
          <cell r="E272" t="str">
            <v>Operating Expenses</v>
          </cell>
          <cell r="F272" t="str">
            <v>Operation</v>
          </cell>
        </row>
        <row r="273">
          <cell r="C273">
            <v>8430</v>
          </cell>
          <cell r="D273" t="str">
            <v>OPER_EXP</v>
          </cell>
          <cell r="E273" t="str">
            <v>Operating Expenses</v>
          </cell>
          <cell r="F273" t="str">
            <v>Maintenance</v>
          </cell>
        </row>
        <row r="274">
          <cell r="C274">
            <v>8433</v>
          </cell>
          <cell r="D274" t="str">
            <v>OPER_EXP</v>
          </cell>
          <cell r="E274" t="str">
            <v>Operating Expenses</v>
          </cell>
          <cell r="F274" t="str">
            <v>Maintenance</v>
          </cell>
        </row>
        <row r="275">
          <cell r="C275">
            <v>8436</v>
          </cell>
          <cell r="D275" t="str">
            <v>OPER_EXP</v>
          </cell>
          <cell r="E275" t="str">
            <v>Operating Expenses</v>
          </cell>
          <cell r="F275" t="str">
            <v>Maintenance</v>
          </cell>
        </row>
        <row r="276">
          <cell r="C276">
            <v>8440</v>
          </cell>
          <cell r="D276" t="str">
            <v>OPER_EXP</v>
          </cell>
          <cell r="E276" t="str">
            <v>Operating Expenses</v>
          </cell>
          <cell r="F276" t="str">
            <v>Operation</v>
          </cell>
        </row>
        <row r="277">
          <cell r="C277">
            <v>8441</v>
          </cell>
          <cell r="D277" t="str">
            <v>OPER_EXP</v>
          </cell>
          <cell r="E277" t="str">
            <v>Operating Expenses</v>
          </cell>
          <cell r="F277" t="str">
            <v>Operation</v>
          </cell>
        </row>
        <row r="278">
          <cell r="C278">
            <v>8442</v>
          </cell>
          <cell r="D278" t="str">
            <v>OPER_EXP</v>
          </cell>
          <cell r="E278" t="str">
            <v>Operating Expenses</v>
          </cell>
          <cell r="F278" t="str">
            <v>Operation</v>
          </cell>
        </row>
        <row r="279">
          <cell r="C279">
            <v>8450</v>
          </cell>
          <cell r="D279" t="str">
            <v>OPER_EXP</v>
          </cell>
          <cell r="E279" t="str">
            <v>Operating Expenses</v>
          </cell>
          <cell r="F279" t="str">
            <v>Operation</v>
          </cell>
        </row>
        <row r="280">
          <cell r="C280">
            <v>8451</v>
          </cell>
          <cell r="D280" t="str">
            <v>OPER_EXP</v>
          </cell>
          <cell r="E280" t="str">
            <v>Operating Expenses</v>
          </cell>
          <cell r="F280" t="str">
            <v>Operation</v>
          </cell>
        </row>
        <row r="281">
          <cell r="C281">
            <v>8452</v>
          </cell>
          <cell r="D281" t="str">
            <v>OPER_EXP</v>
          </cell>
          <cell r="E281" t="str">
            <v>Operating Expenses</v>
          </cell>
          <cell r="F281" t="str">
            <v>Operation</v>
          </cell>
        </row>
        <row r="282">
          <cell r="C282">
            <v>8453</v>
          </cell>
          <cell r="D282" t="str">
            <v>OPER_EXP</v>
          </cell>
          <cell r="E282" t="str">
            <v>Operating Expenses</v>
          </cell>
          <cell r="F282" t="str">
            <v>Operation</v>
          </cell>
        </row>
        <row r="283">
          <cell r="C283">
            <v>8462</v>
          </cell>
          <cell r="D283" t="str">
            <v>OPER_EXP</v>
          </cell>
          <cell r="E283" t="str">
            <v>Operating Expenses</v>
          </cell>
          <cell r="F283" t="str">
            <v>Operation</v>
          </cell>
        </row>
        <row r="284">
          <cell r="C284">
            <v>8470</v>
          </cell>
          <cell r="D284" t="str">
            <v>OPER_EXP</v>
          </cell>
          <cell r="E284" t="str">
            <v>Operating Expenses</v>
          </cell>
          <cell r="F284" t="str">
            <v>Maintenance</v>
          </cell>
        </row>
        <row r="285">
          <cell r="C285">
            <v>8471</v>
          </cell>
          <cell r="D285" t="str">
            <v>OPER_EXP</v>
          </cell>
          <cell r="E285" t="str">
            <v>Operating Expenses</v>
          </cell>
          <cell r="F285" t="str">
            <v>Maintenance</v>
          </cell>
        </row>
        <row r="286">
          <cell r="C286">
            <v>8472</v>
          </cell>
          <cell r="D286" t="str">
            <v>OPER_EXP</v>
          </cell>
          <cell r="E286" t="str">
            <v>Operating Expenses</v>
          </cell>
          <cell r="F286" t="str">
            <v>Maintenance</v>
          </cell>
        </row>
        <row r="287">
          <cell r="C287">
            <v>8473</v>
          </cell>
          <cell r="D287" t="str">
            <v>OPER_EXP</v>
          </cell>
          <cell r="E287" t="str">
            <v>Operating Expenses</v>
          </cell>
          <cell r="F287" t="str">
            <v>Maintenance</v>
          </cell>
        </row>
        <row r="288">
          <cell r="C288">
            <v>8475</v>
          </cell>
          <cell r="D288" t="str">
            <v>OPER_EXP</v>
          </cell>
          <cell r="E288" t="str">
            <v>Operating Expenses</v>
          </cell>
          <cell r="F288" t="str">
            <v>Maintenance</v>
          </cell>
        </row>
        <row r="289">
          <cell r="C289">
            <v>8478</v>
          </cell>
          <cell r="D289" t="str">
            <v>OPER_EXP</v>
          </cell>
          <cell r="E289" t="str">
            <v>Operating Expenses</v>
          </cell>
          <cell r="F289" t="str">
            <v>Maintenance</v>
          </cell>
        </row>
        <row r="290">
          <cell r="C290">
            <v>8500</v>
          </cell>
          <cell r="D290" t="str">
            <v>OPER_EXP</v>
          </cell>
          <cell r="E290" t="str">
            <v>Operating Expenses</v>
          </cell>
          <cell r="F290" t="str">
            <v>Operation</v>
          </cell>
        </row>
        <row r="291">
          <cell r="C291">
            <v>8530</v>
          </cell>
          <cell r="D291" t="str">
            <v>OPER_EXP</v>
          </cell>
          <cell r="E291" t="str">
            <v>Operating Expenses</v>
          </cell>
          <cell r="F291" t="str">
            <v>Operation</v>
          </cell>
        </row>
        <row r="292">
          <cell r="C292">
            <v>8560</v>
          </cell>
          <cell r="D292" t="str">
            <v>OPER_EXP</v>
          </cell>
          <cell r="E292" t="str">
            <v>Operating Expenses</v>
          </cell>
          <cell r="F292" t="str">
            <v>Operation</v>
          </cell>
        </row>
        <row r="293">
          <cell r="C293">
            <v>8570</v>
          </cell>
          <cell r="D293" t="str">
            <v>OPER_EXP</v>
          </cell>
          <cell r="E293" t="str">
            <v>Operating Expenses</v>
          </cell>
          <cell r="F293" t="str">
            <v>Operation</v>
          </cell>
        </row>
        <row r="294">
          <cell r="C294">
            <v>8590</v>
          </cell>
          <cell r="D294" t="str">
            <v>OPER_EXP</v>
          </cell>
          <cell r="E294" t="str">
            <v>Operating Expenses</v>
          </cell>
          <cell r="F294" t="str">
            <v>Operation</v>
          </cell>
        </row>
        <row r="295">
          <cell r="C295">
            <v>8600</v>
          </cell>
          <cell r="D295" t="str">
            <v>OPER_EXP</v>
          </cell>
          <cell r="E295" t="str">
            <v>Operating Expenses</v>
          </cell>
          <cell r="F295" t="str">
            <v>Operation</v>
          </cell>
        </row>
        <row r="296">
          <cell r="C296">
            <v>8610</v>
          </cell>
          <cell r="D296" t="str">
            <v>OPER_EXP</v>
          </cell>
          <cell r="E296" t="str">
            <v>Operating Expenses</v>
          </cell>
          <cell r="F296" t="str">
            <v>Maintenance</v>
          </cell>
        </row>
        <row r="297">
          <cell r="C297">
            <v>8630</v>
          </cell>
          <cell r="D297" t="str">
            <v>OPER_EXP</v>
          </cell>
          <cell r="E297" t="str">
            <v>Operating Expenses</v>
          </cell>
          <cell r="F297" t="str">
            <v>Maintenance</v>
          </cell>
        </row>
        <row r="298">
          <cell r="C298">
            <v>8650</v>
          </cell>
          <cell r="D298" t="str">
            <v>OPER_EXP</v>
          </cell>
          <cell r="E298" t="str">
            <v>Operating Expenses</v>
          </cell>
          <cell r="F298" t="str">
            <v>Maintenance</v>
          </cell>
        </row>
        <row r="299">
          <cell r="C299">
            <v>8700</v>
          </cell>
          <cell r="D299" t="str">
            <v>OPER_EXP</v>
          </cell>
          <cell r="E299" t="str">
            <v>Operating Expenses</v>
          </cell>
          <cell r="F299" t="str">
            <v>Operation</v>
          </cell>
        </row>
        <row r="300">
          <cell r="C300">
            <v>8710</v>
          </cell>
          <cell r="D300" t="str">
            <v>OPER_EXP</v>
          </cell>
          <cell r="E300" t="str">
            <v>Operating Expenses</v>
          </cell>
          <cell r="F300" t="str">
            <v>Operation</v>
          </cell>
        </row>
        <row r="301">
          <cell r="C301">
            <v>8730</v>
          </cell>
          <cell r="D301" t="str">
            <v>OPER_EXP</v>
          </cell>
          <cell r="E301" t="str">
            <v>Operating Expenses</v>
          </cell>
          <cell r="F301" t="str">
            <v>Operation</v>
          </cell>
        </row>
        <row r="302">
          <cell r="C302">
            <v>8740</v>
          </cell>
          <cell r="D302" t="str">
            <v>OPER_EXP</v>
          </cell>
          <cell r="E302" t="str">
            <v>Operating Expenses</v>
          </cell>
          <cell r="F302" t="str">
            <v>Operation</v>
          </cell>
        </row>
        <row r="303">
          <cell r="C303">
            <v>8750</v>
          </cell>
          <cell r="D303" t="str">
            <v>OPER_EXP</v>
          </cell>
          <cell r="E303" t="str">
            <v>Operating Expenses</v>
          </cell>
          <cell r="F303" t="str">
            <v>Operation</v>
          </cell>
        </row>
        <row r="304">
          <cell r="C304">
            <v>8760</v>
          </cell>
          <cell r="D304" t="str">
            <v>OPER_EXP</v>
          </cell>
          <cell r="E304" t="str">
            <v>Operating Expenses</v>
          </cell>
          <cell r="F304" t="str">
            <v>Operation</v>
          </cell>
        </row>
        <row r="305">
          <cell r="C305">
            <v>8770</v>
          </cell>
          <cell r="D305" t="str">
            <v>OPER_EXP</v>
          </cell>
          <cell r="E305" t="str">
            <v>Operating Expenses</v>
          </cell>
          <cell r="F305" t="str">
            <v>Operation</v>
          </cell>
        </row>
        <row r="306">
          <cell r="C306">
            <v>8780</v>
          </cell>
          <cell r="D306" t="str">
            <v>OPER_EXP</v>
          </cell>
          <cell r="E306" t="str">
            <v>Operating Expenses</v>
          </cell>
          <cell r="F306" t="str">
            <v>Operation</v>
          </cell>
        </row>
        <row r="307">
          <cell r="C307">
            <v>8790</v>
          </cell>
          <cell r="D307" t="str">
            <v>OPER_EXP</v>
          </cell>
          <cell r="E307" t="str">
            <v>Operating Expenses</v>
          </cell>
          <cell r="F307" t="str">
            <v>Operation</v>
          </cell>
        </row>
        <row r="308">
          <cell r="C308">
            <v>8800</v>
          </cell>
          <cell r="D308" t="str">
            <v>OPER_EXP</v>
          </cell>
          <cell r="E308" t="str">
            <v>Operating Expenses</v>
          </cell>
          <cell r="F308" t="str">
            <v>Operation</v>
          </cell>
        </row>
        <row r="309">
          <cell r="C309">
            <v>8810</v>
          </cell>
          <cell r="D309" t="str">
            <v>OPER_EXP</v>
          </cell>
          <cell r="E309" t="str">
            <v>Operating Expenses</v>
          </cell>
          <cell r="F309" t="str">
            <v>Operation</v>
          </cell>
        </row>
        <row r="310">
          <cell r="C310">
            <v>8850</v>
          </cell>
          <cell r="D310" t="str">
            <v>OPER_EXP</v>
          </cell>
          <cell r="E310" t="str">
            <v>Operating Expenses</v>
          </cell>
          <cell r="F310" t="str">
            <v>Maintenance</v>
          </cell>
        </row>
        <row r="311">
          <cell r="C311">
            <v>8860</v>
          </cell>
          <cell r="D311" t="str">
            <v>OPER_EXP</v>
          </cell>
          <cell r="E311" t="str">
            <v>Operating Expenses</v>
          </cell>
          <cell r="F311" t="str">
            <v>Maintenance</v>
          </cell>
        </row>
        <row r="312">
          <cell r="C312">
            <v>8870</v>
          </cell>
          <cell r="D312" t="str">
            <v>OPER_EXP</v>
          </cell>
          <cell r="E312" t="str">
            <v>Operating Expenses</v>
          </cell>
          <cell r="F312" t="str">
            <v>Maintenance</v>
          </cell>
        </row>
        <row r="313">
          <cell r="C313">
            <v>8880</v>
          </cell>
          <cell r="D313" t="str">
            <v>OPER_EXP</v>
          </cell>
          <cell r="E313" t="str">
            <v>Operating Expenses</v>
          </cell>
          <cell r="F313" t="str">
            <v>Maintenance</v>
          </cell>
        </row>
        <row r="314">
          <cell r="C314">
            <v>8890</v>
          </cell>
          <cell r="D314" t="str">
            <v>OPER_EXP</v>
          </cell>
          <cell r="E314" t="str">
            <v>Operating Expenses</v>
          </cell>
          <cell r="F314" t="str">
            <v>Maintenance</v>
          </cell>
        </row>
        <row r="315">
          <cell r="C315">
            <v>8900</v>
          </cell>
          <cell r="D315" t="str">
            <v>OPER_EXP</v>
          </cell>
          <cell r="E315" t="str">
            <v>Operating Expenses</v>
          </cell>
          <cell r="F315" t="str">
            <v>Maintenance</v>
          </cell>
        </row>
        <row r="316">
          <cell r="C316">
            <v>8910</v>
          </cell>
          <cell r="D316" t="str">
            <v>OPER_EXP</v>
          </cell>
          <cell r="E316" t="str">
            <v>Operating Expenses</v>
          </cell>
          <cell r="F316" t="str">
            <v>Maintenance</v>
          </cell>
        </row>
        <row r="317">
          <cell r="C317">
            <v>8920</v>
          </cell>
          <cell r="D317" t="str">
            <v>OPER_EXP</v>
          </cell>
          <cell r="E317" t="str">
            <v>Operating Expenses</v>
          </cell>
          <cell r="F317" t="str">
            <v>Maintenance</v>
          </cell>
        </row>
        <row r="318">
          <cell r="C318">
            <v>8930</v>
          </cell>
          <cell r="D318" t="str">
            <v>OPER_EXP</v>
          </cell>
          <cell r="E318" t="str">
            <v>Operating Expenses</v>
          </cell>
          <cell r="F318" t="str">
            <v>Maintenance</v>
          </cell>
        </row>
        <row r="319">
          <cell r="C319">
            <v>8940</v>
          </cell>
          <cell r="D319" t="str">
            <v>OPER_EXP</v>
          </cell>
          <cell r="E319" t="str">
            <v>Operating Expenses</v>
          </cell>
          <cell r="F319" t="str">
            <v>Maintenance</v>
          </cell>
        </row>
        <row r="320">
          <cell r="C320">
            <v>9010</v>
          </cell>
          <cell r="D320" t="str">
            <v>OPER_EXP</v>
          </cell>
          <cell r="E320" t="str">
            <v>Operating Expenses</v>
          </cell>
          <cell r="F320" t="str">
            <v>Operation</v>
          </cell>
        </row>
        <row r="321">
          <cell r="C321">
            <v>9020</v>
          </cell>
          <cell r="D321" t="str">
            <v>OPER_EXP</v>
          </cell>
          <cell r="E321" t="str">
            <v>Operating Expenses</v>
          </cell>
          <cell r="F321" t="str">
            <v>Operation</v>
          </cell>
        </row>
        <row r="322">
          <cell r="C322">
            <v>9030</v>
          </cell>
          <cell r="D322" t="str">
            <v>OPER_EXP</v>
          </cell>
          <cell r="E322" t="str">
            <v>Operating Expenses</v>
          </cell>
          <cell r="F322" t="str">
            <v>Operation</v>
          </cell>
        </row>
        <row r="323">
          <cell r="C323">
            <v>9040</v>
          </cell>
          <cell r="D323" t="str">
            <v>OPER_EXP</v>
          </cell>
          <cell r="E323" t="str">
            <v>Operating Expenses</v>
          </cell>
          <cell r="F323" t="str">
            <v>Operation</v>
          </cell>
        </row>
        <row r="324">
          <cell r="C324">
            <v>9050</v>
          </cell>
          <cell r="D324" t="str">
            <v>OPER_EXP</v>
          </cell>
          <cell r="E324" t="str">
            <v>Operating Expenses</v>
          </cell>
          <cell r="F324" t="str">
            <v>Operation</v>
          </cell>
        </row>
        <row r="325">
          <cell r="C325">
            <v>9070</v>
          </cell>
          <cell r="D325" t="str">
            <v>OPER_EXP</v>
          </cell>
          <cell r="E325" t="str">
            <v>Operating Expenses</v>
          </cell>
          <cell r="F325" t="str">
            <v>Operation</v>
          </cell>
        </row>
        <row r="326">
          <cell r="C326">
            <v>9080</v>
          </cell>
          <cell r="D326" t="str">
            <v>OPER_EXP</v>
          </cell>
          <cell r="E326" t="str">
            <v>Operating Expenses</v>
          </cell>
          <cell r="F326" t="str">
            <v>Operation</v>
          </cell>
        </row>
        <row r="327">
          <cell r="C327">
            <v>9090</v>
          </cell>
          <cell r="D327" t="str">
            <v>OPER_EXP</v>
          </cell>
          <cell r="E327" t="str">
            <v>Operating Expenses</v>
          </cell>
          <cell r="F327" t="str">
            <v>Operation</v>
          </cell>
        </row>
        <row r="328">
          <cell r="C328">
            <v>9100</v>
          </cell>
          <cell r="D328" t="str">
            <v>OPER_EXP</v>
          </cell>
          <cell r="E328" t="str">
            <v>Operating Expenses</v>
          </cell>
          <cell r="F328" t="str">
            <v>Operation</v>
          </cell>
        </row>
        <row r="329">
          <cell r="C329">
            <v>9110</v>
          </cell>
          <cell r="D329" t="str">
            <v>OPER_EXP</v>
          </cell>
          <cell r="E329" t="str">
            <v>Operating Expenses</v>
          </cell>
          <cell r="F329" t="str">
            <v>Operation</v>
          </cell>
        </row>
        <row r="330">
          <cell r="C330">
            <v>9120</v>
          </cell>
          <cell r="D330" t="str">
            <v>OPER_EXP</v>
          </cell>
          <cell r="E330" t="str">
            <v>Operating Expenses</v>
          </cell>
          <cell r="F330" t="str">
            <v>Operation</v>
          </cell>
        </row>
        <row r="331">
          <cell r="C331">
            <v>9130</v>
          </cell>
          <cell r="D331" t="str">
            <v>OPER_EXP</v>
          </cell>
          <cell r="E331" t="str">
            <v>Operating Expenses</v>
          </cell>
          <cell r="F331" t="str">
            <v>Operation</v>
          </cell>
        </row>
        <row r="332">
          <cell r="C332">
            <v>9160</v>
          </cell>
          <cell r="D332" t="str">
            <v>OPER_EXP</v>
          </cell>
          <cell r="E332" t="str">
            <v>Operating Expenses</v>
          </cell>
          <cell r="F332" t="str">
            <v>Operation</v>
          </cell>
        </row>
        <row r="333">
          <cell r="C333">
            <v>9170</v>
          </cell>
          <cell r="D333" t="str">
            <v>OPER_EXP</v>
          </cell>
          <cell r="E333" t="str">
            <v>Operating Expenses</v>
          </cell>
          <cell r="F333" t="str">
            <v>Operation</v>
          </cell>
        </row>
        <row r="334">
          <cell r="C334">
            <v>9200</v>
          </cell>
          <cell r="D334" t="str">
            <v>OPER_EXP</v>
          </cell>
          <cell r="E334" t="str">
            <v>Operating Expenses</v>
          </cell>
          <cell r="F334" t="str">
            <v>Operation</v>
          </cell>
        </row>
        <row r="335">
          <cell r="C335">
            <v>9210</v>
          </cell>
          <cell r="D335" t="str">
            <v>OPER_EXP</v>
          </cell>
          <cell r="E335" t="str">
            <v>Operating Expenses</v>
          </cell>
          <cell r="F335" t="str">
            <v>Operation</v>
          </cell>
        </row>
        <row r="336">
          <cell r="C336">
            <v>9210</v>
          </cell>
          <cell r="D336" t="str">
            <v>OPER_EXP</v>
          </cell>
          <cell r="E336" t="str">
            <v>Operating Expenses</v>
          </cell>
          <cell r="F336" t="str">
            <v>Operation</v>
          </cell>
        </row>
        <row r="337">
          <cell r="C337">
            <v>9210</v>
          </cell>
          <cell r="D337" t="str">
            <v>OPER_EXP</v>
          </cell>
          <cell r="E337" t="str">
            <v>Operating Expenses</v>
          </cell>
          <cell r="F337" t="str">
            <v>Operation</v>
          </cell>
        </row>
        <row r="338">
          <cell r="C338">
            <v>9210</v>
          </cell>
          <cell r="D338" t="str">
            <v>OPER_EXP</v>
          </cell>
          <cell r="E338" t="str">
            <v>Operating Expenses</v>
          </cell>
          <cell r="F338" t="str">
            <v>Operation</v>
          </cell>
        </row>
        <row r="339">
          <cell r="C339">
            <v>9210</v>
          </cell>
          <cell r="D339" t="str">
            <v>OPER_EXP</v>
          </cell>
          <cell r="E339" t="str">
            <v>Operating Expenses</v>
          </cell>
          <cell r="F339" t="str">
            <v>Operation</v>
          </cell>
        </row>
        <row r="340">
          <cell r="C340">
            <v>9220</v>
          </cell>
          <cell r="D340" t="str">
            <v>OPER_EXP</v>
          </cell>
          <cell r="E340" t="str">
            <v>Operating Expenses</v>
          </cell>
          <cell r="F340" t="str">
            <v>Operation</v>
          </cell>
        </row>
        <row r="341">
          <cell r="C341">
            <v>9230</v>
          </cell>
          <cell r="D341" t="str">
            <v>OPER_EXP</v>
          </cell>
          <cell r="E341" t="str">
            <v>Operating Expenses</v>
          </cell>
          <cell r="F341" t="str">
            <v>Operation</v>
          </cell>
        </row>
        <row r="342">
          <cell r="C342">
            <v>9240</v>
          </cell>
          <cell r="D342" t="str">
            <v>OPER_EXP</v>
          </cell>
          <cell r="E342" t="str">
            <v>Operating Expenses</v>
          </cell>
          <cell r="F342" t="str">
            <v>Operation</v>
          </cell>
        </row>
        <row r="343">
          <cell r="C343">
            <v>9250</v>
          </cell>
          <cell r="D343" t="str">
            <v>OPER_EXP</v>
          </cell>
          <cell r="E343" t="str">
            <v>Operating Expenses</v>
          </cell>
          <cell r="F343" t="str">
            <v>Operation</v>
          </cell>
        </row>
        <row r="344">
          <cell r="C344">
            <v>9260</v>
          </cell>
          <cell r="D344" t="str">
            <v>OPER_EXP</v>
          </cell>
          <cell r="E344" t="str">
            <v>Operating Expenses</v>
          </cell>
          <cell r="F344" t="str">
            <v>Operation</v>
          </cell>
        </row>
        <row r="345">
          <cell r="C345">
            <v>9270</v>
          </cell>
          <cell r="D345" t="str">
            <v>OPER_EXP</v>
          </cell>
          <cell r="E345" t="str">
            <v>Operating Expenses</v>
          </cell>
          <cell r="F345" t="str">
            <v>Operation</v>
          </cell>
        </row>
        <row r="346">
          <cell r="C346">
            <v>9280</v>
          </cell>
          <cell r="D346" t="str">
            <v>OPER_EXP</v>
          </cell>
          <cell r="E346" t="str">
            <v>Operating Expenses</v>
          </cell>
          <cell r="F346" t="str">
            <v>Operation</v>
          </cell>
        </row>
        <row r="347">
          <cell r="C347">
            <v>9290</v>
          </cell>
          <cell r="D347" t="str">
            <v>OPER_EXP</v>
          </cell>
          <cell r="E347" t="str">
            <v>Operating Expenses</v>
          </cell>
          <cell r="F347" t="str">
            <v>Operation</v>
          </cell>
        </row>
        <row r="348">
          <cell r="C348">
            <v>9301</v>
          </cell>
          <cell r="D348" t="str">
            <v>OPER_EXP</v>
          </cell>
          <cell r="E348" t="str">
            <v>Operating Expenses</v>
          </cell>
          <cell r="F348" t="str">
            <v>Operation</v>
          </cell>
        </row>
        <row r="349">
          <cell r="C349">
            <v>9301</v>
          </cell>
          <cell r="D349" t="str">
            <v>OPER_EXP</v>
          </cell>
          <cell r="E349" t="str">
            <v>Operating Expenses</v>
          </cell>
          <cell r="F349" t="str">
            <v>Operation</v>
          </cell>
        </row>
        <row r="350">
          <cell r="C350">
            <v>9302</v>
          </cell>
          <cell r="D350" t="str">
            <v>OPER_EXP</v>
          </cell>
          <cell r="E350" t="str">
            <v>Operating Expenses</v>
          </cell>
          <cell r="F350" t="str">
            <v>Operation</v>
          </cell>
        </row>
        <row r="351">
          <cell r="C351">
            <v>9302</v>
          </cell>
          <cell r="D351" t="str">
            <v>OPER_EXP</v>
          </cell>
          <cell r="E351" t="str">
            <v>Operating Expenses</v>
          </cell>
          <cell r="F351" t="str">
            <v>Operation</v>
          </cell>
        </row>
        <row r="352">
          <cell r="C352">
            <v>9310</v>
          </cell>
          <cell r="D352" t="str">
            <v>OPER_EXP</v>
          </cell>
          <cell r="E352" t="str">
            <v>Operating Expenses</v>
          </cell>
          <cell r="F352" t="str">
            <v>Operation</v>
          </cell>
        </row>
        <row r="353">
          <cell r="C353">
            <v>9310</v>
          </cell>
          <cell r="D353" t="str">
            <v>OPER_EXP</v>
          </cell>
          <cell r="E353" t="str">
            <v>Operating Expenses</v>
          </cell>
          <cell r="F353" t="str">
            <v>Operation</v>
          </cell>
        </row>
        <row r="354">
          <cell r="C354">
            <v>9310</v>
          </cell>
          <cell r="D354" t="str">
            <v>OPER_EXP</v>
          </cell>
          <cell r="E354" t="str">
            <v>Operating Expenses</v>
          </cell>
          <cell r="F354" t="str">
            <v>Operation</v>
          </cell>
        </row>
        <row r="355">
          <cell r="C355">
            <v>9310</v>
          </cell>
          <cell r="D355" t="str">
            <v>OPER_EXP</v>
          </cell>
          <cell r="E355" t="str">
            <v>Operating Expenses</v>
          </cell>
          <cell r="F355" t="str">
            <v>Operation</v>
          </cell>
        </row>
        <row r="356">
          <cell r="C356">
            <v>9310</v>
          </cell>
          <cell r="D356" t="str">
            <v>OPER_EXP</v>
          </cell>
          <cell r="E356" t="str">
            <v>Operating Expenses</v>
          </cell>
          <cell r="F356" t="str">
            <v>Operation</v>
          </cell>
        </row>
        <row r="357">
          <cell r="C357">
            <v>9320</v>
          </cell>
          <cell r="D357" t="str">
            <v>OPER_EXP</v>
          </cell>
          <cell r="E357" t="str">
            <v>Operating Expenses</v>
          </cell>
          <cell r="F357" t="str">
            <v>Maintenance</v>
          </cell>
        </row>
        <row r="358">
          <cell r="C358">
            <v>9350</v>
          </cell>
          <cell r="D358" t="str">
            <v>OPER_EXP</v>
          </cell>
          <cell r="E358" t="str">
            <v>Operating Expenses</v>
          </cell>
          <cell r="F358" t="str">
            <v>Maintenance</v>
          </cell>
        </row>
        <row r="359">
          <cell r="C359">
            <v>8640</v>
          </cell>
          <cell r="D359" t="str">
            <v>OPER_EXP</v>
          </cell>
          <cell r="E359" t="str">
            <v>Operating Expenses</v>
          </cell>
          <cell r="F359" t="str">
            <v>Maintenance</v>
          </cell>
        </row>
        <row r="360">
          <cell r="C360">
            <v>9300</v>
          </cell>
          <cell r="D360" t="str">
            <v>OPER_EXP</v>
          </cell>
          <cell r="E360" t="str">
            <v>Operating Expenses</v>
          </cell>
          <cell r="F360" t="str">
            <v>Operation</v>
          </cell>
        </row>
        <row r="361">
          <cell r="C361">
            <v>1860</v>
          </cell>
          <cell r="D361" t="str">
            <v>DEFERRED_DEBITS</v>
          </cell>
          <cell r="E361" t="str">
            <v>Other</v>
          </cell>
          <cell r="F361" t="e">
            <v>#N/A</v>
          </cell>
        </row>
        <row r="362">
          <cell r="C362">
            <v>4810</v>
          </cell>
          <cell r="D362" t="str">
            <v>OTH_INC_DED</v>
          </cell>
          <cell r="E362" t="str">
            <v>NonOperating Expenses</v>
          </cell>
          <cell r="F362" t="str">
            <v>Other</v>
          </cell>
        </row>
        <row r="363">
          <cell r="C363">
            <v>8720</v>
          </cell>
          <cell r="D363" t="str">
            <v>OPER_EXP</v>
          </cell>
          <cell r="E363" t="str">
            <v>Operating Expenses</v>
          </cell>
          <cell r="F363" t="str">
            <v>Operation</v>
          </cell>
        </row>
        <row r="364">
          <cell r="C364">
            <v>4070</v>
          </cell>
          <cell r="D364" t="str">
            <v>OTH_INC_DED</v>
          </cell>
          <cell r="E364" t="str">
            <v>NonOperating Expenses</v>
          </cell>
          <cell r="F364" t="str">
            <v>Other</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row r="500">
          <cell r="C500">
            <v>0</v>
          </cell>
        </row>
        <row r="501">
          <cell r="C501">
            <v>0</v>
          </cell>
        </row>
        <row r="502">
          <cell r="C502">
            <v>0</v>
          </cell>
        </row>
        <row r="503">
          <cell r="C503">
            <v>0</v>
          </cell>
        </row>
        <row r="504">
          <cell r="C504">
            <v>0</v>
          </cell>
        </row>
        <row r="505">
          <cell r="C505">
            <v>0</v>
          </cell>
        </row>
        <row r="506">
          <cell r="C506">
            <v>0</v>
          </cell>
        </row>
        <row r="507">
          <cell r="C507">
            <v>0</v>
          </cell>
        </row>
        <row r="508">
          <cell r="C508">
            <v>0</v>
          </cell>
        </row>
        <row r="509">
          <cell r="C509">
            <v>0</v>
          </cell>
        </row>
        <row r="510">
          <cell r="C510">
            <v>0</v>
          </cell>
        </row>
        <row r="511">
          <cell r="C511">
            <v>0</v>
          </cell>
        </row>
        <row r="512">
          <cell r="C512">
            <v>0</v>
          </cell>
        </row>
        <row r="513">
          <cell r="C513">
            <v>0</v>
          </cell>
        </row>
        <row r="514">
          <cell r="C514">
            <v>0</v>
          </cell>
        </row>
        <row r="515">
          <cell r="C515">
            <v>0</v>
          </cell>
        </row>
        <row r="516">
          <cell r="C516">
            <v>0</v>
          </cell>
        </row>
        <row r="517">
          <cell r="C517">
            <v>0</v>
          </cell>
        </row>
        <row r="518">
          <cell r="C518">
            <v>0</v>
          </cell>
        </row>
        <row r="519">
          <cell r="C519">
            <v>0</v>
          </cell>
        </row>
        <row r="520">
          <cell r="C520">
            <v>0</v>
          </cell>
        </row>
        <row r="521">
          <cell r="C521">
            <v>0</v>
          </cell>
        </row>
        <row r="522">
          <cell r="C522">
            <v>0</v>
          </cell>
        </row>
        <row r="523">
          <cell r="C523">
            <v>0</v>
          </cell>
        </row>
        <row r="524">
          <cell r="C524">
            <v>0</v>
          </cell>
        </row>
        <row r="525">
          <cell r="C525">
            <v>0</v>
          </cell>
        </row>
        <row r="526">
          <cell r="C526">
            <v>0</v>
          </cell>
        </row>
        <row r="527">
          <cell r="C527">
            <v>0</v>
          </cell>
        </row>
        <row r="528">
          <cell r="C528">
            <v>0</v>
          </cell>
        </row>
        <row r="529">
          <cell r="C529">
            <v>0</v>
          </cell>
        </row>
        <row r="530">
          <cell r="C530">
            <v>0</v>
          </cell>
        </row>
        <row r="531">
          <cell r="C531">
            <v>0</v>
          </cell>
        </row>
        <row r="532">
          <cell r="C532">
            <v>0</v>
          </cell>
        </row>
        <row r="533">
          <cell r="C533">
            <v>0</v>
          </cell>
        </row>
        <row r="534">
          <cell r="C534">
            <v>0</v>
          </cell>
        </row>
        <row r="535">
          <cell r="C535">
            <v>0</v>
          </cell>
        </row>
        <row r="536">
          <cell r="C536">
            <v>0</v>
          </cell>
        </row>
        <row r="537">
          <cell r="C537">
            <v>0</v>
          </cell>
        </row>
        <row r="538">
          <cell r="C538">
            <v>0</v>
          </cell>
        </row>
        <row r="539">
          <cell r="C539">
            <v>0</v>
          </cell>
        </row>
        <row r="540">
          <cell r="C540">
            <v>0</v>
          </cell>
        </row>
        <row r="541">
          <cell r="C541">
            <v>0</v>
          </cell>
        </row>
        <row r="542">
          <cell r="C542">
            <v>0</v>
          </cell>
        </row>
        <row r="543">
          <cell r="C543">
            <v>0</v>
          </cell>
        </row>
        <row r="544">
          <cell r="C544">
            <v>0</v>
          </cell>
        </row>
        <row r="545">
          <cell r="C545">
            <v>0</v>
          </cell>
        </row>
        <row r="546">
          <cell r="C546">
            <v>0</v>
          </cell>
        </row>
        <row r="547">
          <cell r="C547">
            <v>0</v>
          </cell>
        </row>
        <row r="548">
          <cell r="C548">
            <v>0</v>
          </cell>
        </row>
        <row r="549">
          <cell r="C549">
            <v>0</v>
          </cell>
        </row>
        <row r="550">
          <cell r="C550">
            <v>0</v>
          </cell>
        </row>
        <row r="551">
          <cell r="C551">
            <v>0</v>
          </cell>
        </row>
        <row r="552">
          <cell r="C552">
            <v>0</v>
          </cell>
        </row>
        <row r="553">
          <cell r="C553">
            <v>0</v>
          </cell>
        </row>
        <row r="554">
          <cell r="C554">
            <v>0</v>
          </cell>
        </row>
        <row r="555">
          <cell r="C555">
            <v>0</v>
          </cell>
        </row>
        <row r="556">
          <cell r="C556">
            <v>0</v>
          </cell>
        </row>
        <row r="557">
          <cell r="C557">
            <v>0</v>
          </cell>
        </row>
        <row r="558">
          <cell r="C558">
            <v>0</v>
          </cell>
        </row>
        <row r="559">
          <cell r="C559">
            <v>0</v>
          </cell>
        </row>
        <row r="560">
          <cell r="C560">
            <v>0</v>
          </cell>
        </row>
        <row r="561">
          <cell r="C561">
            <v>0</v>
          </cell>
        </row>
        <row r="562">
          <cell r="C562">
            <v>0</v>
          </cell>
        </row>
        <row r="563">
          <cell r="C563">
            <v>0</v>
          </cell>
        </row>
        <row r="564">
          <cell r="C564">
            <v>0</v>
          </cell>
        </row>
        <row r="565">
          <cell r="C565">
            <v>0</v>
          </cell>
        </row>
        <row r="566">
          <cell r="C566">
            <v>0</v>
          </cell>
        </row>
        <row r="567">
          <cell r="C567">
            <v>0</v>
          </cell>
        </row>
        <row r="568">
          <cell r="C568">
            <v>0</v>
          </cell>
        </row>
        <row r="569">
          <cell r="C569">
            <v>0</v>
          </cell>
        </row>
        <row r="570">
          <cell r="C570">
            <v>0</v>
          </cell>
        </row>
        <row r="571">
          <cell r="C571">
            <v>0</v>
          </cell>
        </row>
        <row r="572">
          <cell r="C572">
            <v>0</v>
          </cell>
        </row>
        <row r="573">
          <cell r="C573">
            <v>0</v>
          </cell>
        </row>
        <row r="574">
          <cell r="C574">
            <v>0</v>
          </cell>
        </row>
        <row r="575">
          <cell r="C575">
            <v>0</v>
          </cell>
        </row>
        <row r="576">
          <cell r="C576">
            <v>0</v>
          </cell>
        </row>
        <row r="577">
          <cell r="C577">
            <v>0</v>
          </cell>
        </row>
        <row r="578">
          <cell r="C578">
            <v>0</v>
          </cell>
        </row>
        <row r="579">
          <cell r="C579">
            <v>0</v>
          </cell>
        </row>
        <row r="580">
          <cell r="C580">
            <v>0</v>
          </cell>
        </row>
        <row r="581">
          <cell r="C581">
            <v>0</v>
          </cell>
        </row>
        <row r="582">
          <cell r="C582">
            <v>0</v>
          </cell>
        </row>
        <row r="583">
          <cell r="C583">
            <v>0</v>
          </cell>
        </row>
        <row r="584">
          <cell r="C584">
            <v>0</v>
          </cell>
        </row>
        <row r="585">
          <cell r="C585">
            <v>0</v>
          </cell>
        </row>
        <row r="586">
          <cell r="C586">
            <v>0</v>
          </cell>
        </row>
        <row r="587">
          <cell r="C587">
            <v>0</v>
          </cell>
        </row>
        <row r="588">
          <cell r="C588">
            <v>0</v>
          </cell>
        </row>
        <row r="589">
          <cell r="C589">
            <v>0</v>
          </cell>
        </row>
        <row r="590">
          <cell r="C590">
            <v>0</v>
          </cell>
        </row>
        <row r="591">
          <cell r="C591">
            <v>0</v>
          </cell>
        </row>
        <row r="592">
          <cell r="C592">
            <v>0</v>
          </cell>
        </row>
        <row r="593">
          <cell r="C593">
            <v>0</v>
          </cell>
        </row>
        <row r="594">
          <cell r="C594">
            <v>0</v>
          </cell>
        </row>
        <row r="595">
          <cell r="C595">
            <v>0</v>
          </cell>
        </row>
        <row r="596">
          <cell r="C596">
            <v>0</v>
          </cell>
        </row>
        <row r="597">
          <cell r="C597">
            <v>0</v>
          </cell>
        </row>
        <row r="598">
          <cell r="C598">
            <v>0</v>
          </cell>
        </row>
        <row r="599">
          <cell r="C599">
            <v>0</v>
          </cell>
        </row>
        <row r="600">
          <cell r="C600">
            <v>0</v>
          </cell>
        </row>
        <row r="601">
          <cell r="C601">
            <v>0</v>
          </cell>
        </row>
        <row r="602">
          <cell r="C602">
            <v>0</v>
          </cell>
        </row>
        <row r="603">
          <cell r="C603">
            <v>0</v>
          </cell>
        </row>
        <row r="604">
          <cell r="C604">
            <v>0</v>
          </cell>
        </row>
        <row r="605">
          <cell r="C605">
            <v>0</v>
          </cell>
        </row>
        <row r="606">
          <cell r="C606">
            <v>0</v>
          </cell>
        </row>
        <row r="607">
          <cell r="C607">
            <v>0</v>
          </cell>
        </row>
        <row r="608">
          <cell r="C608">
            <v>0</v>
          </cell>
        </row>
        <row r="609">
          <cell r="C609">
            <v>0</v>
          </cell>
        </row>
        <row r="610">
          <cell r="C610">
            <v>0</v>
          </cell>
        </row>
        <row r="611">
          <cell r="C611">
            <v>0</v>
          </cell>
        </row>
        <row r="612">
          <cell r="C612">
            <v>0</v>
          </cell>
        </row>
        <row r="613">
          <cell r="C613">
            <v>0</v>
          </cell>
        </row>
        <row r="614">
          <cell r="C614">
            <v>0</v>
          </cell>
        </row>
        <row r="615">
          <cell r="C615">
            <v>0</v>
          </cell>
        </row>
        <row r="616">
          <cell r="C616">
            <v>0</v>
          </cell>
        </row>
        <row r="617">
          <cell r="C617">
            <v>0</v>
          </cell>
        </row>
        <row r="618">
          <cell r="C618">
            <v>0</v>
          </cell>
        </row>
        <row r="619">
          <cell r="C619">
            <v>0</v>
          </cell>
        </row>
        <row r="620">
          <cell r="C620">
            <v>0</v>
          </cell>
        </row>
        <row r="621">
          <cell r="C621">
            <v>0</v>
          </cell>
        </row>
        <row r="622">
          <cell r="C622">
            <v>0</v>
          </cell>
        </row>
        <row r="623">
          <cell r="C623">
            <v>0</v>
          </cell>
        </row>
        <row r="624">
          <cell r="C624">
            <v>0</v>
          </cell>
        </row>
        <row r="625">
          <cell r="C625">
            <v>0</v>
          </cell>
        </row>
        <row r="626">
          <cell r="C626">
            <v>0</v>
          </cell>
        </row>
        <row r="627">
          <cell r="C627">
            <v>0</v>
          </cell>
        </row>
        <row r="628">
          <cell r="C628">
            <v>0</v>
          </cell>
        </row>
        <row r="629">
          <cell r="C629">
            <v>0</v>
          </cell>
        </row>
        <row r="630">
          <cell r="C630">
            <v>0</v>
          </cell>
        </row>
        <row r="631">
          <cell r="C631">
            <v>0</v>
          </cell>
        </row>
        <row r="632">
          <cell r="C632">
            <v>0</v>
          </cell>
        </row>
        <row r="633">
          <cell r="C633">
            <v>0</v>
          </cell>
        </row>
        <row r="634">
          <cell r="C634">
            <v>0</v>
          </cell>
        </row>
        <row r="635">
          <cell r="C635">
            <v>0</v>
          </cell>
        </row>
        <row r="636">
          <cell r="C636">
            <v>0</v>
          </cell>
        </row>
        <row r="637">
          <cell r="C637">
            <v>0</v>
          </cell>
        </row>
        <row r="638">
          <cell r="C638">
            <v>0</v>
          </cell>
        </row>
        <row r="639">
          <cell r="C639">
            <v>0</v>
          </cell>
        </row>
        <row r="640">
          <cell r="C640">
            <v>0</v>
          </cell>
        </row>
        <row r="641">
          <cell r="C641">
            <v>0</v>
          </cell>
        </row>
        <row r="642">
          <cell r="C642">
            <v>0</v>
          </cell>
        </row>
        <row r="643">
          <cell r="C643">
            <v>0</v>
          </cell>
        </row>
        <row r="644">
          <cell r="C644">
            <v>0</v>
          </cell>
        </row>
        <row r="645">
          <cell r="C645">
            <v>0</v>
          </cell>
        </row>
        <row r="646">
          <cell r="C646">
            <v>0</v>
          </cell>
        </row>
        <row r="647">
          <cell r="C647">
            <v>0</v>
          </cell>
        </row>
        <row r="648">
          <cell r="C648">
            <v>0</v>
          </cell>
        </row>
        <row r="649">
          <cell r="C649">
            <v>0</v>
          </cell>
        </row>
        <row r="650">
          <cell r="C650">
            <v>0</v>
          </cell>
        </row>
        <row r="651">
          <cell r="C651">
            <v>0</v>
          </cell>
        </row>
        <row r="652">
          <cell r="C652">
            <v>0</v>
          </cell>
        </row>
        <row r="653">
          <cell r="C653">
            <v>0</v>
          </cell>
        </row>
        <row r="654">
          <cell r="C654">
            <v>0</v>
          </cell>
        </row>
        <row r="655">
          <cell r="C655">
            <v>0</v>
          </cell>
        </row>
        <row r="656">
          <cell r="C656">
            <v>0</v>
          </cell>
        </row>
        <row r="657">
          <cell r="C657">
            <v>0</v>
          </cell>
        </row>
        <row r="658">
          <cell r="C658">
            <v>0</v>
          </cell>
        </row>
        <row r="659">
          <cell r="C659">
            <v>0</v>
          </cell>
        </row>
        <row r="660">
          <cell r="C660">
            <v>0</v>
          </cell>
        </row>
        <row r="661">
          <cell r="C661">
            <v>0</v>
          </cell>
        </row>
        <row r="662">
          <cell r="C662">
            <v>0</v>
          </cell>
        </row>
        <row r="663">
          <cell r="C663">
            <v>0</v>
          </cell>
        </row>
        <row r="664">
          <cell r="C664">
            <v>0</v>
          </cell>
        </row>
        <row r="665">
          <cell r="C665">
            <v>0</v>
          </cell>
        </row>
        <row r="666">
          <cell r="C666">
            <v>0</v>
          </cell>
        </row>
        <row r="667">
          <cell r="C667">
            <v>0</v>
          </cell>
        </row>
        <row r="668">
          <cell r="C668">
            <v>0</v>
          </cell>
        </row>
        <row r="669">
          <cell r="C669">
            <v>0</v>
          </cell>
        </row>
        <row r="670">
          <cell r="C670">
            <v>0</v>
          </cell>
        </row>
        <row r="671">
          <cell r="C671">
            <v>0</v>
          </cell>
        </row>
        <row r="672">
          <cell r="C672">
            <v>0</v>
          </cell>
        </row>
        <row r="673">
          <cell r="C673">
            <v>0</v>
          </cell>
        </row>
        <row r="674">
          <cell r="C674">
            <v>0</v>
          </cell>
        </row>
        <row r="675">
          <cell r="C675">
            <v>0</v>
          </cell>
        </row>
        <row r="676">
          <cell r="C676">
            <v>0</v>
          </cell>
        </row>
        <row r="677">
          <cell r="C677">
            <v>0</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0</v>
          </cell>
        </row>
        <row r="705">
          <cell r="C705">
            <v>0</v>
          </cell>
        </row>
        <row r="706">
          <cell r="C706">
            <v>0</v>
          </cell>
        </row>
        <row r="707">
          <cell r="C707">
            <v>0</v>
          </cell>
        </row>
        <row r="708">
          <cell r="C708">
            <v>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row r="760">
          <cell r="C760">
            <v>0</v>
          </cell>
        </row>
        <row r="761">
          <cell r="C761">
            <v>0</v>
          </cell>
        </row>
        <row r="762">
          <cell r="C762">
            <v>0</v>
          </cell>
        </row>
        <row r="763">
          <cell r="C763">
            <v>0</v>
          </cell>
        </row>
        <row r="764">
          <cell r="C764">
            <v>0</v>
          </cell>
        </row>
        <row r="765">
          <cell r="C765">
            <v>0</v>
          </cell>
        </row>
        <row r="766">
          <cell r="C766">
            <v>0</v>
          </cell>
        </row>
        <row r="767">
          <cell r="C767">
            <v>0</v>
          </cell>
        </row>
        <row r="768">
          <cell r="C768">
            <v>0</v>
          </cell>
        </row>
        <row r="769">
          <cell r="C769">
            <v>0</v>
          </cell>
        </row>
        <row r="770">
          <cell r="C770">
            <v>0</v>
          </cell>
        </row>
        <row r="771">
          <cell r="C771">
            <v>0</v>
          </cell>
        </row>
        <row r="772">
          <cell r="C772">
            <v>0</v>
          </cell>
        </row>
        <row r="773">
          <cell r="C773">
            <v>0</v>
          </cell>
        </row>
        <row r="774">
          <cell r="C774">
            <v>0</v>
          </cell>
        </row>
        <row r="775">
          <cell r="C775">
            <v>0</v>
          </cell>
        </row>
        <row r="776">
          <cell r="C776">
            <v>0</v>
          </cell>
        </row>
        <row r="777">
          <cell r="C777">
            <v>0</v>
          </cell>
        </row>
        <row r="778">
          <cell r="C778">
            <v>0</v>
          </cell>
        </row>
        <row r="779">
          <cell r="C779">
            <v>0</v>
          </cell>
        </row>
        <row r="780">
          <cell r="C780">
            <v>0</v>
          </cell>
        </row>
        <row r="781">
          <cell r="C781">
            <v>0</v>
          </cell>
        </row>
        <row r="782">
          <cell r="C782">
            <v>0</v>
          </cell>
        </row>
        <row r="783">
          <cell r="C783">
            <v>0</v>
          </cell>
        </row>
        <row r="784">
          <cell r="C784">
            <v>0</v>
          </cell>
        </row>
        <row r="785">
          <cell r="C785">
            <v>0</v>
          </cell>
        </row>
        <row r="786">
          <cell r="C786">
            <v>0</v>
          </cell>
        </row>
        <row r="787">
          <cell r="C787">
            <v>0</v>
          </cell>
        </row>
        <row r="788">
          <cell r="C788">
            <v>0</v>
          </cell>
        </row>
        <row r="789">
          <cell r="C789">
            <v>0</v>
          </cell>
        </row>
        <row r="790">
          <cell r="C790">
            <v>0</v>
          </cell>
        </row>
        <row r="791">
          <cell r="C791">
            <v>0</v>
          </cell>
        </row>
        <row r="792">
          <cell r="C792">
            <v>0</v>
          </cell>
        </row>
        <row r="793">
          <cell r="C793">
            <v>0</v>
          </cell>
        </row>
        <row r="794">
          <cell r="C794">
            <v>0</v>
          </cell>
        </row>
        <row r="795">
          <cell r="C795">
            <v>0</v>
          </cell>
        </row>
        <row r="796">
          <cell r="C796">
            <v>0</v>
          </cell>
        </row>
        <row r="797">
          <cell r="C797">
            <v>0</v>
          </cell>
        </row>
        <row r="798">
          <cell r="C798">
            <v>0</v>
          </cell>
        </row>
        <row r="799">
          <cell r="C799">
            <v>0</v>
          </cell>
        </row>
        <row r="800">
          <cell r="C800">
            <v>0</v>
          </cell>
        </row>
        <row r="801">
          <cell r="C801">
            <v>0</v>
          </cell>
        </row>
        <row r="802">
          <cell r="C802">
            <v>0</v>
          </cell>
        </row>
        <row r="803">
          <cell r="C803">
            <v>0</v>
          </cell>
        </row>
        <row r="804">
          <cell r="C804">
            <v>0</v>
          </cell>
        </row>
        <row r="805">
          <cell r="C805">
            <v>0</v>
          </cell>
        </row>
        <row r="806">
          <cell r="C806">
            <v>0</v>
          </cell>
        </row>
        <row r="807">
          <cell r="C807">
            <v>0</v>
          </cell>
        </row>
        <row r="808">
          <cell r="C808">
            <v>0</v>
          </cell>
        </row>
        <row r="809">
          <cell r="C809">
            <v>0</v>
          </cell>
        </row>
        <row r="810">
          <cell r="C810">
            <v>0</v>
          </cell>
        </row>
        <row r="811">
          <cell r="C811">
            <v>0</v>
          </cell>
        </row>
        <row r="812">
          <cell r="C812">
            <v>0</v>
          </cell>
        </row>
        <row r="813">
          <cell r="C813">
            <v>0</v>
          </cell>
        </row>
        <row r="814">
          <cell r="C814">
            <v>0</v>
          </cell>
        </row>
        <row r="815">
          <cell r="C815">
            <v>0</v>
          </cell>
        </row>
        <row r="816">
          <cell r="C816">
            <v>0</v>
          </cell>
        </row>
        <row r="817">
          <cell r="C817">
            <v>0</v>
          </cell>
        </row>
        <row r="818">
          <cell r="C818">
            <v>0</v>
          </cell>
        </row>
        <row r="819">
          <cell r="C819">
            <v>0</v>
          </cell>
        </row>
        <row r="820">
          <cell r="C820">
            <v>0</v>
          </cell>
        </row>
        <row r="821">
          <cell r="C821">
            <v>0</v>
          </cell>
        </row>
        <row r="822">
          <cell r="C822">
            <v>0</v>
          </cell>
        </row>
        <row r="823">
          <cell r="C823">
            <v>0</v>
          </cell>
        </row>
        <row r="824">
          <cell r="C824">
            <v>0</v>
          </cell>
        </row>
        <row r="825">
          <cell r="C825">
            <v>0</v>
          </cell>
        </row>
        <row r="826">
          <cell r="C826">
            <v>0</v>
          </cell>
        </row>
        <row r="827">
          <cell r="C827">
            <v>0</v>
          </cell>
        </row>
        <row r="828">
          <cell r="C828">
            <v>0</v>
          </cell>
        </row>
        <row r="829">
          <cell r="C829">
            <v>0</v>
          </cell>
        </row>
        <row r="830">
          <cell r="C830">
            <v>0</v>
          </cell>
        </row>
        <row r="831">
          <cell r="C831">
            <v>0</v>
          </cell>
        </row>
        <row r="832">
          <cell r="C832">
            <v>0</v>
          </cell>
        </row>
        <row r="833">
          <cell r="C833">
            <v>0</v>
          </cell>
        </row>
        <row r="834">
          <cell r="C834">
            <v>0</v>
          </cell>
        </row>
        <row r="835">
          <cell r="C835">
            <v>0</v>
          </cell>
        </row>
        <row r="836">
          <cell r="C836">
            <v>0</v>
          </cell>
        </row>
        <row r="837">
          <cell r="C837">
            <v>0</v>
          </cell>
        </row>
        <row r="838">
          <cell r="C838">
            <v>0</v>
          </cell>
        </row>
        <row r="839">
          <cell r="C839">
            <v>0</v>
          </cell>
        </row>
        <row r="840">
          <cell r="C840">
            <v>0</v>
          </cell>
        </row>
        <row r="841">
          <cell r="C841">
            <v>0</v>
          </cell>
        </row>
        <row r="842">
          <cell r="C842">
            <v>0</v>
          </cell>
        </row>
        <row r="843">
          <cell r="C843">
            <v>0</v>
          </cell>
        </row>
        <row r="844">
          <cell r="C844">
            <v>0</v>
          </cell>
        </row>
        <row r="845">
          <cell r="C845">
            <v>0</v>
          </cell>
        </row>
        <row r="846">
          <cell r="C846">
            <v>0</v>
          </cell>
        </row>
        <row r="847">
          <cell r="C847">
            <v>0</v>
          </cell>
        </row>
        <row r="848">
          <cell r="C848">
            <v>0</v>
          </cell>
        </row>
        <row r="849">
          <cell r="C849">
            <v>0</v>
          </cell>
        </row>
        <row r="850">
          <cell r="C850">
            <v>0</v>
          </cell>
        </row>
        <row r="851">
          <cell r="C851">
            <v>0</v>
          </cell>
        </row>
        <row r="852">
          <cell r="C852">
            <v>0</v>
          </cell>
        </row>
        <row r="853">
          <cell r="C853">
            <v>0</v>
          </cell>
        </row>
        <row r="854">
          <cell r="C854">
            <v>0</v>
          </cell>
        </row>
        <row r="855">
          <cell r="C855">
            <v>0</v>
          </cell>
        </row>
        <row r="856">
          <cell r="C856">
            <v>0</v>
          </cell>
        </row>
        <row r="857">
          <cell r="C857">
            <v>0</v>
          </cell>
        </row>
        <row r="858">
          <cell r="C858">
            <v>0</v>
          </cell>
        </row>
        <row r="859">
          <cell r="C859">
            <v>0</v>
          </cell>
        </row>
        <row r="860">
          <cell r="C860">
            <v>0</v>
          </cell>
        </row>
        <row r="861">
          <cell r="C861">
            <v>0</v>
          </cell>
        </row>
        <row r="862">
          <cell r="C862">
            <v>0</v>
          </cell>
        </row>
        <row r="863">
          <cell r="C863">
            <v>0</v>
          </cell>
        </row>
        <row r="864">
          <cell r="C864">
            <v>0</v>
          </cell>
        </row>
        <row r="865">
          <cell r="C865">
            <v>0</v>
          </cell>
        </row>
        <row r="866">
          <cell r="C866">
            <v>0</v>
          </cell>
        </row>
        <row r="867">
          <cell r="C867">
            <v>0</v>
          </cell>
        </row>
        <row r="868">
          <cell r="C868">
            <v>0</v>
          </cell>
        </row>
        <row r="869">
          <cell r="C869">
            <v>0</v>
          </cell>
        </row>
        <row r="870">
          <cell r="C870">
            <v>0</v>
          </cell>
        </row>
        <row r="871">
          <cell r="C871">
            <v>0</v>
          </cell>
        </row>
        <row r="872">
          <cell r="C872">
            <v>0</v>
          </cell>
        </row>
        <row r="873">
          <cell r="C873">
            <v>0</v>
          </cell>
        </row>
        <row r="874">
          <cell r="C874">
            <v>0</v>
          </cell>
        </row>
        <row r="875">
          <cell r="C875">
            <v>0</v>
          </cell>
        </row>
        <row r="876">
          <cell r="C876">
            <v>0</v>
          </cell>
        </row>
        <row r="877">
          <cell r="C877">
            <v>0</v>
          </cell>
        </row>
        <row r="878">
          <cell r="C878">
            <v>0</v>
          </cell>
        </row>
        <row r="879">
          <cell r="C879">
            <v>0</v>
          </cell>
        </row>
        <row r="880">
          <cell r="C880">
            <v>0</v>
          </cell>
        </row>
        <row r="881">
          <cell r="C881">
            <v>0</v>
          </cell>
        </row>
        <row r="882">
          <cell r="C882">
            <v>0</v>
          </cell>
        </row>
        <row r="883">
          <cell r="C883">
            <v>0</v>
          </cell>
        </row>
        <row r="884">
          <cell r="C884">
            <v>0</v>
          </cell>
        </row>
        <row r="885">
          <cell r="C885">
            <v>0</v>
          </cell>
        </row>
        <row r="886">
          <cell r="C886">
            <v>0</v>
          </cell>
        </row>
        <row r="887">
          <cell r="C887">
            <v>0</v>
          </cell>
        </row>
        <row r="888">
          <cell r="C888">
            <v>0</v>
          </cell>
        </row>
        <row r="889">
          <cell r="C889">
            <v>0</v>
          </cell>
        </row>
        <row r="890">
          <cell r="C890">
            <v>0</v>
          </cell>
        </row>
        <row r="891">
          <cell r="C891">
            <v>0</v>
          </cell>
        </row>
        <row r="892">
          <cell r="C892">
            <v>0</v>
          </cell>
        </row>
        <row r="893">
          <cell r="C893">
            <v>0</v>
          </cell>
        </row>
        <row r="894">
          <cell r="C894">
            <v>0</v>
          </cell>
        </row>
        <row r="895">
          <cell r="C895">
            <v>0</v>
          </cell>
        </row>
        <row r="896">
          <cell r="C896">
            <v>0</v>
          </cell>
        </row>
        <row r="897">
          <cell r="C897">
            <v>0</v>
          </cell>
        </row>
        <row r="898">
          <cell r="C898">
            <v>0</v>
          </cell>
        </row>
        <row r="899">
          <cell r="C899">
            <v>0</v>
          </cell>
        </row>
        <row r="900">
          <cell r="C900">
            <v>0</v>
          </cell>
        </row>
        <row r="901">
          <cell r="C901">
            <v>0</v>
          </cell>
        </row>
        <row r="902">
          <cell r="C902">
            <v>0</v>
          </cell>
        </row>
        <row r="903">
          <cell r="C903">
            <v>0</v>
          </cell>
        </row>
        <row r="904">
          <cell r="C904">
            <v>0</v>
          </cell>
        </row>
        <row r="905">
          <cell r="C905">
            <v>0</v>
          </cell>
        </row>
        <row r="906">
          <cell r="C906">
            <v>0</v>
          </cell>
        </row>
        <row r="907">
          <cell r="C907">
            <v>0</v>
          </cell>
        </row>
        <row r="908">
          <cell r="C908">
            <v>0</v>
          </cell>
        </row>
        <row r="909">
          <cell r="C909">
            <v>0</v>
          </cell>
        </row>
        <row r="910">
          <cell r="C910">
            <v>0</v>
          </cell>
        </row>
        <row r="911">
          <cell r="C911">
            <v>0</v>
          </cell>
        </row>
        <row r="912">
          <cell r="C912">
            <v>0</v>
          </cell>
        </row>
        <row r="913">
          <cell r="C913">
            <v>0</v>
          </cell>
        </row>
        <row r="914">
          <cell r="C914">
            <v>0</v>
          </cell>
        </row>
        <row r="915">
          <cell r="C915">
            <v>0</v>
          </cell>
        </row>
        <row r="916">
          <cell r="C916">
            <v>0</v>
          </cell>
        </row>
        <row r="917">
          <cell r="C917">
            <v>0</v>
          </cell>
        </row>
        <row r="918">
          <cell r="C918">
            <v>0</v>
          </cell>
        </row>
        <row r="919">
          <cell r="C919">
            <v>0</v>
          </cell>
        </row>
        <row r="920">
          <cell r="C920">
            <v>0</v>
          </cell>
        </row>
        <row r="921">
          <cell r="C921">
            <v>0</v>
          </cell>
        </row>
        <row r="922">
          <cell r="C922">
            <v>0</v>
          </cell>
        </row>
        <row r="923">
          <cell r="C923">
            <v>0</v>
          </cell>
        </row>
        <row r="924">
          <cell r="C924">
            <v>0</v>
          </cell>
        </row>
        <row r="925">
          <cell r="C925">
            <v>0</v>
          </cell>
        </row>
        <row r="926">
          <cell r="C926">
            <v>0</v>
          </cell>
        </row>
        <row r="927">
          <cell r="C927">
            <v>0</v>
          </cell>
        </row>
        <row r="928">
          <cell r="C928">
            <v>0</v>
          </cell>
        </row>
        <row r="929">
          <cell r="C929">
            <v>0</v>
          </cell>
        </row>
        <row r="930">
          <cell r="C930">
            <v>0</v>
          </cell>
        </row>
        <row r="931">
          <cell r="C931">
            <v>0</v>
          </cell>
        </row>
        <row r="932">
          <cell r="C932">
            <v>0</v>
          </cell>
        </row>
        <row r="933">
          <cell r="C933">
            <v>0</v>
          </cell>
        </row>
        <row r="934">
          <cell r="C934">
            <v>0</v>
          </cell>
        </row>
        <row r="935">
          <cell r="C935">
            <v>0</v>
          </cell>
        </row>
        <row r="936">
          <cell r="C936">
            <v>0</v>
          </cell>
        </row>
        <row r="937">
          <cell r="C937">
            <v>0</v>
          </cell>
        </row>
        <row r="938">
          <cell r="C938">
            <v>0</v>
          </cell>
        </row>
        <row r="939">
          <cell r="C939">
            <v>0</v>
          </cell>
        </row>
        <row r="940">
          <cell r="C940">
            <v>0</v>
          </cell>
        </row>
        <row r="941">
          <cell r="C941">
            <v>0</v>
          </cell>
        </row>
        <row r="942">
          <cell r="C942">
            <v>0</v>
          </cell>
        </row>
        <row r="943">
          <cell r="C943">
            <v>0</v>
          </cell>
        </row>
        <row r="944">
          <cell r="C944">
            <v>0</v>
          </cell>
        </row>
        <row r="945">
          <cell r="C945">
            <v>0</v>
          </cell>
        </row>
        <row r="946">
          <cell r="C946">
            <v>0</v>
          </cell>
        </row>
        <row r="947">
          <cell r="C947">
            <v>0</v>
          </cell>
        </row>
        <row r="948">
          <cell r="C948">
            <v>0</v>
          </cell>
        </row>
        <row r="949">
          <cell r="C949">
            <v>0</v>
          </cell>
        </row>
        <row r="950">
          <cell r="C950">
            <v>0</v>
          </cell>
        </row>
        <row r="951">
          <cell r="C951">
            <v>0</v>
          </cell>
        </row>
        <row r="952">
          <cell r="C952">
            <v>0</v>
          </cell>
        </row>
        <row r="953">
          <cell r="C953">
            <v>0</v>
          </cell>
        </row>
        <row r="954">
          <cell r="C954">
            <v>0</v>
          </cell>
        </row>
        <row r="955">
          <cell r="C955">
            <v>0</v>
          </cell>
        </row>
        <row r="956">
          <cell r="C956">
            <v>0</v>
          </cell>
        </row>
        <row r="957">
          <cell r="C957">
            <v>0</v>
          </cell>
        </row>
        <row r="958">
          <cell r="C958">
            <v>0</v>
          </cell>
        </row>
        <row r="959">
          <cell r="C959">
            <v>0</v>
          </cell>
        </row>
        <row r="960">
          <cell r="C960">
            <v>0</v>
          </cell>
        </row>
        <row r="961">
          <cell r="C961">
            <v>0</v>
          </cell>
        </row>
        <row r="962">
          <cell r="C962">
            <v>0</v>
          </cell>
        </row>
        <row r="963">
          <cell r="C963">
            <v>0</v>
          </cell>
        </row>
        <row r="964">
          <cell r="C964">
            <v>0</v>
          </cell>
        </row>
        <row r="965">
          <cell r="C965">
            <v>0</v>
          </cell>
        </row>
        <row r="966">
          <cell r="C966">
            <v>0</v>
          </cell>
        </row>
        <row r="967">
          <cell r="C967">
            <v>0</v>
          </cell>
        </row>
        <row r="968">
          <cell r="C968">
            <v>0</v>
          </cell>
        </row>
        <row r="969">
          <cell r="C969">
            <v>0</v>
          </cell>
        </row>
        <row r="970">
          <cell r="C970">
            <v>0</v>
          </cell>
        </row>
        <row r="971">
          <cell r="C971">
            <v>0</v>
          </cell>
        </row>
        <row r="972">
          <cell r="C972">
            <v>0</v>
          </cell>
        </row>
        <row r="973">
          <cell r="C973">
            <v>0</v>
          </cell>
        </row>
        <row r="974">
          <cell r="C974">
            <v>0</v>
          </cell>
        </row>
        <row r="975">
          <cell r="C975">
            <v>0</v>
          </cell>
        </row>
        <row r="976">
          <cell r="C976">
            <v>0</v>
          </cell>
        </row>
        <row r="977">
          <cell r="C977">
            <v>0</v>
          </cell>
        </row>
        <row r="978">
          <cell r="C978">
            <v>0</v>
          </cell>
        </row>
        <row r="979">
          <cell r="C979">
            <v>0</v>
          </cell>
        </row>
        <row r="980">
          <cell r="C980">
            <v>0</v>
          </cell>
        </row>
        <row r="981">
          <cell r="C981">
            <v>0</v>
          </cell>
        </row>
        <row r="982">
          <cell r="C982">
            <v>0</v>
          </cell>
        </row>
        <row r="983">
          <cell r="C983">
            <v>0</v>
          </cell>
        </row>
        <row r="984">
          <cell r="C984">
            <v>0</v>
          </cell>
        </row>
        <row r="985">
          <cell r="C985">
            <v>0</v>
          </cell>
        </row>
        <row r="986">
          <cell r="C986">
            <v>0</v>
          </cell>
        </row>
        <row r="987">
          <cell r="C987">
            <v>0</v>
          </cell>
        </row>
        <row r="988">
          <cell r="C988">
            <v>0</v>
          </cell>
        </row>
        <row r="989">
          <cell r="C989">
            <v>0</v>
          </cell>
        </row>
        <row r="990">
          <cell r="C990">
            <v>0</v>
          </cell>
        </row>
        <row r="991">
          <cell r="C991">
            <v>0</v>
          </cell>
        </row>
        <row r="992">
          <cell r="C992">
            <v>0</v>
          </cell>
        </row>
        <row r="993">
          <cell r="C993">
            <v>0</v>
          </cell>
        </row>
        <row r="994">
          <cell r="C994">
            <v>0</v>
          </cell>
        </row>
        <row r="995">
          <cell r="C995">
            <v>0</v>
          </cell>
        </row>
        <row r="996">
          <cell r="C996">
            <v>0</v>
          </cell>
        </row>
        <row r="997">
          <cell r="C997">
            <v>0</v>
          </cell>
        </row>
        <row r="998">
          <cell r="C998">
            <v>0</v>
          </cell>
        </row>
        <row r="999">
          <cell r="C999">
            <v>0</v>
          </cell>
        </row>
        <row r="1000">
          <cell r="C1000">
            <v>0</v>
          </cell>
        </row>
        <row r="1001">
          <cell r="C1001">
            <v>0</v>
          </cell>
        </row>
        <row r="1002">
          <cell r="C1002">
            <v>0</v>
          </cell>
        </row>
        <row r="1003">
          <cell r="C1003">
            <v>0</v>
          </cell>
        </row>
        <row r="1004">
          <cell r="C1004">
            <v>0</v>
          </cell>
        </row>
        <row r="1005">
          <cell r="C1005">
            <v>0</v>
          </cell>
        </row>
        <row r="1006">
          <cell r="C1006">
            <v>0</v>
          </cell>
        </row>
        <row r="1007">
          <cell r="C1007">
            <v>0</v>
          </cell>
        </row>
        <row r="1008">
          <cell r="C1008">
            <v>0</v>
          </cell>
        </row>
        <row r="1009">
          <cell r="C1009">
            <v>0</v>
          </cell>
        </row>
        <row r="1010">
          <cell r="C1010">
            <v>0</v>
          </cell>
        </row>
        <row r="1011">
          <cell r="C1011">
            <v>0</v>
          </cell>
        </row>
        <row r="1012">
          <cell r="C1012">
            <v>0</v>
          </cell>
        </row>
        <row r="1013">
          <cell r="C1013">
            <v>0</v>
          </cell>
        </row>
        <row r="1014">
          <cell r="C1014">
            <v>0</v>
          </cell>
        </row>
        <row r="1015">
          <cell r="C1015">
            <v>0</v>
          </cell>
        </row>
        <row r="1016">
          <cell r="C1016">
            <v>0</v>
          </cell>
        </row>
        <row r="1017">
          <cell r="C1017">
            <v>0</v>
          </cell>
        </row>
        <row r="1018">
          <cell r="C1018">
            <v>0</v>
          </cell>
        </row>
        <row r="1019">
          <cell r="C1019">
            <v>0</v>
          </cell>
        </row>
        <row r="1020">
          <cell r="C1020">
            <v>0</v>
          </cell>
        </row>
        <row r="1021">
          <cell r="C1021">
            <v>0</v>
          </cell>
        </row>
        <row r="1022">
          <cell r="C1022">
            <v>0</v>
          </cell>
        </row>
        <row r="1023">
          <cell r="C1023">
            <v>0</v>
          </cell>
        </row>
        <row r="1024">
          <cell r="C1024">
            <v>0</v>
          </cell>
        </row>
        <row r="1025">
          <cell r="C1025">
            <v>0</v>
          </cell>
        </row>
        <row r="1026">
          <cell r="C1026">
            <v>0</v>
          </cell>
        </row>
        <row r="1027">
          <cell r="C1027">
            <v>0</v>
          </cell>
        </row>
        <row r="1028">
          <cell r="C1028">
            <v>0</v>
          </cell>
        </row>
        <row r="1029">
          <cell r="C1029">
            <v>0</v>
          </cell>
        </row>
        <row r="1030">
          <cell r="C1030">
            <v>0</v>
          </cell>
        </row>
        <row r="1031">
          <cell r="C1031">
            <v>0</v>
          </cell>
        </row>
        <row r="1032">
          <cell r="C1032">
            <v>0</v>
          </cell>
        </row>
        <row r="1033">
          <cell r="C1033">
            <v>0</v>
          </cell>
        </row>
        <row r="1034">
          <cell r="C1034">
            <v>0</v>
          </cell>
        </row>
        <row r="1035">
          <cell r="C1035">
            <v>0</v>
          </cell>
        </row>
        <row r="1036">
          <cell r="C1036">
            <v>0</v>
          </cell>
        </row>
        <row r="1037">
          <cell r="C1037">
            <v>0</v>
          </cell>
        </row>
        <row r="1038">
          <cell r="C1038">
            <v>0</v>
          </cell>
        </row>
        <row r="1039">
          <cell r="C1039">
            <v>0</v>
          </cell>
        </row>
        <row r="1040">
          <cell r="C1040">
            <v>0</v>
          </cell>
        </row>
        <row r="1041">
          <cell r="C1041">
            <v>0</v>
          </cell>
        </row>
        <row r="1042">
          <cell r="C1042">
            <v>0</v>
          </cell>
        </row>
        <row r="1043">
          <cell r="C1043">
            <v>0</v>
          </cell>
        </row>
        <row r="1044">
          <cell r="C1044">
            <v>0</v>
          </cell>
        </row>
        <row r="1045">
          <cell r="C1045">
            <v>0</v>
          </cell>
        </row>
        <row r="1046">
          <cell r="C1046">
            <v>0</v>
          </cell>
        </row>
        <row r="1047">
          <cell r="C1047">
            <v>0</v>
          </cell>
        </row>
        <row r="1048">
          <cell r="C1048">
            <v>0</v>
          </cell>
        </row>
        <row r="1049">
          <cell r="C1049">
            <v>0</v>
          </cell>
        </row>
        <row r="1050">
          <cell r="C1050">
            <v>0</v>
          </cell>
        </row>
        <row r="1051">
          <cell r="C1051">
            <v>0</v>
          </cell>
        </row>
        <row r="1052">
          <cell r="C1052">
            <v>0</v>
          </cell>
        </row>
        <row r="1053">
          <cell r="C1053">
            <v>0</v>
          </cell>
        </row>
        <row r="1054">
          <cell r="C1054">
            <v>0</v>
          </cell>
        </row>
        <row r="1055">
          <cell r="C1055">
            <v>0</v>
          </cell>
        </row>
        <row r="1056">
          <cell r="C1056">
            <v>0</v>
          </cell>
        </row>
        <row r="1057">
          <cell r="C1057">
            <v>0</v>
          </cell>
        </row>
        <row r="1058">
          <cell r="C1058">
            <v>0</v>
          </cell>
        </row>
        <row r="1059">
          <cell r="C1059">
            <v>0</v>
          </cell>
        </row>
        <row r="1060">
          <cell r="C1060">
            <v>0</v>
          </cell>
        </row>
        <row r="1061">
          <cell r="C1061">
            <v>0</v>
          </cell>
        </row>
        <row r="1062">
          <cell r="C1062">
            <v>0</v>
          </cell>
        </row>
        <row r="1063">
          <cell r="C1063">
            <v>0</v>
          </cell>
        </row>
        <row r="1064">
          <cell r="C1064">
            <v>0</v>
          </cell>
        </row>
        <row r="1065">
          <cell r="C1065">
            <v>0</v>
          </cell>
        </row>
        <row r="1066">
          <cell r="C1066">
            <v>0</v>
          </cell>
        </row>
        <row r="1067">
          <cell r="C1067">
            <v>0</v>
          </cell>
        </row>
        <row r="1068">
          <cell r="C1068">
            <v>0</v>
          </cell>
        </row>
        <row r="1069">
          <cell r="C1069">
            <v>0</v>
          </cell>
        </row>
        <row r="1070">
          <cell r="C1070">
            <v>0</v>
          </cell>
        </row>
        <row r="1071">
          <cell r="C1071">
            <v>0</v>
          </cell>
        </row>
        <row r="1072">
          <cell r="C1072">
            <v>0</v>
          </cell>
        </row>
        <row r="1073">
          <cell r="C1073">
            <v>0</v>
          </cell>
        </row>
        <row r="1074">
          <cell r="C1074">
            <v>0</v>
          </cell>
        </row>
        <row r="1075">
          <cell r="C1075">
            <v>0</v>
          </cell>
        </row>
        <row r="1076">
          <cell r="C1076">
            <v>0</v>
          </cell>
        </row>
        <row r="1077">
          <cell r="C1077">
            <v>0</v>
          </cell>
        </row>
        <row r="1078">
          <cell r="C1078">
            <v>0</v>
          </cell>
        </row>
        <row r="1079">
          <cell r="C1079">
            <v>0</v>
          </cell>
        </row>
        <row r="1080">
          <cell r="C1080">
            <v>0</v>
          </cell>
        </row>
        <row r="1081">
          <cell r="C1081">
            <v>0</v>
          </cell>
        </row>
        <row r="1082">
          <cell r="C1082">
            <v>0</v>
          </cell>
        </row>
        <row r="1083">
          <cell r="C1083">
            <v>0</v>
          </cell>
        </row>
        <row r="1084">
          <cell r="C1084">
            <v>0</v>
          </cell>
        </row>
        <row r="1085">
          <cell r="C1085">
            <v>0</v>
          </cell>
        </row>
        <row r="1086">
          <cell r="C1086">
            <v>0</v>
          </cell>
        </row>
        <row r="1087">
          <cell r="C1087">
            <v>0</v>
          </cell>
        </row>
        <row r="1088">
          <cell r="C1088">
            <v>0</v>
          </cell>
        </row>
        <row r="1089">
          <cell r="C1089">
            <v>0</v>
          </cell>
        </row>
        <row r="1090">
          <cell r="C1090">
            <v>0</v>
          </cell>
        </row>
        <row r="1091">
          <cell r="C1091">
            <v>0</v>
          </cell>
        </row>
        <row r="1092">
          <cell r="C1092">
            <v>0</v>
          </cell>
        </row>
        <row r="1093">
          <cell r="C1093">
            <v>0</v>
          </cell>
        </row>
        <row r="1094">
          <cell r="C1094">
            <v>0</v>
          </cell>
        </row>
        <row r="1095">
          <cell r="C1095">
            <v>0</v>
          </cell>
        </row>
        <row r="1096">
          <cell r="C1096">
            <v>0</v>
          </cell>
        </row>
        <row r="1097">
          <cell r="C1097">
            <v>0</v>
          </cell>
        </row>
        <row r="1098">
          <cell r="C1098">
            <v>0</v>
          </cell>
        </row>
        <row r="1099">
          <cell r="C1099">
            <v>0</v>
          </cell>
        </row>
        <row r="1100">
          <cell r="C1100">
            <v>0</v>
          </cell>
        </row>
        <row r="1101">
          <cell r="C1101">
            <v>0</v>
          </cell>
        </row>
        <row r="1102">
          <cell r="C1102">
            <v>0</v>
          </cell>
        </row>
        <row r="1103">
          <cell r="C1103">
            <v>0</v>
          </cell>
        </row>
        <row r="1104">
          <cell r="C1104">
            <v>0</v>
          </cell>
        </row>
        <row r="1105">
          <cell r="C1105">
            <v>0</v>
          </cell>
        </row>
        <row r="1106">
          <cell r="C1106">
            <v>0</v>
          </cell>
        </row>
        <row r="1107">
          <cell r="C1107">
            <v>0</v>
          </cell>
        </row>
        <row r="1108">
          <cell r="C1108">
            <v>0</v>
          </cell>
        </row>
        <row r="1109">
          <cell r="C1109">
            <v>0</v>
          </cell>
        </row>
        <row r="1110">
          <cell r="C1110">
            <v>0</v>
          </cell>
        </row>
        <row r="1111">
          <cell r="C1111">
            <v>0</v>
          </cell>
        </row>
        <row r="1112">
          <cell r="C1112">
            <v>0</v>
          </cell>
        </row>
        <row r="1113">
          <cell r="C1113">
            <v>0</v>
          </cell>
        </row>
        <row r="1114">
          <cell r="C1114">
            <v>0</v>
          </cell>
        </row>
        <row r="1115">
          <cell r="C1115">
            <v>0</v>
          </cell>
        </row>
        <row r="1116">
          <cell r="C1116">
            <v>0</v>
          </cell>
        </row>
        <row r="1117">
          <cell r="C1117">
            <v>0</v>
          </cell>
        </row>
        <row r="1118">
          <cell r="C1118">
            <v>0</v>
          </cell>
        </row>
        <row r="1119">
          <cell r="C1119">
            <v>0</v>
          </cell>
        </row>
        <row r="1120">
          <cell r="C1120">
            <v>0</v>
          </cell>
        </row>
        <row r="1121">
          <cell r="C1121">
            <v>0</v>
          </cell>
        </row>
        <row r="1122">
          <cell r="C1122">
            <v>0</v>
          </cell>
        </row>
        <row r="1123">
          <cell r="C1123">
            <v>0</v>
          </cell>
        </row>
        <row r="1124">
          <cell r="C1124">
            <v>0</v>
          </cell>
        </row>
        <row r="1125">
          <cell r="C1125">
            <v>0</v>
          </cell>
        </row>
        <row r="1126">
          <cell r="C1126">
            <v>0</v>
          </cell>
        </row>
        <row r="1127">
          <cell r="C1127">
            <v>0</v>
          </cell>
        </row>
        <row r="1128">
          <cell r="C1128">
            <v>0</v>
          </cell>
        </row>
        <row r="1129">
          <cell r="C1129">
            <v>0</v>
          </cell>
        </row>
        <row r="1130">
          <cell r="C1130">
            <v>0</v>
          </cell>
        </row>
        <row r="1131">
          <cell r="C1131">
            <v>0</v>
          </cell>
        </row>
        <row r="1132">
          <cell r="C1132">
            <v>0</v>
          </cell>
        </row>
        <row r="1133">
          <cell r="C1133">
            <v>0</v>
          </cell>
        </row>
        <row r="1134">
          <cell r="C1134">
            <v>0</v>
          </cell>
        </row>
        <row r="1135">
          <cell r="C1135">
            <v>0</v>
          </cell>
        </row>
        <row r="1136">
          <cell r="C1136">
            <v>0</v>
          </cell>
        </row>
        <row r="1137">
          <cell r="C1137">
            <v>0</v>
          </cell>
        </row>
        <row r="1138">
          <cell r="C1138">
            <v>0</v>
          </cell>
        </row>
        <row r="1139">
          <cell r="C1139">
            <v>0</v>
          </cell>
        </row>
        <row r="1140">
          <cell r="C1140">
            <v>0</v>
          </cell>
        </row>
        <row r="1141">
          <cell r="C1141">
            <v>0</v>
          </cell>
        </row>
        <row r="1142">
          <cell r="C1142">
            <v>0</v>
          </cell>
        </row>
        <row r="1143">
          <cell r="C1143">
            <v>0</v>
          </cell>
        </row>
        <row r="1144">
          <cell r="C1144">
            <v>0</v>
          </cell>
        </row>
        <row r="1145">
          <cell r="C1145">
            <v>0</v>
          </cell>
        </row>
        <row r="1146">
          <cell r="C1146">
            <v>0</v>
          </cell>
        </row>
        <row r="1147">
          <cell r="C1147">
            <v>0</v>
          </cell>
        </row>
        <row r="1148">
          <cell r="C1148">
            <v>0</v>
          </cell>
        </row>
        <row r="1149">
          <cell r="C1149">
            <v>0</v>
          </cell>
        </row>
        <row r="1150">
          <cell r="C1150">
            <v>0</v>
          </cell>
        </row>
        <row r="1151">
          <cell r="C1151">
            <v>0</v>
          </cell>
        </row>
        <row r="1152">
          <cell r="C1152">
            <v>0</v>
          </cell>
        </row>
        <row r="1153">
          <cell r="C1153">
            <v>0</v>
          </cell>
        </row>
        <row r="1154">
          <cell r="C1154">
            <v>0</v>
          </cell>
        </row>
        <row r="1155">
          <cell r="C1155">
            <v>0</v>
          </cell>
        </row>
        <row r="1156">
          <cell r="C1156">
            <v>0</v>
          </cell>
        </row>
        <row r="1157">
          <cell r="C1157">
            <v>0</v>
          </cell>
        </row>
        <row r="1158">
          <cell r="C1158">
            <v>0</v>
          </cell>
        </row>
        <row r="1159">
          <cell r="C1159">
            <v>0</v>
          </cell>
        </row>
        <row r="1160">
          <cell r="C1160">
            <v>0</v>
          </cell>
        </row>
        <row r="1161">
          <cell r="C1161">
            <v>0</v>
          </cell>
        </row>
        <row r="1162">
          <cell r="C1162">
            <v>0</v>
          </cell>
        </row>
        <row r="1163">
          <cell r="C1163">
            <v>0</v>
          </cell>
        </row>
        <row r="1164">
          <cell r="C1164">
            <v>0</v>
          </cell>
        </row>
        <row r="1165">
          <cell r="C1165">
            <v>0</v>
          </cell>
        </row>
        <row r="1166">
          <cell r="C1166">
            <v>0</v>
          </cell>
        </row>
        <row r="1167">
          <cell r="C1167">
            <v>0</v>
          </cell>
        </row>
        <row r="1168">
          <cell r="C1168">
            <v>0</v>
          </cell>
        </row>
        <row r="1169">
          <cell r="C1169">
            <v>0</v>
          </cell>
        </row>
        <row r="1170">
          <cell r="C1170">
            <v>0</v>
          </cell>
        </row>
        <row r="1171">
          <cell r="C1171">
            <v>0</v>
          </cell>
        </row>
        <row r="1172">
          <cell r="C1172">
            <v>0</v>
          </cell>
        </row>
        <row r="1173">
          <cell r="C1173">
            <v>0</v>
          </cell>
        </row>
        <row r="1174">
          <cell r="C1174">
            <v>0</v>
          </cell>
        </row>
        <row r="1175">
          <cell r="C1175">
            <v>0</v>
          </cell>
        </row>
        <row r="1176">
          <cell r="C1176">
            <v>0</v>
          </cell>
        </row>
        <row r="1177">
          <cell r="C1177">
            <v>0</v>
          </cell>
        </row>
        <row r="1178">
          <cell r="C1178">
            <v>0</v>
          </cell>
        </row>
        <row r="1179">
          <cell r="C1179">
            <v>0</v>
          </cell>
        </row>
        <row r="1180">
          <cell r="C1180">
            <v>0</v>
          </cell>
        </row>
        <row r="1181">
          <cell r="C1181">
            <v>0</v>
          </cell>
        </row>
        <row r="1182">
          <cell r="C1182">
            <v>0</v>
          </cell>
        </row>
        <row r="1183">
          <cell r="C1183">
            <v>0</v>
          </cell>
        </row>
        <row r="1184">
          <cell r="C1184">
            <v>0</v>
          </cell>
        </row>
        <row r="1185">
          <cell r="C1185">
            <v>0</v>
          </cell>
        </row>
        <row r="1186">
          <cell r="C1186">
            <v>0</v>
          </cell>
        </row>
        <row r="1187">
          <cell r="C1187">
            <v>0</v>
          </cell>
        </row>
        <row r="1188">
          <cell r="C1188">
            <v>0</v>
          </cell>
        </row>
        <row r="1189">
          <cell r="C1189">
            <v>0</v>
          </cell>
        </row>
        <row r="1190">
          <cell r="C1190">
            <v>0</v>
          </cell>
        </row>
        <row r="1191">
          <cell r="C1191">
            <v>0</v>
          </cell>
        </row>
        <row r="1192">
          <cell r="C1192">
            <v>0</v>
          </cell>
        </row>
        <row r="1193">
          <cell r="C1193">
            <v>0</v>
          </cell>
        </row>
        <row r="1194">
          <cell r="C1194">
            <v>0</v>
          </cell>
        </row>
        <row r="1195">
          <cell r="C1195">
            <v>0</v>
          </cell>
        </row>
        <row r="1196">
          <cell r="C1196">
            <v>0</v>
          </cell>
        </row>
        <row r="1197">
          <cell r="C1197">
            <v>0</v>
          </cell>
        </row>
        <row r="1198">
          <cell r="C1198">
            <v>0</v>
          </cell>
        </row>
        <row r="1199">
          <cell r="C1199">
            <v>0</v>
          </cell>
        </row>
        <row r="1200">
          <cell r="C1200">
            <v>0</v>
          </cell>
        </row>
        <row r="1201">
          <cell r="C1201">
            <v>0</v>
          </cell>
        </row>
        <row r="1202">
          <cell r="C1202">
            <v>0</v>
          </cell>
        </row>
        <row r="1203">
          <cell r="C1203">
            <v>0</v>
          </cell>
        </row>
        <row r="1204">
          <cell r="C1204">
            <v>0</v>
          </cell>
        </row>
        <row r="1205">
          <cell r="C1205">
            <v>0</v>
          </cell>
        </row>
        <row r="1206">
          <cell r="C1206">
            <v>0</v>
          </cell>
        </row>
        <row r="1207">
          <cell r="C1207">
            <v>0</v>
          </cell>
        </row>
        <row r="1208">
          <cell r="C1208">
            <v>0</v>
          </cell>
        </row>
        <row r="1209">
          <cell r="C1209">
            <v>0</v>
          </cell>
        </row>
        <row r="1210">
          <cell r="C1210">
            <v>0</v>
          </cell>
        </row>
        <row r="1211">
          <cell r="C1211">
            <v>0</v>
          </cell>
        </row>
        <row r="1212">
          <cell r="C1212">
            <v>0</v>
          </cell>
        </row>
        <row r="1213">
          <cell r="C1213">
            <v>0</v>
          </cell>
        </row>
        <row r="1214">
          <cell r="C1214">
            <v>0</v>
          </cell>
        </row>
        <row r="1215">
          <cell r="C1215">
            <v>0</v>
          </cell>
        </row>
        <row r="1216">
          <cell r="C1216">
            <v>0</v>
          </cell>
        </row>
        <row r="1217">
          <cell r="C1217">
            <v>0</v>
          </cell>
        </row>
        <row r="1218">
          <cell r="C1218">
            <v>0</v>
          </cell>
        </row>
        <row r="1219">
          <cell r="C1219">
            <v>0</v>
          </cell>
        </row>
        <row r="1220">
          <cell r="C1220">
            <v>0</v>
          </cell>
        </row>
        <row r="1221">
          <cell r="C1221">
            <v>0</v>
          </cell>
        </row>
        <row r="1222">
          <cell r="C1222">
            <v>0</v>
          </cell>
        </row>
        <row r="1223">
          <cell r="C1223">
            <v>0</v>
          </cell>
        </row>
        <row r="1224">
          <cell r="C1224">
            <v>0</v>
          </cell>
        </row>
        <row r="1225">
          <cell r="C1225">
            <v>0</v>
          </cell>
        </row>
        <row r="1226">
          <cell r="C1226">
            <v>0</v>
          </cell>
        </row>
        <row r="1227">
          <cell r="C1227">
            <v>0</v>
          </cell>
        </row>
        <row r="1228">
          <cell r="C1228">
            <v>0</v>
          </cell>
        </row>
        <row r="1229">
          <cell r="C1229">
            <v>0</v>
          </cell>
        </row>
        <row r="1230">
          <cell r="C1230">
            <v>0</v>
          </cell>
        </row>
        <row r="1231">
          <cell r="C1231">
            <v>0</v>
          </cell>
        </row>
        <row r="1232">
          <cell r="C1232">
            <v>0</v>
          </cell>
        </row>
        <row r="1233">
          <cell r="C1233">
            <v>0</v>
          </cell>
        </row>
        <row r="1234">
          <cell r="C1234">
            <v>0</v>
          </cell>
        </row>
        <row r="1235">
          <cell r="C1235">
            <v>0</v>
          </cell>
        </row>
        <row r="1236">
          <cell r="C1236">
            <v>0</v>
          </cell>
        </row>
        <row r="1237">
          <cell r="C1237">
            <v>0</v>
          </cell>
        </row>
        <row r="1238">
          <cell r="C1238">
            <v>0</v>
          </cell>
        </row>
        <row r="1239">
          <cell r="C1239">
            <v>0</v>
          </cell>
        </row>
        <row r="1240">
          <cell r="C1240">
            <v>0</v>
          </cell>
        </row>
        <row r="1241">
          <cell r="C1241">
            <v>0</v>
          </cell>
        </row>
        <row r="1242">
          <cell r="C1242">
            <v>0</v>
          </cell>
        </row>
        <row r="1243">
          <cell r="C1243">
            <v>0</v>
          </cell>
        </row>
        <row r="1244">
          <cell r="C1244">
            <v>0</v>
          </cell>
        </row>
        <row r="1245">
          <cell r="C1245">
            <v>0</v>
          </cell>
        </row>
        <row r="1246">
          <cell r="C1246">
            <v>0</v>
          </cell>
        </row>
        <row r="1247">
          <cell r="C1247">
            <v>0</v>
          </cell>
        </row>
        <row r="1248">
          <cell r="C1248">
            <v>0</v>
          </cell>
        </row>
        <row r="1249">
          <cell r="C1249">
            <v>0</v>
          </cell>
        </row>
        <row r="1250">
          <cell r="C1250">
            <v>0</v>
          </cell>
        </row>
        <row r="1251">
          <cell r="C1251">
            <v>0</v>
          </cell>
        </row>
        <row r="1252">
          <cell r="C1252">
            <v>0</v>
          </cell>
        </row>
        <row r="1253">
          <cell r="C1253">
            <v>0</v>
          </cell>
        </row>
        <row r="1254">
          <cell r="C1254">
            <v>0</v>
          </cell>
        </row>
        <row r="1255">
          <cell r="C1255">
            <v>0</v>
          </cell>
        </row>
        <row r="1256">
          <cell r="C1256">
            <v>0</v>
          </cell>
        </row>
        <row r="1257">
          <cell r="C1257">
            <v>0</v>
          </cell>
        </row>
        <row r="1258">
          <cell r="C1258">
            <v>0</v>
          </cell>
        </row>
        <row r="1259">
          <cell r="C1259">
            <v>0</v>
          </cell>
        </row>
        <row r="1260">
          <cell r="C1260">
            <v>0</v>
          </cell>
        </row>
        <row r="1261">
          <cell r="C1261">
            <v>0</v>
          </cell>
        </row>
        <row r="1262">
          <cell r="C1262">
            <v>0</v>
          </cell>
        </row>
        <row r="1263">
          <cell r="C1263">
            <v>0</v>
          </cell>
        </row>
        <row r="1264">
          <cell r="C1264">
            <v>0</v>
          </cell>
        </row>
        <row r="1265">
          <cell r="C1265">
            <v>0</v>
          </cell>
        </row>
        <row r="1266">
          <cell r="C1266">
            <v>0</v>
          </cell>
        </row>
        <row r="1267">
          <cell r="C1267">
            <v>0</v>
          </cell>
        </row>
        <row r="1268">
          <cell r="C1268">
            <v>0</v>
          </cell>
        </row>
        <row r="1269">
          <cell r="C1269">
            <v>0</v>
          </cell>
        </row>
        <row r="1270">
          <cell r="C1270">
            <v>0</v>
          </cell>
        </row>
        <row r="1271">
          <cell r="C1271">
            <v>0</v>
          </cell>
        </row>
        <row r="1272">
          <cell r="C1272">
            <v>0</v>
          </cell>
        </row>
        <row r="1273">
          <cell r="C1273">
            <v>0</v>
          </cell>
        </row>
        <row r="1274">
          <cell r="C1274">
            <v>0</v>
          </cell>
        </row>
        <row r="1275">
          <cell r="C1275">
            <v>0</v>
          </cell>
        </row>
        <row r="1276">
          <cell r="C1276">
            <v>0</v>
          </cell>
        </row>
        <row r="1277">
          <cell r="C1277">
            <v>0</v>
          </cell>
        </row>
        <row r="1278">
          <cell r="C1278">
            <v>0</v>
          </cell>
        </row>
        <row r="1279">
          <cell r="C1279">
            <v>0</v>
          </cell>
        </row>
        <row r="1280">
          <cell r="C1280">
            <v>0</v>
          </cell>
        </row>
        <row r="1281">
          <cell r="C1281">
            <v>0</v>
          </cell>
        </row>
        <row r="1282">
          <cell r="C1282">
            <v>0</v>
          </cell>
        </row>
        <row r="1283">
          <cell r="C1283">
            <v>0</v>
          </cell>
        </row>
        <row r="1284">
          <cell r="C1284">
            <v>0</v>
          </cell>
        </row>
        <row r="1285">
          <cell r="C1285">
            <v>0</v>
          </cell>
        </row>
        <row r="1286">
          <cell r="C1286">
            <v>0</v>
          </cell>
        </row>
        <row r="1287">
          <cell r="C1287">
            <v>0</v>
          </cell>
        </row>
        <row r="1288">
          <cell r="C1288">
            <v>0</v>
          </cell>
        </row>
        <row r="1289">
          <cell r="C1289">
            <v>0</v>
          </cell>
        </row>
        <row r="1290">
          <cell r="C1290">
            <v>0</v>
          </cell>
        </row>
        <row r="1291">
          <cell r="C1291">
            <v>0</v>
          </cell>
        </row>
        <row r="1292">
          <cell r="C1292">
            <v>0</v>
          </cell>
        </row>
        <row r="1293">
          <cell r="C1293">
            <v>0</v>
          </cell>
        </row>
        <row r="1294">
          <cell r="C1294">
            <v>0</v>
          </cell>
        </row>
        <row r="1295">
          <cell r="C1295">
            <v>0</v>
          </cell>
        </row>
        <row r="1296">
          <cell r="C1296">
            <v>0</v>
          </cell>
        </row>
        <row r="1297">
          <cell r="C1297">
            <v>0</v>
          </cell>
        </row>
        <row r="1298">
          <cell r="C1298">
            <v>0</v>
          </cell>
        </row>
        <row r="1299">
          <cell r="C1299">
            <v>0</v>
          </cell>
        </row>
        <row r="1300">
          <cell r="C1300">
            <v>0</v>
          </cell>
        </row>
        <row r="1301">
          <cell r="C1301">
            <v>0</v>
          </cell>
        </row>
        <row r="1302">
          <cell r="C1302">
            <v>0</v>
          </cell>
        </row>
        <row r="1303">
          <cell r="C1303">
            <v>0</v>
          </cell>
        </row>
        <row r="1304">
          <cell r="C1304">
            <v>0</v>
          </cell>
        </row>
        <row r="1305">
          <cell r="C1305">
            <v>0</v>
          </cell>
        </row>
        <row r="1306">
          <cell r="C1306">
            <v>0</v>
          </cell>
        </row>
        <row r="1307">
          <cell r="C1307">
            <v>0</v>
          </cell>
        </row>
        <row r="1308">
          <cell r="C1308">
            <v>0</v>
          </cell>
        </row>
        <row r="1309">
          <cell r="C1309">
            <v>0</v>
          </cell>
        </row>
        <row r="1310">
          <cell r="C1310">
            <v>0</v>
          </cell>
        </row>
        <row r="1311">
          <cell r="C1311">
            <v>0</v>
          </cell>
        </row>
        <row r="1312">
          <cell r="C1312">
            <v>0</v>
          </cell>
        </row>
        <row r="1313">
          <cell r="C1313">
            <v>0</v>
          </cell>
        </row>
        <row r="1314">
          <cell r="C1314">
            <v>0</v>
          </cell>
        </row>
        <row r="1315">
          <cell r="C1315">
            <v>0</v>
          </cell>
        </row>
        <row r="1316">
          <cell r="C1316">
            <v>0</v>
          </cell>
        </row>
        <row r="1317">
          <cell r="C1317">
            <v>0</v>
          </cell>
        </row>
        <row r="1318">
          <cell r="C1318">
            <v>0</v>
          </cell>
        </row>
        <row r="1319">
          <cell r="C1319">
            <v>0</v>
          </cell>
        </row>
        <row r="1320">
          <cell r="C1320">
            <v>0</v>
          </cell>
        </row>
        <row r="1321">
          <cell r="C1321">
            <v>0</v>
          </cell>
        </row>
        <row r="1322">
          <cell r="C1322">
            <v>0</v>
          </cell>
        </row>
        <row r="1323">
          <cell r="C1323">
            <v>0</v>
          </cell>
        </row>
        <row r="1324">
          <cell r="C1324">
            <v>0</v>
          </cell>
        </row>
        <row r="1325">
          <cell r="C1325">
            <v>0</v>
          </cell>
        </row>
        <row r="1326">
          <cell r="C1326">
            <v>0</v>
          </cell>
        </row>
        <row r="1327">
          <cell r="C1327">
            <v>0</v>
          </cell>
        </row>
        <row r="1328">
          <cell r="C1328">
            <v>0</v>
          </cell>
        </row>
        <row r="1329">
          <cell r="C1329">
            <v>0</v>
          </cell>
        </row>
        <row r="1330">
          <cell r="C1330">
            <v>0</v>
          </cell>
        </row>
        <row r="1331">
          <cell r="C1331">
            <v>0</v>
          </cell>
        </row>
        <row r="1332">
          <cell r="C1332">
            <v>0</v>
          </cell>
        </row>
        <row r="1333">
          <cell r="C1333">
            <v>0</v>
          </cell>
        </row>
        <row r="1334">
          <cell r="C1334">
            <v>0</v>
          </cell>
        </row>
        <row r="1335">
          <cell r="C1335">
            <v>0</v>
          </cell>
        </row>
        <row r="1336">
          <cell r="C1336">
            <v>0</v>
          </cell>
        </row>
        <row r="1337">
          <cell r="C1337">
            <v>0</v>
          </cell>
        </row>
        <row r="1338">
          <cell r="C1338">
            <v>0</v>
          </cell>
        </row>
        <row r="1339">
          <cell r="C1339">
            <v>0</v>
          </cell>
        </row>
        <row r="1340">
          <cell r="C1340">
            <v>0</v>
          </cell>
        </row>
        <row r="1341">
          <cell r="C1341">
            <v>0</v>
          </cell>
        </row>
        <row r="1342">
          <cell r="C1342">
            <v>0</v>
          </cell>
        </row>
        <row r="1343">
          <cell r="C1343">
            <v>0</v>
          </cell>
        </row>
        <row r="1344">
          <cell r="C1344">
            <v>0</v>
          </cell>
        </row>
        <row r="1345">
          <cell r="C1345">
            <v>0</v>
          </cell>
        </row>
        <row r="1346">
          <cell r="C1346">
            <v>0</v>
          </cell>
        </row>
        <row r="1347">
          <cell r="C1347">
            <v>0</v>
          </cell>
        </row>
        <row r="1348">
          <cell r="C1348">
            <v>0</v>
          </cell>
        </row>
        <row r="1349">
          <cell r="C1349">
            <v>0</v>
          </cell>
        </row>
        <row r="1350">
          <cell r="C1350">
            <v>0</v>
          </cell>
        </row>
        <row r="1351">
          <cell r="C1351">
            <v>0</v>
          </cell>
        </row>
        <row r="1352">
          <cell r="C1352">
            <v>0</v>
          </cell>
        </row>
        <row r="1353">
          <cell r="C1353">
            <v>0</v>
          </cell>
        </row>
        <row r="1354">
          <cell r="C1354">
            <v>0</v>
          </cell>
        </row>
        <row r="1355">
          <cell r="C1355">
            <v>0</v>
          </cell>
        </row>
        <row r="1356">
          <cell r="C1356">
            <v>0</v>
          </cell>
        </row>
        <row r="1357">
          <cell r="C1357">
            <v>0</v>
          </cell>
        </row>
        <row r="1358">
          <cell r="C1358">
            <v>0</v>
          </cell>
        </row>
        <row r="1359">
          <cell r="C1359">
            <v>0</v>
          </cell>
        </row>
        <row r="1360">
          <cell r="C1360">
            <v>0</v>
          </cell>
        </row>
        <row r="1361">
          <cell r="C1361">
            <v>0</v>
          </cell>
        </row>
        <row r="1362">
          <cell r="C1362">
            <v>0</v>
          </cell>
        </row>
        <row r="1363">
          <cell r="C1363">
            <v>0</v>
          </cell>
        </row>
        <row r="1364">
          <cell r="C1364">
            <v>0</v>
          </cell>
        </row>
        <row r="1365">
          <cell r="C1365">
            <v>0</v>
          </cell>
        </row>
        <row r="1366">
          <cell r="C1366">
            <v>0</v>
          </cell>
        </row>
        <row r="1367">
          <cell r="C1367">
            <v>0</v>
          </cell>
        </row>
        <row r="1368">
          <cell r="C1368">
            <v>0</v>
          </cell>
        </row>
        <row r="1369">
          <cell r="C1369">
            <v>0</v>
          </cell>
        </row>
        <row r="1370">
          <cell r="C1370">
            <v>0</v>
          </cell>
        </row>
        <row r="1371">
          <cell r="C1371">
            <v>0</v>
          </cell>
        </row>
        <row r="1372">
          <cell r="C1372">
            <v>0</v>
          </cell>
        </row>
        <row r="1373">
          <cell r="C1373">
            <v>0</v>
          </cell>
        </row>
        <row r="1374">
          <cell r="C1374">
            <v>0</v>
          </cell>
        </row>
        <row r="1375">
          <cell r="C1375">
            <v>0</v>
          </cell>
        </row>
        <row r="1376">
          <cell r="C1376">
            <v>0</v>
          </cell>
        </row>
        <row r="1377">
          <cell r="C1377">
            <v>0</v>
          </cell>
        </row>
        <row r="1378">
          <cell r="C1378">
            <v>0</v>
          </cell>
        </row>
        <row r="1379">
          <cell r="C1379">
            <v>0</v>
          </cell>
        </row>
        <row r="1380">
          <cell r="C1380">
            <v>0</v>
          </cell>
        </row>
        <row r="1381">
          <cell r="C1381">
            <v>0</v>
          </cell>
        </row>
        <row r="1382">
          <cell r="C1382">
            <v>0</v>
          </cell>
        </row>
        <row r="1383">
          <cell r="C1383">
            <v>0</v>
          </cell>
        </row>
        <row r="1384">
          <cell r="C1384">
            <v>0</v>
          </cell>
        </row>
        <row r="1385">
          <cell r="C1385">
            <v>0</v>
          </cell>
        </row>
        <row r="1386">
          <cell r="C1386">
            <v>0</v>
          </cell>
        </row>
        <row r="1387">
          <cell r="C1387">
            <v>0</v>
          </cell>
        </row>
        <row r="1388">
          <cell r="C1388">
            <v>0</v>
          </cell>
        </row>
        <row r="1389">
          <cell r="C1389">
            <v>0</v>
          </cell>
        </row>
        <row r="1390">
          <cell r="C1390">
            <v>0</v>
          </cell>
        </row>
        <row r="1391">
          <cell r="C1391">
            <v>0</v>
          </cell>
        </row>
        <row r="1392">
          <cell r="C1392">
            <v>0</v>
          </cell>
        </row>
        <row r="1393">
          <cell r="C1393">
            <v>0</v>
          </cell>
        </row>
        <row r="1394">
          <cell r="C1394">
            <v>0</v>
          </cell>
        </row>
        <row r="1395">
          <cell r="C1395">
            <v>0</v>
          </cell>
        </row>
        <row r="1396">
          <cell r="C1396">
            <v>0</v>
          </cell>
        </row>
        <row r="1397">
          <cell r="C1397">
            <v>0</v>
          </cell>
        </row>
        <row r="1398">
          <cell r="C1398">
            <v>0</v>
          </cell>
        </row>
        <row r="1399">
          <cell r="C1399">
            <v>0</v>
          </cell>
        </row>
        <row r="1400">
          <cell r="C1400">
            <v>0</v>
          </cell>
        </row>
        <row r="1401">
          <cell r="C1401">
            <v>0</v>
          </cell>
        </row>
        <row r="1402">
          <cell r="C1402">
            <v>0</v>
          </cell>
        </row>
        <row r="1403">
          <cell r="C1403">
            <v>0</v>
          </cell>
        </row>
        <row r="1404">
          <cell r="C1404">
            <v>0</v>
          </cell>
        </row>
        <row r="1405">
          <cell r="C1405">
            <v>0</v>
          </cell>
        </row>
        <row r="1406">
          <cell r="C1406">
            <v>0</v>
          </cell>
        </row>
        <row r="1407">
          <cell r="C1407">
            <v>0</v>
          </cell>
        </row>
        <row r="1408">
          <cell r="C1408">
            <v>0</v>
          </cell>
        </row>
        <row r="1409">
          <cell r="C1409">
            <v>0</v>
          </cell>
        </row>
        <row r="1410">
          <cell r="C1410">
            <v>0</v>
          </cell>
        </row>
        <row r="1411">
          <cell r="C1411">
            <v>0</v>
          </cell>
        </row>
        <row r="1412">
          <cell r="C1412">
            <v>0</v>
          </cell>
        </row>
        <row r="1413">
          <cell r="C1413">
            <v>0</v>
          </cell>
        </row>
        <row r="1414">
          <cell r="C1414">
            <v>0</v>
          </cell>
        </row>
        <row r="1415">
          <cell r="C1415">
            <v>0</v>
          </cell>
        </row>
        <row r="1416">
          <cell r="C1416">
            <v>0</v>
          </cell>
        </row>
        <row r="1417">
          <cell r="C1417">
            <v>0</v>
          </cell>
        </row>
        <row r="1418">
          <cell r="C1418">
            <v>0</v>
          </cell>
        </row>
        <row r="1419">
          <cell r="C1419">
            <v>0</v>
          </cell>
        </row>
        <row r="1420">
          <cell r="C1420">
            <v>0</v>
          </cell>
        </row>
        <row r="1421">
          <cell r="C1421">
            <v>0</v>
          </cell>
        </row>
        <row r="1422">
          <cell r="C1422">
            <v>0</v>
          </cell>
        </row>
        <row r="1423">
          <cell r="C1423">
            <v>0</v>
          </cell>
        </row>
        <row r="1424">
          <cell r="C1424">
            <v>0</v>
          </cell>
        </row>
        <row r="1425">
          <cell r="C1425">
            <v>0</v>
          </cell>
        </row>
        <row r="1426">
          <cell r="C1426">
            <v>0</v>
          </cell>
        </row>
        <row r="1427">
          <cell r="C1427">
            <v>0</v>
          </cell>
        </row>
        <row r="1428">
          <cell r="C1428">
            <v>0</v>
          </cell>
        </row>
        <row r="1429">
          <cell r="C1429">
            <v>0</v>
          </cell>
        </row>
        <row r="1430">
          <cell r="C1430">
            <v>0</v>
          </cell>
        </row>
        <row r="1431">
          <cell r="C1431">
            <v>0</v>
          </cell>
        </row>
        <row r="1432">
          <cell r="C1432">
            <v>0</v>
          </cell>
        </row>
        <row r="1433">
          <cell r="C1433">
            <v>0</v>
          </cell>
        </row>
        <row r="1434">
          <cell r="C1434">
            <v>0</v>
          </cell>
        </row>
        <row r="1435">
          <cell r="C1435">
            <v>0</v>
          </cell>
        </row>
        <row r="1436">
          <cell r="C1436">
            <v>0</v>
          </cell>
        </row>
        <row r="1437">
          <cell r="C1437">
            <v>0</v>
          </cell>
        </row>
        <row r="1438">
          <cell r="C1438">
            <v>0</v>
          </cell>
        </row>
        <row r="1439">
          <cell r="C1439">
            <v>0</v>
          </cell>
        </row>
        <row r="1440">
          <cell r="C1440">
            <v>0</v>
          </cell>
        </row>
        <row r="1441">
          <cell r="C1441">
            <v>0</v>
          </cell>
        </row>
        <row r="1442">
          <cell r="C1442">
            <v>0</v>
          </cell>
        </row>
        <row r="1443">
          <cell r="C1443">
            <v>0</v>
          </cell>
        </row>
        <row r="1444">
          <cell r="C1444">
            <v>0</v>
          </cell>
        </row>
        <row r="1445">
          <cell r="C1445">
            <v>0</v>
          </cell>
        </row>
        <row r="1446">
          <cell r="C1446">
            <v>0</v>
          </cell>
        </row>
        <row r="1447">
          <cell r="C1447">
            <v>0</v>
          </cell>
        </row>
        <row r="1448">
          <cell r="C1448">
            <v>0</v>
          </cell>
        </row>
        <row r="1449">
          <cell r="C1449">
            <v>0</v>
          </cell>
        </row>
        <row r="1450">
          <cell r="C1450">
            <v>0</v>
          </cell>
        </row>
        <row r="1451">
          <cell r="C1451">
            <v>0</v>
          </cell>
        </row>
        <row r="1452">
          <cell r="C1452">
            <v>0</v>
          </cell>
        </row>
        <row r="1453">
          <cell r="C1453">
            <v>0</v>
          </cell>
        </row>
        <row r="1454">
          <cell r="C1454">
            <v>0</v>
          </cell>
        </row>
        <row r="1455">
          <cell r="C1455">
            <v>0</v>
          </cell>
        </row>
        <row r="1456">
          <cell r="C1456">
            <v>0</v>
          </cell>
        </row>
        <row r="1457">
          <cell r="C1457">
            <v>0</v>
          </cell>
        </row>
        <row r="1458">
          <cell r="C1458">
            <v>0</v>
          </cell>
        </row>
        <row r="1459">
          <cell r="C1459">
            <v>0</v>
          </cell>
        </row>
        <row r="1460">
          <cell r="C1460">
            <v>0</v>
          </cell>
        </row>
        <row r="1461">
          <cell r="C1461">
            <v>0</v>
          </cell>
        </row>
        <row r="1462">
          <cell r="C1462">
            <v>0</v>
          </cell>
        </row>
        <row r="1463">
          <cell r="C1463">
            <v>0</v>
          </cell>
        </row>
        <row r="1464">
          <cell r="C1464">
            <v>0</v>
          </cell>
        </row>
        <row r="1465">
          <cell r="C1465">
            <v>0</v>
          </cell>
        </row>
        <row r="1466">
          <cell r="C1466">
            <v>0</v>
          </cell>
        </row>
        <row r="1467">
          <cell r="C1467">
            <v>0</v>
          </cell>
        </row>
        <row r="1468">
          <cell r="C1468">
            <v>0</v>
          </cell>
        </row>
        <row r="1469">
          <cell r="C1469">
            <v>0</v>
          </cell>
        </row>
        <row r="1470">
          <cell r="C1470">
            <v>0</v>
          </cell>
        </row>
        <row r="1471">
          <cell r="C1471">
            <v>0</v>
          </cell>
        </row>
        <row r="1472">
          <cell r="C1472">
            <v>0</v>
          </cell>
        </row>
        <row r="1473">
          <cell r="C1473">
            <v>0</v>
          </cell>
        </row>
        <row r="1474">
          <cell r="C1474">
            <v>0</v>
          </cell>
        </row>
        <row r="1475">
          <cell r="C1475">
            <v>0</v>
          </cell>
        </row>
        <row r="1476">
          <cell r="C1476">
            <v>0</v>
          </cell>
        </row>
        <row r="1477">
          <cell r="C1477">
            <v>0</v>
          </cell>
        </row>
        <row r="1478">
          <cell r="C1478">
            <v>0</v>
          </cell>
        </row>
        <row r="1479">
          <cell r="C1479">
            <v>0</v>
          </cell>
        </row>
        <row r="1480">
          <cell r="C1480">
            <v>0</v>
          </cell>
        </row>
        <row r="1481">
          <cell r="C1481">
            <v>0</v>
          </cell>
        </row>
        <row r="1482">
          <cell r="C1482">
            <v>0</v>
          </cell>
        </row>
        <row r="1483">
          <cell r="C1483">
            <v>0</v>
          </cell>
        </row>
        <row r="1484">
          <cell r="C1484">
            <v>0</v>
          </cell>
        </row>
        <row r="1485">
          <cell r="C1485">
            <v>0</v>
          </cell>
        </row>
        <row r="1486">
          <cell r="C1486">
            <v>0</v>
          </cell>
        </row>
        <row r="1487">
          <cell r="C1487">
            <v>0</v>
          </cell>
        </row>
        <row r="1488">
          <cell r="C1488">
            <v>0</v>
          </cell>
        </row>
        <row r="1489">
          <cell r="C1489">
            <v>0</v>
          </cell>
        </row>
        <row r="1490">
          <cell r="C1490">
            <v>0</v>
          </cell>
        </row>
        <row r="1491">
          <cell r="C1491">
            <v>0</v>
          </cell>
        </row>
        <row r="1492">
          <cell r="C1492">
            <v>0</v>
          </cell>
        </row>
        <row r="1493">
          <cell r="C1493">
            <v>0</v>
          </cell>
        </row>
        <row r="1494">
          <cell r="C1494">
            <v>0</v>
          </cell>
        </row>
        <row r="1495">
          <cell r="C1495">
            <v>0</v>
          </cell>
        </row>
        <row r="1496">
          <cell r="C1496">
            <v>0</v>
          </cell>
        </row>
        <row r="1497">
          <cell r="C1497">
            <v>0</v>
          </cell>
        </row>
        <row r="1498">
          <cell r="C1498">
            <v>0</v>
          </cell>
        </row>
        <row r="1499">
          <cell r="C1499">
            <v>0</v>
          </cell>
        </row>
        <row r="1500">
          <cell r="C1500">
            <v>0</v>
          </cell>
        </row>
        <row r="1501">
          <cell r="C1501">
            <v>0</v>
          </cell>
        </row>
        <row r="1502">
          <cell r="C1502">
            <v>0</v>
          </cell>
        </row>
        <row r="1503">
          <cell r="C1503">
            <v>0</v>
          </cell>
        </row>
        <row r="1504">
          <cell r="C1504">
            <v>0</v>
          </cell>
        </row>
        <row r="1505">
          <cell r="C1505">
            <v>0</v>
          </cell>
        </row>
        <row r="1506">
          <cell r="C1506">
            <v>0</v>
          </cell>
        </row>
        <row r="1507">
          <cell r="C1507">
            <v>0</v>
          </cell>
        </row>
        <row r="1508">
          <cell r="C1508">
            <v>0</v>
          </cell>
        </row>
        <row r="1509">
          <cell r="C1509">
            <v>0</v>
          </cell>
        </row>
        <row r="1510">
          <cell r="C1510">
            <v>0</v>
          </cell>
        </row>
        <row r="1511">
          <cell r="C1511">
            <v>0</v>
          </cell>
        </row>
        <row r="1512">
          <cell r="C1512">
            <v>0</v>
          </cell>
        </row>
        <row r="1513">
          <cell r="C1513">
            <v>0</v>
          </cell>
        </row>
        <row r="1514">
          <cell r="C1514">
            <v>0</v>
          </cell>
        </row>
        <row r="1515">
          <cell r="C1515">
            <v>0</v>
          </cell>
        </row>
        <row r="1516">
          <cell r="C1516">
            <v>0</v>
          </cell>
        </row>
        <row r="1517">
          <cell r="C1517">
            <v>0</v>
          </cell>
        </row>
        <row r="1518">
          <cell r="C1518">
            <v>0</v>
          </cell>
        </row>
        <row r="1519">
          <cell r="C1519">
            <v>0</v>
          </cell>
        </row>
        <row r="1520">
          <cell r="C1520">
            <v>0</v>
          </cell>
        </row>
        <row r="1521">
          <cell r="C1521">
            <v>0</v>
          </cell>
        </row>
        <row r="1522">
          <cell r="C1522">
            <v>0</v>
          </cell>
        </row>
        <row r="1523">
          <cell r="C1523">
            <v>0</v>
          </cell>
        </row>
        <row r="1524">
          <cell r="C1524">
            <v>0</v>
          </cell>
        </row>
        <row r="1525">
          <cell r="C1525">
            <v>0</v>
          </cell>
        </row>
        <row r="1526">
          <cell r="C1526">
            <v>0</v>
          </cell>
        </row>
        <row r="1527">
          <cell r="C1527">
            <v>0</v>
          </cell>
        </row>
        <row r="1528">
          <cell r="C1528">
            <v>0</v>
          </cell>
        </row>
        <row r="1529">
          <cell r="C1529">
            <v>0</v>
          </cell>
        </row>
        <row r="1530">
          <cell r="C1530">
            <v>0</v>
          </cell>
        </row>
        <row r="1531">
          <cell r="C1531">
            <v>0</v>
          </cell>
        </row>
        <row r="1532">
          <cell r="C1532">
            <v>0</v>
          </cell>
        </row>
        <row r="1533">
          <cell r="C1533">
            <v>0</v>
          </cell>
        </row>
        <row r="1534">
          <cell r="C1534">
            <v>0</v>
          </cell>
        </row>
        <row r="1535">
          <cell r="C1535">
            <v>0</v>
          </cell>
        </row>
        <row r="1536">
          <cell r="C1536">
            <v>0</v>
          </cell>
        </row>
        <row r="1537">
          <cell r="C1537">
            <v>0</v>
          </cell>
        </row>
        <row r="1538">
          <cell r="C1538">
            <v>0</v>
          </cell>
        </row>
        <row r="1539">
          <cell r="C1539">
            <v>0</v>
          </cell>
        </row>
        <row r="1540">
          <cell r="C1540">
            <v>0</v>
          </cell>
        </row>
        <row r="1541">
          <cell r="C1541">
            <v>0</v>
          </cell>
        </row>
        <row r="1542">
          <cell r="C1542">
            <v>0</v>
          </cell>
        </row>
        <row r="1543">
          <cell r="C1543">
            <v>0</v>
          </cell>
        </row>
        <row r="1544">
          <cell r="C1544">
            <v>0</v>
          </cell>
        </row>
        <row r="1545">
          <cell r="C1545">
            <v>0</v>
          </cell>
        </row>
        <row r="1546">
          <cell r="C1546">
            <v>0</v>
          </cell>
        </row>
        <row r="1547">
          <cell r="C1547">
            <v>0</v>
          </cell>
        </row>
        <row r="1548">
          <cell r="C1548">
            <v>0</v>
          </cell>
        </row>
        <row r="1549">
          <cell r="C1549">
            <v>0</v>
          </cell>
        </row>
        <row r="1550">
          <cell r="C1550">
            <v>0</v>
          </cell>
        </row>
        <row r="1551">
          <cell r="C1551">
            <v>0</v>
          </cell>
        </row>
        <row r="1552">
          <cell r="C1552">
            <v>0</v>
          </cell>
        </row>
        <row r="1553">
          <cell r="C1553">
            <v>0</v>
          </cell>
        </row>
        <row r="1554">
          <cell r="C1554">
            <v>0</v>
          </cell>
        </row>
        <row r="1555">
          <cell r="C1555">
            <v>0</v>
          </cell>
        </row>
        <row r="1556">
          <cell r="C1556">
            <v>0</v>
          </cell>
        </row>
        <row r="1557">
          <cell r="C1557">
            <v>0</v>
          </cell>
        </row>
        <row r="1558">
          <cell r="C1558">
            <v>0</v>
          </cell>
        </row>
        <row r="1559">
          <cell r="C1559">
            <v>0</v>
          </cell>
        </row>
        <row r="1560">
          <cell r="C1560">
            <v>0</v>
          </cell>
        </row>
        <row r="1561">
          <cell r="C1561">
            <v>0</v>
          </cell>
        </row>
        <row r="1562">
          <cell r="C1562">
            <v>0</v>
          </cell>
        </row>
        <row r="1563">
          <cell r="C1563">
            <v>0</v>
          </cell>
        </row>
        <row r="1564">
          <cell r="C1564">
            <v>0</v>
          </cell>
        </row>
        <row r="1565">
          <cell r="C1565">
            <v>0</v>
          </cell>
        </row>
        <row r="1566">
          <cell r="C1566">
            <v>0</v>
          </cell>
        </row>
        <row r="1567">
          <cell r="C1567">
            <v>0</v>
          </cell>
        </row>
        <row r="1568">
          <cell r="C1568">
            <v>0</v>
          </cell>
        </row>
        <row r="1569">
          <cell r="C1569">
            <v>0</v>
          </cell>
        </row>
        <row r="1570">
          <cell r="C1570">
            <v>0</v>
          </cell>
        </row>
        <row r="1571">
          <cell r="C1571">
            <v>0</v>
          </cell>
        </row>
        <row r="1572">
          <cell r="C1572">
            <v>0</v>
          </cell>
        </row>
        <row r="1573">
          <cell r="C1573">
            <v>0</v>
          </cell>
        </row>
        <row r="1574">
          <cell r="C1574">
            <v>0</v>
          </cell>
        </row>
        <row r="1575">
          <cell r="C1575">
            <v>0</v>
          </cell>
        </row>
        <row r="1576">
          <cell r="C1576">
            <v>0</v>
          </cell>
        </row>
        <row r="1577">
          <cell r="C1577">
            <v>0</v>
          </cell>
        </row>
        <row r="1578">
          <cell r="C1578">
            <v>0</v>
          </cell>
        </row>
        <row r="1579">
          <cell r="C1579">
            <v>0</v>
          </cell>
        </row>
        <row r="1580">
          <cell r="C1580">
            <v>0</v>
          </cell>
        </row>
        <row r="1581">
          <cell r="C1581">
            <v>0</v>
          </cell>
        </row>
        <row r="1582">
          <cell r="C1582">
            <v>0</v>
          </cell>
        </row>
        <row r="1583">
          <cell r="C1583">
            <v>0</v>
          </cell>
        </row>
        <row r="1584">
          <cell r="C1584">
            <v>0</v>
          </cell>
        </row>
        <row r="1585">
          <cell r="C1585">
            <v>0</v>
          </cell>
        </row>
        <row r="1586">
          <cell r="C1586">
            <v>0</v>
          </cell>
        </row>
        <row r="1587">
          <cell r="C1587">
            <v>0</v>
          </cell>
        </row>
        <row r="1588">
          <cell r="C1588">
            <v>0</v>
          </cell>
        </row>
        <row r="1589">
          <cell r="C1589">
            <v>0</v>
          </cell>
        </row>
        <row r="1590">
          <cell r="C1590">
            <v>0</v>
          </cell>
        </row>
        <row r="1591">
          <cell r="C1591">
            <v>0</v>
          </cell>
        </row>
        <row r="1592">
          <cell r="C1592">
            <v>0</v>
          </cell>
        </row>
        <row r="1593">
          <cell r="C1593">
            <v>0</v>
          </cell>
        </row>
        <row r="1594">
          <cell r="C1594">
            <v>0</v>
          </cell>
        </row>
        <row r="1595">
          <cell r="C1595">
            <v>0</v>
          </cell>
        </row>
        <row r="1596">
          <cell r="C1596">
            <v>0</v>
          </cell>
        </row>
        <row r="1597">
          <cell r="C1597">
            <v>0</v>
          </cell>
        </row>
        <row r="1598">
          <cell r="C1598">
            <v>0</v>
          </cell>
        </row>
        <row r="1599">
          <cell r="C1599">
            <v>0</v>
          </cell>
        </row>
        <row r="1600">
          <cell r="C1600">
            <v>0</v>
          </cell>
        </row>
        <row r="1601">
          <cell r="C1601">
            <v>0</v>
          </cell>
        </row>
        <row r="1602">
          <cell r="C1602">
            <v>0</v>
          </cell>
        </row>
        <row r="1603">
          <cell r="C1603">
            <v>0</v>
          </cell>
        </row>
        <row r="1604">
          <cell r="C1604">
            <v>0</v>
          </cell>
        </row>
        <row r="1605">
          <cell r="C1605">
            <v>0</v>
          </cell>
        </row>
        <row r="1606">
          <cell r="C1606">
            <v>0</v>
          </cell>
        </row>
        <row r="1607">
          <cell r="C1607">
            <v>0</v>
          </cell>
        </row>
        <row r="1608">
          <cell r="C1608">
            <v>0</v>
          </cell>
        </row>
        <row r="1609">
          <cell r="C1609">
            <v>0</v>
          </cell>
        </row>
        <row r="1610">
          <cell r="C1610">
            <v>0</v>
          </cell>
        </row>
        <row r="1611">
          <cell r="C1611">
            <v>0</v>
          </cell>
        </row>
        <row r="1612">
          <cell r="C1612">
            <v>0</v>
          </cell>
        </row>
        <row r="1613">
          <cell r="C1613">
            <v>0</v>
          </cell>
        </row>
        <row r="1614">
          <cell r="C1614">
            <v>0</v>
          </cell>
        </row>
        <row r="1615">
          <cell r="C1615">
            <v>0</v>
          </cell>
        </row>
        <row r="1616">
          <cell r="C1616">
            <v>0</v>
          </cell>
        </row>
        <row r="1617">
          <cell r="C1617">
            <v>0</v>
          </cell>
        </row>
        <row r="1618">
          <cell r="C1618">
            <v>0</v>
          </cell>
        </row>
        <row r="1619">
          <cell r="C1619">
            <v>0</v>
          </cell>
        </row>
        <row r="1620">
          <cell r="C1620">
            <v>0</v>
          </cell>
        </row>
        <row r="1621">
          <cell r="C1621">
            <v>0</v>
          </cell>
        </row>
        <row r="1622">
          <cell r="C1622">
            <v>0</v>
          </cell>
        </row>
        <row r="1623">
          <cell r="C1623">
            <v>0</v>
          </cell>
        </row>
        <row r="1624">
          <cell r="C1624">
            <v>0</v>
          </cell>
        </row>
        <row r="1625">
          <cell r="C1625">
            <v>0</v>
          </cell>
        </row>
        <row r="1626">
          <cell r="C1626">
            <v>0</v>
          </cell>
        </row>
        <row r="1627">
          <cell r="C1627">
            <v>0</v>
          </cell>
        </row>
        <row r="1628">
          <cell r="C1628">
            <v>0</v>
          </cell>
        </row>
        <row r="1629">
          <cell r="C1629">
            <v>0</v>
          </cell>
        </row>
        <row r="1630">
          <cell r="C1630">
            <v>0</v>
          </cell>
        </row>
        <row r="1631">
          <cell r="C1631">
            <v>0</v>
          </cell>
        </row>
        <row r="1632">
          <cell r="C1632">
            <v>0</v>
          </cell>
        </row>
        <row r="1633">
          <cell r="C1633">
            <v>0</v>
          </cell>
        </row>
        <row r="1634">
          <cell r="C1634">
            <v>0</v>
          </cell>
        </row>
        <row r="1635">
          <cell r="C1635">
            <v>0</v>
          </cell>
        </row>
        <row r="1636">
          <cell r="C1636">
            <v>0</v>
          </cell>
        </row>
        <row r="1637">
          <cell r="C1637">
            <v>0</v>
          </cell>
        </row>
        <row r="1638">
          <cell r="C1638">
            <v>0</v>
          </cell>
        </row>
        <row r="1639">
          <cell r="C1639">
            <v>0</v>
          </cell>
        </row>
        <row r="1640">
          <cell r="C1640">
            <v>0</v>
          </cell>
        </row>
        <row r="1641">
          <cell r="C1641">
            <v>0</v>
          </cell>
        </row>
        <row r="1642">
          <cell r="C1642">
            <v>0</v>
          </cell>
        </row>
        <row r="1643">
          <cell r="C1643">
            <v>0</v>
          </cell>
        </row>
        <row r="1644">
          <cell r="C1644">
            <v>0</v>
          </cell>
        </row>
        <row r="1645">
          <cell r="C1645">
            <v>0</v>
          </cell>
        </row>
        <row r="1646">
          <cell r="C1646">
            <v>0</v>
          </cell>
        </row>
        <row r="1647">
          <cell r="C1647">
            <v>0</v>
          </cell>
        </row>
        <row r="1648">
          <cell r="C1648">
            <v>0</v>
          </cell>
        </row>
        <row r="1649">
          <cell r="C1649">
            <v>0</v>
          </cell>
        </row>
        <row r="1650">
          <cell r="C1650">
            <v>0</v>
          </cell>
        </row>
        <row r="1651">
          <cell r="C1651">
            <v>0</v>
          </cell>
        </row>
        <row r="1652">
          <cell r="C1652">
            <v>0</v>
          </cell>
        </row>
        <row r="1653">
          <cell r="C1653">
            <v>0</v>
          </cell>
        </row>
        <row r="1654">
          <cell r="C1654">
            <v>0</v>
          </cell>
        </row>
        <row r="1655">
          <cell r="C1655">
            <v>0</v>
          </cell>
        </row>
        <row r="1656">
          <cell r="C1656">
            <v>0</v>
          </cell>
        </row>
        <row r="1657">
          <cell r="C1657">
            <v>0</v>
          </cell>
        </row>
        <row r="1658">
          <cell r="C1658">
            <v>0</v>
          </cell>
        </row>
        <row r="1659">
          <cell r="C1659">
            <v>0</v>
          </cell>
        </row>
        <row r="1660">
          <cell r="C1660">
            <v>0</v>
          </cell>
        </row>
        <row r="1661">
          <cell r="C1661">
            <v>0</v>
          </cell>
        </row>
        <row r="1662">
          <cell r="C1662">
            <v>0</v>
          </cell>
        </row>
        <row r="1663">
          <cell r="C1663">
            <v>0</v>
          </cell>
        </row>
        <row r="1664">
          <cell r="C1664">
            <v>0</v>
          </cell>
        </row>
        <row r="1665">
          <cell r="C1665">
            <v>0</v>
          </cell>
        </row>
        <row r="1666">
          <cell r="C1666">
            <v>0</v>
          </cell>
        </row>
        <row r="1667">
          <cell r="C1667">
            <v>0</v>
          </cell>
        </row>
        <row r="1668">
          <cell r="C1668">
            <v>0</v>
          </cell>
        </row>
        <row r="1669">
          <cell r="C1669">
            <v>0</v>
          </cell>
        </row>
        <row r="1670">
          <cell r="C1670">
            <v>0</v>
          </cell>
        </row>
        <row r="1671">
          <cell r="C1671">
            <v>0</v>
          </cell>
        </row>
        <row r="1672">
          <cell r="C1672">
            <v>0</v>
          </cell>
        </row>
        <row r="1673">
          <cell r="C1673">
            <v>0</v>
          </cell>
        </row>
        <row r="1674">
          <cell r="C1674">
            <v>0</v>
          </cell>
        </row>
        <row r="1675">
          <cell r="C1675">
            <v>0</v>
          </cell>
        </row>
        <row r="1676">
          <cell r="C1676">
            <v>0</v>
          </cell>
        </row>
        <row r="1677">
          <cell r="C1677">
            <v>0</v>
          </cell>
        </row>
        <row r="1678">
          <cell r="C1678">
            <v>0</v>
          </cell>
        </row>
        <row r="1679">
          <cell r="C1679">
            <v>0</v>
          </cell>
        </row>
        <row r="1680">
          <cell r="C1680">
            <v>0</v>
          </cell>
        </row>
        <row r="1681">
          <cell r="C1681">
            <v>0</v>
          </cell>
        </row>
        <row r="1682">
          <cell r="C1682">
            <v>0</v>
          </cell>
        </row>
        <row r="1683">
          <cell r="C1683">
            <v>0</v>
          </cell>
        </row>
        <row r="1684">
          <cell r="C1684">
            <v>0</v>
          </cell>
        </row>
        <row r="1685">
          <cell r="C1685">
            <v>0</v>
          </cell>
        </row>
        <row r="1686">
          <cell r="C1686">
            <v>0</v>
          </cell>
        </row>
        <row r="1687">
          <cell r="C1687">
            <v>0</v>
          </cell>
        </row>
        <row r="1688">
          <cell r="C1688">
            <v>0</v>
          </cell>
        </row>
        <row r="1689">
          <cell r="C1689">
            <v>0</v>
          </cell>
        </row>
        <row r="1690">
          <cell r="C1690">
            <v>0</v>
          </cell>
        </row>
        <row r="1691">
          <cell r="C1691">
            <v>0</v>
          </cell>
        </row>
        <row r="1692">
          <cell r="C1692">
            <v>0</v>
          </cell>
        </row>
        <row r="1693">
          <cell r="C1693">
            <v>0</v>
          </cell>
        </row>
        <row r="1694">
          <cell r="C1694">
            <v>0</v>
          </cell>
        </row>
        <row r="1695">
          <cell r="C1695">
            <v>0</v>
          </cell>
        </row>
        <row r="1696">
          <cell r="C1696">
            <v>0</v>
          </cell>
        </row>
        <row r="1697">
          <cell r="C1697">
            <v>0</v>
          </cell>
        </row>
        <row r="1698">
          <cell r="C1698">
            <v>0</v>
          </cell>
        </row>
        <row r="1699">
          <cell r="C1699">
            <v>0</v>
          </cell>
        </row>
        <row r="1700">
          <cell r="C1700">
            <v>0</v>
          </cell>
        </row>
        <row r="1701">
          <cell r="C1701">
            <v>0</v>
          </cell>
        </row>
        <row r="1702">
          <cell r="C1702">
            <v>0</v>
          </cell>
        </row>
        <row r="1703">
          <cell r="C1703">
            <v>0</v>
          </cell>
        </row>
        <row r="1704">
          <cell r="C1704">
            <v>0</v>
          </cell>
        </row>
        <row r="1705">
          <cell r="C1705">
            <v>0</v>
          </cell>
        </row>
        <row r="1706">
          <cell r="C1706">
            <v>0</v>
          </cell>
        </row>
        <row r="1707">
          <cell r="C1707">
            <v>0</v>
          </cell>
        </row>
        <row r="1708">
          <cell r="C1708">
            <v>0</v>
          </cell>
        </row>
        <row r="1709">
          <cell r="C1709">
            <v>0</v>
          </cell>
        </row>
        <row r="1710">
          <cell r="C1710">
            <v>0</v>
          </cell>
        </row>
        <row r="1711">
          <cell r="C1711">
            <v>0</v>
          </cell>
        </row>
        <row r="1712">
          <cell r="C1712">
            <v>0</v>
          </cell>
        </row>
        <row r="1713">
          <cell r="C1713">
            <v>0</v>
          </cell>
        </row>
        <row r="1714">
          <cell r="C1714">
            <v>0</v>
          </cell>
        </row>
        <row r="1715">
          <cell r="C1715">
            <v>0</v>
          </cell>
        </row>
        <row r="1716">
          <cell r="C1716">
            <v>0</v>
          </cell>
        </row>
        <row r="1717">
          <cell r="C1717">
            <v>0</v>
          </cell>
        </row>
        <row r="1718">
          <cell r="C1718">
            <v>0</v>
          </cell>
        </row>
        <row r="1719">
          <cell r="C1719">
            <v>0</v>
          </cell>
        </row>
        <row r="1720">
          <cell r="C1720">
            <v>0</v>
          </cell>
        </row>
        <row r="1721">
          <cell r="C1721">
            <v>0</v>
          </cell>
        </row>
        <row r="1722">
          <cell r="C1722">
            <v>0</v>
          </cell>
        </row>
        <row r="1723">
          <cell r="C1723">
            <v>0</v>
          </cell>
        </row>
        <row r="1724">
          <cell r="C1724">
            <v>0</v>
          </cell>
        </row>
        <row r="1725">
          <cell r="C1725">
            <v>0</v>
          </cell>
        </row>
        <row r="1726">
          <cell r="C1726">
            <v>0</v>
          </cell>
        </row>
        <row r="1727">
          <cell r="C1727">
            <v>0</v>
          </cell>
        </row>
        <row r="1728">
          <cell r="C1728">
            <v>0</v>
          </cell>
        </row>
        <row r="1729">
          <cell r="C1729">
            <v>0</v>
          </cell>
        </row>
        <row r="1730">
          <cell r="C1730">
            <v>0</v>
          </cell>
        </row>
        <row r="1731">
          <cell r="C1731">
            <v>0</v>
          </cell>
        </row>
        <row r="1732">
          <cell r="C1732">
            <v>0</v>
          </cell>
        </row>
        <row r="1733">
          <cell r="C1733">
            <v>0</v>
          </cell>
        </row>
        <row r="1734">
          <cell r="C1734">
            <v>0</v>
          </cell>
        </row>
        <row r="1735">
          <cell r="C1735">
            <v>0</v>
          </cell>
        </row>
        <row r="1736">
          <cell r="C1736">
            <v>0</v>
          </cell>
        </row>
        <row r="1737">
          <cell r="C1737">
            <v>0</v>
          </cell>
        </row>
        <row r="1738">
          <cell r="C1738">
            <v>0</v>
          </cell>
        </row>
        <row r="1739">
          <cell r="C1739">
            <v>0</v>
          </cell>
        </row>
        <row r="1740">
          <cell r="C1740">
            <v>0</v>
          </cell>
        </row>
        <row r="1741">
          <cell r="C1741">
            <v>0</v>
          </cell>
        </row>
        <row r="1742">
          <cell r="C1742">
            <v>0</v>
          </cell>
        </row>
        <row r="1743">
          <cell r="C1743">
            <v>0</v>
          </cell>
        </row>
        <row r="1744">
          <cell r="C1744">
            <v>0</v>
          </cell>
        </row>
        <row r="1745">
          <cell r="C1745">
            <v>0</v>
          </cell>
        </row>
        <row r="1746">
          <cell r="C1746">
            <v>0</v>
          </cell>
        </row>
        <row r="1747">
          <cell r="C1747">
            <v>0</v>
          </cell>
        </row>
        <row r="1748">
          <cell r="C1748">
            <v>0</v>
          </cell>
        </row>
        <row r="1749">
          <cell r="C1749">
            <v>0</v>
          </cell>
        </row>
        <row r="1750">
          <cell r="C1750">
            <v>0</v>
          </cell>
        </row>
        <row r="1751">
          <cell r="C1751">
            <v>0</v>
          </cell>
        </row>
        <row r="1752">
          <cell r="C1752">
            <v>0</v>
          </cell>
        </row>
        <row r="1753">
          <cell r="C1753">
            <v>0</v>
          </cell>
        </row>
        <row r="1754">
          <cell r="C1754">
            <v>0</v>
          </cell>
        </row>
        <row r="1755">
          <cell r="C1755">
            <v>0</v>
          </cell>
        </row>
        <row r="1756">
          <cell r="C1756">
            <v>0</v>
          </cell>
        </row>
        <row r="1757">
          <cell r="C1757">
            <v>0</v>
          </cell>
        </row>
        <row r="1758">
          <cell r="C1758">
            <v>0</v>
          </cell>
        </row>
        <row r="1759">
          <cell r="C1759">
            <v>0</v>
          </cell>
        </row>
        <row r="1760">
          <cell r="C1760">
            <v>0</v>
          </cell>
        </row>
        <row r="1761">
          <cell r="C1761">
            <v>0</v>
          </cell>
        </row>
        <row r="1762">
          <cell r="C1762">
            <v>0</v>
          </cell>
        </row>
        <row r="1763">
          <cell r="C1763">
            <v>0</v>
          </cell>
        </row>
        <row r="1764">
          <cell r="C1764">
            <v>0</v>
          </cell>
        </row>
        <row r="1765">
          <cell r="C1765">
            <v>0</v>
          </cell>
        </row>
        <row r="1766">
          <cell r="C1766">
            <v>0</v>
          </cell>
        </row>
        <row r="1767">
          <cell r="C1767">
            <v>0</v>
          </cell>
        </row>
        <row r="1768">
          <cell r="C1768">
            <v>0</v>
          </cell>
        </row>
        <row r="1769">
          <cell r="C1769">
            <v>0</v>
          </cell>
        </row>
        <row r="1770">
          <cell r="C1770">
            <v>0</v>
          </cell>
        </row>
        <row r="1771">
          <cell r="C1771">
            <v>0</v>
          </cell>
        </row>
        <row r="1772">
          <cell r="C1772">
            <v>0</v>
          </cell>
        </row>
        <row r="1773">
          <cell r="C1773">
            <v>0</v>
          </cell>
        </row>
        <row r="1774">
          <cell r="C1774">
            <v>0</v>
          </cell>
        </row>
        <row r="1775">
          <cell r="C1775">
            <v>0</v>
          </cell>
        </row>
        <row r="1776">
          <cell r="C1776">
            <v>0</v>
          </cell>
        </row>
        <row r="1777">
          <cell r="C1777">
            <v>0</v>
          </cell>
        </row>
        <row r="1778">
          <cell r="C1778">
            <v>0</v>
          </cell>
        </row>
        <row r="1779">
          <cell r="C1779">
            <v>0</v>
          </cell>
        </row>
        <row r="1780">
          <cell r="C1780">
            <v>0</v>
          </cell>
        </row>
        <row r="1781">
          <cell r="C1781">
            <v>0</v>
          </cell>
        </row>
        <row r="1782">
          <cell r="C1782">
            <v>0</v>
          </cell>
        </row>
        <row r="1783">
          <cell r="C1783">
            <v>0</v>
          </cell>
        </row>
        <row r="1784">
          <cell r="C1784">
            <v>0</v>
          </cell>
        </row>
        <row r="1785">
          <cell r="C1785">
            <v>0</v>
          </cell>
        </row>
        <row r="1786">
          <cell r="C1786">
            <v>0</v>
          </cell>
        </row>
        <row r="1787">
          <cell r="C1787">
            <v>0</v>
          </cell>
        </row>
        <row r="1788">
          <cell r="C1788">
            <v>0</v>
          </cell>
        </row>
        <row r="1789">
          <cell r="C1789">
            <v>0</v>
          </cell>
        </row>
        <row r="1790">
          <cell r="C1790">
            <v>0</v>
          </cell>
        </row>
        <row r="1791">
          <cell r="C1791">
            <v>0</v>
          </cell>
        </row>
        <row r="1792">
          <cell r="C1792">
            <v>0</v>
          </cell>
        </row>
        <row r="1793">
          <cell r="C1793">
            <v>0</v>
          </cell>
        </row>
        <row r="1794">
          <cell r="C1794">
            <v>0</v>
          </cell>
        </row>
        <row r="1795">
          <cell r="C1795">
            <v>0</v>
          </cell>
        </row>
        <row r="1796">
          <cell r="C1796">
            <v>0</v>
          </cell>
        </row>
        <row r="1797">
          <cell r="C1797">
            <v>0</v>
          </cell>
        </row>
        <row r="1798">
          <cell r="C1798">
            <v>0</v>
          </cell>
        </row>
        <row r="1799">
          <cell r="C1799">
            <v>0</v>
          </cell>
        </row>
        <row r="1800">
          <cell r="C1800">
            <v>0</v>
          </cell>
        </row>
        <row r="1801">
          <cell r="C1801">
            <v>0</v>
          </cell>
        </row>
        <row r="1802">
          <cell r="C1802">
            <v>0</v>
          </cell>
        </row>
        <row r="1803">
          <cell r="C1803">
            <v>0</v>
          </cell>
        </row>
        <row r="1804">
          <cell r="C1804">
            <v>0</v>
          </cell>
        </row>
        <row r="1805">
          <cell r="C1805">
            <v>0</v>
          </cell>
        </row>
        <row r="1806">
          <cell r="C1806">
            <v>0</v>
          </cell>
        </row>
        <row r="1807">
          <cell r="C1807">
            <v>0</v>
          </cell>
        </row>
        <row r="1808">
          <cell r="C1808">
            <v>0</v>
          </cell>
        </row>
        <row r="1809">
          <cell r="C1809">
            <v>0</v>
          </cell>
        </row>
        <row r="1810">
          <cell r="C1810">
            <v>0</v>
          </cell>
        </row>
        <row r="1811">
          <cell r="C1811">
            <v>0</v>
          </cell>
        </row>
        <row r="1812">
          <cell r="C1812">
            <v>0</v>
          </cell>
        </row>
        <row r="1813">
          <cell r="C1813">
            <v>0</v>
          </cell>
        </row>
        <row r="1814">
          <cell r="C1814">
            <v>0</v>
          </cell>
        </row>
        <row r="1815">
          <cell r="C1815">
            <v>0</v>
          </cell>
        </row>
        <row r="1816">
          <cell r="C1816">
            <v>0</v>
          </cell>
        </row>
        <row r="1817">
          <cell r="C1817">
            <v>0</v>
          </cell>
        </row>
        <row r="1818">
          <cell r="C1818">
            <v>0</v>
          </cell>
        </row>
        <row r="1819">
          <cell r="C1819">
            <v>0</v>
          </cell>
        </row>
        <row r="1820">
          <cell r="C1820">
            <v>0</v>
          </cell>
        </row>
        <row r="1821">
          <cell r="C1821">
            <v>0</v>
          </cell>
        </row>
        <row r="1822">
          <cell r="C1822">
            <v>0</v>
          </cell>
        </row>
        <row r="1823">
          <cell r="C1823">
            <v>0</v>
          </cell>
        </row>
        <row r="1824">
          <cell r="C1824">
            <v>0</v>
          </cell>
        </row>
        <row r="1825">
          <cell r="C1825">
            <v>0</v>
          </cell>
        </row>
        <row r="1826">
          <cell r="C1826">
            <v>0</v>
          </cell>
        </row>
        <row r="1827">
          <cell r="C1827">
            <v>0</v>
          </cell>
        </row>
        <row r="1828">
          <cell r="C1828">
            <v>0</v>
          </cell>
        </row>
        <row r="1829">
          <cell r="C1829">
            <v>0</v>
          </cell>
        </row>
        <row r="1830">
          <cell r="C1830">
            <v>0</v>
          </cell>
        </row>
        <row r="1831">
          <cell r="C1831">
            <v>0</v>
          </cell>
        </row>
        <row r="1832">
          <cell r="C1832">
            <v>0</v>
          </cell>
        </row>
        <row r="1833">
          <cell r="C1833">
            <v>0</v>
          </cell>
        </row>
        <row r="1834">
          <cell r="C1834">
            <v>0</v>
          </cell>
        </row>
        <row r="1835">
          <cell r="C1835">
            <v>0</v>
          </cell>
        </row>
        <row r="1836">
          <cell r="C1836">
            <v>0</v>
          </cell>
        </row>
        <row r="1837">
          <cell r="C1837">
            <v>0</v>
          </cell>
        </row>
        <row r="1838">
          <cell r="C1838">
            <v>0</v>
          </cell>
        </row>
        <row r="1839">
          <cell r="C1839">
            <v>0</v>
          </cell>
        </row>
        <row r="1840">
          <cell r="C1840">
            <v>0</v>
          </cell>
        </row>
        <row r="1841">
          <cell r="C1841">
            <v>0</v>
          </cell>
        </row>
        <row r="1842">
          <cell r="C1842">
            <v>0</v>
          </cell>
        </row>
        <row r="1843">
          <cell r="C1843">
            <v>0</v>
          </cell>
        </row>
        <row r="1844">
          <cell r="C1844">
            <v>0</v>
          </cell>
        </row>
        <row r="1845">
          <cell r="C1845">
            <v>0</v>
          </cell>
        </row>
        <row r="1846">
          <cell r="C1846">
            <v>0</v>
          </cell>
        </row>
        <row r="1847">
          <cell r="C1847">
            <v>0</v>
          </cell>
        </row>
        <row r="1848">
          <cell r="C1848">
            <v>0</v>
          </cell>
        </row>
        <row r="1849">
          <cell r="C1849">
            <v>0</v>
          </cell>
        </row>
        <row r="1850">
          <cell r="C1850">
            <v>0</v>
          </cell>
        </row>
        <row r="1851">
          <cell r="C1851">
            <v>0</v>
          </cell>
        </row>
        <row r="1852">
          <cell r="C1852">
            <v>0</v>
          </cell>
        </row>
        <row r="1853">
          <cell r="C1853">
            <v>0</v>
          </cell>
        </row>
        <row r="1854">
          <cell r="C1854">
            <v>0</v>
          </cell>
        </row>
        <row r="1855">
          <cell r="C1855">
            <v>0</v>
          </cell>
        </row>
        <row r="1856">
          <cell r="C1856">
            <v>0</v>
          </cell>
        </row>
        <row r="1857">
          <cell r="C1857">
            <v>0</v>
          </cell>
        </row>
        <row r="1858">
          <cell r="C1858">
            <v>0</v>
          </cell>
        </row>
        <row r="1859">
          <cell r="C1859">
            <v>0</v>
          </cell>
        </row>
        <row r="1860">
          <cell r="C1860">
            <v>0</v>
          </cell>
        </row>
        <row r="1861">
          <cell r="C1861">
            <v>0</v>
          </cell>
        </row>
        <row r="1862">
          <cell r="C1862">
            <v>0</v>
          </cell>
        </row>
        <row r="1863">
          <cell r="C1863">
            <v>0</v>
          </cell>
        </row>
        <row r="1864">
          <cell r="C1864">
            <v>0</v>
          </cell>
        </row>
        <row r="1865">
          <cell r="C1865">
            <v>0</v>
          </cell>
        </row>
        <row r="1866">
          <cell r="C1866">
            <v>0</v>
          </cell>
        </row>
        <row r="1867">
          <cell r="C1867">
            <v>0</v>
          </cell>
        </row>
        <row r="1868">
          <cell r="C1868">
            <v>0</v>
          </cell>
        </row>
        <row r="1869">
          <cell r="C1869">
            <v>0</v>
          </cell>
        </row>
        <row r="1870">
          <cell r="C1870">
            <v>0</v>
          </cell>
        </row>
        <row r="1871">
          <cell r="C1871">
            <v>0</v>
          </cell>
        </row>
        <row r="1872">
          <cell r="C1872">
            <v>0</v>
          </cell>
        </row>
        <row r="1873">
          <cell r="C1873">
            <v>0</v>
          </cell>
        </row>
        <row r="1874">
          <cell r="C1874">
            <v>0</v>
          </cell>
        </row>
        <row r="1875">
          <cell r="C1875">
            <v>0</v>
          </cell>
        </row>
        <row r="1876">
          <cell r="C1876">
            <v>0</v>
          </cell>
        </row>
        <row r="1877">
          <cell r="C1877">
            <v>0</v>
          </cell>
        </row>
        <row r="1878">
          <cell r="C1878">
            <v>0</v>
          </cell>
        </row>
        <row r="1879">
          <cell r="C1879">
            <v>0</v>
          </cell>
        </row>
        <row r="1880">
          <cell r="C1880">
            <v>0</v>
          </cell>
        </row>
        <row r="1881">
          <cell r="C1881">
            <v>0</v>
          </cell>
        </row>
        <row r="1882">
          <cell r="C1882">
            <v>0</v>
          </cell>
        </row>
        <row r="1883">
          <cell r="C1883">
            <v>0</v>
          </cell>
        </row>
        <row r="1884">
          <cell r="C1884">
            <v>0</v>
          </cell>
        </row>
        <row r="1885">
          <cell r="C1885">
            <v>0</v>
          </cell>
        </row>
        <row r="1886">
          <cell r="C1886">
            <v>0</v>
          </cell>
        </row>
        <row r="1887">
          <cell r="C1887">
            <v>0</v>
          </cell>
        </row>
        <row r="1888">
          <cell r="C1888">
            <v>0</v>
          </cell>
        </row>
        <row r="1889">
          <cell r="C1889">
            <v>0</v>
          </cell>
        </row>
        <row r="1890">
          <cell r="C1890">
            <v>0</v>
          </cell>
        </row>
        <row r="1891">
          <cell r="C1891">
            <v>0</v>
          </cell>
        </row>
        <row r="1892">
          <cell r="C1892">
            <v>0</v>
          </cell>
        </row>
        <row r="1893">
          <cell r="C1893">
            <v>0</v>
          </cell>
        </row>
        <row r="1894">
          <cell r="C1894">
            <v>0</v>
          </cell>
        </row>
        <row r="1895">
          <cell r="C1895">
            <v>0</v>
          </cell>
        </row>
        <row r="1896">
          <cell r="C1896">
            <v>0</v>
          </cell>
        </row>
        <row r="1897">
          <cell r="C1897">
            <v>0</v>
          </cell>
        </row>
        <row r="1898">
          <cell r="C1898">
            <v>0</v>
          </cell>
        </row>
        <row r="1899">
          <cell r="C1899">
            <v>0</v>
          </cell>
        </row>
        <row r="1900">
          <cell r="C1900">
            <v>0</v>
          </cell>
        </row>
        <row r="1901">
          <cell r="C1901">
            <v>0</v>
          </cell>
        </row>
        <row r="1902">
          <cell r="C1902">
            <v>0</v>
          </cell>
        </row>
        <row r="1903">
          <cell r="C1903">
            <v>0</v>
          </cell>
        </row>
        <row r="1904">
          <cell r="C1904">
            <v>0</v>
          </cell>
        </row>
        <row r="1905">
          <cell r="C1905">
            <v>0</v>
          </cell>
        </row>
        <row r="1906">
          <cell r="C1906">
            <v>0</v>
          </cell>
        </row>
        <row r="1907">
          <cell r="C1907">
            <v>0</v>
          </cell>
        </row>
        <row r="1908">
          <cell r="C1908">
            <v>0</v>
          </cell>
        </row>
        <row r="1909">
          <cell r="C1909">
            <v>0</v>
          </cell>
        </row>
        <row r="1910">
          <cell r="C1910">
            <v>0</v>
          </cell>
        </row>
        <row r="1911">
          <cell r="C1911">
            <v>0</v>
          </cell>
        </row>
        <row r="1912">
          <cell r="C1912">
            <v>0</v>
          </cell>
        </row>
        <row r="1913">
          <cell r="C1913">
            <v>0</v>
          </cell>
        </row>
        <row r="1914">
          <cell r="C1914">
            <v>0</v>
          </cell>
        </row>
        <row r="1915">
          <cell r="C1915">
            <v>0</v>
          </cell>
        </row>
        <row r="1916">
          <cell r="C1916">
            <v>0</v>
          </cell>
        </row>
        <row r="1917">
          <cell r="C1917">
            <v>0</v>
          </cell>
        </row>
        <row r="1918">
          <cell r="C1918">
            <v>0</v>
          </cell>
        </row>
        <row r="1919">
          <cell r="C1919">
            <v>0</v>
          </cell>
        </row>
        <row r="1920">
          <cell r="C1920">
            <v>0</v>
          </cell>
        </row>
        <row r="1921">
          <cell r="C1921">
            <v>0</v>
          </cell>
        </row>
        <row r="1922">
          <cell r="C1922">
            <v>0</v>
          </cell>
        </row>
        <row r="1923">
          <cell r="C1923">
            <v>0</v>
          </cell>
        </row>
        <row r="1924">
          <cell r="C1924">
            <v>0</v>
          </cell>
        </row>
        <row r="1925">
          <cell r="C1925">
            <v>0</v>
          </cell>
        </row>
        <row r="1926">
          <cell r="C1926">
            <v>0</v>
          </cell>
        </row>
        <row r="1927">
          <cell r="C1927">
            <v>0</v>
          </cell>
        </row>
        <row r="1928">
          <cell r="C1928">
            <v>0</v>
          </cell>
        </row>
        <row r="1929">
          <cell r="C1929">
            <v>0</v>
          </cell>
        </row>
        <row r="1930">
          <cell r="C1930">
            <v>0</v>
          </cell>
        </row>
        <row r="1931">
          <cell r="C1931">
            <v>0</v>
          </cell>
        </row>
        <row r="1932">
          <cell r="C1932">
            <v>0</v>
          </cell>
        </row>
        <row r="1933">
          <cell r="C1933">
            <v>0</v>
          </cell>
        </row>
        <row r="1934">
          <cell r="C1934">
            <v>0</v>
          </cell>
        </row>
        <row r="1935">
          <cell r="C1935">
            <v>0</v>
          </cell>
        </row>
        <row r="1936">
          <cell r="C1936">
            <v>0</v>
          </cell>
        </row>
        <row r="1937">
          <cell r="C1937">
            <v>0</v>
          </cell>
        </row>
        <row r="1938">
          <cell r="C1938">
            <v>0</v>
          </cell>
        </row>
        <row r="1939">
          <cell r="C1939">
            <v>0</v>
          </cell>
        </row>
        <row r="1940">
          <cell r="C1940">
            <v>0</v>
          </cell>
        </row>
        <row r="1941">
          <cell r="C1941">
            <v>0</v>
          </cell>
        </row>
        <row r="1942">
          <cell r="C1942">
            <v>0</v>
          </cell>
        </row>
        <row r="1943">
          <cell r="C1943">
            <v>0</v>
          </cell>
        </row>
        <row r="1944">
          <cell r="C1944">
            <v>0</v>
          </cell>
        </row>
        <row r="1945">
          <cell r="C1945">
            <v>0</v>
          </cell>
        </row>
        <row r="1946">
          <cell r="C1946">
            <v>0</v>
          </cell>
        </row>
        <row r="1947">
          <cell r="C1947">
            <v>0</v>
          </cell>
        </row>
        <row r="1948">
          <cell r="C1948">
            <v>0</v>
          </cell>
        </row>
        <row r="1949">
          <cell r="C1949">
            <v>0</v>
          </cell>
        </row>
        <row r="1950">
          <cell r="C1950">
            <v>0</v>
          </cell>
        </row>
        <row r="1951">
          <cell r="C1951">
            <v>0</v>
          </cell>
        </row>
        <row r="1952">
          <cell r="C1952">
            <v>0</v>
          </cell>
        </row>
        <row r="1953">
          <cell r="C1953">
            <v>0</v>
          </cell>
        </row>
        <row r="1954">
          <cell r="C1954">
            <v>0</v>
          </cell>
        </row>
        <row r="1955">
          <cell r="C1955">
            <v>0</v>
          </cell>
        </row>
        <row r="1956">
          <cell r="C1956">
            <v>0</v>
          </cell>
        </row>
        <row r="1957">
          <cell r="C1957">
            <v>0</v>
          </cell>
        </row>
        <row r="1958">
          <cell r="C1958">
            <v>0</v>
          </cell>
        </row>
        <row r="1959">
          <cell r="C1959">
            <v>0</v>
          </cell>
        </row>
        <row r="1960">
          <cell r="C1960">
            <v>0</v>
          </cell>
        </row>
        <row r="1961">
          <cell r="C1961">
            <v>0</v>
          </cell>
        </row>
        <row r="1962">
          <cell r="C1962">
            <v>0</v>
          </cell>
        </row>
        <row r="1963">
          <cell r="C1963">
            <v>0</v>
          </cell>
        </row>
        <row r="1964">
          <cell r="C1964">
            <v>0</v>
          </cell>
        </row>
        <row r="1965">
          <cell r="C1965">
            <v>0</v>
          </cell>
        </row>
        <row r="1966">
          <cell r="C1966">
            <v>0</v>
          </cell>
        </row>
        <row r="1967">
          <cell r="C1967">
            <v>0</v>
          </cell>
        </row>
        <row r="1968">
          <cell r="C1968">
            <v>0</v>
          </cell>
        </row>
        <row r="1969">
          <cell r="C1969">
            <v>0</v>
          </cell>
        </row>
        <row r="1970">
          <cell r="C1970">
            <v>0</v>
          </cell>
        </row>
        <row r="1971">
          <cell r="C1971">
            <v>0</v>
          </cell>
        </row>
        <row r="1972">
          <cell r="C1972">
            <v>0</v>
          </cell>
        </row>
        <row r="1973">
          <cell r="C1973">
            <v>0</v>
          </cell>
        </row>
        <row r="1974">
          <cell r="C1974">
            <v>0</v>
          </cell>
        </row>
        <row r="1975">
          <cell r="C1975">
            <v>0</v>
          </cell>
        </row>
        <row r="1976">
          <cell r="C1976">
            <v>0</v>
          </cell>
        </row>
        <row r="1977">
          <cell r="C1977">
            <v>0</v>
          </cell>
        </row>
        <row r="1978">
          <cell r="C1978">
            <v>0</v>
          </cell>
        </row>
        <row r="1979">
          <cell r="C1979">
            <v>0</v>
          </cell>
        </row>
        <row r="1980">
          <cell r="C1980">
            <v>0</v>
          </cell>
        </row>
        <row r="1981">
          <cell r="C1981">
            <v>0</v>
          </cell>
        </row>
        <row r="1982">
          <cell r="C1982">
            <v>0</v>
          </cell>
        </row>
        <row r="1983">
          <cell r="C1983">
            <v>0</v>
          </cell>
        </row>
        <row r="1984">
          <cell r="C1984">
            <v>0</v>
          </cell>
        </row>
        <row r="1985">
          <cell r="C1985">
            <v>0</v>
          </cell>
        </row>
        <row r="1986">
          <cell r="C1986">
            <v>0</v>
          </cell>
        </row>
        <row r="1987">
          <cell r="C1987">
            <v>0</v>
          </cell>
        </row>
        <row r="1988">
          <cell r="C1988">
            <v>0</v>
          </cell>
        </row>
        <row r="1989">
          <cell r="C1989">
            <v>0</v>
          </cell>
        </row>
        <row r="1990">
          <cell r="C1990">
            <v>0</v>
          </cell>
        </row>
        <row r="1991">
          <cell r="C1991">
            <v>0</v>
          </cell>
        </row>
        <row r="1992">
          <cell r="C1992">
            <v>0</v>
          </cell>
        </row>
        <row r="1993">
          <cell r="C1993">
            <v>0</v>
          </cell>
        </row>
        <row r="1994">
          <cell r="C1994">
            <v>0</v>
          </cell>
        </row>
        <row r="1995">
          <cell r="C1995">
            <v>0</v>
          </cell>
        </row>
        <row r="1996">
          <cell r="C1996">
            <v>0</v>
          </cell>
        </row>
        <row r="1997">
          <cell r="C1997">
            <v>0</v>
          </cell>
        </row>
        <row r="1998">
          <cell r="C1998">
            <v>0</v>
          </cell>
        </row>
        <row r="1999">
          <cell r="C1999">
            <v>0</v>
          </cell>
        </row>
        <row r="2000">
          <cell r="C2000">
            <v>0</v>
          </cell>
        </row>
        <row r="2001">
          <cell r="C2001">
            <v>0</v>
          </cell>
        </row>
        <row r="2002">
          <cell r="C2002">
            <v>0</v>
          </cell>
        </row>
        <row r="2003">
          <cell r="C2003">
            <v>0</v>
          </cell>
        </row>
        <row r="2004">
          <cell r="C2004">
            <v>0</v>
          </cell>
        </row>
        <row r="2005">
          <cell r="C2005">
            <v>0</v>
          </cell>
        </row>
        <row r="2006">
          <cell r="C2006">
            <v>0</v>
          </cell>
        </row>
        <row r="2007">
          <cell r="C2007">
            <v>0</v>
          </cell>
        </row>
        <row r="2008">
          <cell r="C2008">
            <v>0</v>
          </cell>
        </row>
        <row r="2009">
          <cell r="C2009">
            <v>0</v>
          </cell>
        </row>
        <row r="2010">
          <cell r="C2010">
            <v>0</v>
          </cell>
        </row>
        <row r="2011">
          <cell r="C2011">
            <v>0</v>
          </cell>
        </row>
        <row r="2012">
          <cell r="C2012">
            <v>0</v>
          </cell>
        </row>
        <row r="2013">
          <cell r="C2013">
            <v>0</v>
          </cell>
        </row>
        <row r="2014">
          <cell r="C2014">
            <v>0</v>
          </cell>
        </row>
        <row r="2015">
          <cell r="C2015">
            <v>0</v>
          </cell>
        </row>
        <row r="2016">
          <cell r="C2016">
            <v>0</v>
          </cell>
        </row>
        <row r="2017">
          <cell r="C2017">
            <v>0</v>
          </cell>
        </row>
        <row r="2018">
          <cell r="C2018">
            <v>0</v>
          </cell>
        </row>
        <row r="2019">
          <cell r="C2019">
            <v>0</v>
          </cell>
        </row>
        <row r="2020">
          <cell r="C2020">
            <v>0</v>
          </cell>
        </row>
        <row r="2021">
          <cell r="C2021">
            <v>0</v>
          </cell>
        </row>
        <row r="2022">
          <cell r="C2022">
            <v>0</v>
          </cell>
        </row>
        <row r="2023">
          <cell r="C2023">
            <v>0</v>
          </cell>
        </row>
        <row r="2024">
          <cell r="C2024">
            <v>0</v>
          </cell>
        </row>
        <row r="2025">
          <cell r="C2025">
            <v>0</v>
          </cell>
        </row>
        <row r="2026">
          <cell r="C2026">
            <v>0</v>
          </cell>
        </row>
        <row r="2027">
          <cell r="C2027">
            <v>0</v>
          </cell>
        </row>
        <row r="2028">
          <cell r="C2028">
            <v>0</v>
          </cell>
        </row>
        <row r="2029">
          <cell r="C2029">
            <v>0</v>
          </cell>
        </row>
        <row r="2030">
          <cell r="C2030">
            <v>0</v>
          </cell>
        </row>
        <row r="2031">
          <cell r="C2031">
            <v>0</v>
          </cell>
        </row>
        <row r="2032">
          <cell r="C2032">
            <v>0</v>
          </cell>
        </row>
        <row r="2033">
          <cell r="C2033">
            <v>0</v>
          </cell>
        </row>
        <row r="2034">
          <cell r="C2034">
            <v>0</v>
          </cell>
        </row>
        <row r="2035">
          <cell r="C2035">
            <v>0</v>
          </cell>
        </row>
        <row r="2036">
          <cell r="C2036">
            <v>0</v>
          </cell>
        </row>
        <row r="2037">
          <cell r="C2037">
            <v>0</v>
          </cell>
        </row>
        <row r="2038">
          <cell r="C2038">
            <v>0</v>
          </cell>
        </row>
        <row r="2039">
          <cell r="C2039">
            <v>0</v>
          </cell>
        </row>
        <row r="2040">
          <cell r="C2040">
            <v>0</v>
          </cell>
        </row>
        <row r="2041">
          <cell r="C2041">
            <v>0</v>
          </cell>
        </row>
        <row r="2042">
          <cell r="C2042">
            <v>0</v>
          </cell>
        </row>
        <row r="2043">
          <cell r="C2043">
            <v>0</v>
          </cell>
        </row>
        <row r="2044">
          <cell r="C2044">
            <v>0</v>
          </cell>
        </row>
        <row r="2045">
          <cell r="C2045">
            <v>0</v>
          </cell>
        </row>
        <row r="2046">
          <cell r="C2046">
            <v>0</v>
          </cell>
        </row>
        <row r="2047">
          <cell r="C2047">
            <v>0</v>
          </cell>
        </row>
        <row r="2048">
          <cell r="C2048">
            <v>0</v>
          </cell>
        </row>
        <row r="2049">
          <cell r="C2049">
            <v>0</v>
          </cell>
        </row>
        <row r="2050">
          <cell r="C2050">
            <v>0</v>
          </cell>
        </row>
        <row r="2051">
          <cell r="C2051">
            <v>0</v>
          </cell>
        </row>
        <row r="2052">
          <cell r="C2052">
            <v>0</v>
          </cell>
        </row>
        <row r="2053">
          <cell r="C2053">
            <v>0</v>
          </cell>
        </row>
        <row r="2054">
          <cell r="C2054">
            <v>0</v>
          </cell>
        </row>
        <row r="2055">
          <cell r="C2055">
            <v>0</v>
          </cell>
        </row>
        <row r="2056">
          <cell r="C2056">
            <v>0</v>
          </cell>
        </row>
        <row r="2057">
          <cell r="C2057">
            <v>0</v>
          </cell>
        </row>
        <row r="2058">
          <cell r="C2058">
            <v>0</v>
          </cell>
        </row>
        <row r="2059">
          <cell r="C2059">
            <v>0</v>
          </cell>
        </row>
        <row r="2060">
          <cell r="C2060">
            <v>0</v>
          </cell>
        </row>
        <row r="2061">
          <cell r="C2061">
            <v>0</v>
          </cell>
        </row>
        <row r="2062">
          <cell r="C2062">
            <v>0</v>
          </cell>
        </row>
        <row r="2063">
          <cell r="C2063">
            <v>0</v>
          </cell>
        </row>
        <row r="2064">
          <cell r="C2064">
            <v>0</v>
          </cell>
        </row>
        <row r="2065">
          <cell r="C2065">
            <v>0</v>
          </cell>
        </row>
        <row r="2066">
          <cell r="C2066">
            <v>0</v>
          </cell>
        </row>
        <row r="2067">
          <cell r="C2067">
            <v>0</v>
          </cell>
        </row>
        <row r="2068">
          <cell r="C2068">
            <v>0</v>
          </cell>
        </row>
        <row r="2069">
          <cell r="C2069">
            <v>0</v>
          </cell>
        </row>
        <row r="2070">
          <cell r="C2070">
            <v>0</v>
          </cell>
        </row>
        <row r="2071">
          <cell r="C2071">
            <v>0</v>
          </cell>
        </row>
        <row r="2072">
          <cell r="C2072">
            <v>0</v>
          </cell>
        </row>
        <row r="2073">
          <cell r="C2073">
            <v>0</v>
          </cell>
        </row>
        <row r="2074">
          <cell r="C2074">
            <v>0</v>
          </cell>
        </row>
        <row r="2075">
          <cell r="C2075">
            <v>0</v>
          </cell>
        </row>
        <row r="2076">
          <cell r="C2076">
            <v>0</v>
          </cell>
        </row>
        <row r="2077">
          <cell r="C2077">
            <v>0</v>
          </cell>
        </row>
        <row r="2078">
          <cell r="C2078">
            <v>0</v>
          </cell>
        </row>
        <row r="2079">
          <cell r="C2079">
            <v>0</v>
          </cell>
        </row>
        <row r="2080">
          <cell r="C2080">
            <v>0</v>
          </cell>
        </row>
        <row r="2081">
          <cell r="C2081">
            <v>0</v>
          </cell>
        </row>
        <row r="2082">
          <cell r="C2082">
            <v>0</v>
          </cell>
        </row>
        <row r="2083">
          <cell r="C2083">
            <v>0</v>
          </cell>
        </row>
        <row r="2084">
          <cell r="C2084">
            <v>0</v>
          </cell>
        </row>
        <row r="2085">
          <cell r="C2085">
            <v>0</v>
          </cell>
        </row>
        <row r="2086">
          <cell r="C2086">
            <v>0</v>
          </cell>
        </row>
        <row r="2087">
          <cell r="C2087">
            <v>0</v>
          </cell>
        </row>
        <row r="2088">
          <cell r="C2088">
            <v>0</v>
          </cell>
        </row>
        <row r="2089">
          <cell r="C2089">
            <v>0</v>
          </cell>
        </row>
        <row r="2090">
          <cell r="C2090">
            <v>0</v>
          </cell>
        </row>
        <row r="2091">
          <cell r="C2091">
            <v>0</v>
          </cell>
        </row>
        <row r="2092">
          <cell r="C2092">
            <v>0</v>
          </cell>
        </row>
        <row r="2093">
          <cell r="C2093">
            <v>0</v>
          </cell>
        </row>
        <row r="2094">
          <cell r="C2094">
            <v>0</v>
          </cell>
        </row>
        <row r="2095">
          <cell r="C2095">
            <v>0</v>
          </cell>
        </row>
        <row r="2096">
          <cell r="C2096">
            <v>0</v>
          </cell>
        </row>
        <row r="2097">
          <cell r="C2097">
            <v>0</v>
          </cell>
        </row>
        <row r="2098">
          <cell r="C2098">
            <v>0</v>
          </cell>
        </row>
        <row r="2099">
          <cell r="C2099">
            <v>0</v>
          </cell>
        </row>
        <row r="2100">
          <cell r="C2100">
            <v>0</v>
          </cell>
        </row>
        <row r="2101">
          <cell r="C2101">
            <v>0</v>
          </cell>
        </row>
        <row r="2102">
          <cell r="C2102">
            <v>0</v>
          </cell>
        </row>
        <row r="2103">
          <cell r="C2103">
            <v>0</v>
          </cell>
        </row>
        <row r="2104">
          <cell r="C2104">
            <v>0</v>
          </cell>
        </row>
        <row r="2105">
          <cell r="C2105">
            <v>0</v>
          </cell>
        </row>
        <row r="2106">
          <cell r="C2106">
            <v>0</v>
          </cell>
        </row>
        <row r="2107">
          <cell r="C2107">
            <v>0</v>
          </cell>
        </row>
        <row r="2108">
          <cell r="C2108">
            <v>0</v>
          </cell>
        </row>
        <row r="2109">
          <cell r="C2109">
            <v>0</v>
          </cell>
        </row>
        <row r="2110">
          <cell r="C2110">
            <v>0</v>
          </cell>
        </row>
        <row r="2111">
          <cell r="C2111">
            <v>0</v>
          </cell>
        </row>
        <row r="2112">
          <cell r="C2112">
            <v>0</v>
          </cell>
        </row>
        <row r="2113">
          <cell r="C2113">
            <v>0</v>
          </cell>
        </row>
        <row r="2114">
          <cell r="C2114">
            <v>0</v>
          </cell>
        </row>
        <row r="2115">
          <cell r="C2115">
            <v>0</v>
          </cell>
        </row>
        <row r="2116">
          <cell r="C2116">
            <v>0</v>
          </cell>
        </row>
        <row r="2117">
          <cell r="C2117">
            <v>0</v>
          </cell>
        </row>
        <row r="2118">
          <cell r="C2118">
            <v>0</v>
          </cell>
        </row>
        <row r="2119">
          <cell r="C2119">
            <v>0</v>
          </cell>
        </row>
        <row r="2120">
          <cell r="C2120">
            <v>0</v>
          </cell>
        </row>
        <row r="2121">
          <cell r="C2121">
            <v>0</v>
          </cell>
        </row>
        <row r="2122">
          <cell r="C2122">
            <v>0</v>
          </cell>
        </row>
        <row r="2123">
          <cell r="C2123">
            <v>0</v>
          </cell>
        </row>
        <row r="2124">
          <cell r="C2124">
            <v>0</v>
          </cell>
        </row>
        <row r="2125">
          <cell r="C2125">
            <v>0</v>
          </cell>
        </row>
        <row r="2126">
          <cell r="C2126">
            <v>0</v>
          </cell>
        </row>
        <row r="2127">
          <cell r="C2127">
            <v>0</v>
          </cell>
        </row>
        <row r="2128">
          <cell r="C2128">
            <v>0</v>
          </cell>
        </row>
        <row r="2129">
          <cell r="C2129">
            <v>0</v>
          </cell>
        </row>
        <row r="2130">
          <cell r="C2130">
            <v>0</v>
          </cell>
        </row>
        <row r="2131">
          <cell r="C2131">
            <v>0</v>
          </cell>
        </row>
        <row r="2132">
          <cell r="C2132">
            <v>0</v>
          </cell>
        </row>
        <row r="2133">
          <cell r="C2133">
            <v>0</v>
          </cell>
        </row>
        <row r="2134">
          <cell r="C2134">
            <v>0</v>
          </cell>
        </row>
        <row r="2135">
          <cell r="C2135">
            <v>0</v>
          </cell>
        </row>
        <row r="2136">
          <cell r="C2136">
            <v>0</v>
          </cell>
        </row>
        <row r="2137">
          <cell r="C2137">
            <v>0</v>
          </cell>
        </row>
        <row r="2138">
          <cell r="C2138">
            <v>0</v>
          </cell>
        </row>
        <row r="2139">
          <cell r="C2139">
            <v>0</v>
          </cell>
        </row>
        <row r="2140">
          <cell r="C2140">
            <v>0</v>
          </cell>
        </row>
        <row r="2141">
          <cell r="C2141">
            <v>0</v>
          </cell>
        </row>
        <row r="2142">
          <cell r="C2142">
            <v>0</v>
          </cell>
        </row>
        <row r="2143">
          <cell r="C2143">
            <v>0</v>
          </cell>
        </row>
        <row r="2144">
          <cell r="C2144">
            <v>0</v>
          </cell>
        </row>
        <row r="2145">
          <cell r="C2145">
            <v>0</v>
          </cell>
        </row>
        <row r="2146">
          <cell r="C2146">
            <v>0</v>
          </cell>
        </row>
        <row r="2147">
          <cell r="C2147">
            <v>0</v>
          </cell>
        </row>
        <row r="2148">
          <cell r="C2148">
            <v>0</v>
          </cell>
        </row>
        <row r="2149">
          <cell r="C2149">
            <v>0</v>
          </cell>
        </row>
        <row r="2150">
          <cell r="C2150">
            <v>0</v>
          </cell>
        </row>
        <row r="2151">
          <cell r="C2151">
            <v>0</v>
          </cell>
        </row>
        <row r="2152">
          <cell r="C2152">
            <v>0</v>
          </cell>
        </row>
        <row r="2153">
          <cell r="C2153">
            <v>0</v>
          </cell>
        </row>
        <row r="2154">
          <cell r="C2154">
            <v>0</v>
          </cell>
        </row>
        <row r="2155">
          <cell r="C2155">
            <v>0</v>
          </cell>
        </row>
        <row r="2156">
          <cell r="C2156">
            <v>0</v>
          </cell>
        </row>
        <row r="2157">
          <cell r="C2157">
            <v>0</v>
          </cell>
        </row>
        <row r="2158">
          <cell r="C2158">
            <v>0</v>
          </cell>
        </row>
        <row r="2159">
          <cell r="C2159">
            <v>0</v>
          </cell>
        </row>
        <row r="2160">
          <cell r="C2160">
            <v>0</v>
          </cell>
        </row>
        <row r="2161">
          <cell r="C2161">
            <v>0</v>
          </cell>
        </row>
        <row r="2162">
          <cell r="C2162">
            <v>0</v>
          </cell>
        </row>
        <row r="2163">
          <cell r="C2163">
            <v>0</v>
          </cell>
        </row>
        <row r="2164">
          <cell r="C2164">
            <v>0</v>
          </cell>
        </row>
        <row r="2165">
          <cell r="C2165">
            <v>0</v>
          </cell>
        </row>
        <row r="2166">
          <cell r="C2166">
            <v>0</v>
          </cell>
        </row>
        <row r="2167">
          <cell r="C2167">
            <v>0</v>
          </cell>
        </row>
        <row r="2168">
          <cell r="C2168">
            <v>0</v>
          </cell>
        </row>
        <row r="2169">
          <cell r="C2169">
            <v>0</v>
          </cell>
        </row>
        <row r="2170">
          <cell r="C2170">
            <v>0</v>
          </cell>
        </row>
        <row r="2171">
          <cell r="C2171">
            <v>0</v>
          </cell>
        </row>
        <row r="2172">
          <cell r="C2172">
            <v>0</v>
          </cell>
        </row>
        <row r="2173">
          <cell r="C2173">
            <v>0</v>
          </cell>
        </row>
        <row r="2174">
          <cell r="C2174">
            <v>0</v>
          </cell>
        </row>
        <row r="2175">
          <cell r="C2175">
            <v>0</v>
          </cell>
        </row>
        <row r="2176">
          <cell r="C2176">
            <v>0</v>
          </cell>
        </row>
        <row r="2177">
          <cell r="C2177">
            <v>0</v>
          </cell>
        </row>
        <row r="2178">
          <cell r="C2178">
            <v>0</v>
          </cell>
        </row>
        <row r="2179">
          <cell r="C2179">
            <v>0</v>
          </cell>
        </row>
        <row r="2180">
          <cell r="C2180">
            <v>0</v>
          </cell>
        </row>
        <row r="2181">
          <cell r="C2181">
            <v>0</v>
          </cell>
        </row>
        <row r="2182">
          <cell r="C2182">
            <v>0</v>
          </cell>
        </row>
        <row r="2183">
          <cell r="C2183">
            <v>0</v>
          </cell>
        </row>
        <row r="2184">
          <cell r="C2184">
            <v>0</v>
          </cell>
        </row>
        <row r="2185">
          <cell r="C2185">
            <v>0</v>
          </cell>
        </row>
        <row r="2186">
          <cell r="C2186">
            <v>0</v>
          </cell>
        </row>
        <row r="2187">
          <cell r="C2187">
            <v>0</v>
          </cell>
        </row>
        <row r="2188">
          <cell r="C2188">
            <v>0</v>
          </cell>
        </row>
        <row r="2189">
          <cell r="C2189">
            <v>0</v>
          </cell>
        </row>
        <row r="2190">
          <cell r="C2190">
            <v>0</v>
          </cell>
        </row>
        <row r="2191">
          <cell r="C2191">
            <v>0</v>
          </cell>
        </row>
        <row r="2192">
          <cell r="C2192">
            <v>0</v>
          </cell>
        </row>
        <row r="2193">
          <cell r="C2193">
            <v>0</v>
          </cell>
        </row>
        <row r="2194">
          <cell r="C2194">
            <v>0</v>
          </cell>
        </row>
        <row r="2195">
          <cell r="C2195">
            <v>0</v>
          </cell>
        </row>
        <row r="2196">
          <cell r="C2196">
            <v>0</v>
          </cell>
        </row>
        <row r="2197">
          <cell r="C2197">
            <v>0</v>
          </cell>
        </row>
        <row r="2198">
          <cell r="C2198">
            <v>0</v>
          </cell>
        </row>
        <row r="2199">
          <cell r="C2199">
            <v>0</v>
          </cell>
        </row>
        <row r="2200">
          <cell r="C2200">
            <v>0</v>
          </cell>
        </row>
        <row r="2201">
          <cell r="C2201">
            <v>0</v>
          </cell>
        </row>
        <row r="2202">
          <cell r="C2202">
            <v>0</v>
          </cell>
        </row>
        <row r="2203">
          <cell r="C2203">
            <v>0</v>
          </cell>
        </row>
        <row r="2204">
          <cell r="C2204">
            <v>0</v>
          </cell>
        </row>
        <row r="2205">
          <cell r="C2205">
            <v>0</v>
          </cell>
        </row>
        <row r="2206">
          <cell r="C2206">
            <v>0</v>
          </cell>
        </row>
        <row r="2207">
          <cell r="C2207">
            <v>0</v>
          </cell>
        </row>
        <row r="2208">
          <cell r="C2208">
            <v>0</v>
          </cell>
        </row>
        <row r="2209">
          <cell r="C2209">
            <v>0</v>
          </cell>
        </row>
        <row r="2210">
          <cell r="C2210">
            <v>0</v>
          </cell>
        </row>
        <row r="2211">
          <cell r="C2211">
            <v>0</v>
          </cell>
        </row>
        <row r="2212">
          <cell r="C2212">
            <v>0</v>
          </cell>
        </row>
        <row r="2213">
          <cell r="C2213">
            <v>0</v>
          </cell>
        </row>
        <row r="2214">
          <cell r="C2214">
            <v>0</v>
          </cell>
        </row>
        <row r="2215">
          <cell r="C2215">
            <v>0</v>
          </cell>
        </row>
        <row r="2216">
          <cell r="C2216">
            <v>0</v>
          </cell>
        </row>
        <row r="2217">
          <cell r="C2217">
            <v>0</v>
          </cell>
        </row>
        <row r="2218">
          <cell r="C2218">
            <v>0</v>
          </cell>
        </row>
        <row r="2219">
          <cell r="C2219">
            <v>0</v>
          </cell>
        </row>
        <row r="2220">
          <cell r="C2220">
            <v>0</v>
          </cell>
        </row>
        <row r="2221">
          <cell r="C2221">
            <v>0</v>
          </cell>
        </row>
        <row r="2222">
          <cell r="C2222">
            <v>0</v>
          </cell>
        </row>
        <row r="2223">
          <cell r="C2223">
            <v>0</v>
          </cell>
        </row>
        <row r="2224">
          <cell r="C2224">
            <v>0</v>
          </cell>
        </row>
        <row r="2225">
          <cell r="C2225">
            <v>0</v>
          </cell>
        </row>
        <row r="2226">
          <cell r="C2226">
            <v>0</v>
          </cell>
        </row>
        <row r="2227">
          <cell r="C2227">
            <v>0</v>
          </cell>
        </row>
        <row r="2228">
          <cell r="C2228">
            <v>0</v>
          </cell>
        </row>
        <row r="2229">
          <cell r="C2229">
            <v>0</v>
          </cell>
        </row>
        <row r="2230">
          <cell r="C2230">
            <v>0</v>
          </cell>
        </row>
        <row r="2231">
          <cell r="C2231">
            <v>0</v>
          </cell>
        </row>
        <row r="2232">
          <cell r="C2232">
            <v>0</v>
          </cell>
        </row>
        <row r="2233">
          <cell r="C2233">
            <v>0</v>
          </cell>
        </row>
        <row r="2234">
          <cell r="C2234">
            <v>0</v>
          </cell>
        </row>
        <row r="2235">
          <cell r="C2235">
            <v>0</v>
          </cell>
        </row>
        <row r="2236">
          <cell r="C2236">
            <v>0</v>
          </cell>
        </row>
        <row r="2237">
          <cell r="C2237">
            <v>0</v>
          </cell>
        </row>
        <row r="2238">
          <cell r="C2238">
            <v>0</v>
          </cell>
        </row>
        <row r="2239">
          <cell r="C2239">
            <v>0</v>
          </cell>
        </row>
        <row r="2240">
          <cell r="C2240">
            <v>0</v>
          </cell>
        </row>
        <row r="2241">
          <cell r="C2241">
            <v>0</v>
          </cell>
        </row>
        <row r="2242">
          <cell r="C2242">
            <v>0</v>
          </cell>
        </row>
        <row r="2243">
          <cell r="C2243">
            <v>0</v>
          </cell>
        </row>
        <row r="2244">
          <cell r="C2244">
            <v>0</v>
          </cell>
        </row>
        <row r="2245">
          <cell r="C2245">
            <v>0</v>
          </cell>
        </row>
        <row r="2246">
          <cell r="C2246">
            <v>0</v>
          </cell>
        </row>
        <row r="2247">
          <cell r="C2247">
            <v>0</v>
          </cell>
        </row>
        <row r="2248">
          <cell r="C2248">
            <v>0</v>
          </cell>
        </row>
        <row r="2249">
          <cell r="C2249">
            <v>0</v>
          </cell>
        </row>
        <row r="2250">
          <cell r="C2250">
            <v>0</v>
          </cell>
        </row>
        <row r="2251">
          <cell r="C2251">
            <v>0</v>
          </cell>
        </row>
        <row r="2252">
          <cell r="C2252">
            <v>0</v>
          </cell>
        </row>
        <row r="2253">
          <cell r="C2253">
            <v>0</v>
          </cell>
        </row>
        <row r="2254">
          <cell r="C2254">
            <v>0</v>
          </cell>
        </row>
        <row r="2255">
          <cell r="C2255">
            <v>0</v>
          </cell>
        </row>
        <row r="2256">
          <cell r="C2256">
            <v>0</v>
          </cell>
        </row>
        <row r="2257">
          <cell r="C2257">
            <v>0</v>
          </cell>
        </row>
        <row r="2258">
          <cell r="C2258">
            <v>0</v>
          </cell>
        </row>
        <row r="2259">
          <cell r="C2259">
            <v>0</v>
          </cell>
        </row>
        <row r="2260">
          <cell r="C2260">
            <v>0</v>
          </cell>
        </row>
        <row r="2261">
          <cell r="C2261">
            <v>0</v>
          </cell>
        </row>
        <row r="2262">
          <cell r="C2262">
            <v>0</v>
          </cell>
        </row>
        <row r="2263">
          <cell r="C2263">
            <v>0</v>
          </cell>
        </row>
        <row r="2264">
          <cell r="C2264">
            <v>0</v>
          </cell>
        </row>
        <row r="2265">
          <cell r="C2265">
            <v>0</v>
          </cell>
        </row>
        <row r="2266">
          <cell r="C2266">
            <v>0</v>
          </cell>
        </row>
        <row r="2267">
          <cell r="C2267">
            <v>0</v>
          </cell>
        </row>
        <row r="2268">
          <cell r="C2268">
            <v>0</v>
          </cell>
        </row>
        <row r="2269">
          <cell r="C2269">
            <v>0</v>
          </cell>
        </row>
        <row r="2270">
          <cell r="C2270">
            <v>0</v>
          </cell>
        </row>
        <row r="2271">
          <cell r="C2271">
            <v>0</v>
          </cell>
        </row>
        <row r="2272">
          <cell r="C2272">
            <v>0</v>
          </cell>
        </row>
        <row r="2273">
          <cell r="C2273">
            <v>0</v>
          </cell>
        </row>
        <row r="2274">
          <cell r="C2274">
            <v>0</v>
          </cell>
        </row>
        <row r="2275">
          <cell r="C2275">
            <v>0</v>
          </cell>
        </row>
        <row r="2276">
          <cell r="C2276">
            <v>0</v>
          </cell>
        </row>
        <row r="2277">
          <cell r="C2277">
            <v>0</v>
          </cell>
        </row>
        <row r="2278">
          <cell r="C2278">
            <v>0</v>
          </cell>
        </row>
        <row r="2279">
          <cell r="C2279">
            <v>0</v>
          </cell>
        </row>
        <row r="2280">
          <cell r="C2280">
            <v>0</v>
          </cell>
        </row>
        <row r="2281">
          <cell r="C2281">
            <v>0</v>
          </cell>
        </row>
        <row r="2282">
          <cell r="C2282">
            <v>0</v>
          </cell>
        </row>
        <row r="2283">
          <cell r="C2283">
            <v>0</v>
          </cell>
        </row>
        <row r="2284">
          <cell r="C2284">
            <v>0</v>
          </cell>
        </row>
        <row r="2285">
          <cell r="C2285">
            <v>0</v>
          </cell>
        </row>
        <row r="2286">
          <cell r="C2286">
            <v>0</v>
          </cell>
        </row>
        <row r="2287">
          <cell r="C2287">
            <v>0</v>
          </cell>
        </row>
        <row r="2288">
          <cell r="C2288">
            <v>0</v>
          </cell>
        </row>
        <row r="2289">
          <cell r="C2289">
            <v>0</v>
          </cell>
        </row>
        <row r="2290">
          <cell r="C2290">
            <v>0</v>
          </cell>
        </row>
        <row r="2291">
          <cell r="C2291">
            <v>0</v>
          </cell>
        </row>
        <row r="2292">
          <cell r="C2292">
            <v>0</v>
          </cell>
        </row>
        <row r="2293">
          <cell r="C2293">
            <v>0</v>
          </cell>
        </row>
        <row r="2294">
          <cell r="C2294">
            <v>0</v>
          </cell>
        </row>
        <row r="2295">
          <cell r="C2295">
            <v>0</v>
          </cell>
        </row>
        <row r="2296">
          <cell r="C2296">
            <v>0</v>
          </cell>
        </row>
        <row r="2297">
          <cell r="C2297">
            <v>0</v>
          </cell>
        </row>
        <row r="2298">
          <cell r="C2298">
            <v>0</v>
          </cell>
        </row>
        <row r="2299">
          <cell r="C2299">
            <v>0</v>
          </cell>
        </row>
        <row r="2300">
          <cell r="C2300">
            <v>0</v>
          </cell>
        </row>
        <row r="2301">
          <cell r="C2301">
            <v>0</v>
          </cell>
        </row>
        <row r="2302">
          <cell r="C2302">
            <v>0</v>
          </cell>
        </row>
        <row r="2303">
          <cell r="C2303">
            <v>0</v>
          </cell>
        </row>
        <row r="2304">
          <cell r="C2304">
            <v>0</v>
          </cell>
        </row>
        <row r="2305">
          <cell r="C2305">
            <v>0</v>
          </cell>
        </row>
        <row r="2306">
          <cell r="C2306">
            <v>0</v>
          </cell>
        </row>
        <row r="2307">
          <cell r="C2307">
            <v>0</v>
          </cell>
        </row>
        <row r="2308">
          <cell r="C2308">
            <v>0</v>
          </cell>
        </row>
        <row r="2309">
          <cell r="C2309">
            <v>0</v>
          </cell>
        </row>
        <row r="2310">
          <cell r="C2310">
            <v>0</v>
          </cell>
        </row>
        <row r="2311">
          <cell r="C2311">
            <v>0</v>
          </cell>
        </row>
        <row r="2312">
          <cell r="C2312">
            <v>0</v>
          </cell>
        </row>
        <row r="2313">
          <cell r="C2313">
            <v>0</v>
          </cell>
        </row>
        <row r="2314">
          <cell r="C2314">
            <v>0</v>
          </cell>
        </row>
        <row r="2315">
          <cell r="C2315">
            <v>0</v>
          </cell>
        </row>
        <row r="2316">
          <cell r="C2316">
            <v>0</v>
          </cell>
        </row>
        <row r="2317">
          <cell r="C2317">
            <v>0</v>
          </cell>
        </row>
        <row r="2318">
          <cell r="C2318">
            <v>0</v>
          </cell>
        </row>
        <row r="2319">
          <cell r="C2319">
            <v>0</v>
          </cell>
        </row>
        <row r="2320">
          <cell r="C2320">
            <v>0</v>
          </cell>
        </row>
        <row r="2321">
          <cell r="C2321">
            <v>0</v>
          </cell>
        </row>
        <row r="2322">
          <cell r="C2322">
            <v>0</v>
          </cell>
        </row>
        <row r="2323">
          <cell r="C2323">
            <v>0</v>
          </cell>
        </row>
        <row r="2324">
          <cell r="C2324">
            <v>0</v>
          </cell>
        </row>
        <row r="2325">
          <cell r="C2325">
            <v>0</v>
          </cell>
        </row>
        <row r="2326">
          <cell r="C2326">
            <v>0</v>
          </cell>
        </row>
        <row r="2327">
          <cell r="C2327">
            <v>0</v>
          </cell>
        </row>
        <row r="2328">
          <cell r="C2328">
            <v>0</v>
          </cell>
        </row>
        <row r="2329">
          <cell r="C2329">
            <v>0</v>
          </cell>
        </row>
        <row r="2330">
          <cell r="C2330">
            <v>0</v>
          </cell>
        </row>
        <row r="2331">
          <cell r="C2331">
            <v>0</v>
          </cell>
        </row>
        <row r="2332">
          <cell r="C2332">
            <v>0</v>
          </cell>
        </row>
        <row r="2333">
          <cell r="C2333">
            <v>0</v>
          </cell>
        </row>
        <row r="2334">
          <cell r="C2334">
            <v>0</v>
          </cell>
        </row>
        <row r="2335">
          <cell r="C2335">
            <v>0</v>
          </cell>
        </row>
        <row r="2336">
          <cell r="C2336">
            <v>0</v>
          </cell>
        </row>
        <row r="2337">
          <cell r="C2337">
            <v>0</v>
          </cell>
        </row>
        <row r="2338">
          <cell r="C2338">
            <v>0</v>
          </cell>
        </row>
        <row r="2339">
          <cell r="C2339">
            <v>0</v>
          </cell>
        </row>
        <row r="2340">
          <cell r="C2340">
            <v>0</v>
          </cell>
        </row>
        <row r="2341">
          <cell r="C2341">
            <v>0</v>
          </cell>
        </row>
        <row r="2342">
          <cell r="C2342">
            <v>0</v>
          </cell>
        </row>
        <row r="2343">
          <cell r="C2343">
            <v>0</v>
          </cell>
        </row>
        <row r="2344">
          <cell r="C2344">
            <v>0</v>
          </cell>
        </row>
        <row r="2345">
          <cell r="C2345">
            <v>0</v>
          </cell>
        </row>
        <row r="2346">
          <cell r="C2346">
            <v>0</v>
          </cell>
        </row>
        <row r="2347">
          <cell r="C2347">
            <v>0</v>
          </cell>
        </row>
        <row r="2348">
          <cell r="C2348">
            <v>0</v>
          </cell>
        </row>
        <row r="2349">
          <cell r="C2349">
            <v>0</v>
          </cell>
        </row>
        <row r="2350">
          <cell r="C2350">
            <v>0</v>
          </cell>
        </row>
        <row r="2351">
          <cell r="C2351">
            <v>0</v>
          </cell>
        </row>
        <row r="2352">
          <cell r="C2352">
            <v>0</v>
          </cell>
        </row>
        <row r="2353">
          <cell r="C2353">
            <v>0</v>
          </cell>
        </row>
        <row r="2354">
          <cell r="C2354">
            <v>0</v>
          </cell>
        </row>
        <row r="2355">
          <cell r="C2355">
            <v>0</v>
          </cell>
        </row>
        <row r="2356">
          <cell r="C2356">
            <v>0</v>
          </cell>
        </row>
        <row r="2357">
          <cell r="C2357">
            <v>0</v>
          </cell>
        </row>
        <row r="2358">
          <cell r="C2358">
            <v>0</v>
          </cell>
        </row>
        <row r="2359">
          <cell r="C2359">
            <v>0</v>
          </cell>
        </row>
        <row r="2360">
          <cell r="C2360">
            <v>0</v>
          </cell>
        </row>
        <row r="2361">
          <cell r="C2361">
            <v>0</v>
          </cell>
        </row>
        <row r="2362">
          <cell r="C2362">
            <v>0</v>
          </cell>
        </row>
        <row r="2363">
          <cell r="C2363">
            <v>0</v>
          </cell>
        </row>
        <row r="2364">
          <cell r="C2364">
            <v>0</v>
          </cell>
        </row>
        <row r="2365">
          <cell r="C2365">
            <v>0</v>
          </cell>
        </row>
        <row r="2366">
          <cell r="C2366">
            <v>0</v>
          </cell>
        </row>
        <row r="2367">
          <cell r="C2367">
            <v>0</v>
          </cell>
        </row>
        <row r="2368">
          <cell r="C2368">
            <v>0</v>
          </cell>
        </row>
        <row r="2369">
          <cell r="C2369">
            <v>0</v>
          </cell>
        </row>
        <row r="2370">
          <cell r="C2370">
            <v>0</v>
          </cell>
        </row>
        <row r="2371">
          <cell r="C2371">
            <v>0</v>
          </cell>
        </row>
        <row r="2372">
          <cell r="C2372">
            <v>0</v>
          </cell>
        </row>
        <row r="2373">
          <cell r="C2373">
            <v>0</v>
          </cell>
        </row>
        <row r="2374">
          <cell r="C2374">
            <v>0</v>
          </cell>
        </row>
        <row r="2375">
          <cell r="C2375">
            <v>0</v>
          </cell>
        </row>
        <row r="2376">
          <cell r="C2376">
            <v>0</v>
          </cell>
        </row>
        <row r="2377">
          <cell r="C2377">
            <v>0</v>
          </cell>
        </row>
        <row r="2378">
          <cell r="C2378">
            <v>0</v>
          </cell>
        </row>
        <row r="2379">
          <cell r="C2379">
            <v>0</v>
          </cell>
        </row>
        <row r="2380">
          <cell r="C2380">
            <v>0</v>
          </cell>
        </row>
        <row r="2381">
          <cell r="C2381">
            <v>0</v>
          </cell>
        </row>
        <row r="2382">
          <cell r="C2382">
            <v>0</v>
          </cell>
        </row>
        <row r="2383">
          <cell r="C2383">
            <v>0</v>
          </cell>
        </row>
        <row r="2384">
          <cell r="C2384">
            <v>0</v>
          </cell>
        </row>
        <row r="2385">
          <cell r="C2385">
            <v>0</v>
          </cell>
        </row>
        <row r="2386">
          <cell r="C2386">
            <v>0</v>
          </cell>
        </row>
        <row r="2387">
          <cell r="C2387">
            <v>0</v>
          </cell>
        </row>
        <row r="2388">
          <cell r="C2388">
            <v>0</v>
          </cell>
        </row>
        <row r="2389">
          <cell r="C2389">
            <v>0</v>
          </cell>
        </row>
        <row r="2390">
          <cell r="C2390">
            <v>0</v>
          </cell>
        </row>
        <row r="2391">
          <cell r="C2391">
            <v>0</v>
          </cell>
        </row>
        <row r="2392">
          <cell r="C2392">
            <v>0</v>
          </cell>
        </row>
        <row r="2393">
          <cell r="C2393">
            <v>0</v>
          </cell>
        </row>
        <row r="2394">
          <cell r="C2394">
            <v>0</v>
          </cell>
        </row>
        <row r="2395">
          <cell r="C2395">
            <v>0</v>
          </cell>
        </row>
        <row r="2396">
          <cell r="C2396">
            <v>0</v>
          </cell>
        </row>
        <row r="2397">
          <cell r="C2397">
            <v>0</v>
          </cell>
        </row>
        <row r="2398">
          <cell r="C2398">
            <v>0</v>
          </cell>
        </row>
        <row r="2399">
          <cell r="C2399">
            <v>0</v>
          </cell>
        </row>
        <row r="2400">
          <cell r="C2400">
            <v>0</v>
          </cell>
        </row>
        <row r="2401">
          <cell r="C2401">
            <v>0</v>
          </cell>
        </row>
        <row r="2402">
          <cell r="C2402">
            <v>0</v>
          </cell>
        </row>
        <row r="2403">
          <cell r="C2403">
            <v>0</v>
          </cell>
        </row>
        <row r="2404">
          <cell r="C2404">
            <v>0</v>
          </cell>
        </row>
        <row r="2405">
          <cell r="C2405">
            <v>0</v>
          </cell>
        </row>
        <row r="2406">
          <cell r="C2406">
            <v>0</v>
          </cell>
        </row>
        <row r="2407">
          <cell r="C2407">
            <v>0</v>
          </cell>
        </row>
        <row r="2408">
          <cell r="C2408">
            <v>0</v>
          </cell>
        </row>
        <row r="2409">
          <cell r="C2409">
            <v>0</v>
          </cell>
        </row>
        <row r="2410">
          <cell r="C2410">
            <v>0</v>
          </cell>
        </row>
        <row r="2411">
          <cell r="C2411">
            <v>0</v>
          </cell>
        </row>
        <row r="2412">
          <cell r="C2412">
            <v>0</v>
          </cell>
        </row>
        <row r="2413">
          <cell r="C2413">
            <v>0</v>
          </cell>
        </row>
        <row r="2414">
          <cell r="C2414">
            <v>0</v>
          </cell>
        </row>
        <row r="2415">
          <cell r="C2415">
            <v>0</v>
          </cell>
        </row>
        <row r="2416">
          <cell r="C2416">
            <v>0</v>
          </cell>
        </row>
        <row r="2417">
          <cell r="C2417">
            <v>0</v>
          </cell>
        </row>
        <row r="2418">
          <cell r="C2418">
            <v>0</v>
          </cell>
        </row>
        <row r="2419">
          <cell r="C2419">
            <v>0</v>
          </cell>
        </row>
        <row r="2420">
          <cell r="C2420">
            <v>0</v>
          </cell>
        </row>
        <row r="2421">
          <cell r="C2421">
            <v>0</v>
          </cell>
        </row>
        <row r="2422">
          <cell r="C2422">
            <v>0</v>
          </cell>
        </row>
        <row r="2423">
          <cell r="C2423">
            <v>0</v>
          </cell>
        </row>
        <row r="2424">
          <cell r="C2424">
            <v>0</v>
          </cell>
        </row>
        <row r="2425">
          <cell r="C2425">
            <v>0</v>
          </cell>
        </row>
        <row r="2426">
          <cell r="C2426">
            <v>0</v>
          </cell>
        </row>
        <row r="2427">
          <cell r="C2427">
            <v>0</v>
          </cell>
        </row>
        <row r="2428">
          <cell r="C2428">
            <v>0</v>
          </cell>
        </row>
        <row r="2429">
          <cell r="C2429">
            <v>0</v>
          </cell>
        </row>
        <row r="2430">
          <cell r="C2430">
            <v>0</v>
          </cell>
        </row>
        <row r="2431">
          <cell r="C2431">
            <v>0</v>
          </cell>
        </row>
        <row r="2432">
          <cell r="C2432">
            <v>0</v>
          </cell>
        </row>
        <row r="2433">
          <cell r="C2433">
            <v>0</v>
          </cell>
        </row>
        <row r="2434">
          <cell r="C2434">
            <v>0</v>
          </cell>
        </row>
        <row r="2435">
          <cell r="C2435">
            <v>0</v>
          </cell>
        </row>
        <row r="2436">
          <cell r="C2436">
            <v>0</v>
          </cell>
        </row>
        <row r="2437">
          <cell r="C2437">
            <v>0</v>
          </cell>
        </row>
        <row r="2438">
          <cell r="C2438">
            <v>0</v>
          </cell>
        </row>
        <row r="2439">
          <cell r="C2439">
            <v>0</v>
          </cell>
        </row>
        <row r="2440">
          <cell r="C2440">
            <v>0</v>
          </cell>
        </row>
        <row r="2441">
          <cell r="C2441">
            <v>0</v>
          </cell>
        </row>
        <row r="2442">
          <cell r="C2442">
            <v>0</v>
          </cell>
        </row>
        <row r="2443">
          <cell r="C2443">
            <v>0</v>
          </cell>
        </row>
        <row r="2444">
          <cell r="C2444">
            <v>0</v>
          </cell>
        </row>
        <row r="2445">
          <cell r="C2445">
            <v>0</v>
          </cell>
        </row>
        <row r="2446">
          <cell r="C2446">
            <v>0</v>
          </cell>
        </row>
        <row r="2447">
          <cell r="C2447">
            <v>0</v>
          </cell>
        </row>
        <row r="2448">
          <cell r="C2448">
            <v>0</v>
          </cell>
        </row>
        <row r="2449">
          <cell r="C2449">
            <v>0</v>
          </cell>
        </row>
        <row r="2450">
          <cell r="C2450">
            <v>0</v>
          </cell>
        </row>
        <row r="2451">
          <cell r="C2451">
            <v>0</v>
          </cell>
        </row>
        <row r="2452">
          <cell r="C2452">
            <v>0</v>
          </cell>
        </row>
        <row r="2453">
          <cell r="C2453">
            <v>0</v>
          </cell>
        </row>
        <row r="2454">
          <cell r="C2454">
            <v>0</v>
          </cell>
        </row>
        <row r="2455">
          <cell r="C2455">
            <v>0</v>
          </cell>
        </row>
        <row r="2456">
          <cell r="C2456">
            <v>0</v>
          </cell>
        </row>
        <row r="2457">
          <cell r="C2457">
            <v>0</v>
          </cell>
        </row>
        <row r="2458">
          <cell r="C2458">
            <v>0</v>
          </cell>
        </row>
        <row r="2459">
          <cell r="C2459">
            <v>0</v>
          </cell>
        </row>
        <row r="2460">
          <cell r="C2460">
            <v>0</v>
          </cell>
        </row>
        <row r="2461">
          <cell r="C2461">
            <v>0</v>
          </cell>
        </row>
        <row r="2462">
          <cell r="C2462">
            <v>0</v>
          </cell>
        </row>
        <row r="2463">
          <cell r="C2463">
            <v>0</v>
          </cell>
        </row>
        <row r="2464">
          <cell r="C2464">
            <v>0</v>
          </cell>
        </row>
        <row r="2465">
          <cell r="C2465">
            <v>0</v>
          </cell>
        </row>
        <row r="2466">
          <cell r="C2466">
            <v>0</v>
          </cell>
        </row>
        <row r="2467">
          <cell r="C2467">
            <v>0</v>
          </cell>
        </row>
        <row r="2468">
          <cell r="C2468">
            <v>0</v>
          </cell>
        </row>
        <row r="2469">
          <cell r="C2469">
            <v>0</v>
          </cell>
        </row>
        <row r="2470">
          <cell r="C2470">
            <v>0</v>
          </cell>
        </row>
        <row r="2471">
          <cell r="C2471">
            <v>0</v>
          </cell>
        </row>
        <row r="2472">
          <cell r="C2472">
            <v>0</v>
          </cell>
        </row>
        <row r="2473">
          <cell r="C2473">
            <v>0</v>
          </cell>
        </row>
        <row r="2474">
          <cell r="C2474">
            <v>0</v>
          </cell>
        </row>
        <row r="2475">
          <cell r="C2475">
            <v>0</v>
          </cell>
        </row>
        <row r="2476">
          <cell r="C2476">
            <v>0</v>
          </cell>
        </row>
        <row r="2477">
          <cell r="C2477">
            <v>0</v>
          </cell>
        </row>
        <row r="2478">
          <cell r="C2478">
            <v>0</v>
          </cell>
        </row>
        <row r="2479">
          <cell r="C2479">
            <v>0</v>
          </cell>
        </row>
        <row r="2480">
          <cell r="C2480">
            <v>0</v>
          </cell>
        </row>
        <row r="2481">
          <cell r="C2481">
            <v>0</v>
          </cell>
        </row>
        <row r="2482">
          <cell r="C2482">
            <v>0</v>
          </cell>
        </row>
        <row r="2483">
          <cell r="C2483">
            <v>0</v>
          </cell>
        </row>
        <row r="2484">
          <cell r="C2484">
            <v>0</v>
          </cell>
        </row>
        <row r="2485">
          <cell r="C2485">
            <v>0</v>
          </cell>
        </row>
        <row r="2486">
          <cell r="C2486">
            <v>0</v>
          </cell>
        </row>
        <row r="2487">
          <cell r="C2487">
            <v>0</v>
          </cell>
        </row>
        <row r="2488">
          <cell r="C2488">
            <v>0</v>
          </cell>
        </row>
        <row r="2489">
          <cell r="C2489">
            <v>0</v>
          </cell>
        </row>
        <row r="2490">
          <cell r="C2490">
            <v>0</v>
          </cell>
        </row>
        <row r="2491">
          <cell r="C2491">
            <v>0</v>
          </cell>
        </row>
        <row r="2492">
          <cell r="C2492">
            <v>0</v>
          </cell>
        </row>
        <row r="2493">
          <cell r="C2493">
            <v>0</v>
          </cell>
        </row>
        <row r="2494">
          <cell r="C2494">
            <v>0</v>
          </cell>
        </row>
        <row r="2495">
          <cell r="C2495">
            <v>0</v>
          </cell>
        </row>
        <row r="2496">
          <cell r="C2496">
            <v>0</v>
          </cell>
        </row>
        <row r="2497">
          <cell r="C2497">
            <v>0</v>
          </cell>
        </row>
        <row r="2498">
          <cell r="C2498">
            <v>0</v>
          </cell>
        </row>
        <row r="2499">
          <cell r="C2499">
            <v>0</v>
          </cell>
        </row>
        <row r="2500">
          <cell r="C2500">
            <v>0</v>
          </cell>
        </row>
        <row r="2501">
          <cell r="C2501">
            <v>0</v>
          </cell>
        </row>
        <row r="2502">
          <cell r="C2502">
            <v>0</v>
          </cell>
        </row>
        <row r="2503">
          <cell r="C2503">
            <v>0</v>
          </cell>
        </row>
        <row r="2504">
          <cell r="C2504">
            <v>0</v>
          </cell>
        </row>
        <row r="2505">
          <cell r="C2505">
            <v>0</v>
          </cell>
        </row>
        <row r="2506">
          <cell r="C2506">
            <v>0</v>
          </cell>
        </row>
        <row r="2507">
          <cell r="C2507">
            <v>0</v>
          </cell>
        </row>
        <row r="2508">
          <cell r="C2508">
            <v>0</v>
          </cell>
        </row>
        <row r="2509">
          <cell r="C2509">
            <v>0</v>
          </cell>
        </row>
        <row r="2510">
          <cell r="C2510">
            <v>0</v>
          </cell>
        </row>
        <row r="2511">
          <cell r="C2511">
            <v>0</v>
          </cell>
        </row>
        <row r="2512">
          <cell r="C2512">
            <v>0</v>
          </cell>
        </row>
        <row r="2513">
          <cell r="C2513">
            <v>0</v>
          </cell>
        </row>
        <row r="2514">
          <cell r="C2514">
            <v>0</v>
          </cell>
        </row>
        <row r="2515">
          <cell r="C2515">
            <v>0</v>
          </cell>
        </row>
        <row r="2516">
          <cell r="C2516">
            <v>0</v>
          </cell>
        </row>
        <row r="2517">
          <cell r="C2517">
            <v>0</v>
          </cell>
        </row>
        <row r="2518">
          <cell r="C2518">
            <v>0</v>
          </cell>
        </row>
        <row r="2519">
          <cell r="C2519">
            <v>0</v>
          </cell>
        </row>
        <row r="2520">
          <cell r="C2520">
            <v>0</v>
          </cell>
        </row>
        <row r="2521">
          <cell r="C2521">
            <v>0</v>
          </cell>
        </row>
        <row r="2522">
          <cell r="C2522">
            <v>0</v>
          </cell>
        </row>
        <row r="2523">
          <cell r="C2523">
            <v>0</v>
          </cell>
        </row>
        <row r="2524">
          <cell r="C2524">
            <v>0</v>
          </cell>
        </row>
        <row r="2525">
          <cell r="C2525">
            <v>0</v>
          </cell>
        </row>
        <row r="2526">
          <cell r="C2526">
            <v>0</v>
          </cell>
        </row>
        <row r="2527">
          <cell r="C2527">
            <v>0</v>
          </cell>
        </row>
        <row r="2528">
          <cell r="C2528">
            <v>0</v>
          </cell>
        </row>
        <row r="2529">
          <cell r="C2529">
            <v>0</v>
          </cell>
        </row>
        <row r="2530">
          <cell r="C2530">
            <v>0</v>
          </cell>
        </row>
        <row r="2531">
          <cell r="C2531">
            <v>0</v>
          </cell>
        </row>
        <row r="2532">
          <cell r="C2532">
            <v>0</v>
          </cell>
        </row>
        <row r="2533">
          <cell r="C2533">
            <v>0</v>
          </cell>
        </row>
        <row r="2534">
          <cell r="C2534">
            <v>0</v>
          </cell>
        </row>
        <row r="2535">
          <cell r="C2535">
            <v>0</v>
          </cell>
        </row>
        <row r="2536">
          <cell r="C2536">
            <v>0</v>
          </cell>
        </row>
        <row r="2537">
          <cell r="C2537">
            <v>0</v>
          </cell>
        </row>
        <row r="2538">
          <cell r="C2538">
            <v>0</v>
          </cell>
        </row>
        <row r="2539">
          <cell r="C2539">
            <v>0</v>
          </cell>
        </row>
        <row r="2540">
          <cell r="C2540">
            <v>0</v>
          </cell>
        </row>
        <row r="2541">
          <cell r="C2541">
            <v>0</v>
          </cell>
        </row>
        <row r="2542">
          <cell r="C2542">
            <v>0</v>
          </cell>
        </row>
        <row r="2543">
          <cell r="C2543">
            <v>0</v>
          </cell>
        </row>
        <row r="2544">
          <cell r="C2544">
            <v>0</v>
          </cell>
        </row>
        <row r="2545">
          <cell r="C2545">
            <v>0</v>
          </cell>
        </row>
        <row r="2546">
          <cell r="C2546">
            <v>0</v>
          </cell>
        </row>
        <row r="2547">
          <cell r="C2547">
            <v>0</v>
          </cell>
        </row>
        <row r="2548">
          <cell r="C2548">
            <v>0</v>
          </cell>
        </row>
        <row r="2549">
          <cell r="C2549">
            <v>0</v>
          </cell>
        </row>
        <row r="2550">
          <cell r="C2550">
            <v>0</v>
          </cell>
        </row>
        <row r="2551">
          <cell r="C2551">
            <v>0</v>
          </cell>
        </row>
        <row r="2552">
          <cell r="C2552">
            <v>0</v>
          </cell>
        </row>
        <row r="2553">
          <cell r="C2553">
            <v>0</v>
          </cell>
        </row>
        <row r="2554">
          <cell r="C2554">
            <v>0</v>
          </cell>
        </row>
        <row r="2555">
          <cell r="C2555">
            <v>0</v>
          </cell>
        </row>
        <row r="2556">
          <cell r="C2556">
            <v>0</v>
          </cell>
        </row>
        <row r="2557">
          <cell r="C2557">
            <v>0</v>
          </cell>
        </row>
        <row r="2558">
          <cell r="C2558">
            <v>0</v>
          </cell>
        </row>
        <row r="2559">
          <cell r="C2559">
            <v>0</v>
          </cell>
        </row>
        <row r="2560">
          <cell r="C2560">
            <v>0</v>
          </cell>
        </row>
        <row r="2561">
          <cell r="C2561">
            <v>0</v>
          </cell>
        </row>
        <row r="2562">
          <cell r="C2562">
            <v>0</v>
          </cell>
        </row>
        <row r="2563">
          <cell r="C2563">
            <v>0</v>
          </cell>
        </row>
        <row r="2564">
          <cell r="C2564">
            <v>0</v>
          </cell>
        </row>
        <row r="2565">
          <cell r="C2565">
            <v>0</v>
          </cell>
        </row>
        <row r="2566">
          <cell r="C2566">
            <v>0</v>
          </cell>
        </row>
        <row r="2567">
          <cell r="C2567">
            <v>0</v>
          </cell>
        </row>
        <row r="2568">
          <cell r="C2568">
            <v>0</v>
          </cell>
        </row>
        <row r="2569">
          <cell r="C2569">
            <v>0</v>
          </cell>
        </row>
        <row r="2570">
          <cell r="C2570">
            <v>0</v>
          </cell>
        </row>
        <row r="2571">
          <cell r="C2571">
            <v>0</v>
          </cell>
        </row>
        <row r="2572">
          <cell r="C2572">
            <v>0</v>
          </cell>
        </row>
        <row r="2573">
          <cell r="C2573">
            <v>0</v>
          </cell>
        </row>
        <row r="2574">
          <cell r="C2574">
            <v>0</v>
          </cell>
        </row>
        <row r="2575">
          <cell r="C2575">
            <v>0</v>
          </cell>
        </row>
        <row r="2576">
          <cell r="C2576">
            <v>0</v>
          </cell>
        </row>
        <row r="2577">
          <cell r="C2577">
            <v>0</v>
          </cell>
        </row>
        <row r="2578">
          <cell r="C2578">
            <v>0</v>
          </cell>
        </row>
        <row r="2579">
          <cell r="C2579">
            <v>0</v>
          </cell>
        </row>
        <row r="2580">
          <cell r="C2580">
            <v>0</v>
          </cell>
        </row>
        <row r="2581">
          <cell r="C2581">
            <v>0</v>
          </cell>
        </row>
        <row r="2582">
          <cell r="C2582">
            <v>0</v>
          </cell>
        </row>
        <row r="2583">
          <cell r="C2583">
            <v>0</v>
          </cell>
        </row>
        <row r="2584">
          <cell r="C2584">
            <v>0</v>
          </cell>
        </row>
        <row r="2585">
          <cell r="C2585">
            <v>0</v>
          </cell>
        </row>
        <row r="2586">
          <cell r="C2586">
            <v>0</v>
          </cell>
        </row>
        <row r="2587">
          <cell r="C2587">
            <v>0</v>
          </cell>
        </row>
        <row r="2588">
          <cell r="C2588">
            <v>0</v>
          </cell>
        </row>
        <row r="2589">
          <cell r="C2589">
            <v>0</v>
          </cell>
        </row>
        <row r="2590">
          <cell r="C2590">
            <v>0</v>
          </cell>
        </row>
        <row r="2591">
          <cell r="C2591">
            <v>0</v>
          </cell>
        </row>
        <row r="2592">
          <cell r="C2592">
            <v>0</v>
          </cell>
        </row>
        <row r="2593">
          <cell r="C2593">
            <v>0</v>
          </cell>
        </row>
        <row r="2594">
          <cell r="C2594">
            <v>0</v>
          </cell>
        </row>
        <row r="2595">
          <cell r="C2595">
            <v>0</v>
          </cell>
        </row>
        <row r="2596">
          <cell r="C2596">
            <v>0</v>
          </cell>
        </row>
        <row r="2597">
          <cell r="C2597">
            <v>0</v>
          </cell>
        </row>
        <row r="2598">
          <cell r="C2598">
            <v>0</v>
          </cell>
        </row>
        <row r="2599">
          <cell r="C2599">
            <v>0</v>
          </cell>
        </row>
        <row r="2600">
          <cell r="C2600">
            <v>0</v>
          </cell>
        </row>
        <row r="2601">
          <cell r="C2601">
            <v>0</v>
          </cell>
        </row>
        <row r="2602">
          <cell r="C2602">
            <v>0</v>
          </cell>
        </row>
        <row r="2603">
          <cell r="C2603">
            <v>0</v>
          </cell>
        </row>
        <row r="2604">
          <cell r="C2604">
            <v>0</v>
          </cell>
        </row>
        <row r="2605">
          <cell r="C2605">
            <v>0</v>
          </cell>
        </row>
        <row r="2606">
          <cell r="C2606">
            <v>0</v>
          </cell>
        </row>
        <row r="2607">
          <cell r="C2607">
            <v>0</v>
          </cell>
        </row>
        <row r="2608">
          <cell r="C2608">
            <v>0</v>
          </cell>
        </row>
        <row r="2609">
          <cell r="C2609">
            <v>0</v>
          </cell>
        </row>
        <row r="2610">
          <cell r="C2610">
            <v>0</v>
          </cell>
        </row>
        <row r="2611">
          <cell r="C2611">
            <v>0</v>
          </cell>
        </row>
        <row r="2612">
          <cell r="C2612">
            <v>0</v>
          </cell>
        </row>
        <row r="2613">
          <cell r="C2613">
            <v>0</v>
          </cell>
        </row>
        <row r="2614">
          <cell r="C2614">
            <v>0</v>
          </cell>
        </row>
        <row r="2615">
          <cell r="C2615">
            <v>0</v>
          </cell>
        </row>
        <row r="2616">
          <cell r="C2616">
            <v>0</v>
          </cell>
        </row>
        <row r="2617">
          <cell r="C2617">
            <v>0</v>
          </cell>
        </row>
        <row r="2618">
          <cell r="C2618">
            <v>0</v>
          </cell>
        </row>
        <row r="2619">
          <cell r="C2619">
            <v>0</v>
          </cell>
        </row>
        <row r="2620">
          <cell r="C2620">
            <v>0</v>
          </cell>
        </row>
        <row r="2621">
          <cell r="C2621">
            <v>0</v>
          </cell>
        </row>
        <row r="2622">
          <cell r="C2622">
            <v>0</v>
          </cell>
        </row>
        <row r="2623">
          <cell r="C2623">
            <v>0</v>
          </cell>
        </row>
        <row r="2624">
          <cell r="C2624">
            <v>0</v>
          </cell>
        </row>
        <row r="2625">
          <cell r="C2625">
            <v>0</v>
          </cell>
        </row>
        <row r="2626">
          <cell r="C2626">
            <v>0</v>
          </cell>
        </row>
        <row r="2627">
          <cell r="C2627">
            <v>0</v>
          </cell>
        </row>
        <row r="2628">
          <cell r="C2628">
            <v>0</v>
          </cell>
        </row>
        <row r="2629">
          <cell r="C2629">
            <v>0</v>
          </cell>
        </row>
        <row r="2630">
          <cell r="C2630">
            <v>0</v>
          </cell>
        </row>
        <row r="2631">
          <cell r="C2631">
            <v>0</v>
          </cell>
        </row>
        <row r="2632">
          <cell r="C2632">
            <v>0</v>
          </cell>
        </row>
        <row r="2633">
          <cell r="C2633">
            <v>0</v>
          </cell>
        </row>
        <row r="2634">
          <cell r="C2634">
            <v>0</v>
          </cell>
        </row>
        <row r="2635">
          <cell r="C2635">
            <v>0</v>
          </cell>
        </row>
        <row r="2636">
          <cell r="C2636">
            <v>0</v>
          </cell>
        </row>
        <row r="2637">
          <cell r="C2637">
            <v>0</v>
          </cell>
        </row>
        <row r="2638">
          <cell r="C2638">
            <v>0</v>
          </cell>
        </row>
        <row r="2639">
          <cell r="C2639">
            <v>0</v>
          </cell>
        </row>
        <row r="2640">
          <cell r="C2640">
            <v>0</v>
          </cell>
        </row>
        <row r="2641">
          <cell r="C2641">
            <v>0</v>
          </cell>
        </row>
        <row r="2642">
          <cell r="C2642">
            <v>0</v>
          </cell>
        </row>
        <row r="2643">
          <cell r="C2643">
            <v>0</v>
          </cell>
        </row>
        <row r="2644">
          <cell r="C2644">
            <v>0</v>
          </cell>
        </row>
        <row r="2645">
          <cell r="C2645">
            <v>0</v>
          </cell>
        </row>
        <row r="2646">
          <cell r="C2646">
            <v>0</v>
          </cell>
        </row>
        <row r="2647">
          <cell r="C2647">
            <v>0</v>
          </cell>
        </row>
        <row r="2648">
          <cell r="C2648">
            <v>0</v>
          </cell>
        </row>
        <row r="2649">
          <cell r="C2649">
            <v>0</v>
          </cell>
        </row>
        <row r="2650">
          <cell r="C2650">
            <v>0</v>
          </cell>
        </row>
        <row r="2651">
          <cell r="C2651">
            <v>0</v>
          </cell>
        </row>
        <row r="2652">
          <cell r="C2652">
            <v>0</v>
          </cell>
        </row>
        <row r="2653">
          <cell r="C2653">
            <v>0</v>
          </cell>
        </row>
        <row r="2654">
          <cell r="C2654">
            <v>0</v>
          </cell>
        </row>
        <row r="2655">
          <cell r="C2655">
            <v>0</v>
          </cell>
        </row>
        <row r="2656">
          <cell r="C2656">
            <v>0</v>
          </cell>
        </row>
        <row r="2657">
          <cell r="C2657">
            <v>0</v>
          </cell>
        </row>
        <row r="2658">
          <cell r="C2658">
            <v>0</v>
          </cell>
        </row>
        <row r="2659">
          <cell r="C2659">
            <v>0</v>
          </cell>
        </row>
        <row r="2660">
          <cell r="C2660">
            <v>0</v>
          </cell>
        </row>
        <row r="2661">
          <cell r="C2661">
            <v>0</v>
          </cell>
        </row>
        <row r="2662">
          <cell r="C2662">
            <v>0</v>
          </cell>
        </row>
        <row r="2663">
          <cell r="C2663">
            <v>0</v>
          </cell>
        </row>
        <row r="2664">
          <cell r="C2664">
            <v>0</v>
          </cell>
        </row>
        <row r="2665">
          <cell r="C2665">
            <v>0</v>
          </cell>
        </row>
        <row r="2666">
          <cell r="C2666">
            <v>0</v>
          </cell>
        </row>
        <row r="2667">
          <cell r="C2667">
            <v>0</v>
          </cell>
        </row>
        <row r="2668">
          <cell r="C2668">
            <v>0</v>
          </cell>
        </row>
        <row r="2669">
          <cell r="C2669">
            <v>0</v>
          </cell>
        </row>
        <row r="2670">
          <cell r="C2670">
            <v>0</v>
          </cell>
        </row>
        <row r="2671">
          <cell r="C2671">
            <v>0</v>
          </cell>
        </row>
        <row r="2672">
          <cell r="C2672">
            <v>0</v>
          </cell>
        </row>
        <row r="2673">
          <cell r="C2673">
            <v>0</v>
          </cell>
        </row>
        <row r="2674">
          <cell r="C2674">
            <v>0</v>
          </cell>
        </row>
        <row r="2675">
          <cell r="C2675">
            <v>0</v>
          </cell>
        </row>
        <row r="2676">
          <cell r="C2676">
            <v>0</v>
          </cell>
        </row>
        <row r="2677">
          <cell r="C2677">
            <v>0</v>
          </cell>
        </row>
        <row r="2678">
          <cell r="C2678">
            <v>0</v>
          </cell>
        </row>
        <row r="2679">
          <cell r="C2679">
            <v>0</v>
          </cell>
        </row>
        <row r="2680">
          <cell r="C2680">
            <v>0</v>
          </cell>
        </row>
        <row r="2681">
          <cell r="C2681">
            <v>0</v>
          </cell>
        </row>
        <row r="2682">
          <cell r="C2682">
            <v>0</v>
          </cell>
        </row>
        <row r="2683">
          <cell r="C2683">
            <v>0</v>
          </cell>
        </row>
        <row r="2684">
          <cell r="C2684">
            <v>0</v>
          </cell>
        </row>
        <row r="2685">
          <cell r="C2685">
            <v>0</v>
          </cell>
        </row>
        <row r="2686">
          <cell r="C2686">
            <v>0</v>
          </cell>
        </row>
        <row r="2687">
          <cell r="C2687">
            <v>0</v>
          </cell>
        </row>
        <row r="2688">
          <cell r="C2688">
            <v>0</v>
          </cell>
        </row>
        <row r="2689">
          <cell r="C2689">
            <v>0</v>
          </cell>
        </row>
        <row r="2690">
          <cell r="C2690">
            <v>0</v>
          </cell>
        </row>
        <row r="2691">
          <cell r="C2691">
            <v>0</v>
          </cell>
        </row>
        <row r="2692">
          <cell r="C2692">
            <v>0</v>
          </cell>
        </row>
        <row r="2693">
          <cell r="C2693">
            <v>0</v>
          </cell>
        </row>
        <row r="2694">
          <cell r="C2694">
            <v>0</v>
          </cell>
        </row>
        <row r="2695">
          <cell r="C2695">
            <v>0</v>
          </cell>
        </row>
        <row r="2696">
          <cell r="C2696">
            <v>0</v>
          </cell>
        </row>
        <row r="2697">
          <cell r="C2697">
            <v>0</v>
          </cell>
        </row>
        <row r="2698">
          <cell r="C2698">
            <v>0</v>
          </cell>
        </row>
        <row r="2699">
          <cell r="C2699">
            <v>0</v>
          </cell>
        </row>
        <row r="2700">
          <cell r="C2700">
            <v>0</v>
          </cell>
        </row>
        <row r="2701">
          <cell r="C2701">
            <v>0</v>
          </cell>
        </row>
        <row r="2702">
          <cell r="C2702">
            <v>0</v>
          </cell>
        </row>
        <row r="2703">
          <cell r="C2703">
            <v>0</v>
          </cell>
        </row>
        <row r="2704">
          <cell r="C2704">
            <v>0</v>
          </cell>
        </row>
        <row r="2705">
          <cell r="C2705">
            <v>0</v>
          </cell>
        </row>
        <row r="2706">
          <cell r="C2706">
            <v>0</v>
          </cell>
        </row>
        <row r="2707">
          <cell r="C2707">
            <v>0</v>
          </cell>
        </row>
        <row r="2708">
          <cell r="C2708">
            <v>0</v>
          </cell>
        </row>
        <row r="2709">
          <cell r="C2709">
            <v>0</v>
          </cell>
        </row>
        <row r="2710">
          <cell r="C2710">
            <v>0</v>
          </cell>
        </row>
        <row r="2711">
          <cell r="C2711">
            <v>0</v>
          </cell>
        </row>
        <row r="2712">
          <cell r="C2712">
            <v>0</v>
          </cell>
        </row>
        <row r="2713">
          <cell r="C2713">
            <v>0</v>
          </cell>
        </row>
        <row r="2714">
          <cell r="C2714">
            <v>0</v>
          </cell>
        </row>
        <row r="2715">
          <cell r="C2715">
            <v>0</v>
          </cell>
        </row>
        <row r="2716">
          <cell r="C2716">
            <v>0</v>
          </cell>
        </row>
        <row r="2717">
          <cell r="C2717">
            <v>0</v>
          </cell>
        </row>
        <row r="2718">
          <cell r="C2718">
            <v>0</v>
          </cell>
        </row>
        <row r="2719">
          <cell r="C2719">
            <v>0</v>
          </cell>
        </row>
        <row r="2720">
          <cell r="C2720">
            <v>0</v>
          </cell>
        </row>
        <row r="2721">
          <cell r="C2721">
            <v>0</v>
          </cell>
        </row>
        <row r="2722">
          <cell r="C2722">
            <v>0</v>
          </cell>
        </row>
        <row r="2723">
          <cell r="C2723">
            <v>0</v>
          </cell>
        </row>
        <row r="2724">
          <cell r="C2724">
            <v>0</v>
          </cell>
        </row>
        <row r="2725">
          <cell r="C2725">
            <v>0</v>
          </cell>
        </row>
        <row r="2726">
          <cell r="C2726">
            <v>0</v>
          </cell>
        </row>
        <row r="2727">
          <cell r="C2727">
            <v>0</v>
          </cell>
        </row>
        <row r="2728">
          <cell r="C2728">
            <v>0</v>
          </cell>
        </row>
        <row r="2729">
          <cell r="C2729">
            <v>0</v>
          </cell>
        </row>
        <row r="2730">
          <cell r="C2730">
            <v>0</v>
          </cell>
        </row>
        <row r="2731">
          <cell r="C2731">
            <v>0</v>
          </cell>
        </row>
        <row r="2732">
          <cell r="C2732">
            <v>0</v>
          </cell>
        </row>
        <row r="2733">
          <cell r="C2733">
            <v>0</v>
          </cell>
        </row>
        <row r="2734">
          <cell r="C2734">
            <v>0</v>
          </cell>
        </row>
        <row r="2735">
          <cell r="C2735">
            <v>0</v>
          </cell>
        </row>
        <row r="2736">
          <cell r="C2736">
            <v>0</v>
          </cell>
        </row>
        <row r="2737">
          <cell r="C2737">
            <v>0</v>
          </cell>
        </row>
        <row r="2738">
          <cell r="C2738">
            <v>0</v>
          </cell>
        </row>
        <row r="2739">
          <cell r="C2739">
            <v>0</v>
          </cell>
        </row>
        <row r="2740">
          <cell r="C2740">
            <v>0</v>
          </cell>
        </row>
        <row r="2741">
          <cell r="C2741">
            <v>0</v>
          </cell>
        </row>
        <row r="2742">
          <cell r="C2742">
            <v>0</v>
          </cell>
        </row>
        <row r="2743">
          <cell r="C2743">
            <v>0</v>
          </cell>
        </row>
        <row r="2744">
          <cell r="C2744">
            <v>0</v>
          </cell>
        </row>
        <row r="2745">
          <cell r="C2745">
            <v>0</v>
          </cell>
        </row>
        <row r="2746">
          <cell r="C2746">
            <v>0</v>
          </cell>
        </row>
        <row r="2747">
          <cell r="C2747">
            <v>0</v>
          </cell>
        </row>
        <row r="2748">
          <cell r="C2748">
            <v>0</v>
          </cell>
        </row>
        <row r="2749">
          <cell r="C2749">
            <v>0</v>
          </cell>
        </row>
        <row r="2750">
          <cell r="C2750">
            <v>0</v>
          </cell>
        </row>
        <row r="2751">
          <cell r="C2751">
            <v>0</v>
          </cell>
        </row>
        <row r="2752">
          <cell r="C2752">
            <v>0</v>
          </cell>
        </row>
        <row r="2753">
          <cell r="C2753">
            <v>0</v>
          </cell>
        </row>
        <row r="2754">
          <cell r="C2754">
            <v>0</v>
          </cell>
        </row>
        <row r="2755">
          <cell r="C2755">
            <v>0</v>
          </cell>
        </row>
        <row r="2756">
          <cell r="C2756">
            <v>0</v>
          </cell>
        </row>
        <row r="2757">
          <cell r="C2757">
            <v>0</v>
          </cell>
        </row>
        <row r="2758">
          <cell r="C2758">
            <v>0</v>
          </cell>
        </row>
        <row r="2759">
          <cell r="C2759">
            <v>0</v>
          </cell>
        </row>
        <row r="2760">
          <cell r="C2760">
            <v>0</v>
          </cell>
        </row>
        <row r="2761">
          <cell r="C2761">
            <v>0</v>
          </cell>
        </row>
        <row r="2762">
          <cell r="C2762">
            <v>0</v>
          </cell>
        </row>
        <row r="2763">
          <cell r="C2763">
            <v>0</v>
          </cell>
        </row>
        <row r="2764">
          <cell r="C2764">
            <v>0</v>
          </cell>
        </row>
        <row r="2765">
          <cell r="C2765">
            <v>0</v>
          </cell>
        </row>
        <row r="2766">
          <cell r="C2766">
            <v>0</v>
          </cell>
        </row>
        <row r="2767">
          <cell r="C2767">
            <v>0</v>
          </cell>
        </row>
        <row r="2768">
          <cell r="C2768">
            <v>0</v>
          </cell>
        </row>
        <row r="2769">
          <cell r="C2769">
            <v>0</v>
          </cell>
        </row>
        <row r="2770">
          <cell r="C2770">
            <v>0</v>
          </cell>
        </row>
        <row r="2771">
          <cell r="C2771">
            <v>0</v>
          </cell>
        </row>
        <row r="2772">
          <cell r="C2772">
            <v>0</v>
          </cell>
        </row>
        <row r="2773">
          <cell r="C2773">
            <v>0</v>
          </cell>
        </row>
        <row r="2774">
          <cell r="C2774">
            <v>0</v>
          </cell>
        </row>
        <row r="2775">
          <cell r="C2775">
            <v>0</v>
          </cell>
        </row>
        <row r="2776">
          <cell r="C2776">
            <v>0</v>
          </cell>
        </row>
        <row r="2777">
          <cell r="C2777">
            <v>0</v>
          </cell>
        </row>
        <row r="2778">
          <cell r="C2778">
            <v>0</v>
          </cell>
        </row>
        <row r="2779">
          <cell r="C2779">
            <v>0</v>
          </cell>
        </row>
        <row r="2780">
          <cell r="C2780">
            <v>0</v>
          </cell>
        </row>
        <row r="2781">
          <cell r="C2781">
            <v>0</v>
          </cell>
        </row>
        <row r="2782">
          <cell r="C2782">
            <v>0</v>
          </cell>
        </row>
        <row r="2783">
          <cell r="C2783">
            <v>0</v>
          </cell>
        </row>
        <row r="2784">
          <cell r="C2784">
            <v>0</v>
          </cell>
        </row>
        <row r="2785">
          <cell r="C2785">
            <v>0</v>
          </cell>
        </row>
        <row r="2786">
          <cell r="C2786">
            <v>0</v>
          </cell>
        </row>
        <row r="2787">
          <cell r="C2787">
            <v>0</v>
          </cell>
        </row>
        <row r="2788">
          <cell r="C2788">
            <v>0</v>
          </cell>
        </row>
        <row r="2789">
          <cell r="C2789">
            <v>0</v>
          </cell>
        </row>
        <row r="2790">
          <cell r="C2790">
            <v>0</v>
          </cell>
        </row>
        <row r="2791">
          <cell r="C2791">
            <v>0</v>
          </cell>
        </row>
        <row r="2792">
          <cell r="C2792">
            <v>0</v>
          </cell>
        </row>
        <row r="2793">
          <cell r="C2793">
            <v>0</v>
          </cell>
        </row>
        <row r="2794">
          <cell r="C2794">
            <v>0</v>
          </cell>
        </row>
        <row r="2795">
          <cell r="C2795">
            <v>0</v>
          </cell>
        </row>
        <row r="2796">
          <cell r="C2796">
            <v>0</v>
          </cell>
        </row>
        <row r="2797">
          <cell r="C2797">
            <v>0</v>
          </cell>
        </row>
        <row r="2798">
          <cell r="C2798">
            <v>0</v>
          </cell>
        </row>
        <row r="2799">
          <cell r="C2799">
            <v>0</v>
          </cell>
        </row>
        <row r="2800">
          <cell r="C2800">
            <v>0</v>
          </cell>
        </row>
        <row r="2801">
          <cell r="C2801">
            <v>0</v>
          </cell>
        </row>
        <row r="2802">
          <cell r="C2802">
            <v>0</v>
          </cell>
        </row>
        <row r="2803">
          <cell r="C2803">
            <v>0</v>
          </cell>
        </row>
        <row r="2804">
          <cell r="C2804">
            <v>0</v>
          </cell>
        </row>
        <row r="2805">
          <cell r="C2805">
            <v>0</v>
          </cell>
        </row>
        <row r="2806">
          <cell r="C2806">
            <v>0</v>
          </cell>
        </row>
        <row r="2807">
          <cell r="C2807">
            <v>0</v>
          </cell>
        </row>
        <row r="2808">
          <cell r="C2808">
            <v>0</v>
          </cell>
        </row>
        <row r="2809">
          <cell r="C2809">
            <v>0</v>
          </cell>
        </row>
        <row r="2810">
          <cell r="C2810">
            <v>0</v>
          </cell>
        </row>
        <row r="2811">
          <cell r="C2811">
            <v>0</v>
          </cell>
        </row>
        <row r="2812">
          <cell r="C2812">
            <v>0</v>
          </cell>
        </row>
        <row r="2813">
          <cell r="C2813">
            <v>0</v>
          </cell>
        </row>
        <row r="2814">
          <cell r="C2814">
            <v>0</v>
          </cell>
        </row>
        <row r="2815">
          <cell r="C2815">
            <v>0</v>
          </cell>
        </row>
        <row r="2816">
          <cell r="C2816">
            <v>0</v>
          </cell>
        </row>
        <row r="2817">
          <cell r="C2817">
            <v>0</v>
          </cell>
        </row>
        <row r="2818">
          <cell r="C2818">
            <v>0</v>
          </cell>
        </row>
        <row r="2819">
          <cell r="C2819">
            <v>0</v>
          </cell>
        </row>
        <row r="2820">
          <cell r="C2820">
            <v>0</v>
          </cell>
        </row>
        <row r="2821">
          <cell r="C2821">
            <v>0</v>
          </cell>
        </row>
        <row r="2822">
          <cell r="C2822">
            <v>0</v>
          </cell>
        </row>
        <row r="2823">
          <cell r="C2823">
            <v>0</v>
          </cell>
        </row>
        <row r="2824">
          <cell r="C2824">
            <v>0</v>
          </cell>
        </row>
        <row r="2825">
          <cell r="C2825">
            <v>0</v>
          </cell>
        </row>
        <row r="2826">
          <cell r="C2826">
            <v>0</v>
          </cell>
        </row>
        <row r="2827">
          <cell r="C2827">
            <v>0</v>
          </cell>
        </row>
        <row r="2828">
          <cell r="C2828">
            <v>0</v>
          </cell>
        </row>
        <row r="2829">
          <cell r="C2829">
            <v>0</v>
          </cell>
        </row>
        <row r="2830">
          <cell r="C2830">
            <v>0</v>
          </cell>
        </row>
        <row r="2831">
          <cell r="C2831">
            <v>0</v>
          </cell>
        </row>
        <row r="2832">
          <cell r="C2832">
            <v>0</v>
          </cell>
        </row>
        <row r="2833">
          <cell r="C2833">
            <v>0</v>
          </cell>
        </row>
        <row r="2834">
          <cell r="C2834">
            <v>0</v>
          </cell>
        </row>
        <row r="2835">
          <cell r="C2835">
            <v>0</v>
          </cell>
        </row>
        <row r="2836">
          <cell r="C2836">
            <v>0</v>
          </cell>
        </row>
        <row r="2837">
          <cell r="C2837">
            <v>0</v>
          </cell>
        </row>
        <row r="2838">
          <cell r="C2838">
            <v>0</v>
          </cell>
        </row>
        <row r="2839">
          <cell r="C2839">
            <v>0</v>
          </cell>
        </row>
        <row r="2840">
          <cell r="C2840">
            <v>0</v>
          </cell>
        </row>
        <row r="2841">
          <cell r="C2841">
            <v>0</v>
          </cell>
        </row>
        <row r="2842">
          <cell r="C2842">
            <v>0</v>
          </cell>
        </row>
        <row r="2843">
          <cell r="C2843">
            <v>0</v>
          </cell>
        </row>
        <row r="2844">
          <cell r="C2844">
            <v>0</v>
          </cell>
        </row>
        <row r="2845">
          <cell r="C2845">
            <v>0</v>
          </cell>
        </row>
        <row r="2846">
          <cell r="C2846">
            <v>0</v>
          </cell>
        </row>
        <row r="2847">
          <cell r="C2847">
            <v>0</v>
          </cell>
        </row>
        <row r="2848">
          <cell r="C2848">
            <v>0</v>
          </cell>
        </row>
        <row r="2849">
          <cell r="C2849">
            <v>0</v>
          </cell>
        </row>
        <row r="2850">
          <cell r="C2850">
            <v>0</v>
          </cell>
        </row>
        <row r="2851">
          <cell r="C2851">
            <v>0</v>
          </cell>
        </row>
        <row r="2852">
          <cell r="C2852">
            <v>0</v>
          </cell>
        </row>
        <row r="2853">
          <cell r="C2853">
            <v>0</v>
          </cell>
        </row>
        <row r="2854">
          <cell r="C2854">
            <v>0</v>
          </cell>
        </row>
        <row r="2855">
          <cell r="C2855">
            <v>0</v>
          </cell>
        </row>
        <row r="2856">
          <cell r="C2856">
            <v>0</v>
          </cell>
        </row>
        <row r="2857">
          <cell r="C2857">
            <v>0</v>
          </cell>
        </row>
        <row r="2858">
          <cell r="C2858">
            <v>0</v>
          </cell>
        </row>
        <row r="2859">
          <cell r="C2859">
            <v>0</v>
          </cell>
        </row>
        <row r="2860">
          <cell r="C2860">
            <v>0</v>
          </cell>
        </row>
        <row r="2861">
          <cell r="C2861">
            <v>0</v>
          </cell>
        </row>
        <row r="2862">
          <cell r="C2862">
            <v>0</v>
          </cell>
        </row>
        <row r="2863">
          <cell r="C2863">
            <v>0</v>
          </cell>
        </row>
        <row r="2864">
          <cell r="C2864">
            <v>0</v>
          </cell>
        </row>
        <row r="2865">
          <cell r="C2865">
            <v>0</v>
          </cell>
        </row>
        <row r="2866">
          <cell r="C2866">
            <v>0</v>
          </cell>
        </row>
        <row r="2867">
          <cell r="C2867">
            <v>0</v>
          </cell>
        </row>
        <row r="2868">
          <cell r="C2868">
            <v>0</v>
          </cell>
        </row>
        <row r="2869">
          <cell r="C2869">
            <v>0</v>
          </cell>
        </row>
        <row r="2870">
          <cell r="C2870">
            <v>0</v>
          </cell>
        </row>
        <row r="2871">
          <cell r="C2871">
            <v>0</v>
          </cell>
        </row>
        <row r="2872">
          <cell r="C2872">
            <v>0</v>
          </cell>
        </row>
        <row r="2873">
          <cell r="C2873">
            <v>0</v>
          </cell>
        </row>
        <row r="2874">
          <cell r="C2874">
            <v>0</v>
          </cell>
        </row>
        <row r="2875">
          <cell r="C2875">
            <v>0</v>
          </cell>
        </row>
        <row r="2876">
          <cell r="C2876">
            <v>0</v>
          </cell>
        </row>
        <row r="2877">
          <cell r="C2877">
            <v>0</v>
          </cell>
        </row>
        <row r="2878">
          <cell r="C2878">
            <v>0</v>
          </cell>
        </row>
        <row r="2879">
          <cell r="C2879">
            <v>0</v>
          </cell>
        </row>
        <row r="2880">
          <cell r="C2880">
            <v>0</v>
          </cell>
        </row>
        <row r="2881">
          <cell r="C2881">
            <v>0</v>
          </cell>
        </row>
        <row r="2882">
          <cell r="C2882">
            <v>0</v>
          </cell>
        </row>
        <row r="2883">
          <cell r="C2883">
            <v>0</v>
          </cell>
        </row>
        <row r="2884">
          <cell r="C2884">
            <v>0</v>
          </cell>
        </row>
        <row r="2885">
          <cell r="C2885">
            <v>0</v>
          </cell>
        </row>
        <row r="2886">
          <cell r="C2886">
            <v>0</v>
          </cell>
        </row>
        <row r="2887">
          <cell r="C2887">
            <v>0</v>
          </cell>
        </row>
        <row r="2888">
          <cell r="C2888">
            <v>0</v>
          </cell>
        </row>
        <row r="2889">
          <cell r="C2889">
            <v>0</v>
          </cell>
        </row>
        <row r="2890">
          <cell r="C2890">
            <v>0</v>
          </cell>
        </row>
        <row r="2891">
          <cell r="C2891">
            <v>0</v>
          </cell>
        </row>
        <row r="2892">
          <cell r="C2892">
            <v>0</v>
          </cell>
        </row>
        <row r="2893">
          <cell r="C2893">
            <v>0</v>
          </cell>
        </row>
        <row r="2894">
          <cell r="C2894">
            <v>0</v>
          </cell>
        </row>
        <row r="2895">
          <cell r="C2895">
            <v>0</v>
          </cell>
        </row>
        <row r="2896">
          <cell r="C2896">
            <v>0</v>
          </cell>
        </row>
        <row r="2897">
          <cell r="C2897">
            <v>0</v>
          </cell>
        </row>
        <row r="2898">
          <cell r="C2898">
            <v>0</v>
          </cell>
        </row>
        <row r="2899">
          <cell r="C2899">
            <v>0</v>
          </cell>
        </row>
        <row r="2900">
          <cell r="C2900">
            <v>0</v>
          </cell>
        </row>
        <row r="2901">
          <cell r="C2901">
            <v>0</v>
          </cell>
        </row>
        <row r="2902">
          <cell r="C2902">
            <v>0</v>
          </cell>
        </row>
        <row r="2903">
          <cell r="C2903">
            <v>0</v>
          </cell>
        </row>
        <row r="2904">
          <cell r="C2904">
            <v>0</v>
          </cell>
        </row>
        <row r="2905">
          <cell r="C2905">
            <v>0</v>
          </cell>
        </row>
        <row r="2906">
          <cell r="C2906">
            <v>0</v>
          </cell>
        </row>
        <row r="2907">
          <cell r="C2907">
            <v>0</v>
          </cell>
        </row>
        <row r="2908">
          <cell r="C2908">
            <v>0</v>
          </cell>
        </row>
        <row r="2909">
          <cell r="C2909">
            <v>0</v>
          </cell>
        </row>
        <row r="2910">
          <cell r="C2910">
            <v>0</v>
          </cell>
        </row>
        <row r="2911">
          <cell r="C2911">
            <v>0</v>
          </cell>
        </row>
        <row r="2912">
          <cell r="C2912">
            <v>0</v>
          </cell>
        </row>
        <row r="2913">
          <cell r="C2913">
            <v>0</v>
          </cell>
        </row>
        <row r="2914">
          <cell r="C2914">
            <v>0</v>
          </cell>
        </row>
        <row r="2915">
          <cell r="C2915">
            <v>0</v>
          </cell>
        </row>
        <row r="2916">
          <cell r="C2916">
            <v>0</v>
          </cell>
        </row>
        <row r="2917">
          <cell r="C2917">
            <v>0</v>
          </cell>
        </row>
        <row r="2918">
          <cell r="C2918">
            <v>0</v>
          </cell>
        </row>
        <row r="2919">
          <cell r="C2919">
            <v>0</v>
          </cell>
        </row>
        <row r="2920">
          <cell r="C2920">
            <v>0</v>
          </cell>
        </row>
        <row r="2921">
          <cell r="C2921">
            <v>0</v>
          </cell>
        </row>
        <row r="2922">
          <cell r="C2922">
            <v>0</v>
          </cell>
        </row>
        <row r="2923">
          <cell r="C2923">
            <v>0</v>
          </cell>
        </row>
        <row r="2924">
          <cell r="C2924">
            <v>0</v>
          </cell>
        </row>
        <row r="2925">
          <cell r="C2925">
            <v>0</v>
          </cell>
        </row>
        <row r="2926">
          <cell r="C2926">
            <v>0</v>
          </cell>
        </row>
        <row r="2927">
          <cell r="C2927">
            <v>0</v>
          </cell>
        </row>
        <row r="2928">
          <cell r="C2928">
            <v>0</v>
          </cell>
        </row>
        <row r="2929">
          <cell r="C2929">
            <v>0</v>
          </cell>
        </row>
        <row r="2930">
          <cell r="C2930">
            <v>0</v>
          </cell>
        </row>
        <row r="2931">
          <cell r="C2931">
            <v>0</v>
          </cell>
        </row>
        <row r="2932">
          <cell r="C2932">
            <v>0</v>
          </cell>
        </row>
        <row r="2933">
          <cell r="C2933">
            <v>0</v>
          </cell>
        </row>
        <row r="2934">
          <cell r="C2934">
            <v>0</v>
          </cell>
        </row>
        <row r="2935">
          <cell r="C2935">
            <v>0</v>
          </cell>
        </row>
        <row r="2936">
          <cell r="C2936">
            <v>0</v>
          </cell>
        </row>
        <row r="2937">
          <cell r="C2937">
            <v>0</v>
          </cell>
        </row>
        <row r="2938">
          <cell r="C2938">
            <v>0</v>
          </cell>
        </row>
        <row r="2939">
          <cell r="C2939">
            <v>0</v>
          </cell>
        </row>
        <row r="2940">
          <cell r="C2940">
            <v>0</v>
          </cell>
        </row>
        <row r="2941">
          <cell r="C2941">
            <v>0</v>
          </cell>
        </row>
        <row r="2942">
          <cell r="C2942">
            <v>0</v>
          </cell>
        </row>
        <row r="2943">
          <cell r="C2943">
            <v>0</v>
          </cell>
        </row>
        <row r="2944">
          <cell r="C2944">
            <v>0</v>
          </cell>
        </row>
        <row r="2945">
          <cell r="C2945">
            <v>0</v>
          </cell>
        </row>
        <row r="2946">
          <cell r="C2946">
            <v>0</v>
          </cell>
        </row>
        <row r="2947">
          <cell r="C2947">
            <v>0</v>
          </cell>
        </row>
        <row r="2948">
          <cell r="C2948">
            <v>0</v>
          </cell>
        </row>
        <row r="2949">
          <cell r="C2949">
            <v>0</v>
          </cell>
        </row>
        <row r="2950">
          <cell r="C2950">
            <v>0</v>
          </cell>
        </row>
        <row r="2951">
          <cell r="C2951">
            <v>0</v>
          </cell>
        </row>
        <row r="2952">
          <cell r="C2952">
            <v>0</v>
          </cell>
        </row>
        <row r="2953">
          <cell r="C2953">
            <v>0</v>
          </cell>
        </row>
        <row r="2954">
          <cell r="C2954">
            <v>0</v>
          </cell>
        </row>
        <row r="2955">
          <cell r="C2955">
            <v>0</v>
          </cell>
        </row>
        <row r="2956">
          <cell r="C2956">
            <v>0</v>
          </cell>
        </row>
        <row r="2957">
          <cell r="C2957">
            <v>0</v>
          </cell>
        </row>
        <row r="2958">
          <cell r="C2958">
            <v>0</v>
          </cell>
        </row>
        <row r="2959">
          <cell r="C2959">
            <v>0</v>
          </cell>
        </row>
        <row r="2960">
          <cell r="C2960">
            <v>0</v>
          </cell>
        </row>
        <row r="2961">
          <cell r="C2961">
            <v>0</v>
          </cell>
        </row>
        <row r="2962">
          <cell r="C2962">
            <v>0</v>
          </cell>
        </row>
        <row r="2963">
          <cell r="C2963">
            <v>0</v>
          </cell>
        </row>
        <row r="2964">
          <cell r="C2964">
            <v>0</v>
          </cell>
        </row>
        <row r="2965">
          <cell r="C2965">
            <v>0</v>
          </cell>
        </row>
        <row r="2966">
          <cell r="C2966">
            <v>0</v>
          </cell>
        </row>
        <row r="2967">
          <cell r="C2967">
            <v>0</v>
          </cell>
        </row>
        <row r="2968">
          <cell r="C2968">
            <v>0</v>
          </cell>
        </row>
        <row r="2969">
          <cell r="C2969">
            <v>0</v>
          </cell>
        </row>
        <row r="2970">
          <cell r="C2970">
            <v>0</v>
          </cell>
        </row>
        <row r="2971">
          <cell r="C2971">
            <v>0</v>
          </cell>
        </row>
        <row r="2972">
          <cell r="C2972">
            <v>0</v>
          </cell>
        </row>
        <row r="2973">
          <cell r="C2973">
            <v>0</v>
          </cell>
        </row>
        <row r="2974">
          <cell r="C2974">
            <v>0</v>
          </cell>
        </row>
        <row r="2975">
          <cell r="C2975">
            <v>0</v>
          </cell>
        </row>
        <row r="2976">
          <cell r="C2976">
            <v>0</v>
          </cell>
        </row>
        <row r="2977">
          <cell r="C2977">
            <v>0</v>
          </cell>
        </row>
        <row r="2978">
          <cell r="C2978">
            <v>0</v>
          </cell>
        </row>
        <row r="2979">
          <cell r="C2979">
            <v>0</v>
          </cell>
        </row>
        <row r="2980">
          <cell r="C2980">
            <v>0</v>
          </cell>
        </row>
        <row r="2981">
          <cell r="C2981">
            <v>0</v>
          </cell>
        </row>
        <row r="2982">
          <cell r="C2982">
            <v>0</v>
          </cell>
        </row>
        <row r="2983">
          <cell r="C2983">
            <v>0</v>
          </cell>
        </row>
        <row r="2984">
          <cell r="C2984">
            <v>0</v>
          </cell>
        </row>
        <row r="2985">
          <cell r="C2985">
            <v>0</v>
          </cell>
        </row>
        <row r="2986">
          <cell r="C2986">
            <v>0</v>
          </cell>
        </row>
        <row r="2987">
          <cell r="C2987">
            <v>0</v>
          </cell>
        </row>
        <row r="2988">
          <cell r="C2988">
            <v>0</v>
          </cell>
        </row>
        <row r="2989">
          <cell r="C2989">
            <v>0</v>
          </cell>
        </row>
        <row r="2990">
          <cell r="C2990">
            <v>0</v>
          </cell>
        </row>
        <row r="2991">
          <cell r="C2991">
            <v>0</v>
          </cell>
        </row>
        <row r="2992">
          <cell r="C2992">
            <v>0</v>
          </cell>
        </row>
        <row r="2993">
          <cell r="C2993">
            <v>0</v>
          </cell>
        </row>
        <row r="2994">
          <cell r="C2994">
            <v>0</v>
          </cell>
        </row>
        <row r="2995">
          <cell r="C2995">
            <v>0</v>
          </cell>
        </row>
        <row r="2996">
          <cell r="C2996">
            <v>0</v>
          </cell>
        </row>
        <row r="2997">
          <cell r="C2997">
            <v>0</v>
          </cell>
        </row>
        <row r="2998">
          <cell r="C2998">
            <v>0</v>
          </cell>
        </row>
        <row r="2999">
          <cell r="C2999">
            <v>0</v>
          </cell>
        </row>
        <row r="3000">
          <cell r="C3000">
            <v>0</v>
          </cell>
        </row>
        <row r="3001">
          <cell r="C3001">
            <v>0</v>
          </cell>
        </row>
        <row r="3002">
          <cell r="C3002">
            <v>0</v>
          </cell>
        </row>
        <row r="3003">
          <cell r="C3003">
            <v>0</v>
          </cell>
        </row>
        <row r="3004">
          <cell r="C3004">
            <v>0</v>
          </cell>
        </row>
        <row r="3005">
          <cell r="C3005">
            <v>0</v>
          </cell>
        </row>
        <row r="3006">
          <cell r="C3006">
            <v>0</v>
          </cell>
        </row>
        <row r="3007">
          <cell r="C3007">
            <v>0</v>
          </cell>
        </row>
        <row r="3008">
          <cell r="C3008">
            <v>0</v>
          </cell>
        </row>
        <row r="3009">
          <cell r="C3009">
            <v>0</v>
          </cell>
        </row>
        <row r="3010">
          <cell r="C3010">
            <v>0</v>
          </cell>
        </row>
        <row r="3011">
          <cell r="C3011">
            <v>0</v>
          </cell>
        </row>
        <row r="3012">
          <cell r="C3012">
            <v>0</v>
          </cell>
        </row>
        <row r="3013">
          <cell r="C3013">
            <v>0</v>
          </cell>
        </row>
        <row r="3014">
          <cell r="C3014">
            <v>0</v>
          </cell>
        </row>
        <row r="3015">
          <cell r="C3015">
            <v>0</v>
          </cell>
        </row>
        <row r="3016">
          <cell r="C3016">
            <v>0</v>
          </cell>
        </row>
        <row r="3017">
          <cell r="C3017">
            <v>0</v>
          </cell>
        </row>
        <row r="3018">
          <cell r="C3018">
            <v>0</v>
          </cell>
        </row>
        <row r="3019">
          <cell r="C3019">
            <v>0</v>
          </cell>
        </row>
        <row r="3020">
          <cell r="C3020">
            <v>0</v>
          </cell>
        </row>
        <row r="3021">
          <cell r="C3021">
            <v>0</v>
          </cell>
        </row>
        <row r="3022">
          <cell r="C3022">
            <v>0</v>
          </cell>
        </row>
        <row r="3023">
          <cell r="C3023">
            <v>0</v>
          </cell>
        </row>
        <row r="3024">
          <cell r="C3024">
            <v>0</v>
          </cell>
        </row>
        <row r="3025">
          <cell r="C3025">
            <v>0</v>
          </cell>
        </row>
        <row r="3026">
          <cell r="C3026">
            <v>0</v>
          </cell>
        </row>
        <row r="3027">
          <cell r="C3027">
            <v>0</v>
          </cell>
        </row>
        <row r="3028">
          <cell r="C3028">
            <v>0</v>
          </cell>
        </row>
        <row r="3029">
          <cell r="C3029">
            <v>0</v>
          </cell>
        </row>
        <row r="3030">
          <cell r="C3030">
            <v>0</v>
          </cell>
        </row>
        <row r="3031">
          <cell r="C3031">
            <v>0</v>
          </cell>
        </row>
        <row r="3032">
          <cell r="C3032">
            <v>0</v>
          </cell>
        </row>
        <row r="3033">
          <cell r="C3033">
            <v>0</v>
          </cell>
        </row>
        <row r="3034">
          <cell r="C3034">
            <v>0</v>
          </cell>
        </row>
        <row r="3035">
          <cell r="C3035">
            <v>0</v>
          </cell>
        </row>
        <row r="3036">
          <cell r="C3036">
            <v>0</v>
          </cell>
        </row>
        <row r="3037">
          <cell r="C3037">
            <v>0</v>
          </cell>
        </row>
        <row r="3038">
          <cell r="C3038">
            <v>0</v>
          </cell>
        </row>
        <row r="3039">
          <cell r="C3039">
            <v>0</v>
          </cell>
        </row>
        <row r="3040">
          <cell r="C3040">
            <v>0</v>
          </cell>
        </row>
        <row r="3041">
          <cell r="C3041">
            <v>0</v>
          </cell>
        </row>
        <row r="3042">
          <cell r="C3042">
            <v>0</v>
          </cell>
        </row>
        <row r="3043">
          <cell r="C3043">
            <v>0</v>
          </cell>
        </row>
        <row r="3044">
          <cell r="C3044">
            <v>0</v>
          </cell>
        </row>
        <row r="3045">
          <cell r="C3045">
            <v>0</v>
          </cell>
        </row>
        <row r="3046">
          <cell r="C3046">
            <v>0</v>
          </cell>
        </row>
        <row r="3047">
          <cell r="C3047">
            <v>0</v>
          </cell>
        </row>
        <row r="3048">
          <cell r="C3048">
            <v>0</v>
          </cell>
        </row>
        <row r="3049">
          <cell r="C3049">
            <v>0</v>
          </cell>
        </row>
        <row r="3050">
          <cell r="C3050">
            <v>0</v>
          </cell>
        </row>
        <row r="3051">
          <cell r="C3051">
            <v>0</v>
          </cell>
        </row>
        <row r="3052">
          <cell r="C3052">
            <v>0</v>
          </cell>
        </row>
        <row r="3053">
          <cell r="C3053">
            <v>0</v>
          </cell>
        </row>
        <row r="3054">
          <cell r="C3054">
            <v>0</v>
          </cell>
        </row>
        <row r="3055">
          <cell r="C3055">
            <v>0</v>
          </cell>
        </row>
        <row r="3056">
          <cell r="C3056">
            <v>0</v>
          </cell>
        </row>
        <row r="3057">
          <cell r="C3057">
            <v>0</v>
          </cell>
        </row>
        <row r="3058">
          <cell r="C3058">
            <v>0</v>
          </cell>
        </row>
        <row r="3059">
          <cell r="C3059">
            <v>0</v>
          </cell>
        </row>
        <row r="3060">
          <cell r="C3060">
            <v>0</v>
          </cell>
        </row>
        <row r="3061">
          <cell r="C3061">
            <v>0</v>
          </cell>
        </row>
        <row r="3062">
          <cell r="C3062">
            <v>0</v>
          </cell>
        </row>
        <row r="3063">
          <cell r="C3063">
            <v>0</v>
          </cell>
        </row>
        <row r="3064">
          <cell r="C3064">
            <v>0</v>
          </cell>
        </row>
        <row r="3065">
          <cell r="C3065">
            <v>0</v>
          </cell>
        </row>
      </sheetData>
      <sheetData sheetId="12"/>
      <sheetData sheetId="13"/>
      <sheetData sheetId="14"/>
      <sheetData sheetId="15"/>
      <sheetData sheetId="16"/>
      <sheetData sheetId="17"/>
      <sheetData sheetId="1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Rhode Island AGT"/>
      <sheetName val="Rhode Island TGP"/>
      <sheetName val="Lead Sheet"/>
      <sheetName val="Data"/>
      <sheetName val="Rates"/>
      <sheetName val="CurrentQ_Derivatives Inventory"/>
      <sheetName val="NH Summary Ind"/>
      <sheetName val="NHLoads"/>
      <sheetName val="MALoads"/>
    </sheetNames>
    <sheetDataSet>
      <sheetData sheetId="0" refreshError="1">
        <row r="23">
          <cell r="D23">
            <v>7.8200000000000006E-2</v>
          </cell>
        </row>
        <row r="42">
          <cell r="D42">
            <v>0</v>
          </cell>
        </row>
        <row r="44">
          <cell r="D44">
            <v>1.4999999999999999E-2</v>
          </cell>
        </row>
        <row r="45">
          <cell r="D45">
            <v>2.9000000000000001E-2</v>
          </cell>
        </row>
        <row r="47">
          <cell r="D47">
            <v>4.2599999999999999E-2</v>
          </cell>
        </row>
        <row r="48">
          <cell r="D48">
            <v>2.5649999999999999E-2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9 vs 1998 data"/>
      <sheetName val="FY2000"/>
      <sheetName val="Page 4"/>
      <sheetName val="Page 5"/>
      <sheetName val="Page 6"/>
      <sheetName val="Page 7"/>
      <sheetName val="Page 8"/>
      <sheetName val="Page 9"/>
      <sheetName val="Not in Use"/>
      <sheetName val="Year-to-Date Data"/>
      <sheetName val="Monthly Analysis"/>
      <sheetName val="NEP"/>
      <sheetName val="GL Activity"/>
      <sheetName val="Info"/>
      <sheetName val="Summary"/>
      <sheetName val="LI"/>
      <sheetName val="Sheet1"/>
      <sheetName val="RAPL"/>
      <sheetName val="RAPL Jan"/>
      <sheetName val="MAPL"/>
      <sheetName val="MAPL Jan"/>
      <sheetName val="RABS Jan"/>
      <sheetName val="RABS"/>
      <sheetName val="LI Plan"/>
      <sheetName val="LI PY"/>
      <sheetName val="Forecast"/>
      <sheetName val="KEDLI Budget"/>
      <sheetName val="PSA3 Summary"/>
      <sheetName val="A"/>
      <sheetName val="Liabilities Rec List"/>
      <sheetName val="1999_vs_1998_data"/>
      <sheetName val="Page_4"/>
      <sheetName val="Page_5"/>
      <sheetName val="Page_6"/>
      <sheetName val="Page_7"/>
      <sheetName val="Page_8"/>
      <sheetName val="Page_9"/>
      <sheetName val="Not_in_Use"/>
      <sheetName val="Year-to-Date_Data"/>
      <sheetName val="Monthly_Analysis"/>
      <sheetName val="GL_Activity"/>
      <sheetName val="RAPL_Jan"/>
      <sheetName val="MAPL_Jan"/>
      <sheetName val="RABS_Jan"/>
      <sheetName val="LI_Plan"/>
      <sheetName val="LI_PY"/>
      <sheetName val="KEDLI_Budget"/>
      <sheetName val="PSA3_Summary"/>
      <sheetName val="2nd qtr"/>
    </sheetNames>
    <sheetDataSet>
      <sheetData sheetId="0" refreshError="1"/>
      <sheetData sheetId="1" refreshError="1">
        <row r="5">
          <cell r="E5" t="str">
            <v>MSV Margin Monthly Analysis</v>
          </cell>
          <cell r="L5" t="str">
            <v>MSV Sales Comparison vs Estimate</v>
          </cell>
          <cell r="P5" t="str">
            <v>AWJ/MSV</v>
          </cell>
          <cell r="W5" t="str">
            <v>MSV Sales and Margin Monthly Analysis</v>
          </cell>
          <cell r="AD5" t="str">
            <v>MSV Sales and Margin Monthly Analysis</v>
          </cell>
          <cell r="BT5" t="str">
            <v>MSV Sales and Margin Reconciliation</v>
          </cell>
          <cell r="CA5" t="str">
            <v>YTD RTN:</v>
          </cell>
          <cell r="CC5">
            <v>-12562</v>
          </cell>
        </row>
        <row r="6">
          <cell r="E6" t="str">
            <v>Billed and Unbilled ($000)</v>
          </cell>
          <cell r="L6" t="str">
            <v>Billed and Unbilled (Mdt)</v>
          </cell>
          <cell r="P6">
            <v>37790.533004282406</v>
          </cell>
        </row>
        <row r="7">
          <cell r="W7" t="str">
            <v>For the Month Jan-03</v>
          </cell>
          <cell r="AD7" t="str">
            <v>For the Month Jan-03</v>
          </cell>
          <cell r="BT7" t="str">
            <v>Gas West Summary 2003 Year to Date:</v>
          </cell>
          <cell r="BW7" t="str">
            <v>Jan-03 to Apr-03 ($000)</v>
          </cell>
        </row>
        <row r="9">
          <cell r="F9">
            <v>37622</v>
          </cell>
          <cell r="M9">
            <v>37622</v>
          </cell>
          <cell r="X9" t="str">
            <v>Jan-03 Margin Summary w/riskband($000)</v>
          </cell>
          <cell r="AD9" t="str">
            <v>Breakdown of Margin Variation</v>
          </cell>
        </row>
        <row r="10">
          <cell r="F10" t="str">
            <v>Actual</v>
          </cell>
          <cell r="G10" t="str">
            <v>Estimate</v>
          </cell>
          <cell r="H10" t="str">
            <v>Variation</v>
          </cell>
          <cell r="I10" t="str">
            <v>% Variation</v>
          </cell>
          <cell r="M10" t="str">
            <v>Actual</v>
          </cell>
          <cell r="N10" t="str">
            <v>Estimate</v>
          </cell>
          <cell r="O10" t="str">
            <v>Variation</v>
          </cell>
          <cell r="P10" t="str">
            <v>% Variation</v>
          </cell>
          <cell r="BT10" t="str">
            <v>Actual</v>
          </cell>
          <cell r="BU10" t="str">
            <v>Estimate</v>
          </cell>
          <cell r="BW10" t="str">
            <v>Variation</v>
          </cell>
          <cell r="BX10" t="str">
            <v>% Variation</v>
          </cell>
        </row>
        <row r="11">
          <cell r="E11" t="str">
            <v>Firm</v>
          </cell>
          <cell r="F11">
            <v>79819</v>
          </cell>
          <cell r="G11">
            <v>79353.273000000001</v>
          </cell>
          <cell r="H11">
            <v>465.72699999999895</v>
          </cell>
          <cell r="I11">
            <v>5.8690332785643123E-3</v>
          </cell>
          <cell r="L11" t="str">
            <v>Firm (Normalized)</v>
          </cell>
          <cell r="M11">
            <v>19622.417910447759</v>
          </cell>
          <cell r="N11">
            <v>17803</v>
          </cell>
          <cell r="O11">
            <v>1819.4179104477589</v>
          </cell>
          <cell r="P11">
            <v>0.10219726509283598</v>
          </cell>
          <cell r="X11" t="str">
            <v>Actual</v>
          </cell>
          <cell r="Y11" t="str">
            <v>Estimate</v>
          </cell>
          <cell r="Z11" t="str">
            <v>Difference</v>
          </cell>
          <cell r="AA11" t="str">
            <v>% Variation</v>
          </cell>
          <cell r="BS11" t="str">
            <v>Firm w/ risk band</v>
          </cell>
          <cell r="BT11">
            <v>263822</v>
          </cell>
          <cell r="BU11">
            <v>255510.95</v>
          </cell>
          <cell r="BW11">
            <v>8311.0499999999884</v>
          </cell>
          <cell r="BX11">
            <v>3.2527177406682525E-2</v>
          </cell>
        </row>
        <row r="12">
          <cell r="E12" t="str">
            <v>TC</v>
          </cell>
          <cell r="F12">
            <v>10911</v>
          </cell>
          <cell r="G12">
            <v>9785.7860000000001</v>
          </cell>
          <cell r="H12">
            <v>1125.2139999999999</v>
          </cell>
          <cell r="I12">
            <v>0.11498452960242539</v>
          </cell>
          <cell r="L12" t="str">
            <v>TC (not Normalized)</v>
          </cell>
          <cell r="M12">
            <v>5685</v>
          </cell>
          <cell r="N12">
            <v>6030</v>
          </cell>
          <cell r="O12">
            <v>-345</v>
          </cell>
          <cell r="P12">
            <v>-5.721393034825871E-2</v>
          </cell>
          <cell r="W12" t="str">
            <v>Firm w/tran</v>
          </cell>
          <cell r="X12">
            <v>79819</v>
          </cell>
          <cell r="Y12">
            <v>79353.273000000001</v>
          </cell>
          <cell r="Z12">
            <v>465.72699999999895</v>
          </cell>
          <cell r="AA12">
            <v>5.8690332785643123E-3</v>
          </cell>
          <cell r="AC12" t="str">
            <v>FIRM</v>
          </cell>
          <cell r="AD12" t="str">
            <v>Firm margin variation:</v>
          </cell>
          <cell r="AG12">
            <v>465.72699999999895</v>
          </cell>
          <cell r="BS12" t="str">
            <v>TC</v>
          </cell>
          <cell r="BT12">
            <v>37917</v>
          </cell>
          <cell r="BU12">
            <v>31497.836000000003</v>
          </cell>
          <cell r="BW12">
            <v>6419.163999999997</v>
          </cell>
          <cell r="BX12">
            <v>0.20379698465634263</v>
          </cell>
        </row>
        <row r="13">
          <cell r="E13" t="str">
            <v>Interruptible</v>
          </cell>
          <cell r="F13">
            <v>1862</v>
          </cell>
          <cell r="G13">
            <v>1401.722</v>
          </cell>
          <cell r="H13">
            <v>460.27800000000002</v>
          </cell>
          <cell r="I13">
            <v>0.32836610968508734</v>
          </cell>
          <cell r="L13" t="str">
            <v>Interruptible (Not Normalized)</v>
          </cell>
          <cell r="M13">
            <v>2756</v>
          </cell>
          <cell r="N13">
            <v>3321</v>
          </cell>
          <cell r="O13">
            <v>-565</v>
          </cell>
          <cell r="P13">
            <v>-0.17012947907256851</v>
          </cell>
          <cell r="W13" t="str">
            <v>TC w/tran</v>
          </cell>
          <cell r="X13">
            <v>10911</v>
          </cell>
          <cell r="Y13">
            <v>9785.7860000000001</v>
          </cell>
          <cell r="Z13">
            <v>1125.2139999999999</v>
          </cell>
          <cell r="AA13">
            <v>0.11498452960242539</v>
          </cell>
          <cell r="BS13" t="str">
            <v>Interruptible/Other</v>
          </cell>
          <cell r="BT13">
            <v>2925</v>
          </cell>
          <cell r="BU13">
            <v>4088.5610000000001</v>
          </cell>
          <cell r="BW13">
            <v>-1163.5610000000001</v>
          </cell>
          <cell r="BX13">
            <v>-0.28458937019650682</v>
          </cell>
        </row>
        <row r="14">
          <cell r="E14" t="str">
            <v>Total</v>
          </cell>
          <cell r="F14">
            <v>92592</v>
          </cell>
          <cell r="G14">
            <v>90540.781000000003</v>
          </cell>
          <cell r="H14">
            <v>2051.2189999999973</v>
          </cell>
          <cell r="I14">
            <v>2.2655194458726807E-2</v>
          </cell>
          <cell r="L14" t="str">
            <v>Total</v>
          </cell>
          <cell r="M14">
            <v>28063.417910447759</v>
          </cell>
          <cell r="N14">
            <v>27154</v>
          </cell>
          <cell r="O14">
            <v>909.41791044775891</v>
          </cell>
          <cell r="P14">
            <v>3.3491121398238156E-2</v>
          </cell>
          <cell r="W14" t="str">
            <v>Interr w/tran/Other</v>
          </cell>
          <cell r="X14">
            <v>1862</v>
          </cell>
          <cell r="Y14">
            <v>1401.722</v>
          </cell>
          <cell r="Z14">
            <v>460.27800000000002</v>
          </cell>
          <cell r="AA14">
            <v>0.32836610968508734</v>
          </cell>
          <cell r="AD14" t="str">
            <v>Component Variation:</v>
          </cell>
        </row>
        <row r="15">
          <cell r="W15" t="str">
            <v>Total Margin</v>
          </cell>
          <cell r="X15">
            <v>92592</v>
          </cell>
          <cell r="Y15">
            <v>90540.781000000003</v>
          </cell>
          <cell r="Z15">
            <v>2051.2189999999991</v>
          </cell>
          <cell r="AA15">
            <v>2.2655194458726827E-2</v>
          </cell>
          <cell r="AE15" t="str">
            <v>Volume</v>
          </cell>
          <cell r="AG15">
            <v>8109.6874767651843</v>
          </cell>
          <cell r="BS15" t="str">
            <v>Total</v>
          </cell>
          <cell r="BT15">
            <v>304664</v>
          </cell>
          <cell r="BU15">
            <v>291097.34700000001</v>
          </cell>
          <cell r="BW15">
            <v>13566.652999999991</v>
          </cell>
          <cell r="BX15">
            <v>4.6605210043360483E-2</v>
          </cell>
        </row>
        <row r="16">
          <cell r="F16">
            <v>37653</v>
          </cell>
          <cell r="M16">
            <v>37653</v>
          </cell>
          <cell r="AE16" t="str">
            <v>Pricing</v>
          </cell>
          <cell r="AG16">
            <v>-8451.9604767651817</v>
          </cell>
        </row>
        <row r="17">
          <cell r="F17" t="str">
            <v>Actual</v>
          </cell>
          <cell r="G17" t="str">
            <v>Estimate</v>
          </cell>
          <cell r="H17" t="str">
            <v>Variation</v>
          </cell>
          <cell r="I17" t="str">
            <v>% Variation</v>
          </cell>
          <cell r="M17" t="str">
            <v>Actual</v>
          </cell>
          <cell r="N17" t="str">
            <v>Estimate</v>
          </cell>
          <cell r="O17" t="str">
            <v>Variation</v>
          </cell>
          <cell r="P17" t="str">
            <v>% Variation</v>
          </cell>
          <cell r="AE17" t="str">
            <v>Deadband</v>
          </cell>
          <cell r="AG17">
            <v>808</v>
          </cell>
          <cell r="BT17" t="str">
            <v>FY2001 Total Margin Variation per ACS Package($000)</v>
          </cell>
        </row>
        <row r="18">
          <cell r="E18" t="str">
            <v>Firm</v>
          </cell>
          <cell r="F18">
            <v>72425</v>
          </cell>
          <cell r="G18">
            <v>70200.066999999995</v>
          </cell>
          <cell r="H18">
            <v>2224.9330000000045</v>
          </cell>
          <cell r="I18">
            <v>3.1694172029778901E-2</v>
          </cell>
          <cell r="L18" t="str">
            <v>Firm (Normalized)</v>
          </cell>
          <cell r="M18">
            <v>16641.417910447759</v>
          </cell>
          <cell r="N18">
            <v>15325</v>
          </cell>
          <cell r="O18">
            <v>1316.4179104477589</v>
          </cell>
          <cell r="P18">
            <v>8.5900026782888023E-2</v>
          </cell>
          <cell r="X18" t="str">
            <v>Jan-03 Margin Summary wo/riskband($000)</v>
          </cell>
          <cell r="AE18" t="str">
            <v>Total Firm Variation:</v>
          </cell>
          <cell r="AG18">
            <v>465.72700000000259</v>
          </cell>
          <cell r="BV18">
            <v>37622</v>
          </cell>
          <cell r="BW18">
            <v>5285</v>
          </cell>
          <cell r="BX18" t="str">
            <v xml:space="preserve"> </v>
          </cell>
        </row>
        <row r="19">
          <cell r="E19" t="str">
            <v>TC</v>
          </cell>
          <cell r="F19">
            <v>9769</v>
          </cell>
          <cell r="G19">
            <v>8831.7049999999999</v>
          </cell>
          <cell r="H19">
            <v>937.29500000000007</v>
          </cell>
          <cell r="I19">
            <v>0.10612843159956091</v>
          </cell>
          <cell r="L19" t="str">
            <v>TC (not Normalized)</v>
          </cell>
          <cell r="M19">
            <v>5122</v>
          </cell>
          <cell r="N19">
            <v>5188</v>
          </cell>
          <cell r="O19">
            <v>-66</v>
          </cell>
          <cell r="P19">
            <v>-1.2721665381649962E-2</v>
          </cell>
          <cell r="BV19">
            <v>37653</v>
          </cell>
          <cell r="BW19">
            <v>2549</v>
          </cell>
        </row>
        <row r="20">
          <cell r="E20" t="str">
            <v>Interruptible</v>
          </cell>
          <cell r="F20">
            <v>563</v>
          </cell>
          <cell r="G20">
            <v>1034.681</v>
          </cell>
          <cell r="H20">
            <v>-471.68100000000004</v>
          </cell>
          <cell r="I20">
            <v>-0.45587093993221101</v>
          </cell>
          <cell r="L20" t="str">
            <v>Interruptible (Not Normalized)</v>
          </cell>
          <cell r="M20">
            <v>1975</v>
          </cell>
          <cell r="N20">
            <v>3143</v>
          </cell>
          <cell r="O20">
            <v>-1168</v>
          </cell>
          <cell r="P20">
            <v>-0.37161947184218896</v>
          </cell>
          <cell r="X20" t="str">
            <v>Actual</v>
          </cell>
          <cell r="Y20" t="str">
            <v>Estimate</v>
          </cell>
          <cell r="Z20" t="str">
            <v>Difference</v>
          </cell>
          <cell r="AA20" t="str">
            <v>% Variation</v>
          </cell>
          <cell r="AC20" t="str">
            <v>TC</v>
          </cell>
          <cell r="AD20" t="str">
            <v>TC margin variation:</v>
          </cell>
          <cell r="AG20">
            <v>1125.2139999999999</v>
          </cell>
          <cell r="BV20">
            <v>37681</v>
          </cell>
          <cell r="BW20">
            <v>5083</v>
          </cell>
        </row>
        <row r="21">
          <cell r="E21" t="str">
            <v>Total</v>
          </cell>
          <cell r="F21">
            <v>82757</v>
          </cell>
          <cell r="G21">
            <v>80066.452999999994</v>
          </cell>
          <cell r="H21">
            <v>2690.5470000000059</v>
          </cell>
          <cell r="I21">
            <v>3.3603923980496629E-2</v>
          </cell>
          <cell r="L21" t="str">
            <v>Total</v>
          </cell>
          <cell r="M21">
            <v>23738.417910447759</v>
          </cell>
          <cell r="N21">
            <v>23656</v>
          </cell>
          <cell r="O21">
            <v>82.417910447758914</v>
          </cell>
          <cell r="P21">
            <v>3.4840171815927845E-3</v>
          </cell>
          <cell r="W21" t="str">
            <v>Firm w/tran</v>
          </cell>
          <cell r="X21">
            <v>79011</v>
          </cell>
          <cell r="Y21">
            <v>79353.273000000001</v>
          </cell>
          <cell r="Z21">
            <v>-342.27300000000105</v>
          </cell>
          <cell r="AA21">
            <v>-4.3132814446103698E-3</v>
          </cell>
          <cell r="BV21">
            <v>37712</v>
          </cell>
          <cell r="BW21">
            <v>1225</v>
          </cell>
        </row>
        <row r="22">
          <cell r="W22" t="str">
            <v>TC w/tran</v>
          </cell>
          <cell r="X22">
            <v>10911</v>
          </cell>
          <cell r="Y22">
            <v>9785.7860000000001</v>
          </cell>
          <cell r="Z22">
            <v>1125.2139999999999</v>
          </cell>
          <cell r="AA22">
            <v>0.11498452960242539</v>
          </cell>
          <cell r="AD22" t="str">
            <v>Component Variation:</v>
          </cell>
          <cell r="BV22">
            <v>37742</v>
          </cell>
          <cell r="BW22">
            <v>0</v>
          </cell>
        </row>
        <row r="23">
          <cell r="F23">
            <v>37681</v>
          </cell>
          <cell r="M23">
            <v>37681</v>
          </cell>
          <cell r="W23" t="str">
            <v>Interr w/tran/Other</v>
          </cell>
          <cell r="X23">
            <v>1862</v>
          </cell>
          <cell r="Y23">
            <v>1401.722</v>
          </cell>
          <cell r="Z23">
            <v>460.27800000000002</v>
          </cell>
          <cell r="AA23">
            <v>0.32836610968508734</v>
          </cell>
          <cell r="AE23" t="str">
            <v>Volume</v>
          </cell>
          <cell r="AG23">
            <v>-559.88327860696518</v>
          </cell>
          <cell r="BV23">
            <v>37773</v>
          </cell>
          <cell r="BW23">
            <v>0</v>
          </cell>
        </row>
        <row r="24">
          <cell r="F24" t="str">
            <v>Actual</v>
          </cell>
          <cell r="G24" t="str">
            <v>Estimate</v>
          </cell>
          <cell r="H24" t="str">
            <v>Variation</v>
          </cell>
          <cell r="I24" t="str">
            <v>% Variation</v>
          </cell>
          <cell r="M24" t="str">
            <v>Actual</v>
          </cell>
          <cell r="N24" t="str">
            <v>Estimate</v>
          </cell>
          <cell r="O24" t="str">
            <v>Variation</v>
          </cell>
          <cell r="P24" t="str">
            <v>% Variation</v>
          </cell>
          <cell r="W24" t="str">
            <v>Total Margin</v>
          </cell>
          <cell r="X24">
            <v>91784</v>
          </cell>
          <cell r="Y24">
            <v>90540.781000000003</v>
          </cell>
          <cell r="Z24">
            <v>1243.2189999999989</v>
          </cell>
          <cell r="AA24">
            <v>1.3731039055207608E-2</v>
          </cell>
          <cell r="AE24" t="str">
            <v>Pricing</v>
          </cell>
          <cell r="AG24">
            <v>1685.0972786069658</v>
          </cell>
          <cell r="BV24">
            <v>37803</v>
          </cell>
          <cell r="BW24">
            <v>0</v>
          </cell>
        </row>
        <row r="25">
          <cell r="E25" t="str">
            <v>Firm</v>
          </cell>
          <cell r="F25">
            <v>65342</v>
          </cell>
          <cell r="G25">
            <v>61328.936000000002</v>
          </cell>
          <cell r="H25">
            <v>4013.0639999999985</v>
          </cell>
          <cell r="I25">
            <v>6.543508271527812E-2</v>
          </cell>
          <cell r="L25" t="str">
            <v>Firm (Normalized)</v>
          </cell>
          <cell r="M25">
            <v>14039.253731343284</v>
          </cell>
          <cell r="N25">
            <v>13282</v>
          </cell>
          <cell r="O25">
            <v>757.25373134328402</v>
          </cell>
          <cell r="P25">
            <v>5.7013531948748981E-2</v>
          </cell>
          <cell r="AE25" t="str">
            <v>Total TC Variation:</v>
          </cell>
          <cell r="AG25">
            <v>1125.2140000000006</v>
          </cell>
          <cell r="BV25">
            <v>37834</v>
          </cell>
          <cell r="BW25">
            <v>0</v>
          </cell>
        </row>
        <row r="26">
          <cell r="E26" t="str">
            <v>TC</v>
          </cell>
          <cell r="F26">
            <v>10830</v>
          </cell>
          <cell r="G26">
            <v>7558.335</v>
          </cell>
          <cell r="H26">
            <v>3271.665</v>
          </cell>
          <cell r="I26">
            <v>0.43285525185110213</v>
          </cell>
          <cell r="L26" t="str">
            <v>TC (not Normalized)</v>
          </cell>
          <cell r="M26">
            <v>4284</v>
          </cell>
          <cell r="N26">
            <v>4531</v>
          </cell>
          <cell r="O26">
            <v>-247</v>
          </cell>
          <cell r="P26">
            <v>-5.4513352460825427E-2</v>
          </cell>
          <cell r="BV26">
            <v>37865</v>
          </cell>
          <cell r="BW26">
            <v>0</v>
          </cell>
        </row>
        <row r="27">
          <cell r="E27" t="str">
            <v>Interruptible</v>
          </cell>
          <cell r="F27">
            <v>1403</v>
          </cell>
          <cell r="G27">
            <v>856.51700000000005</v>
          </cell>
          <cell r="H27">
            <v>546.48299999999995</v>
          </cell>
          <cell r="I27">
            <v>0.63802936777670483</v>
          </cell>
          <cell r="L27" t="str">
            <v>Interruptible (Not Normalized)</v>
          </cell>
          <cell r="M27">
            <v>2768</v>
          </cell>
          <cell r="N27">
            <v>3573</v>
          </cell>
          <cell r="O27">
            <v>-805</v>
          </cell>
          <cell r="P27">
            <v>-0.22530086761824797</v>
          </cell>
          <cell r="BV27">
            <v>37895</v>
          </cell>
          <cell r="BW27">
            <v>0</v>
          </cell>
          <cell r="CB27" t="str">
            <v>MSV Sales and Margin Monthly Analysis</v>
          </cell>
        </row>
        <row r="28">
          <cell r="E28" t="str">
            <v>Total</v>
          </cell>
          <cell r="F28">
            <v>77575</v>
          </cell>
          <cell r="G28">
            <v>69743.788000000015</v>
          </cell>
          <cell r="H28">
            <v>7831.211999999985</v>
          </cell>
          <cell r="I28">
            <v>0.1122854411062385</v>
          </cell>
          <cell r="L28" t="str">
            <v>Total</v>
          </cell>
          <cell r="M28">
            <v>21091.253731343284</v>
          </cell>
          <cell r="N28">
            <v>21386</v>
          </cell>
          <cell r="O28">
            <v>-294.74626865671598</v>
          </cell>
          <cell r="P28">
            <v>-1.3782206520935003E-2</v>
          </cell>
          <cell r="X28" t="str">
            <v>Jan-03 Sales/Tran Summary wo/riskband (Mdt)</v>
          </cell>
          <cell r="AC28" t="str">
            <v>INTERR</v>
          </cell>
          <cell r="AD28" t="str">
            <v>Interr margin variation:</v>
          </cell>
          <cell r="AG28">
            <v>460.27800000000002</v>
          </cell>
          <cell r="BV28">
            <v>37926</v>
          </cell>
          <cell r="BW28">
            <v>0</v>
          </cell>
        </row>
        <row r="29">
          <cell r="BV29">
            <v>37956</v>
          </cell>
          <cell r="BW29">
            <v>0</v>
          </cell>
          <cell r="CB29" t="str">
            <v>FY 2003 YTD</v>
          </cell>
        </row>
        <row r="30">
          <cell r="F30">
            <v>37712</v>
          </cell>
          <cell r="M30">
            <v>37712</v>
          </cell>
          <cell r="X30" t="str">
            <v>Actual</v>
          </cell>
          <cell r="Y30" t="str">
            <v>Estimate</v>
          </cell>
          <cell r="Z30" t="str">
            <v>Difference</v>
          </cell>
          <cell r="AA30" t="str">
            <v>% Variation</v>
          </cell>
          <cell r="AD30" t="str">
            <v>Component Variation:</v>
          </cell>
          <cell r="BV30" t="str">
            <v>YTD</v>
          </cell>
          <cell r="BW30">
            <v>14142</v>
          </cell>
        </row>
        <row r="31">
          <cell r="F31" t="str">
            <v>Actual</v>
          </cell>
          <cell r="G31" t="str">
            <v>Estimate</v>
          </cell>
          <cell r="H31" t="str">
            <v>Variation</v>
          </cell>
          <cell r="I31" t="str">
            <v>% Variation</v>
          </cell>
          <cell r="M31" t="str">
            <v>Actual</v>
          </cell>
          <cell r="N31" t="str">
            <v>Estimate</v>
          </cell>
          <cell r="O31" t="str">
            <v>Variation</v>
          </cell>
          <cell r="P31" t="str">
            <v>% Variation</v>
          </cell>
          <cell r="W31" t="str">
            <v>Firm w/tran normalized</v>
          </cell>
          <cell r="X31">
            <v>19622.417910447759</v>
          </cell>
          <cell r="Y31">
            <v>17803</v>
          </cell>
          <cell r="Z31">
            <v>1819.4179104477589</v>
          </cell>
          <cell r="AA31">
            <v>0.10219726509283598</v>
          </cell>
          <cell r="AE31" t="str">
            <v>Volume</v>
          </cell>
          <cell r="AG31">
            <v>-238.47423366455888</v>
          </cell>
          <cell r="CB31" t="str">
            <v>Breakdown of Margin Variation</v>
          </cell>
        </row>
        <row r="32">
          <cell r="E32" t="str">
            <v>Firm</v>
          </cell>
          <cell r="F32">
            <v>46236</v>
          </cell>
          <cell r="G32">
            <v>44628.673999999999</v>
          </cell>
          <cell r="H32">
            <v>1607.3260000000009</v>
          </cell>
          <cell r="I32">
            <v>3.6015544624964681E-2</v>
          </cell>
          <cell r="L32" t="str">
            <v>Firm (Normalized)</v>
          </cell>
          <cell r="M32">
            <v>8651.6206896551721</v>
          </cell>
          <cell r="N32">
            <v>8726</v>
          </cell>
          <cell r="O32">
            <v>-74.3793103448279</v>
          </cell>
          <cell r="P32">
            <v>-8.5238723750662281E-3</v>
          </cell>
          <cell r="W32" t="str">
            <v>TC w/tran</v>
          </cell>
          <cell r="X32">
            <v>5685</v>
          </cell>
          <cell r="Y32">
            <v>6030</v>
          </cell>
          <cell r="Z32">
            <v>-345</v>
          </cell>
          <cell r="AA32">
            <v>-5.721393034825871E-2</v>
          </cell>
          <cell r="AE32" t="str">
            <v>Pricing</v>
          </cell>
          <cell r="AG32">
            <v>698.75223366455896</v>
          </cell>
          <cell r="BT32" t="str">
            <v>YTD Billed+Unbilled Margins wo/riskband</v>
          </cell>
        </row>
        <row r="33">
          <cell r="E33" t="str">
            <v>TC</v>
          </cell>
          <cell r="F33">
            <v>6407</v>
          </cell>
          <cell r="G33">
            <v>5322.01</v>
          </cell>
          <cell r="H33">
            <v>1084.9899999999998</v>
          </cell>
          <cell r="I33">
            <v>0.20386846323099725</v>
          </cell>
          <cell r="L33" t="str">
            <v>TC (not Normalized)</v>
          </cell>
          <cell r="M33">
            <v>3394</v>
          </cell>
          <cell r="N33">
            <v>3030</v>
          </cell>
          <cell r="O33">
            <v>364</v>
          </cell>
          <cell r="P33">
            <v>0.12013201320132014</v>
          </cell>
          <cell r="W33" t="str">
            <v>Interr w/tran/Other</v>
          </cell>
          <cell r="X33">
            <v>2756</v>
          </cell>
          <cell r="Y33">
            <v>3321</v>
          </cell>
          <cell r="Z33">
            <v>-565</v>
          </cell>
          <cell r="AA33">
            <v>-0.17012947907256851</v>
          </cell>
          <cell r="AE33" t="str">
            <v>Total Interr Variation:</v>
          </cell>
          <cell r="AG33">
            <v>460.27800000000008</v>
          </cell>
          <cell r="BT33" t="str">
            <v>Actual</v>
          </cell>
          <cell r="BU33" t="str">
            <v>Estimate</v>
          </cell>
          <cell r="BW33" t="str">
            <v>Variation</v>
          </cell>
          <cell r="BX33" t="str">
            <v>% Variation</v>
          </cell>
        </row>
        <row r="34">
          <cell r="E34" t="str">
            <v>Interruptible</v>
          </cell>
          <cell r="F34">
            <v>-903</v>
          </cell>
          <cell r="G34">
            <v>795.64099999999996</v>
          </cell>
          <cell r="H34">
            <v>-1698.6410000000001</v>
          </cell>
          <cell r="I34">
            <v>-2.1349339714770861</v>
          </cell>
          <cell r="L34" t="str">
            <v>Interruptible (Not Normalized)</v>
          </cell>
          <cell r="M34">
            <v>2837</v>
          </cell>
          <cell r="N34">
            <v>3211</v>
          </cell>
          <cell r="O34">
            <v>-374</v>
          </cell>
          <cell r="P34">
            <v>-0.11647461849891</v>
          </cell>
          <cell r="W34" t="str">
            <v>Total Sales/tran</v>
          </cell>
          <cell r="X34">
            <v>28063.417910447759</v>
          </cell>
          <cell r="Y34">
            <v>27154</v>
          </cell>
          <cell r="Z34">
            <v>909.41791044775891</v>
          </cell>
          <cell r="AA34">
            <v>3.3491121398238156E-2</v>
          </cell>
          <cell r="BS34" t="str">
            <v>Firm wo/risk band</v>
          </cell>
          <cell r="BT34">
            <v>261978</v>
          </cell>
          <cell r="BU34">
            <v>255510.95</v>
          </cell>
          <cell r="BW34">
            <v>6467.0499999999884</v>
          </cell>
          <cell r="BX34">
            <v>2.5310265567874832E-2</v>
          </cell>
          <cell r="CA34" t="str">
            <v>FIRM</v>
          </cell>
          <cell r="CB34" t="str">
            <v>Firm margin variation:</v>
          </cell>
          <cell r="CE34">
            <v>8311.0499999999884</v>
          </cell>
        </row>
        <row r="35">
          <cell r="E35" t="str">
            <v>Total</v>
          </cell>
          <cell r="F35">
            <v>51740</v>
          </cell>
          <cell r="G35">
            <v>50746.325000000004</v>
          </cell>
          <cell r="H35">
            <v>993.67499999999563</v>
          </cell>
          <cell r="I35">
            <v>1.9581220906144347E-2</v>
          </cell>
          <cell r="L35" t="str">
            <v>Total</v>
          </cell>
          <cell r="M35">
            <v>14882.620689655172</v>
          </cell>
          <cell r="N35">
            <v>14967</v>
          </cell>
          <cell r="O35">
            <v>-84.3793103448279</v>
          </cell>
          <cell r="P35">
            <v>-5.6376902749266985E-3</v>
          </cell>
          <cell r="BS35" t="str">
            <v>TC</v>
          </cell>
          <cell r="BT35">
            <v>37917</v>
          </cell>
          <cell r="BU35">
            <v>31497.836000000003</v>
          </cell>
          <cell r="BW35">
            <v>6419.163999999997</v>
          </cell>
          <cell r="BX35">
            <v>0.20379698465634263</v>
          </cell>
        </row>
        <row r="36">
          <cell r="AC36" t="str">
            <v>Note: Margins include Billed+Unbilled and Transportation</v>
          </cell>
          <cell r="BS36" t="str">
            <v>Interruptible/Other</v>
          </cell>
          <cell r="BT36">
            <v>2925</v>
          </cell>
          <cell r="BU36">
            <v>4088.5610000000001</v>
          </cell>
          <cell r="BW36">
            <v>-1163.5610000000001</v>
          </cell>
          <cell r="BX36">
            <v>-0.28458937019650682</v>
          </cell>
          <cell r="CB36" t="str">
            <v>Component Variation:</v>
          </cell>
        </row>
        <row r="37">
          <cell r="X37" t="str">
            <v>Jan-03 Avg Unit Margin Comparison wo/riskband</v>
          </cell>
          <cell r="CC37" t="str">
            <v>Volume</v>
          </cell>
          <cell r="CE37">
            <v>17696.646141922873</v>
          </cell>
        </row>
        <row r="38">
          <cell r="BS38" t="str">
            <v>Total</v>
          </cell>
          <cell r="BT38">
            <v>302820</v>
          </cell>
          <cell r="BU38">
            <v>291097.34700000001</v>
          </cell>
          <cell r="BW38">
            <v>11722.652999999986</v>
          </cell>
          <cell r="BX38">
            <v>4.0270559387818761E-2</v>
          </cell>
          <cell r="CC38" t="str">
            <v>Pricing</v>
          </cell>
          <cell r="CE38">
            <v>-11229.596141922866</v>
          </cell>
        </row>
        <row r="39">
          <cell r="E39" t="str">
            <v>Firm</v>
          </cell>
          <cell r="L39" t="str">
            <v>Firm (Normalized)</v>
          </cell>
          <cell r="X39" t="str">
            <v>Actual</v>
          </cell>
          <cell r="Y39" t="str">
            <v>Estimate</v>
          </cell>
          <cell r="Z39" t="str">
            <v>Difference</v>
          </cell>
          <cell r="AA39" t="str">
            <v>% Variation</v>
          </cell>
          <cell r="CC39" t="str">
            <v>Deadband</v>
          </cell>
          <cell r="CE39">
            <v>1844</v>
          </cell>
        </row>
        <row r="40">
          <cell r="E40" t="str">
            <v>TC</v>
          </cell>
          <cell r="L40" t="str">
            <v>TC (not Normalized)</v>
          </cell>
          <cell r="W40" t="str">
            <v>Firm w/tran</v>
          </cell>
          <cell r="X40">
            <v>4.0265679979189208</v>
          </cell>
          <cell r="Y40">
            <v>4.4572978149750044</v>
          </cell>
          <cell r="Z40">
            <v>-0.4307298170560836</v>
          </cell>
          <cell r="AA40">
            <v>-9.663474035972601E-2</v>
          </cell>
          <cell r="CC40" t="str">
            <v>Total Firm Variation:</v>
          </cell>
          <cell r="CE40">
            <v>8311.0500000000065</v>
          </cell>
        </row>
        <row r="41">
          <cell r="E41" t="str">
            <v>Interruptible</v>
          </cell>
          <cell r="L41" t="str">
            <v>Interruptible (Not Normalized)</v>
          </cell>
          <cell r="W41" t="str">
            <v>TC w/tran</v>
          </cell>
          <cell r="X41">
            <v>1.9192612137203167</v>
          </cell>
          <cell r="Y41">
            <v>1.6228500829187396</v>
          </cell>
          <cell r="Z41">
            <v>0.29641113080157711</v>
          </cell>
          <cell r="AA41">
            <v>0.1826484984173484</v>
          </cell>
          <cell r="BT41" t="str">
            <v>YTD Billed+Unbilled Volumes wo/riskband</v>
          </cell>
        </row>
        <row r="42">
          <cell r="E42" t="str">
            <v>Total</v>
          </cell>
          <cell r="L42" t="str">
            <v>Total</v>
          </cell>
          <cell r="W42" t="str">
            <v>Interr w/tran/Other</v>
          </cell>
          <cell r="X42">
            <v>0.67561683599419453</v>
          </cell>
          <cell r="Y42">
            <v>0.42207828967178562</v>
          </cell>
          <cell r="Z42">
            <v>0.25353854632240891</v>
          </cell>
          <cell r="AA42">
            <v>0.60069080198264702</v>
          </cell>
          <cell r="BT42" t="str">
            <v>Actual</v>
          </cell>
          <cell r="BU42" t="str">
            <v>Estimate</v>
          </cell>
          <cell r="BW42" t="str">
            <v>Variation</v>
          </cell>
          <cell r="BX42" t="str">
            <v>% Variation</v>
          </cell>
          <cell r="CA42" t="str">
            <v>TC</v>
          </cell>
          <cell r="CB42" t="str">
            <v>TC margin variation:</v>
          </cell>
          <cell r="CE42">
            <v>6419.163999999997</v>
          </cell>
        </row>
        <row r="43">
          <cell r="W43" t="str">
            <v>Total</v>
          </cell>
          <cell r="X43">
            <v>3.2705923523958798</v>
          </cell>
          <cell r="Y43">
            <v>3.334344148191795</v>
          </cell>
          <cell r="Z43">
            <v>-6.3751795795915278E-2</v>
          </cell>
          <cell r="AA43">
            <v>-1.9119740783352459E-2</v>
          </cell>
          <cell r="BS43" t="str">
            <v>Firm</v>
          </cell>
          <cell r="BT43">
            <v>58954.710241893976</v>
          </cell>
          <cell r="BU43">
            <v>55136</v>
          </cell>
          <cell r="BW43">
            <v>3818.7102418939758</v>
          </cell>
          <cell r="BX43">
            <v>6.9259834625180927E-2</v>
          </cell>
        </row>
        <row r="44">
          <cell r="BS44" t="str">
            <v>TC</v>
          </cell>
          <cell r="BT44">
            <v>18485</v>
          </cell>
          <cell r="BU44">
            <v>18779</v>
          </cell>
          <cell r="BW44">
            <v>-294</v>
          </cell>
          <cell r="BX44">
            <v>-1.5655785718089354E-2</v>
          </cell>
          <cell r="CB44" t="str">
            <v>Component Variation:</v>
          </cell>
        </row>
        <row r="45">
          <cell r="W45" t="str">
            <v>Note: Margins include Billed+Unbilled and Transportation</v>
          </cell>
          <cell r="AG45" t="str">
            <v>jan</v>
          </cell>
          <cell r="BS45" t="str">
            <v>Interruptible</v>
          </cell>
          <cell r="BT45">
            <v>10336</v>
          </cell>
          <cell r="BU45">
            <v>13248</v>
          </cell>
          <cell r="BW45">
            <v>-2912</v>
          </cell>
          <cell r="BX45">
            <v>-0.21980676328502416</v>
          </cell>
          <cell r="CC45" t="str">
            <v>Volume</v>
          </cell>
          <cell r="CE45">
            <v>-493.12337099952077</v>
          </cell>
        </row>
        <row r="46">
          <cell r="E46" t="str">
            <v>Firm</v>
          </cell>
          <cell r="L46" t="str">
            <v>Firm (Normalized)</v>
          </cell>
          <cell r="CC46" t="str">
            <v>Pricing</v>
          </cell>
          <cell r="CE46">
            <v>6912.2873709995156</v>
          </cell>
        </row>
        <row r="47">
          <cell r="E47" t="str">
            <v>TC</v>
          </cell>
          <cell r="L47" t="str">
            <v>TC (not Normalized)</v>
          </cell>
          <cell r="BS47" t="str">
            <v>Total</v>
          </cell>
          <cell r="BT47">
            <v>87775.710241893976</v>
          </cell>
          <cell r="BU47">
            <v>87163</v>
          </cell>
          <cell r="BW47">
            <v>612.71024189397576</v>
          </cell>
          <cell r="BX47">
            <v>7.0294762903293341E-3</v>
          </cell>
          <cell r="CC47" t="str">
            <v>Total TC Variation:</v>
          </cell>
          <cell r="CE47">
            <v>6419.1639999999952</v>
          </cell>
        </row>
        <row r="48">
          <cell r="E48" t="str">
            <v>Interruptible</v>
          </cell>
          <cell r="L48" t="str">
            <v>Interruptible (Not Normalized)</v>
          </cell>
        </row>
        <row r="49">
          <cell r="E49" t="str">
            <v>Total</v>
          </cell>
          <cell r="L49" t="str">
            <v>Total</v>
          </cell>
          <cell r="W49" t="str">
            <v>MSV Sales and Margin Monthly Analysis</v>
          </cell>
          <cell r="AD49" t="str">
            <v>MSV Sales and Margin Monthly Analysis</v>
          </cell>
        </row>
        <row r="50">
          <cell r="BT50" t="str">
            <v>YTD Billed+Unbilled Unit Margins wo/riskband</v>
          </cell>
          <cell r="CA50" t="str">
            <v>INTERR</v>
          </cell>
          <cell r="CB50" t="str">
            <v>Interr margin variation:</v>
          </cell>
          <cell r="CE50">
            <v>-1163.5610000000001</v>
          </cell>
        </row>
        <row r="51">
          <cell r="W51" t="str">
            <v>For the Month Feb-03</v>
          </cell>
          <cell r="AD51" t="str">
            <v>For the Month Feb-03</v>
          </cell>
          <cell r="BT51" t="str">
            <v>Actual</v>
          </cell>
          <cell r="BU51" t="str">
            <v>Estimate</v>
          </cell>
          <cell r="BW51" t="str">
            <v>Variation</v>
          </cell>
          <cell r="BX51" t="str">
            <v>% Variation</v>
          </cell>
        </row>
        <row r="52">
          <cell r="BS52" t="str">
            <v>Firm</v>
          </cell>
          <cell r="BT52">
            <v>4.4437161835770516</v>
          </cell>
          <cell r="BU52">
            <v>4.6341945371445155</v>
          </cell>
          <cell r="BW52">
            <v>-0.1904783535674639</v>
          </cell>
          <cell r="BX52">
            <v>-4.1102796190518209E-2</v>
          </cell>
          <cell r="CB52" t="str">
            <v>Component Variation:</v>
          </cell>
        </row>
        <row r="53">
          <cell r="E53" t="str">
            <v>Firm</v>
          </cell>
          <cell r="L53" t="str">
            <v>Firm (Normalized)</v>
          </cell>
          <cell r="X53" t="str">
            <v>Feb-03 Margin Summary w/riskband($000)</v>
          </cell>
          <cell r="AD53" t="str">
            <v>Breakdown of Margin Variation</v>
          </cell>
          <cell r="BS53" t="str">
            <v>TC</v>
          </cell>
          <cell r="BT53">
            <v>2.0512307276169865</v>
          </cell>
          <cell r="BU53">
            <v>1.6772903775493904</v>
          </cell>
          <cell r="BW53">
            <v>0.37394035006759618</v>
          </cell>
          <cell r="BX53">
            <v>0.22294312008988135</v>
          </cell>
          <cell r="CC53" t="str">
            <v>Volume</v>
          </cell>
          <cell r="CE53">
            <v>-898.69335990338163</v>
          </cell>
        </row>
        <row r="54">
          <cell r="E54" t="str">
            <v>TC</v>
          </cell>
          <cell r="L54" t="str">
            <v>TC (not Normalized)</v>
          </cell>
          <cell r="BS54" t="str">
            <v>Interruptible/Other</v>
          </cell>
          <cell r="BT54">
            <v>0.28299148606811148</v>
          </cell>
          <cell r="BU54">
            <v>0.30861722524154589</v>
          </cell>
          <cell r="BW54">
            <v>-2.5625739173434414E-2</v>
          </cell>
          <cell r="BX54">
            <v>-8.3034053440723801E-2</v>
          </cell>
          <cell r="CC54" t="str">
            <v>Pricing</v>
          </cell>
          <cell r="CE54">
            <v>-264.86764009661812</v>
          </cell>
        </row>
        <row r="55">
          <cell r="E55" t="str">
            <v>Interruptible</v>
          </cell>
          <cell r="L55" t="str">
            <v>Interruptible (Not Normalized)</v>
          </cell>
          <cell r="X55" t="str">
            <v>Actual</v>
          </cell>
          <cell r="Y55" t="str">
            <v>Estimate</v>
          </cell>
          <cell r="Z55" t="str">
            <v>Difference</v>
          </cell>
          <cell r="AA55" t="str">
            <v>% Variation</v>
          </cell>
          <cell r="CC55" t="str">
            <v>Total Interr Variation:</v>
          </cell>
          <cell r="CE55">
            <v>-1163.5609999999997</v>
          </cell>
        </row>
        <row r="56">
          <cell r="E56" t="str">
            <v>Total</v>
          </cell>
          <cell r="L56" t="str">
            <v>Total</v>
          </cell>
          <cell r="W56" t="str">
            <v>Firm w/tran</v>
          </cell>
          <cell r="X56">
            <v>72425</v>
          </cell>
          <cell r="Y56">
            <v>70200.066999999995</v>
          </cell>
          <cell r="Z56">
            <v>2224.9330000000045</v>
          </cell>
          <cell r="AA56">
            <v>3.1694172029778901E-2</v>
          </cell>
          <cell r="AC56" t="str">
            <v>FIRM</v>
          </cell>
          <cell r="AD56" t="str">
            <v>Firm margin variation:</v>
          </cell>
          <cell r="AG56">
            <v>2224.9330000000045</v>
          </cell>
        </row>
        <row r="57">
          <cell r="W57" t="str">
            <v>TC w/tran</v>
          </cell>
          <cell r="X57">
            <v>9769</v>
          </cell>
          <cell r="Y57">
            <v>8831.7049999999999</v>
          </cell>
          <cell r="Z57">
            <v>937.29500000000007</v>
          </cell>
          <cell r="AA57">
            <v>0.10612843159956091</v>
          </cell>
        </row>
        <row r="58">
          <cell r="W58" t="str">
            <v>Interr w/tran/Other</v>
          </cell>
          <cell r="X58">
            <v>563</v>
          </cell>
          <cell r="Y58">
            <v>1034.681</v>
          </cell>
          <cell r="Z58">
            <v>-471.68100000000004</v>
          </cell>
          <cell r="AA58">
            <v>-0.45587093993221101</v>
          </cell>
          <cell r="AD58" t="str">
            <v>Component Variation:</v>
          </cell>
          <cell r="BS58" t="str">
            <v>Note: Margins include Billed+Unbilled and Transportation</v>
          </cell>
          <cell r="CE58" t="str">
            <v>"yrtodate"</v>
          </cell>
        </row>
        <row r="59">
          <cell r="W59" t="str">
            <v>Total Margin</v>
          </cell>
          <cell r="X59">
            <v>82757</v>
          </cell>
          <cell r="Y59">
            <v>80066.452999999994</v>
          </cell>
          <cell r="Z59">
            <v>2690.5470000000046</v>
          </cell>
          <cell r="AA59">
            <v>3.3603923980496608E-2</v>
          </cell>
          <cell r="AE59" t="str">
            <v>Volume</v>
          </cell>
          <cell r="AG59">
            <v>6030.1876354605338</v>
          </cell>
        </row>
        <row r="60">
          <cell r="E60" t="str">
            <v>Firm</v>
          </cell>
          <cell r="L60" t="str">
            <v>Firm (Normalized)</v>
          </cell>
          <cell r="AE60" t="str">
            <v>Pricing</v>
          </cell>
          <cell r="AG60">
            <v>-4450.2546354605292</v>
          </cell>
        </row>
        <row r="61">
          <cell r="E61" t="str">
            <v>TC</v>
          </cell>
          <cell r="L61" t="str">
            <v>TC (not Normalized)</v>
          </cell>
          <cell r="AE61" t="str">
            <v>Deadband</v>
          </cell>
          <cell r="AG61">
            <v>645</v>
          </cell>
        </row>
        <row r="62">
          <cell r="E62" t="str">
            <v>Interruptible</v>
          </cell>
          <cell r="L62" t="str">
            <v>Interruptible (Not Normalized)</v>
          </cell>
          <cell r="X62" t="str">
            <v>Feb-03 Margin Summary wo/riskband($000)</v>
          </cell>
          <cell r="AE62" t="str">
            <v>Total Firm Variation:</v>
          </cell>
          <cell r="AG62">
            <v>2224.9330000000045</v>
          </cell>
        </row>
        <row r="63">
          <cell r="E63" t="str">
            <v>Total</v>
          </cell>
          <cell r="L63" t="str">
            <v>Total</v>
          </cell>
        </row>
        <row r="64">
          <cell r="X64" t="str">
            <v>Actual</v>
          </cell>
          <cell r="Y64" t="str">
            <v>Estimate</v>
          </cell>
          <cell r="Z64" t="str">
            <v>Difference</v>
          </cell>
          <cell r="AA64" t="str">
            <v>% Variation</v>
          </cell>
          <cell r="AC64" t="str">
            <v>TC</v>
          </cell>
          <cell r="AD64" t="str">
            <v>TC margin variation:</v>
          </cell>
          <cell r="AG64">
            <v>937.29500000000007</v>
          </cell>
        </row>
        <row r="65">
          <cell r="W65" t="str">
            <v>Firm w/tran</v>
          </cell>
          <cell r="X65">
            <v>71780</v>
          </cell>
          <cell r="Y65">
            <v>70200.066999999995</v>
          </cell>
          <cell r="Z65">
            <v>1579.9330000000045</v>
          </cell>
          <cell r="AA65">
            <v>2.2506146610942759E-2</v>
          </cell>
        </row>
        <row r="66">
          <cell r="W66" t="str">
            <v>TC w/tran</v>
          </cell>
          <cell r="X66">
            <v>9769</v>
          </cell>
          <cell r="Y66">
            <v>8831.7049999999999</v>
          </cell>
          <cell r="Z66">
            <v>937.29500000000007</v>
          </cell>
          <cell r="AA66">
            <v>0.10612843159956091</v>
          </cell>
          <cell r="AD66" t="str">
            <v>Component Variation:</v>
          </cell>
        </row>
        <row r="67">
          <cell r="E67" t="str">
            <v>Firm</v>
          </cell>
          <cell r="L67" t="str">
            <v>Firm (Normalized)</v>
          </cell>
          <cell r="W67" t="str">
            <v>Interr w/tran/Other</v>
          </cell>
          <cell r="X67">
            <v>563</v>
          </cell>
          <cell r="Y67">
            <v>1034.681</v>
          </cell>
          <cell r="Z67">
            <v>-471.68100000000004</v>
          </cell>
          <cell r="AA67">
            <v>-0.45587093993221101</v>
          </cell>
          <cell r="AE67" t="str">
            <v>Volume</v>
          </cell>
          <cell r="AG67">
            <v>-112.35399575944489</v>
          </cell>
        </row>
        <row r="68">
          <cell r="E68" t="str">
            <v>TC</v>
          </cell>
          <cell r="L68" t="str">
            <v>TC (not Normalized)</v>
          </cell>
          <cell r="W68" t="str">
            <v>Total Margin</v>
          </cell>
          <cell r="X68">
            <v>82112</v>
          </cell>
          <cell r="Y68">
            <v>80066.452999999994</v>
          </cell>
          <cell r="Z68">
            <v>2045.5470000000046</v>
          </cell>
          <cell r="AA68">
            <v>2.5548115638393581E-2</v>
          </cell>
          <cell r="AE68" t="str">
            <v>Pricing</v>
          </cell>
          <cell r="AG68">
            <v>1049.6489957594442</v>
          </cell>
        </row>
        <row r="69">
          <cell r="E69" t="str">
            <v>Interruptible</v>
          </cell>
          <cell r="L69" t="str">
            <v>Interruptible (Not Normalized)</v>
          </cell>
          <cell r="AE69" t="str">
            <v>Total TC Variation:</v>
          </cell>
          <cell r="AG69">
            <v>937.29499999999939</v>
          </cell>
        </row>
        <row r="70">
          <cell r="E70" t="str">
            <v>Total</v>
          </cell>
          <cell r="L70" t="str">
            <v>Total</v>
          </cell>
          <cell r="BT70" t="str">
            <v>MSV Sales and Margin Reconciliation First Quarter 2003 vs 2002</v>
          </cell>
        </row>
        <row r="72">
          <cell r="X72" t="str">
            <v>Feb-03 Sales/Tran Summary wo/riskband (Mdt)</v>
          </cell>
          <cell r="AC72" t="str">
            <v>INTERR</v>
          </cell>
          <cell r="AD72" t="str">
            <v>Interr margin variation:</v>
          </cell>
          <cell r="AG72">
            <v>-471.68100000000004</v>
          </cell>
          <cell r="BT72" t="str">
            <v>Gas West Summary FY 2003 vs FY 2002 Year to Date:</v>
          </cell>
          <cell r="BX72" t="str">
            <v>Jan - Mar</v>
          </cell>
        </row>
        <row r="74">
          <cell r="E74" t="str">
            <v>Firm</v>
          </cell>
          <cell r="L74" t="str">
            <v>Firm (Normalized)</v>
          </cell>
          <cell r="X74" t="str">
            <v>Actual</v>
          </cell>
          <cell r="Y74" t="str">
            <v>Estimate</v>
          </cell>
          <cell r="Z74" t="str">
            <v>Difference</v>
          </cell>
          <cell r="AA74" t="str">
            <v>% Variation</v>
          </cell>
          <cell r="AD74" t="str">
            <v>Component Variation:</v>
          </cell>
          <cell r="BT74" t="str">
            <v>YTD Billed+Unbilled Actual Margins</v>
          </cell>
        </row>
        <row r="75">
          <cell r="E75" t="str">
            <v>TC</v>
          </cell>
          <cell r="L75" t="str">
            <v>TC (not Normalized)</v>
          </cell>
          <cell r="W75" t="str">
            <v>Firm w/tran normalized</v>
          </cell>
          <cell r="X75">
            <v>16641.417910447759</v>
          </cell>
          <cell r="Y75">
            <v>15325</v>
          </cell>
          <cell r="Z75">
            <v>1316.4179104477589</v>
          </cell>
          <cell r="AA75">
            <v>8.5900026782888023E-2</v>
          </cell>
          <cell r="AE75" t="str">
            <v>Volume</v>
          </cell>
          <cell r="AG75">
            <v>-384.50760674514794</v>
          </cell>
          <cell r="BT75" t="str">
            <v>FY 2003</v>
          </cell>
          <cell r="BU75" t="str">
            <v>FY 2002</v>
          </cell>
          <cell r="BW75" t="str">
            <v>Variation</v>
          </cell>
          <cell r="BX75" t="str">
            <v>% Variation</v>
          </cell>
        </row>
        <row r="76">
          <cell r="E76" t="str">
            <v>Interruptible</v>
          </cell>
          <cell r="L76" t="str">
            <v>Interruptible (Not Normalized)</v>
          </cell>
          <cell r="W76" t="str">
            <v>TC w/tran</v>
          </cell>
          <cell r="X76">
            <v>5122</v>
          </cell>
          <cell r="Y76">
            <v>5188</v>
          </cell>
          <cell r="Z76">
            <v>-66</v>
          </cell>
          <cell r="AA76">
            <v>-1.2721665381649962E-2</v>
          </cell>
          <cell r="AE76" t="str">
            <v>Pricing</v>
          </cell>
          <cell r="AG76">
            <v>-87.173393254852058</v>
          </cell>
          <cell r="BS76" t="str">
            <v>Firm w/ risk band</v>
          </cell>
          <cell r="BT76">
            <v>217586</v>
          </cell>
          <cell r="BU76">
            <v>201909</v>
          </cell>
          <cell r="BW76">
            <v>15677</v>
          </cell>
          <cell r="BX76">
            <v>7.7643889078743394E-2</v>
          </cell>
        </row>
        <row r="77">
          <cell r="E77" t="str">
            <v>Total</v>
          </cell>
          <cell r="L77" t="str">
            <v>Total</v>
          </cell>
          <cell r="W77" t="str">
            <v>Interr w/tran/Other</v>
          </cell>
          <cell r="X77">
            <v>1975</v>
          </cell>
          <cell r="Y77">
            <v>3143</v>
          </cell>
          <cell r="Z77">
            <v>-1168</v>
          </cell>
          <cell r="AA77">
            <v>-0.37161947184218896</v>
          </cell>
          <cell r="AE77" t="str">
            <v>Total Interr Variation:</v>
          </cell>
          <cell r="AG77">
            <v>-471.68099999999998</v>
          </cell>
          <cell r="BS77" t="str">
            <v>TC</v>
          </cell>
          <cell r="BT77">
            <v>31510</v>
          </cell>
          <cell r="BU77">
            <v>21664</v>
          </cell>
          <cell r="BW77">
            <v>9846</v>
          </cell>
          <cell r="BX77">
            <v>0.45448670605613001</v>
          </cell>
        </row>
        <row r="78">
          <cell r="W78" t="str">
            <v>Total Sales/tran</v>
          </cell>
          <cell r="X78">
            <v>23738.417910447759</v>
          </cell>
          <cell r="Y78">
            <v>23656</v>
          </cell>
          <cell r="Z78">
            <v>82.417910447758914</v>
          </cell>
          <cell r="AA78">
            <v>3.4840171815927845E-3</v>
          </cell>
          <cell r="BS78" t="str">
            <v>Interruptible/Other</v>
          </cell>
          <cell r="BT78">
            <v>3828</v>
          </cell>
          <cell r="BU78">
            <v>4747</v>
          </cell>
          <cell r="BW78">
            <v>-919</v>
          </cell>
          <cell r="BX78">
            <v>-0.19359595534021487</v>
          </cell>
        </row>
        <row r="80">
          <cell r="AC80" t="str">
            <v>Note: Margins include Billed+Unbilled and Transportation</v>
          </cell>
          <cell r="BS80" t="str">
            <v>Total</v>
          </cell>
          <cell r="BT80">
            <v>252924</v>
          </cell>
          <cell r="BU80">
            <v>228320</v>
          </cell>
          <cell r="BW80">
            <v>24604</v>
          </cell>
          <cell r="BX80">
            <v>0.10776103714085494</v>
          </cell>
        </row>
        <row r="81">
          <cell r="E81" t="str">
            <v>Firm</v>
          </cell>
          <cell r="L81" t="str">
            <v>Firm (Normalized)</v>
          </cell>
          <cell r="X81" t="str">
            <v>Feb-03 Avg Unit Margin Comparison wo/riskband</v>
          </cell>
        </row>
        <row r="82">
          <cell r="E82" t="str">
            <v>TC</v>
          </cell>
          <cell r="L82" t="str">
            <v>TC (not Normalized)</v>
          </cell>
        </row>
        <row r="83">
          <cell r="E83" t="str">
            <v>Interruptible</v>
          </cell>
          <cell r="L83" t="str">
            <v>Interruptible (Not Normalized)</v>
          </cell>
          <cell r="X83" t="str">
            <v>Actual</v>
          </cell>
          <cell r="Y83" t="str">
            <v>Estimate</v>
          </cell>
          <cell r="Z83" t="str">
            <v>Difference</v>
          </cell>
          <cell r="AA83" t="str">
            <v>% Variation</v>
          </cell>
          <cell r="CB83" t="str">
            <v>MSV Sales and Margin Monthly Analysis</v>
          </cell>
        </row>
        <row r="84">
          <cell r="E84" t="str">
            <v>Total</v>
          </cell>
          <cell r="L84" t="str">
            <v>Total</v>
          </cell>
          <cell r="W84" t="str">
            <v>Firm w/tran</v>
          </cell>
          <cell r="X84">
            <v>4.3133343796946129</v>
          </cell>
          <cell r="Y84">
            <v>4.580754779771615</v>
          </cell>
          <cell r="Z84">
            <v>-0.26742040007700218</v>
          </cell>
          <cell r="AA84">
            <v>-5.8379112817371792E-2</v>
          </cell>
        </row>
        <row r="85">
          <cell r="W85" t="str">
            <v>TC w/tran</v>
          </cell>
          <cell r="X85">
            <v>1.9072627879734478</v>
          </cell>
          <cell r="Y85">
            <v>1.7023332690824982</v>
          </cell>
          <cell r="Z85">
            <v>0.20492951889094968</v>
          </cell>
          <cell r="AA85">
            <v>0.12038155078846574</v>
          </cell>
          <cell r="CB85" t="str">
            <v>FY 2003 vs FY 2002 YTD: Jan - Mar</v>
          </cell>
        </row>
        <row r="86">
          <cell r="W86" t="str">
            <v>Interr w/tran/Other</v>
          </cell>
          <cell r="X86">
            <v>0.2850632911392405</v>
          </cell>
          <cell r="Y86">
            <v>0.32920171810372256</v>
          </cell>
          <cell r="Z86">
            <v>-4.4138426964482058E-2</v>
          </cell>
          <cell r="AA86">
            <v>-0.13407714643389326</v>
          </cell>
        </row>
        <row r="87">
          <cell r="W87" t="str">
            <v>Total</v>
          </cell>
          <cell r="X87">
            <v>3.4590342250171964</v>
          </cell>
          <cell r="Y87">
            <v>3.3846150236726409</v>
          </cell>
          <cell r="Z87">
            <v>7.4419201344555486E-2</v>
          </cell>
          <cell r="AA87">
            <v>2.1987493651140069E-2</v>
          </cell>
          <cell r="CB87" t="str">
            <v>Breakdown of Margin Variation</v>
          </cell>
        </row>
        <row r="88">
          <cell r="E88" t="str">
            <v>Firm</v>
          </cell>
          <cell r="L88" t="str">
            <v>Firm (Normalized)</v>
          </cell>
          <cell r="BT88" t="str">
            <v>YTD Billed+Unbilled Margins wo/riskband</v>
          </cell>
        </row>
        <row r="89">
          <cell r="E89" t="str">
            <v>TC</v>
          </cell>
          <cell r="L89" t="str">
            <v>TC (not Normalized)</v>
          </cell>
          <cell r="W89" t="str">
            <v>Note: Margins include Billed+Unbilled and Transportation</v>
          </cell>
          <cell r="AG89" t="str">
            <v>feb</v>
          </cell>
          <cell r="BT89" t="str">
            <v>FY 2003</v>
          </cell>
          <cell r="BU89" t="str">
            <v>FY 2002</v>
          </cell>
          <cell r="BW89" t="str">
            <v>Variation</v>
          </cell>
          <cell r="BX89" t="str">
            <v>% Variation</v>
          </cell>
        </row>
        <row r="90">
          <cell r="E90" t="str">
            <v>Interruptible</v>
          </cell>
          <cell r="L90" t="str">
            <v>Interruptible (Not Normalized)</v>
          </cell>
          <cell r="BS90" t="str">
            <v>Firm wo/risk band</v>
          </cell>
          <cell r="BT90">
            <v>216266</v>
          </cell>
          <cell r="BU90">
            <v>205019</v>
          </cell>
          <cell r="BW90">
            <v>11247</v>
          </cell>
          <cell r="BX90">
            <v>5.4858330203542111E-2</v>
          </cell>
          <cell r="CA90" t="str">
            <v>FIRM</v>
          </cell>
          <cell r="CB90" t="str">
            <v>Firm margin variation:</v>
          </cell>
          <cell r="CE90">
            <v>15677</v>
          </cell>
        </row>
        <row r="91">
          <cell r="E91" t="str">
            <v>Total</v>
          </cell>
          <cell r="L91" t="str">
            <v>Total</v>
          </cell>
          <cell r="BS91" t="str">
            <v>TC</v>
          </cell>
          <cell r="BT91">
            <v>31510</v>
          </cell>
          <cell r="BU91">
            <v>21664</v>
          </cell>
          <cell r="BW91">
            <v>9846</v>
          </cell>
          <cell r="BX91">
            <v>0.45448670605613001</v>
          </cell>
        </row>
        <row r="92">
          <cell r="BS92" t="str">
            <v>Interruptible/Other</v>
          </cell>
          <cell r="BT92">
            <v>3828</v>
          </cell>
          <cell r="BU92">
            <v>4747</v>
          </cell>
          <cell r="BW92">
            <v>-919</v>
          </cell>
          <cell r="BX92">
            <v>-0.19359595534021487</v>
          </cell>
          <cell r="CB92" t="str">
            <v>Component Variation:</v>
          </cell>
        </row>
        <row r="93">
          <cell r="W93" t="str">
            <v>MSV Sales and Margin Monthly Analysis</v>
          </cell>
          <cell r="AD93" t="str">
            <v>MSV Sales and Margin Monthly Analysis</v>
          </cell>
          <cell r="CC93" t="str">
            <v>Volume</v>
          </cell>
          <cell r="CE93">
            <v>9477.6102323000014</v>
          </cell>
        </row>
        <row r="94">
          <cell r="BS94" t="str">
            <v>Total</v>
          </cell>
          <cell r="BT94">
            <v>251604</v>
          </cell>
          <cell r="BU94">
            <v>231430</v>
          </cell>
          <cell r="BW94">
            <v>20174</v>
          </cell>
          <cell r="BX94">
            <v>8.717106684526639E-2</v>
          </cell>
          <cell r="CC94" t="str">
            <v>Pricing</v>
          </cell>
          <cell r="CE94">
            <v>1769.3897676999979</v>
          </cell>
        </row>
        <row r="95">
          <cell r="F95" t="str">
            <v>YTD 2002</v>
          </cell>
          <cell r="M95" t="str">
            <v>YTD 2002</v>
          </cell>
          <cell r="W95" t="str">
            <v>For the Month Mar-03</v>
          </cell>
          <cell r="AD95" t="str">
            <v>For the Month Mar-03</v>
          </cell>
          <cell r="CC95" t="str">
            <v>Deadband</v>
          </cell>
          <cell r="CE95">
            <v>4430</v>
          </cell>
        </row>
        <row r="96">
          <cell r="F96" t="str">
            <v>Actual</v>
          </cell>
          <cell r="G96" t="str">
            <v>Estimate</v>
          </cell>
          <cell r="H96" t="str">
            <v>Variation</v>
          </cell>
          <cell r="I96" t="str">
            <v>% Variation</v>
          </cell>
          <cell r="M96" t="str">
            <v>Actual</v>
          </cell>
          <cell r="N96" t="str">
            <v>Estimate</v>
          </cell>
          <cell r="O96" t="str">
            <v>Variation</v>
          </cell>
          <cell r="P96" t="str">
            <v>% Variation</v>
          </cell>
          <cell r="CC96" t="str">
            <v>Total Firm Variation:</v>
          </cell>
          <cell r="CE96">
            <v>15677</v>
          </cell>
        </row>
        <row r="97">
          <cell r="E97" t="str">
            <v>Firm</v>
          </cell>
          <cell r="F97">
            <v>263822</v>
          </cell>
          <cell r="G97">
            <v>255510.95</v>
          </cell>
          <cell r="H97">
            <v>8311.0499999999884</v>
          </cell>
          <cell r="I97">
            <v>3.2527177406682525E-2</v>
          </cell>
          <cell r="L97" t="str">
            <v>Firm (Normalized)</v>
          </cell>
          <cell r="M97">
            <v>58954.710241893976</v>
          </cell>
          <cell r="N97">
            <v>55136</v>
          </cell>
          <cell r="O97">
            <v>3818.7102418939758</v>
          </cell>
          <cell r="P97">
            <v>6.9259834625180927E-2</v>
          </cell>
          <cell r="X97" t="str">
            <v>Mar-03 Margin Summary w/riskband($000)</v>
          </cell>
          <cell r="AD97" t="str">
            <v>Breakdown of Margin Variation</v>
          </cell>
          <cell r="BT97" t="str">
            <v>YTD Billed+Unbilled Volumes wo/riskband</v>
          </cell>
        </row>
        <row r="98">
          <cell r="E98" t="str">
            <v>TC</v>
          </cell>
          <cell r="F98">
            <v>37917</v>
          </cell>
          <cell r="G98">
            <v>31497.836000000003</v>
          </cell>
          <cell r="H98">
            <v>6419.163999999997</v>
          </cell>
          <cell r="I98">
            <v>0.20379698465634263</v>
          </cell>
          <cell r="L98" t="str">
            <v>TC (not Normalized)</v>
          </cell>
          <cell r="M98">
            <v>18485</v>
          </cell>
          <cell r="N98">
            <v>18779</v>
          </cell>
          <cell r="O98">
            <v>-294</v>
          </cell>
          <cell r="P98">
            <v>-1.5655785718089354E-2</v>
          </cell>
          <cell r="BT98" t="str">
            <v>FY 2003</v>
          </cell>
          <cell r="BU98" t="str">
            <v>FY 2002</v>
          </cell>
          <cell r="BW98" t="str">
            <v>Variation</v>
          </cell>
          <cell r="BX98" t="str">
            <v>% Variation</v>
          </cell>
          <cell r="CA98" t="str">
            <v>TC</v>
          </cell>
          <cell r="CB98" t="str">
            <v>TC margin variation:</v>
          </cell>
          <cell r="CE98">
            <v>9846</v>
          </cell>
        </row>
        <row r="99">
          <cell r="E99" t="str">
            <v>Interruptible</v>
          </cell>
          <cell r="F99">
            <v>2925</v>
          </cell>
          <cell r="G99">
            <v>4088.5610000000001</v>
          </cell>
          <cell r="H99">
            <v>-1162.5610000000001</v>
          </cell>
          <cell r="I99">
            <v>-0.28434478536580476</v>
          </cell>
          <cell r="L99" t="str">
            <v>Interruptible (Not Normalized)</v>
          </cell>
          <cell r="M99">
            <v>10336</v>
          </cell>
          <cell r="N99">
            <v>13248</v>
          </cell>
          <cell r="O99">
            <v>-2912</v>
          </cell>
          <cell r="P99">
            <v>-0.21980676328502416</v>
          </cell>
          <cell r="X99" t="str">
            <v>Actual</v>
          </cell>
          <cell r="Y99" t="str">
            <v>Estimate</v>
          </cell>
          <cell r="Z99" t="str">
            <v>Difference</v>
          </cell>
          <cell r="AA99" t="str">
            <v>% Variation</v>
          </cell>
          <cell r="BS99" t="str">
            <v>Firm</v>
          </cell>
          <cell r="BT99">
            <v>50303.089552238802</v>
          </cell>
          <cell r="BU99">
            <v>48080.42936315573</v>
          </cell>
          <cell r="BW99">
            <v>2222.6601890830716</v>
          </cell>
          <cell r="BX99">
            <v>4.6227960492929938E-2</v>
          </cell>
        </row>
        <row r="100">
          <cell r="E100" t="str">
            <v>Total</v>
          </cell>
          <cell r="F100">
            <v>304664</v>
          </cell>
          <cell r="G100">
            <v>291097.34700000001</v>
          </cell>
          <cell r="H100">
            <v>13567.652999999986</v>
          </cell>
          <cell r="I100">
            <v>4.6608645320288626E-2</v>
          </cell>
          <cell r="L100" t="str">
            <v>Total</v>
          </cell>
          <cell r="M100">
            <v>87775.710241893976</v>
          </cell>
          <cell r="N100">
            <v>87163</v>
          </cell>
          <cell r="O100">
            <v>612.71024189397576</v>
          </cell>
          <cell r="P100">
            <v>7.0294762903293341E-3</v>
          </cell>
          <cell r="W100" t="str">
            <v>Firm w/tran</v>
          </cell>
          <cell r="X100">
            <v>65342</v>
          </cell>
          <cell r="Y100">
            <v>61328.936000000002</v>
          </cell>
          <cell r="Z100">
            <v>4013.0639999999985</v>
          </cell>
          <cell r="AA100">
            <v>6.543508271527812E-2</v>
          </cell>
          <cell r="AC100" t="str">
            <v>FIRM</v>
          </cell>
          <cell r="AD100" t="str">
            <v>Firm margin variation:</v>
          </cell>
          <cell r="AG100">
            <v>4013.0639999999985</v>
          </cell>
          <cell r="BS100" t="str">
            <v>TC</v>
          </cell>
          <cell r="BT100">
            <v>15091</v>
          </cell>
          <cell r="BU100">
            <v>13144</v>
          </cell>
          <cell r="BW100">
            <v>1947</v>
          </cell>
          <cell r="BX100">
            <v>0.14812842361533779</v>
          </cell>
          <cell r="CB100" t="str">
            <v>Component Variation:</v>
          </cell>
        </row>
        <row r="101">
          <cell r="W101" t="str">
            <v>TC w/tran</v>
          </cell>
          <cell r="X101">
            <v>10830</v>
          </cell>
          <cell r="Y101">
            <v>7558.335</v>
          </cell>
          <cell r="Z101">
            <v>3271.665</v>
          </cell>
          <cell r="AA101">
            <v>0.43285525185110213</v>
          </cell>
          <cell r="BS101" t="str">
            <v>Interruptible</v>
          </cell>
          <cell r="BT101">
            <v>7499</v>
          </cell>
          <cell r="BU101">
            <v>9405</v>
          </cell>
          <cell r="BW101">
            <v>-1906</v>
          </cell>
          <cell r="BX101">
            <v>-0.2026581605528974</v>
          </cell>
          <cell r="CC101" t="str">
            <v>Volume</v>
          </cell>
          <cell r="CE101">
            <v>3209.0541692026782</v>
          </cell>
        </row>
        <row r="102">
          <cell r="W102" t="str">
            <v>Interr w/tran/Other</v>
          </cell>
          <cell r="X102">
            <v>1403</v>
          </cell>
          <cell r="Y102">
            <v>856.51700000000005</v>
          </cell>
          <cell r="Z102">
            <v>546.48299999999995</v>
          </cell>
          <cell r="AA102">
            <v>0.63802936777670483</v>
          </cell>
          <cell r="AD102" t="str">
            <v>Component Variation:</v>
          </cell>
          <cell r="CC102" t="str">
            <v>Pricing</v>
          </cell>
          <cell r="CE102">
            <v>6636.9458307973191</v>
          </cell>
        </row>
        <row r="103">
          <cell r="E103" t="str">
            <v xml:space="preserve">Note: Jan-00 margins reflect both the Revenue Tax adjustment and the TC </v>
          </cell>
          <cell r="W103" t="str">
            <v>Total Margin</v>
          </cell>
          <cell r="X103">
            <v>77575</v>
          </cell>
          <cell r="Y103">
            <v>69743.788000000015</v>
          </cell>
          <cell r="Z103">
            <v>7831.2119999999986</v>
          </cell>
          <cell r="AA103">
            <v>0.1122854411062387</v>
          </cell>
          <cell r="AE103" t="str">
            <v>Volume</v>
          </cell>
          <cell r="AG103">
            <v>3496.5792520187815</v>
          </cell>
          <cell r="BS103" t="str">
            <v>Total</v>
          </cell>
          <cell r="BT103">
            <v>72893.089552238802</v>
          </cell>
          <cell r="BU103">
            <v>70629.429363155738</v>
          </cell>
          <cell r="BW103">
            <v>2263.6601890830643</v>
          </cell>
          <cell r="BX103">
            <v>3.2049815629176186E-2</v>
          </cell>
          <cell r="CC103" t="str">
            <v>Total TC Variation:</v>
          </cell>
          <cell r="CE103">
            <v>9845.9999999999964</v>
          </cell>
        </row>
        <row r="104">
          <cell r="E104" t="str">
            <v>cost of gas adjustment - which raised the TC margin and lowered the Firm margin.</v>
          </cell>
          <cell r="P104" t="str">
            <v>"monthly"</v>
          </cell>
          <cell r="AE104" t="str">
            <v>Pricing</v>
          </cell>
          <cell r="AG104">
            <v>649.48474798121799</v>
          </cell>
        </row>
        <row r="105">
          <cell r="AE105" t="str">
            <v>Deadband</v>
          </cell>
          <cell r="AG105">
            <v>-133</v>
          </cell>
        </row>
        <row r="106">
          <cell r="X106" t="str">
            <v>Mar-03 Margin Summary wo/riskband($000)</v>
          </cell>
          <cell r="AE106" t="str">
            <v>Total Firm Variation:</v>
          </cell>
          <cell r="AG106">
            <v>4013.0639999999994</v>
          </cell>
          <cell r="BT106" t="str">
            <v>YTD Billed+Unbilled Unit Margins wo/riskband</v>
          </cell>
          <cell r="CA106" t="str">
            <v>INTERR</v>
          </cell>
          <cell r="CB106" t="str">
            <v>Interr margin variation:</v>
          </cell>
          <cell r="CE106">
            <v>-919</v>
          </cell>
        </row>
        <row r="107">
          <cell r="W107">
            <v>108842794.3004894</v>
          </cell>
          <cell r="BT107" t="str">
            <v>FY 2003</v>
          </cell>
          <cell r="BU107" t="str">
            <v>FY 2002</v>
          </cell>
          <cell r="BW107" t="str">
            <v>Variation</v>
          </cell>
          <cell r="BX107" t="str">
            <v>% Variation</v>
          </cell>
        </row>
        <row r="108">
          <cell r="X108" t="str">
            <v>Actual</v>
          </cell>
          <cell r="Y108" t="str">
            <v>Estimate</v>
          </cell>
          <cell r="Z108" t="str">
            <v>Difference</v>
          </cell>
          <cell r="AA108" t="str">
            <v>% Variation</v>
          </cell>
          <cell r="AC108" t="str">
            <v>TC</v>
          </cell>
          <cell r="AD108" t="str">
            <v>TC margin variation:</v>
          </cell>
          <cell r="AG108">
            <v>3271.665</v>
          </cell>
          <cell r="BS108" t="str">
            <v>Firm</v>
          </cell>
          <cell r="BT108">
            <v>4.2992587915581577</v>
          </cell>
          <cell r="BU108">
            <v>4.2640842171244637</v>
          </cell>
          <cell r="BW108">
            <v>3.5174574433693984E-2</v>
          </cell>
          <cell r="BX108">
            <v>8.249033706331059E-3</v>
          </cell>
          <cell r="CB108" t="str">
            <v>Component Variation:</v>
          </cell>
        </row>
        <row r="109">
          <cell r="W109" t="str">
            <v>Firm w/tran</v>
          </cell>
          <cell r="X109">
            <v>65475</v>
          </cell>
          <cell r="Y109">
            <v>61328.936000000002</v>
          </cell>
          <cell r="Z109">
            <v>4146.0639999999985</v>
          </cell>
          <cell r="AA109">
            <v>6.7603716457758187E-2</v>
          </cell>
          <cell r="BS109" t="str">
            <v>TC</v>
          </cell>
          <cell r="BT109">
            <v>2.0879994698827113</v>
          </cell>
          <cell r="BU109">
            <v>1.6482045039561777</v>
          </cell>
          <cell r="BW109">
            <v>0.43979496592653367</v>
          </cell>
          <cell r="BX109">
            <v>0.26683276551598772</v>
          </cell>
          <cell r="CC109" t="str">
            <v>Volume</v>
          </cell>
          <cell r="CE109">
            <v>-962.01828814460396</v>
          </cell>
        </row>
        <row r="110">
          <cell r="W110" t="str">
            <v>TC w/tran</v>
          </cell>
          <cell r="X110">
            <v>10830</v>
          </cell>
          <cell r="Y110">
            <v>7558.335</v>
          </cell>
          <cell r="Z110">
            <v>3271.665</v>
          </cell>
          <cell r="AA110">
            <v>0.43285525185110213</v>
          </cell>
          <cell r="AD110" t="str">
            <v>Component Variation:</v>
          </cell>
          <cell r="BS110" t="str">
            <v>Interruptible/Other</v>
          </cell>
          <cell r="BT110">
            <v>0.5104680624083211</v>
          </cell>
          <cell r="BU110">
            <v>0.50473152578415736</v>
          </cell>
          <cell r="BW110">
            <v>5.736536624163735E-3</v>
          </cell>
          <cell r="BX110">
            <v>1.1365520739469124E-2</v>
          </cell>
          <cell r="CC110" t="str">
            <v>Pricing</v>
          </cell>
          <cell r="CE110">
            <v>43.018288144603851</v>
          </cell>
        </row>
        <row r="111">
          <cell r="W111" t="str">
            <v>Interr w/tran/Other</v>
          </cell>
          <cell r="X111">
            <v>1403</v>
          </cell>
          <cell r="Y111">
            <v>856.51700000000005</v>
          </cell>
          <cell r="Z111">
            <v>546.48299999999995</v>
          </cell>
          <cell r="AA111">
            <v>0.63802936777670483</v>
          </cell>
          <cell r="AE111" t="str">
            <v>Volume</v>
          </cell>
          <cell r="AG111">
            <v>-412.03017987199291</v>
          </cell>
          <cell r="CC111" t="str">
            <v>Total Interr Variation:</v>
          </cell>
          <cell r="CE111">
            <v>-919.00000000000011</v>
          </cell>
        </row>
        <row r="112">
          <cell r="W112" t="str">
            <v>Total Margin</v>
          </cell>
          <cell r="X112">
            <v>77708</v>
          </cell>
          <cell r="Y112">
            <v>69743.788000000015</v>
          </cell>
          <cell r="Z112">
            <v>7964.2119999999986</v>
          </cell>
          <cell r="AA112">
            <v>0.11419242097948561</v>
          </cell>
          <cell r="AE112" t="str">
            <v>Pricing</v>
          </cell>
          <cell r="AG112">
            <v>3683.6951798719929</v>
          </cell>
        </row>
        <row r="113">
          <cell r="AE113" t="str">
            <v>Total TC Variation:</v>
          </cell>
          <cell r="AG113">
            <v>3271.665</v>
          </cell>
          <cell r="CA113" t="str">
            <v>TOTAL Variation by Component for 1st Quarter:</v>
          </cell>
        </row>
        <row r="114">
          <cell r="BS114" t="str">
            <v>Note: Margins include Billed+Unbilled and Transportation</v>
          </cell>
        </row>
        <row r="115">
          <cell r="CC115" t="str">
            <v>Volume</v>
          </cell>
          <cell r="CE115">
            <v>11724.646113358076</v>
          </cell>
        </row>
        <row r="116">
          <cell r="X116" t="str">
            <v>Mar-03 Sales/Tran Summary wo/riskband (Mdt)</v>
          </cell>
          <cell r="AC116" t="str">
            <v>INTERR</v>
          </cell>
          <cell r="AD116" t="str">
            <v>Interr margin variation:</v>
          </cell>
          <cell r="AG116">
            <v>546.48299999999995</v>
          </cell>
          <cell r="CC116" t="str">
            <v>Pricing</v>
          </cell>
          <cell r="CE116">
            <v>8449.3538866419203</v>
          </cell>
        </row>
        <row r="117">
          <cell r="CC117" t="str">
            <v>Deadband</v>
          </cell>
          <cell r="CE117">
            <v>4430</v>
          </cell>
        </row>
        <row r="118">
          <cell r="X118" t="str">
            <v>Actual</v>
          </cell>
          <cell r="Y118" t="str">
            <v>Estimate</v>
          </cell>
          <cell r="Z118" t="str">
            <v>Difference</v>
          </cell>
          <cell r="AA118" t="str">
            <v>% Variation</v>
          </cell>
          <cell r="AD118" t="str">
            <v>Component Variation:</v>
          </cell>
          <cell r="CC118" t="str">
            <v>Total Variation:</v>
          </cell>
          <cell r="CE118">
            <v>24603.999999999996</v>
          </cell>
        </row>
        <row r="119">
          <cell r="W119" t="str">
            <v>Firm w/tran normalized</v>
          </cell>
          <cell r="X119">
            <v>14039.253731343284</v>
          </cell>
          <cell r="Y119">
            <v>13282</v>
          </cell>
          <cell r="Z119">
            <v>757.25373134328402</v>
          </cell>
          <cell r="AA119">
            <v>5.7013531948748981E-2</v>
          </cell>
          <cell r="AE119" t="str">
            <v>Volume</v>
          </cell>
          <cell r="AG119">
            <v>-192.97402322977891</v>
          </cell>
          <cell r="CF119" t="str">
            <v>qtr1</v>
          </cell>
        </row>
        <row r="120">
          <cell r="W120" t="str">
            <v>TC w/tran</v>
          </cell>
          <cell r="X120">
            <v>4284</v>
          </cell>
          <cell r="Y120">
            <v>4531</v>
          </cell>
          <cell r="Z120">
            <v>-247</v>
          </cell>
          <cell r="AA120">
            <v>-5.4513352460825427E-2</v>
          </cell>
          <cell r="AE120" t="str">
            <v>Pricing</v>
          </cell>
          <cell r="AG120">
            <v>739.45702322977877</v>
          </cell>
        </row>
        <row r="121">
          <cell r="W121" t="str">
            <v>Interr w/tran/Other</v>
          </cell>
          <cell r="X121">
            <v>2768</v>
          </cell>
          <cell r="Y121">
            <v>3573</v>
          </cell>
          <cell r="Z121">
            <v>-805</v>
          </cell>
          <cell r="AA121">
            <v>-0.22530086761824797</v>
          </cell>
          <cell r="AE121" t="str">
            <v>Total Interr Variation:</v>
          </cell>
          <cell r="AG121">
            <v>546.48299999999983</v>
          </cell>
        </row>
        <row r="122">
          <cell r="W122" t="str">
            <v>Total Sales/tran</v>
          </cell>
          <cell r="X122">
            <v>21091.253731343284</v>
          </cell>
          <cell r="Y122">
            <v>21386</v>
          </cell>
          <cell r="Z122">
            <v>-294.74626865671598</v>
          </cell>
          <cell r="AA122">
            <v>-1.3782206520935003E-2</v>
          </cell>
        </row>
        <row r="123">
          <cell r="BT123" t="str">
            <v>MSV Sales and Margin Reconciliation Second Quarter 2002 vs 2001</v>
          </cell>
        </row>
        <row r="124">
          <cell r="AC124" t="str">
            <v>Note: Margins include Billed+Unbilled and Transportation</v>
          </cell>
        </row>
        <row r="125">
          <cell r="X125" t="str">
            <v>Mar-03 Avg Unit Margin Comparison wo/riskband</v>
          </cell>
          <cell r="BT125" t="str">
            <v>Gas West Summary FY 2002 vs FY 2001:</v>
          </cell>
          <cell r="BW125" t="str">
            <v>April - June</v>
          </cell>
        </row>
        <row r="127">
          <cell r="X127" t="str">
            <v>Actual</v>
          </cell>
          <cell r="Y127" t="str">
            <v>Estimate</v>
          </cell>
          <cell r="Z127" t="str">
            <v>Difference</v>
          </cell>
          <cell r="AA127" t="str">
            <v>% Variation</v>
          </cell>
          <cell r="BT127" t="str">
            <v>YTD Billed+Unbilled Actual Margins</v>
          </cell>
        </row>
        <row r="128">
          <cell r="W128" t="str">
            <v>Firm w/tran</v>
          </cell>
          <cell r="X128">
            <v>4.6637094287870893</v>
          </cell>
          <cell r="Y128">
            <v>4.6174473723836771</v>
          </cell>
          <cell r="Z128">
            <v>4.6262056403412188E-2</v>
          </cell>
          <cell r="AA128">
            <v>1.0018967769962953E-2</v>
          </cell>
          <cell r="BT128" t="str">
            <v>FY 2002</v>
          </cell>
          <cell r="BU128" t="str">
            <v>FY 2001</v>
          </cell>
          <cell r="BW128" t="str">
            <v>Variation</v>
          </cell>
          <cell r="BX128" t="str">
            <v>% Variation</v>
          </cell>
        </row>
        <row r="129">
          <cell r="W129" t="str">
            <v>TC w/tran</v>
          </cell>
          <cell r="X129">
            <v>2.5280112044817926</v>
          </cell>
          <cell r="Y129">
            <v>1.6681383800485543</v>
          </cell>
          <cell r="Z129">
            <v>0.85987282443323831</v>
          </cell>
          <cell r="AA129">
            <v>0.51546852150731648</v>
          </cell>
          <cell r="BS129" t="str">
            <v>Firm w/ risk band</v>
          </cell>
          <cell r="BT129">
            <v>99769</v>
          </cell>
          <cell r="BU129">
            <v>103943</v>
          </cell>
          <cell r="BW129">
            <v>-4174</v>
          </cell>
          <cell r="BX129">
            <v>-4.0156624303704917E-2</v>
          </cell>
        </row>
        <row r="130">
          <cell r="W130" t="str">
            <v>Interr w/tran/Other</v>
          </cell>
          <cell r="X130">
            <v>0.50686416184971095</v>
          </cell>
          <cell r="Y130">
            <v>0.23971928351525329</v>
          </cell>
          <cell r="Z130">
            <v>0.26714487833445766</v>
          </cell>
          <cell r="AA130">
            <v>1.1144071282753492</v>
          </cell>
          <cell r="BS130" t="str">
            <v>TC</v>
          </cell>
          <cell r="BT130">
            <v>11156</v>
          </cell>
          <cell r="BU130">
            <v>10436</v>
          </cell>
          <cell r="BW130">
            <v>720</v>
          </cell>
          <cell r="BX130">
            <v>6.8991950939057106E-2</v>
          </cell>
        </row>
        <row r="131">
          <cell r="W131" t="str">
            <v>Total</v>
          </cell>
          <cell r="X131">
            <v>3.684370829246614</v>
          </cell>
          <cell r="Y131">
            <v>3.2611890021509407</v>
          </cell>
          <cell r="Z131">
            <v>0.42318182709567331</v>
          </cell>
          <cell r="AA131">
            <v>0.12976304863550095</v>
          </cell>
          <cell r="BS131" t="str">
            <v>Interruptible/Other</v>
          </cell>
          <cell r="BT131">
            <v>2664</v>
          </cell>
          <cell r="BU131">
            <v>2939</v>
          </cell>
          <cell r="BW131">
            <v>-275</v>
          </cell>
          <cell r="BX131">
            <v>-9.3569241238516496E-2</v>
          </cell>
        </row>
        <row r="133">
          <cell r="W133" t="str">
            <v>Note: Margins include Billed+Unbilled and Transportation</v>
          </cell>
          <cell r="AG133" t="str">
            <v>mar</v>
          </cell>
          <cell r="BS133" t="str">
            <v>Total</v>
          </cell>
          <cell r="BT133">
            <v>113589</v>
          </cell>
          <cell r="BU133">
            <v>117318</v>
          </cell>
          <cell r="BW133">
            <v>-3729</v>
          </cell>
          <cell r="BX133">
            <v>-3.1785403774356874E-2</v>
          </cell>
        </row>
        <row r="136">
          <cell r="CB136" t="str">
            <v>MSV Sales and Margin Monthly Analysis</v>
          </cell>
        </row>
        <row r="137">
          <cell r="W137" t="str">
            <v>MSV Sales and Margin Monthly Analysis</v>
          </cell>
          <cell r="AD137" t="str">
            <v>MSV Sales and Margin Monthly Analysis</v>
          </cell>
        </row>
        <row r="138">
          <cell r="CB138" t="str">
            <v>FY 2002 vs FY 2001 YTD: April - June</v>
          </cell>
        </row>
        <row r="139">
          <cell r="W139" t="str">
            <v>For the Month Apr-03</v>
          </cell>
          <cell r="AD139" t="str">
            <v>For the Month Apr-03</v>
          </cell>
        </row>
        <row r="140">
          <cell r="CB140" t="str">
            <v>Breakdown of Margin Variation</v>
          </cell>
        </row>
        <row r="141">
          <cell r="X141" t="str">
            <v>Apr-03 Margin Summary w/riskband($000)</v>
          </cell>
          <cell r="AD141" t="str">
            <v>Breakdown of Margin Variation</v>
          </cell>
          <cell r="BT141" t="str">
            <v>YTD Billed+Unbilled Margins wo/riskband</v>
          </cell>
        </row>
        <row r="142">
          <cell r="BT142" t="str">
            <v>FY 2002</v>
          </cell>
          <cell r="BU142" t="str">
            <v>FY 2001</v>
          </cell>
          <cell r="BW142" t="str">
            <v>Variation</v>
          </cell>
          <cell r="BX142" t="str">
            <v>% Variation</v>
          </cell>
        </row>
        <row r="143">
          <cell r="X143" t="str">
            <v>Actual</v>
          </cell>
          <cell r="Y143" t="str">
            <v>Estimate</v>
          </cell>
          <cell r="Z143" t="str">
            <v>Difference</v>
          </cell>
          <cell r="AA143" t="str">
            <v>% Variation</v>
          </cell>
          <cell r="BS143" t="str">
            <v>Firm wo/risk band</v>
          </cell>
          <cell r="BT143">
            <v>100092</v>
          </cell>
          <cell r="BU143">
            <v>104316</v>
          </cell>
          <cell r="BW143">
            <v>-4224</v>
          </cell>
          <cell r="BX143">
            <v>-4.0492350166800875E-2</v>
          </cell>
          <cell r="CA143" t="str">
            <v>FIRM</v>
          </cell>
          <cell r="CB143" t="str">
            <v>Firm margin variation:</v>
          </cell>
          <cell r="CE143">
            <v>-4174</v>
          </cell>
        </row>
        <row r="144">
          <cell r="W144" t="str">
            <v>Firm w/tran</v>
          </cell>
          <cell r="X144">
            <v>46236</v>
          </cell>
          <cell r="Y144">
            <v>44628.673999999999</v>
          </cell>
          <cell r="Z144">
            <v>1607.3260000000009</v>
          </cell>
          <cell r="AA144">
            <v>3.6015544624964681E-2</v>
          </cell>
          <cell r="AC144" t="str">
            <v>FIRM</v>
          </cell>
          <cell r="AD144" t="str">
            <v>Firm margin variation:</v>
          </cell>
          <cell r="AG144">
            <v>1607.3260000000009</v>
          </cell>
          <cell r="BS144" t="str">
            <v>TC</v>
          </cell>
          <cell r="BT144">
            <v>11156</v>
          </cell>
          <cell r="BU144">
            <v>10436</v>
          </cell>
          <cell r="BW144">
            <v>720</v>
          </cell>
          <cell r="BX144">
            <v>6.8991950939057106E-2</v>
          </cell>
        </row>
        <row r="145">
          <cell r="W145" t="str">
            <v>TC w/tran</v>
          </cell>
          <cell r="X145">
            <v>6407</v>
          </cell>
          <cell r="Y145">
            <v>5322.01</v>
          </cell>
          <cell r="Z145">
            <v>1084.9899999999998</v>
          </cell>
          <cell r="AA145">
            <v>0.20386846323099725</v>
          </cell>
          <cell r="BS145" t="str">
            <v>Interruptible/Other</v>
          </cell>
          <cell r="BT145">
            <v>2664</v>
          </cell>
          <cell r="BU145">
            <v>2939</v>
          </cell>
          <cell r="BW145">
            <v>-275</v>
          </cell>
          <cell r="BX145">
            <v>-9.3569241238516496E-2</v>
          </cell>
          <cell r="CB145" t="str">
            <v>Component Variation:</v>
          </cell>
        </row>
        <row r="146">
          <cell r="W146" t="str">
            <v>Interr w/tran/Other</v>
          </cell>
          <cell r="X146">
            <v>-903</v>
          </cell>
          <cell r="Y146">
            <v>795.64099999999996</v>
          </cell>
          <cell r="Z146">
            <v>-1698.6410000000001</v>
          </cell>
          <cell r="AA146">
            <v>-2.1349339714770861</v>
          </cell>
          <cell r="AD146" t="str">
            <v>Component Variation:</v>
          </cell>
          <cell r="CC146" t="str">
            <v>Volume</v>
          </cell>
          <cell r="CE146">
            <v>17.967809780396554</v>
          </cell>
        </row>
        <row r="147">
          <cell r="W147" t="str">
            <v>Total Margin</v>
          </cell>
          <cell r="X147">
            <v>51740</v>
          </cell>
          <cell r="Y147">
            <v>50746.325000000004</v>
          </cell>
          <cell r="Z147">
            <v>993.67500000000064</v>
          </cell>
          <cell r="AA147">
            <v>1.9581220906144448E-2</v>
          </cell>
          <cell r="AE147" t="str">
            <v>Volume</v>
          </cell>
          <cell r="AG147">
            <v>-380.40912144443644</v>
          </cell>
          <cell r="BS147" t="str">
            <v>Total</v>
          </cell>
          <cell r="BT147">
            <v>113912</v>
          </cell>
          <cell r="BU147">
            <v>117691</v>
          </cell>
          <cell r="BW147">
            <v>-3779</v>
          </cell>
          <cell r="BX147">
            <v>-3.2109507099098489E-2</v>
          </cell>
          <cell r="CC147" t="str">
            <v>Pricing</v>
          </cell>
          <cell r="CE147">
            <v>-4241.9678097804008</v>
          </cell>
        </row>
        <row r="148">
          <cell r="AE148" t="str">
            <v>Pricing</v>
          </cell>
          <cell r="AG148">
            <v>1463.7351214444325</v>
          </cell>
          <cell r="CC148" t="str">
            <v>Deadband</v>
          </cell>
          <cell r="CE148">
            <v>50</v>
          </cell>
        </row>
        <row r="149">
          <cell r="AE149" t="str">
            <v>Deadband</v>
          </cell>
          <cell r="AG149">
            <v>524</v>
          </cell>
          <cell r="CC149" t="str">
            <v>Total Firm Variation:</v>
          </cell>
          <cell r="CE149">
            <v>-4174.0000000000045</v>
          </cell>
        </row>
        <row r="150">
          <cell r="X150" t="str">
            <v>Apr-03 Margin Summary wo/riskband($000)</v>
          </cell>
          <cell r="AE150" t="str">
            <v>Total Firm Variation:</v>
          </cell>
          <cell r="AG150">
            <v>1607.3259999999959</v>
          </cell>
          <cell r="BT150" t="str">
            <v>YTD Billed+Unbilled Volumes wo/riskband</v>
          </cell>
        </row>
        <row r="151">
          <cell r="BT151" t="str">
            <v>FY 2002</v>
          </cell>
          <cell r="BU151" t="str">
            <v>FY 2001</v>
          </cell>
          <cell r="BW151" t="str">
            <v>Variation</v>
          </cell>
          <cell r="BX151" t="str">
            <v>% Variation</v>
          </cell>
          <cell r="CA151" t="str">
            <v>TC</v>
          </cell>
          <cell r="CB151" t="str">
            <v>TC margin variation:</v>
          </cell>
          <cell r="CE151">
            <v>720</v>
          </cell>
        </row>
        <row r="152">
          <cell r="X152" t="str">
            <v>Actual</v>
          </cell>
          <cell r="Y152" t="str">
            <v>Estimate</v>
          </cell>
          <cell r="Z152" t="str">
            <v>Difference</v>
          </cell>
          <cell r="AA152" t="str">
            <v>% Variation</v>
          </cell>
          <cell r="AC152" t="str">
            <v>TC</v>
          </cell>
          <cell r="AD152" t="str">
            <v>TC margin variation:</v>
          </cell>
          <cell r="AG152">
            <v>1084.9899999999998</v>
          </cell>
          <cell r="BS152" t="str">
            <v>Firm</v>
          </cell>
          <cell r="BT152">
            <v>16203.513259911269</v>
          </cell>
          <cell r="BU152">
            <v>16200.722781890161</v>
          </cell>
          <cell r="BW152">
            <v>2.7904780211083562</v>
          </cell>
          <cell r="BX152">
            <v>1.7224404482913986E-4</v>
          </cell>
        </row>
        <row r="153">
          <cell r="W153" t="str">
            <v>Firm w/tran</v>
          </cell>
          <cell r="X153">
            <v>45712</v>
          </cell>
          <cell r="Y153">
            <v>44628.673999999999</v>
          </cell>
          <cell r="Z153">
            <v>1083.3260000000009</v>
          </cell>
          <cell r="AA153">
            <v>2.4274214376165445E-2</v>
          </cell>
          <cell r="BS153" t="str">
            <v>TC</v>
          </cell>
          <cell r="BT153">
            <v>6346</v>
          </cell>
          <cell r="BU153">
            <v>5232.5873000000001</v>
          </cell>
          <cell r="BW153">
            <v>1113.4126999999999</v>
          </cell>
          <cell r="BX153">
            <v>0.21278435239866897</v>
          </cell>
          <cell r="CB153" t="str">
            <v>Component Variation:</v>
          </cell>
        </row>
        <row r="154">
          <cell r="W154" t="str">
            <v>TC w/tran</v>
          </cell>
          <cell r="X154">
            <v>6407</v>
          </cell>
          <cell r="Y154">
            <v>5322.01</v>
          </cell>
          <cell r="Z154">
            <v>1084.9899999999998</v>
          </cell>
          <cell r="AA154">
            <v>0.20386846323099725</v>
          </cell>
          <cell r="AD154" t="str">
            <v>Component Variation:</v>
          </cell>
          <cell r="BS154" t="str">
            <v>Interruptible</v>
          </cell>
          <cell r="BT154">
            <v>14613</v>
          </cell>
          <cell r="BU154">
            <v>13622</v>
          </cell>
          <cell r="BW154">
            <v>991</v>
          </cell>
          <cell r="BX154">
            <v>7.2749963294670386E-2</v>
          </cell>
          <cell r="CC154" t="str">
            <v>Volume</v>
          </cell>
          <cell r="CE154">
            <v>2220.6175016325096</v>
          </cell>
        </row>
        <row r="155">
          <cell r="W155" t="str">
            <v>Interr w/tran/Other</v>
          </cell>
          <cell r="X155">
            <v>-903</v>
          </cell>
          <cell r="Y155">
            <v>795.64099999999996</v>
          </cell>
          <cell r="Z155">
            <v>-1698.6410000000001</v>
          </cell>
          <cell r="AA155">
            <v>-2.1349339714770861</v>
          </cell>
          <cell r="AE155" t="str">
            <v>Volume</v>
          </cell>
          <cell r="AG155">
            <v>639.34377557755772</v>
          </cell>
          <cell r="CC155" t="str">
            <v>Pricing</v>
          </cell>
          <cell r="CE155">
            <v>-1500.6175016325092</v>
          </cell>
        </row>
        <row r="156">
          <cell r="W156" t="str">
            <v>Total Margin</v>
          </cell>
          <cell r="X156">
            <v>51216</v>
          </cell>
          <cell r="Y156">
            <v>50746.325000000004</v>
          </cell>
          <cell r="Z156">
            <v>469.67500000000064</v>
          </cell>
          <cell r="AA156">
            <v>9.2553500179569769E-3</v>
          </cell>
          <cell r="AE156" t="str">
            <v>Pricing</v>
          </cell>
          <cell r="AG156">
            <v>445.64622442244212</v>
          </cell>
          <cell r="BS156" t="str">
            <v>Total</v>
          </cell>
          <cell r="BT156">
            <v>37162.513259911269</v>
          </cell>
          <cell r="BU156">
            <v>35055.310081890158</v>
          </cell>
          <cell r="BW156">
            <v>2107.2031780211109</v>
          </cell>
          <cell r="BX156">
            <v>6.0110812687111506E-2</v>
          </cell>
          <cell r="CC156" t="str">
            <v>Total TC Variation:</v>
          </cell>
          <cell r="CE156">
            <v>720.00000000000045</v>
          </cell>
        </row>
        <row r="157">
          <cell r="AE157" t="str">
            <v>Total TC Variation:</v>
          </cell>
          <cell r="AG157">
            <v>1084.9899999999998</v>
          </cell>
        </row>
        <row r="159">
          <cell r="BT159" t="str">
            <v>YTD Billed+Unbilled Unit Margins wo/riskband</v>
          </cell>
          <cell r="CA159" t="str">
            <v>INTERR</v>
          </cell>
          <cell r="CB159" t="str">
            <v>Interr margin variation:</v>
          </cell>
          <cell r="CE159">
            <v>-275</v>
          </cell>
        </row>
        <row r="160">
          <cell r="X160" t="str">
            <v>Apr-03 Sales/Tran Summary wo/riskband (Mdt)</v>
          </cell>
          <cell r="AC160" t="str">
            <v>INTERR</v>
          </cell>
          <cell r="AD160" t="str">
            <v>Interr margin variation:</v>
          </cell>
          <cell r="AG160">
            <v>-1698.6410000000001</v>
          </cell>
          <cell r="BT160" t="str">
            <v>FY 2002</v>
          </cell>
          <cell r="BU160" t="str">
            <v>FY 2001</v>
          </cell>
          <cell r="BW160" t="str">
            <v>Variation</v>
          </cell>
          <cell r="BX160" t="str">
            <v>% Variation</v>
          </cell>
        </row>
        <row r="161">
          <cell r="BS161" t="str">
            <v>Firm</v>
          </cell>
          <cell r="BT161">
            <v>6.1771788867316362</v>
          </cell>
          <cell r="BU161">
            <v>6.4389719770162817</v>
          </cell>
          <cell r="BW161">
            <v>-0.26179309028464548</v>
          </cell>
          <cell r="BX161">
            <v>-4.0657591183671571E-2</v>
          </cell>
          <cell r="CB161" t="str">
            <v>Component Variation:</v>
          </cell>
        </row>
        <row r="162">
          <cell r="X162" t="str">
            <v>Actual</v>
          </cell>
          <cell r="Y162" t="str">
            <v>Estimate</v>
          </cell>
          <cell r="Z162" t="str">
            <v>Difference</v>
          </cell>
          <cell r="AA162" t="str">
            <v>% Variation</v>
          </cell>
          <cell r="AD162" t="str">
            <v>Component Variation:</v>
          </cell>
          <cell r="BS162" t="str">
            <v>TC</v>
          </cell>
          <cell r="BT162">
            <v>1.75795776867318</v>
          </cell>
          <cell r="BU162">
            <v>1.9944244408497493</v>
          </cell>
          <cell r="BW162">
            <v>-0.23646667217656936</v>
          </cell>
          <cell r="BX162">
            <v>-0.11856386601230166</v>
          </cell>
          <cell r="CC162" t="str">
            <v>Volume</v>
          </cell>
          <cell r="CE162">
            <v>213.81214212303624</v>
          </cell>
        </row>
        <row r="163">
          <cell r="W163" t="str">
            <v>Firm w/tran normalized</v>
          </cell>
          <cell r="X163">
            <v>8651.6206896551721</v>
          </cell>
          <cell r="Y163">
            <v>8726</v>
          </cell>
          <cell r="Z163">
            <v>-74.3793103448279</v>
          </cell>
          <cell r="AA163">
            <v>-8.5238723750662281E-3</v>
          </cell>
          <cell r="AE163" t="str">
            <v>Volume</v>
          </cell>
          <cell r="AG163">
            <v>-92.671981937091246</v>
          </cell>
          <cell r="BS163" t="str">
            <v>Interruptible/Other</v>
          </cell>
          <cell r="BT163">
            <v>0.18230342845411621</v>
          </cell>
          <cell r="BU163">
            <v>0.21575392747026867</v>
          </cell>
          <cell r="BW163">
            <v>-3.3450499016152463E-2</v>
          </cell>
          <cell r="BX163">
            <v>-0.15504004681797512</v>
          </cell>
          <cell r="CC163" t="str">
            <v>Pricing</v>
          </cell>
          <cell r="CE163">
            <v>-488.81214212303593</v>
          </cell>
        </row>
        <row r="164">
          <cell r="W164" t="str">
            <v>TC w/tran</v>
          </cell>
          <cell r="X164">
            <v>3394</v>
          </cell>
          <cell r="Y164">
            <v>3030</v>
          </cell>
          <cell r="Z164">
            <v>364</v>
          </cell>
          <cell r="AA164">
            <v>0.12013201320132014</v>
          </cell>
          <cell r="AE164" t="str">
            <v>Pricing</v>
          </cell>
          <cell r="AG164">
            <v>-1605.9690180629086</v>
          </cell>
          <cell r="CC164" t="str">
            <v>Total Interr Variation:</v>
          </cell>
          <cell r="CE164">
            <v>-274.99999999999966</v>
          </cell>
        </row>
        <row r="165">
          <cell r="W165" t="str">
            <v>Interr w/tran/Other</v>
          </cell>
          <cell r="X165">
            <v>2837</v>
          </cell>
          <cell r="Y165">
            <v>3211</v>
          </cell>
          <cell r="Z165">
            <v>-374</v>
          </cell>
          <cell r="AA165">
            <v>-0.11647461849891</v>
          </cell>
          <cell r="AE165" t="str">
            <v>Total Interr Variation:</v>
          </cell>
          <cell r="AG165">
            <v>-1698.6409999999998</v>
          </cell>
        </row>
        <row r="166">
          <cell r="W166" t="str">
            <v>Total Sales/tran</v>
          </cell>
          <cell r="X166">
            <v>14882.620689655172</v>
          </cell>
          <cell r="Y166">
            <v>14967</v>
          </cell>
          <cell r="Z166">
            <v>-84.3793103448279</v>
          </cell>
          <cell r="AA166">
            <v>-5.6376902749266985E-3</v>
          </cell>
          <cell r="CA166" t="str">
            <v>TOTAL Variation by Component for 2nd Quarter:</v>
          </cell>
        </row>
        <row r="167">
          <cell r="BS167" t="str">
            <v>Note: Margins include Billed+Unbilled and Transportation</v>
          </cell>
        </row>
        <row r="168">
          <cell r="AC168" t="str">
            <v>Note: Margins include Billed+Unbilled and Transportation</v>
          </cell>
          <cell r="CC168" t="str">
            <v>Volume</v>
          </cell>
          <cell r="CE168">
            <v>2452.3974535359425</v>
          </cell>
        </row>
        <row r="169">
          <cell r="X169" t="str">
            <v xml:space="preserve">        Apr-03 Avg Unit Margin Comparison wo/riskband</v>
          </cell>
          <cell r="CC169" t="str">
            <v>Pricing</v>
          </cell>
          <cell r="CE169">
            <v>-6231.3974535359457</v>
          </cell>
        </row>
        <row r="170">
          <cell r="CC170" t="str">
            <v>Deadband</v>
          </cell>
          <cell r="CE170">
            <v>50</v>
          </cell>
        </row>
        <row r="171">
          <cell r="X171" t="str">
            <v>Actual</v>
          </cell>
          <cell r="Y171" t="str">
            <v>Estimate</v>
          </cell>
          <cell r="Z171" t="str">
            <v>Difference</v>
          </cell>
          <cell r="AA171" t="str">
            <v>% Variation</v>
          </cell>
          <cell r="CC171" t="str">
            <v>Total Variation:</v>
          </cell>
          <cell r="CE171">
            <v>-3729.0000000000032</v>
          </cell>
        </row>
        <row r="172">
          <cell r="W172" t="str">
            <v>Firm w/tran</v>
          </cell>
          <cell r="X172">
            <v>5.2836343200596261</v>
          </cell>
          <cell r="Y172">
            <v>5.1144480861792347</v>
          </cell>
          <cell r="Z172">
            <v>0.16918623388039133</v>
          </cell>
          <cell r="AA172">
            <v>3.3080056934702895E-2</v>
          </cell>
          <cell r="CF172" t="str">
            <v>qtr2</v>
          </cell>
        </row>
        <row r="173">
          <cell r="W173" t="str">
            <v>TC w/tran</v>
          </cell>
          <cell r="X173">
            <v>1.8877430760164997</v>
          </cell>
          <cell r="Y173">
            <v>1.7564389438943895</v>
          </cell>
          <cell r="Z173">
            <v>0.13130413212211023</v>
          </cell>
          <cell r="AA173">
            <v>7.4755876131385318E-2</v>
          </cell>
        </row>
        <row r="174">
          <cell r="W174" t="str">
            <v>Interr w/tran/Other</v>
          </cell>
          <cell r="X174">
            <v>-0.31829397250616848</v>
          </cell>
          <cell r="Y174">
            <v>0.24778604796013701</v>
          </cell>
          <cell r="Z174">
            <v>-0.56608002046630546</v>
          </cell>
          <cell r="AA174">
            <v>-2.2845516328561586</v>
          </cell>
        </row>
        <row r="175">
          <cell r="W175" t="str">
            <v>Total</v>
          </cell>
          <cell r="X175">
            <v>3.4413293913752678</v>
          </cell>
          <cell r="Y175">
            <v>3.3905475379167505</v>
          </cell>
          <cell r="Z175">
            <v>5.0781853458517379E-2</v>
          </cell>
          <cell r="AA175">
            <v>1.4977478678773873E-2</v>
          </cell>
        </row>
        <row r="177">
          <cell r="W177" t="str">
            <v>Note: Margins include Billed+Unbilled and Transportation</v>
          </cell>
          <cell r="AG177" t="str">
            <v>apr</v>
          </cell>
        </row>
        <row r="181">
          <cell r="W181" t="str">
            <v>MSV Sales and Margin Monthly Analysis</v>
          </cell>
          <cell r="X181" t="e">
            <v>#REF!</v>
          </cell>
          <cell r="Y181" t="e">
            <v>#REF!</v>
          </cell>
          <cell r="Z181" t="e">
            <v>#REF!</v>
          </cell>
          <cell r="AA181" t="e">
            <v>#REF!</v>
          </cell>
          <cell r="AB181" t="e">
            <v>#REF!</v>
          </cell>
          <cell r="AC181" t="e">
            <v>#REF!</v>
          </cell>
          <cell r="AD181" t="str">
            <v>MSV Sales and Margin Monthly Analysis</v>
          </cell>
          <cell r="AE181" t="e">
            <v>#REF!</v>
          </cell>
          <cell r="AF181" t="e">
            <v>#REF!</v>
          </cell>
          <cell r="AG181" t="e">
            <v>#REF!</v>
          </cell>
        </row>
        <row r="182">
          <cell r="W182" t="e">
            <v>#REF!</v>
          </cell>
          <cell r="X182" t="e">
            <v>#REF!</v>
          </cell>
          <cell r="Y182" t="e">
            <v>#REF!</v>
          </cell>
          <cell r="Z182" t="e">
            <v>#REF!</v>
          </cell>
          <cell r="AA182" t="e">
            <v>#REF!</v>
          </cell>
          <cell r="AB182" t="e">
            <v>#REF!</v>
          </cell>
          <cell r="AC182" t="e">
            <v>#REF!</v>
          </cell>
          <cell r="AD182" t="e">
            <v>#REF!</v>
          </cell>
          <cell r="AE182" t="e">
            <v>#REF!</v>
          </cell>
          <cell r="AF182" t="e">
            <v>#REF!</v>
          </cell>
          <cell r="AG182" t="e">
            <v>#REF!</v>
          </cell>
        </row>
        <row r="183">
          <cell r="W183" t="str">
            <v>For the Month May-02</v>
          </cell>
          <cell r="X183" t="e">
            <v>#REF!</v>
          </cell>
          <cell r="Y183" t="e">
            <v>#REF!</v>
          </cell>
          <cell r="Z183" t="e">
            <v>#REF!</v>
          </cell>
          <cell r="AA183" t="e">
            <v>#REF!</v>
          </cell>
          <cell r="AB183" t="e">
            <v>#REF!</v>
          </cell>
          <cell r="AC183" t="e">
            <v>#REF!</v>
          </cell>
          <cell r="AD183" t="str">
            <v>For the Month May-02</v>
          </cell>
          <cell r="AE183" t="e">
            <v>#REF!</v>
          </cell>
          <cell r="AF183" t="e">
            <v>#REF!</v>
          </cell>
          <cell r="AG183" t="e">
            <v>#REF!</v>
          </cell>
        </row>
        <row r="184">
          <cell r="W184" t="e">
            <v>#REF!</v>
          </cell>
          <cell r="X184" t="e">
            <v>#REF!</v>
          </cell>
          <cell r="Y184" t="e">
            <v>#REF!</v>
          </cell>
          <cell r="Z184" t="e">
            <v>#REF!</v>
          </cell>
          <cell r="AA184" t="e">
            <v>#REF!</v>
          </cell>
          <cell r="AB184" t="e">
            <v>#REF!</v>
          </cell>
          <cell r="AC184" t="e">
            <v>#REF!</v>
          </cell>
          <cell r="AD184" t="e">
            <v>#REF!</v>
          </cell>
          <cell r="AE184" t="e">
            <v>#REF!</v>
          </cell>
          <cell r="AF184" t="e">
            <v>#REF!</v>
          </cell>
          <cell r="AG184" t="e">
            <v>#REF!</v>
          </cell>
        </row>
        <row r="185">
          <cell r="W185" t="e">
            <v>#REF!</v>
          </cell>
          <cell r="X185" t="str">
            <v>May-02 Margin Summary w/riskband($000)</v>
          </cell>
          <cell r="Y185" t="e">
            <v>#REF!</v>
          </cell>
          <cell r="Z185" t="e">
            <v>#REF!</v>
          </cell>
          <cell r="AA185" t="e">
            <v>#REF!</v>
          </cell>
          <cell r="AB185" t="e">
            <v>#REF!</v>
          </cell>
          <cell r="AC185" t="e">
            <v>#REF!</v>
          </cell>
          <cell r="AD185" t="str">
            <v>Breakdown of Margin Variation</v>
          </cell>
          <cell r="AE185" t="e">
            <v>#REF!</v>
          </cell>
          <cell r="AF185" t="e">
            <v>#REF!</v>
          </cell>
          <cell r="AG185" t="e">
            <v>#REF!</v>
          </cell>
        </row>
        <row r="186">
          <cell r="W186" t="e">
            <v>#REF!</v>
          </cell>
          <cell r="X186" t="e">
            <v>#REF!</v>
          </cell>
          <cell r="Y186" t="e">
            <v>#REF!</v>
          </cell>
          <cell r="Z186" t="e">
            <v>#REF!</v>
          </cell>
          <cell r="AA186" t="e">
            <v>#REF!</v>
          </cell>
          <cell r="AB186" t="e">
            <v>#REF!</v>
          </cell>
          <cell r="AC186" t="e">
            <v>#REF!</v>
          </cell>
          <cell r="AD186" t="e">
            <v>#REF!</v>
          </cell>
          <cell r="AE186" t="e">
            <v>#REF!</v>
          </cell>
          <cell r="AF186" t="e">
            <v>#REF!</v>
          </cell>
          <cell r="AG186" t="e">
            <v>#REF!</v>
          </cell>
        </row>
        <row r="187">
          <cell r="W187" t="e">
            <v>#REF!</v>
          </cell>
          <cell r="X187" t="str">
            <v>Actual</v>
          </cell>
          <cell r="Y187" t="str">
            <v>Estimate</v>
          </cell>
          <cell r="Z187" t="str">
            <v>Difference</v>
          </cell>
          <cell r="AA187" t="str">
            <v>% Variation</v>
          </cell>
          <cell r="AB187" t="e">
            <v>#REF!</v>
          </cell>
          <cell r="AC187" t="e">
            <v>#REF!</v>
          </cell>
          <cell r="AD187" t="e">
            <v>#REF!</v>
          </cell>
          <cell r="AE187" t="e">
            <v>#REF!</v>
          </cell>
          <cell r="AF187" t="e">
            <v>#REF!</v>
          </cell>
          <cell r="AG187" t="e">
            <v>#REF!</v>
          </cell>
        </row>
        <row r="188">
          <cell r="W188" t="str">
            <v>Firm w/tran</v>
          </cell>
          <cell r="X188">
            <v>0</v>
          </cell>
          <cell r="Y188">
            <v>0</v>
          </cell>
          <cell r="Z188">
            <v>0</v>
          </cell>
          <cell r="AA188" t="e">
            <v>#DIV/0!</v>
          </cell>
          <cell r="AB188" t="e">
            <v>#REF!</v>
          </cell>
          <cell r="AC188" t="str">
            <v>FIRM</v>
          </cell>
          <cell r="AD188" t="str">
            <v>Firm margin variation:</v>
          </cell>
          <cell r="AE188" t="e">
            <v>#REF!</v>
          </cell>
          <cell r="AF188" t="e">
            <v>#REF!</v>
          </cell>
          <cell r="AG188">
            <v>0</v>
          </cell>
        </row>
        <row r="189">
          <cell r="W189" t="str">
            <v>TC w/tran</v>
          </cell>
          <cell r="X189">
            <v>0</v>
          </cell>
          <cell r="Y189">
            <v>0</v>
          </cell>
          <cell r="Z189">
            <v>0</v>
          </cell>
          <cell r="AA189" t="e">
            <v>#DIV/0!</v>
          </cell>
          <cell r="AB189" t="e">
            <v>#REF!</v>
          </cell>
          <cell r="AC189" t="e">
            <v>#REF!</v>
          </cell>
          <cell r="AD189" t="e">
            <v>#REF!</v>
          </cell>
          <cell r="AE189" t="e">
            <v>#REF!</v>
          </cell>
          <cell r="AF189" t="e">
            <v>#REF!</v>
          </cell>
          <cell r="AG189" t="e">
            <v>#REF!</v>
          </cell>
        </row>
        <row r="190">
          <cell r="W190" t="str">
            <v>Interr w/tran/Other</v>
          </cell>
          <cell r="X190">
            <v>0</v>
          </cell>
          <cell r="Y190">
            <v>0</v>
          </cell>
          <cell r="Z190">
            <v>0</v>
          </cell>
          <cell r="AA190" t="e">
            <v>#DIV/0!</v>
          </cell>
          <cell r="AB190" t="e">
            <v>#REF!</v>
          </cell>
          <cell r="AC190" t="e">
            <v>#REF!</v>
          </cell>
          <cell r="AD190" t="str">
            <v>Component Variation:</v>
          </cell>
          <cell r="AE190" t="e">
            <v>#REF!</v>
          </cell>
          <cell r="AF190" t="e">
            <v>#REF!</v>
          </cell>
          <cell r="AG190" t="e">
            <v>#REF!</v>
          </cell>
        </row>
        <row r="191">
          <cell r="W191" t="str">
            <v>Total Margin</v>
          </cell>
          <cell r="X191">
            <v>0</v>
          </cell>
          <cell r="Y191">
            <v>0</v>
          </cell>
          <cell r="Z191">
            <v>0</v>
          </cell>
          <cell r="AA191" t="e">
            <v>#DIV/0!</v>
          </cell>
          <cell r="AB191" t="e">
            <v>#REF!</v>
          </cell>
          <cell r="AC191" t="e">
            <v>#REF!</v>
          </cell>
          <cell r="AD191" t="e">
            <v>#REF!</v>
          </cell>
          <cell r="AE191" t="str">
            <v>Volume</v>
          </cell>
          <cell r="AF191" t="e">
            <v>#REF!</v>
          </cell>
          <cell r="AG191" t="e">
            <v>#DIV/0!</v>
          </cell>
        </row>
        <row r="192">
          <cell r="W192" t="e">
            <v>#REF!</v>
          </cell>
          <cell r="X192" t="e">
            <v>#REF!</v>
          </cell>
          <cell r="Y192" t="e">
            <v>#REF!</v>
          </cell>
          <cell r="Z192" t="e">
            <v>#REF!</v>
          </cell>
          <cell r="AA192" t="e">
            <v>#REF!</v>
          </cell>
          <cell r="AB192" t="e">
            <v>#REF!</v>
          </cell>
          <cell r="AC192" t="e">
            <v>#REF!</v>
          </cell>
          <cell r="AD192" t="e">
            <v>#REF!</v>
          </cell>
          <cell r="AE192" t="str">
            <v>Pricing</v>
          </cell>
          <cell r="AF192" t="e">
            <v>#REF!</v>
          </cell>
          <cell r="AG192" t="e">
            <v>#DIV/0!</v>
          </cell>
        </row>
        <row r="193">
          <cell r="W193" t="e">
            <v>#REF!</v>
          </cell>
          <cell r="X193" t="e">
            <v>#REF!</v>
          </cell>
          <cell r="Y193" t="e">
            <v>#REF!</v>
          </cell>
          <cell r="Z193" t="e">
            <v>#REF!</v>
          </cell>
          <cell r="AA193" t="e">
            <v>#REF!</v>
          </cell>
          <cell r="AB193" t="e">
            <v>#REF!</v>
          </cell>
          <cell r="AC193" t="e">
            <v>#REF!</v>
          </cell>
          <cell r="AD193" t="e">
            <v>#REF!</v>
          </cell>
          <cell r="AE193" t="str">
            <v>Deadband</v>
          </cell>
          <cell r="AF193" t="e">
            <v>#REF!</v>
          </cell>
          <cell r="AG193">
            <v>-51</v>
          </cell>
        </row>
        <row r="194">
          <cell r="W194" t="e">
            <v>#REF!</v>
          </cell>
          <cell r="X194" t="str">
            <v>May-02 Margin Summary wo/riskband($000)</v>
          </cell>
          <cell r="Y194" t="e">
            <v>#REF!</v>
          </cell>
          <cell r="Z194" t="e">
            <v>#REF!</v>
          </cell>
          <cell r="AA194" t="e">
            <v>#REF!</v>
          </cell>
          <cell r="AB194" t="e">
            <v>#REF!</v>
          </cell>
          <cell r="AC194" t="e">
            <v>#REF!</v>
          </cell>
          <cell r="AD194" t="e">
            <v>#REF!</v>
          </cell>
          <cell r="AE194" t="str">
            <v>Total Firm Variation:</v>
          </cell>
          <cell r="AF194" t="e">
            <v>#REF!</v>
          </cell>
          <cell r="AG194" t="e">
            <v>#DIV/0!</v>
          </cell>
        </row>
        <row r="195">
          <cell r="W195" t="e">
            <v>#REF!</v>
          </cell>
          <cell r="X195" t="e">
            <v>#REF!</v>
          </cell>
          <cell r="Y195" t="e">
            <v>#REF!</v>
          </cell>
          <cell r="Z195" t="e">
            <v>#REF!</v>
          </cell>
          <cell r="AA195" t="e">
            <v>#REF!</v>
          </cell>
          <cell r="AB195" t="e">
            <v>#REF!</v>
          </cell>
          <cell r="AC195" t="e">
            <v>#REF!</v>
          </cell>
          <cell r="AD195" t="e">
            <v>#REF!</v>
          </cell>
          <cell r="AE195" t="e">
            <v>#REF!</v>
          </cell>
          <cell r="AF195" t="e">
            <v>#REF!</v>
          </cell>
          <cell r="AG195" t="e">
            <v>#REF!</v>
          </cell>
        </row>
        <row r="196">
          <cell r="W196" t="e">
            <v>#REF!</v>
          </cell>
          <cell r="X196" t="str">
            <v>Actual</v>
          </cell>
          <cell r="Y196" t="str">
            <v>Estimate</v>
          </cell>
          <cell r="Z196" t="str">
            <v>Difference</v>
          </cell>
          <cell r="AA196" t="str">
            <v>% Variation</v>
          </cell>
          <cell r="AB196" t="e">
            <v>#REF!</v>
          </cell>
          <cell r="AC196" t="str">
            <v>TC</v>
          </cell>
          <cell r="AD196" t="str">
            <v>TC margin variation:</v>
          </cell>
          <cell r="AE196" t="e">
            <v>#REF!</v>
          </cell>
          <cell r="AF196" t="e">
            <v>#REF!</v>
          </cell>
          <cell r="AG196">
            <v>0</v>
          </cell>
        </row>
        <row r="197">
          <cell r="W197" t="str">
            <v>Firm w/tran</v>
          </cell>
          <cell r="X197">
            <v>32038</v>
          </cell>
          <cell r="Y197">
            <v>0</v>
          </cell>
          <cell r="Z197">
            <v>32038</v>
          </cell>
          <cell r="AA197" t="e">
            <v>#DIV/0!</v>
          </cell>
          <cell r="AB197" t="e">
            <v>#REF!</v>
          </cell>
          <cell r="AC197" t="e">
            <v>#REF!</v>
          </cell>
          <cell r="AD197" t="e">
            <v>#REF!</v>
          </cell>
          <cell r="AE197" t="e">
            <v>#REF!</v>
          </cell>
          <cell r="AF197" t="e">
            <v>#REF!</v>
          </cell>
          <cell r="AG197" t="e">
            <v>#REF!</v>
          </cell>
        </row>
        <row r="198">
          <cell r="W198" t="str">
            <v>TC w/tran</v>
          </cell>
          <cell r="X198">
            <v>0</v>
          </cell>
          <cell r="Y198">
            <v>0</v>
          </cell>
          <cell r="Z198">
            <v>0</v>
          </cell>
          <cell r="AA198" t="e">
            <v>#DIV/0!</v>
          </cell>
          <cell r="AB198" t="e">
            <v>#REF!</v>
          </cell>
          <cell r="AC198" t="e">
            <v>#REF!</v>
          </cell>
          <cell r="AD198" t="str">
            <v>Component Variation:</v>
          </cell>
          <cell r="AE198" t="e">
            <v>#REF!</v>
          </cell>
          <cell r="AF198" t="e">
            <v>#REF!</v>
          </cell>
          <cell r="AG198" t="e">
            <v>#REF!</v>
          </cell>
        </row>
        <row r="199">
          <cell r="W199" t="str">
            <v>Interr w/tran/Other</v>
          </cell>
          <cell r="X199">
            <v>0</v>
          </cell>
          <cell r="Y199">
            <v>0</v>
          </cell>
          <cell r="Z199">
            <v>0</v>
          </cell>
          <cell r="AA199" t="e">
            <v>#DIV/0!</v>
          </cell>
          <cell r="AB199" t="e">
            <v>#REF!</v>
          </cell>
          <cell r="AC199" t="e">
            <v>#REF!</v>
          </cell>
          <cell r="AD199" t="e">
            <v>#REF!</v>
          </cell>
          <cell r="AE199" t="str">
            <v>Volume</v>
          </cell>
          <cell r="AF199" t="e">
            <v>#REF!</v>
          </cell>
          <cell r="AG199" t="e">
            <v>#DIV/0!</v>
          </cell>
        </row>
        <row r="200">
          <cell r="W200" t="str">
            <v>Total Margin</v>
          </cell>
          <cell r="X200">
            <v>32038</v>
          </cell>
          <cell r="Y200">
            <v>0</v>
          </cell>
          <cell r="Z200">
            <v>32038</v>
          </cell>
          <cell r="AA200" t="e">
            <v>#DIV/0!</v>
          </cell>
          <cell r="AB200" t="e">
            <v>#REF!</v>
          </cell>
          <cell r="AC200" t="e">
            <v>#REF!</v>
          </cell>
          <cell r="AD200" t="e">
            <v>#REF!</v>
          </cell>
          <cell r="AE200" t="str">
            <v>Pricing</v>
          </cell>
          <cell r="AF200" t="e">
            <v>#REF!</v>
          </cell>
          <cell r="AG200" t="e">
            <v>#DIV/0!</v>
          </cell>
        </row>
        <row r="201">
          <cell r="W201" t="e">
            <v>#REF!</v>
          </cell>
          <cell r="X201" t="e">
            <v>#REF!</v>
          </cell>
          <cell r="Y201" t="e">
            <v>#REF!</v>
          </cell>
          <cell r="Z201" t="e">
            <v>#REF!</v>
          </cell>
          <cell r="AA201" t="e">
            <v>#REF!</v>
          </cell>
          <cell r="AB201" t="e">
            <v>#REF!</v>
          </cell>
          <cell r="AC201" t="e">
            <v>#REF!</v>
          </cell>
          <cell r="AD201" t="e">
            <v>#REF!</v>
          </cell>
          <cell r="AE201" t="str">
            <v>Total TC Variation:</v>
          </cell>
          <cell r="AF201" t="e">
            <v>#REF!</v>
          </cell>
          <cell r="AG201" t="e">
            <v>#DIV/0!</v>
          </cell>
        </row>
        <row r="202">
          <cell r="W202" t="e">
            <v>#REF!</v>
          </cell>
          <cell r="X202" t="e">
            <v>#REF!</v>
          </cell>
          <cell r="Y202" t="e">
            <v>#REF!</v>
          </cell>
          <cell r="Z202" t="e">
            <v>#REF!</v>
          </cell>
          <cell r="AA202" t="e">
            <v>#REF!</v>
          </cell>
          <cell r="AB202" t="e">
            <v>#REF!</v>
          </cell>
          <cell r="AC202" t="e">
            <v>#REF!</v>
          </cell>
          <cell r="AD202" t="e">
            <v>#REF!</v>
          </cell>
          <cell r="AE202" t="e">
            <v>#REF!</v>
          </cell>
          <cell r="AF202" t="e">
            <v>#REF!</v>
          </cell>
          <cell r="AG202" t="e">
            <v>#REF!</v>
          </cell>
        </row>
        <row r="203">
          <cell r="W203" t="e">
            <v>#REF!</v>
          </cell>
          <cell r="X203" t="e">
            <v>#REF!</v>
          </cell>
          <cell r="Y203" t="e">
            <v>#REF!</v>
          </cell>
          <cell r="Z203" t="e">
            <v>#REF!</v>
          </cell>
          <cell r="AA203" t="e">
            <v>#REF!</v>
          </cell>
          <cell r="AB203" t="e">
            <v>#REF!</v>
          </cell>
          <cell r="AC203" t="e">
            <v>#REF!</v>
          </cell>
          <cell r="AD203" t="e">
            <v>#REF!</v>
          </cell>
          <cell r="AE203" t="e">
            <v>#REF!</v>
          </cell>
          <cell r="AF203" t="e">
            <v>#REF!</v>
          </cell>
          <cell r="AG203" t="e">
            <v>#REF!</v>
          </cell>
        </row>
        <row r="204">
          <cell r="W204" t="e">
            <v>#REF!</v>
          </cell>
          <cell r="X204" t="str">
            <v>May-02 Sales/Tran Summary wo/riskband (Mdt)</v>
          </cell>
          <cell r="Y204" t="e">
            <v>#REF!</v>
          </cell>
          <cell r="Z204" t="e">
            <v>#REF!</v>
          </cell>
          <cell r="AA204" t="e">
            <v>#REF!</v>
          </cell>
          <cell r="AB204" t="e">
            <v>#REF!</v>
          </cell>
          <cell r="AC204" t="str">
            <v>INTERR</v>
          </cell>
          <cell r="AD204" t="str">
            <v>Interr margin variation:</v>
          </cell>
          <cell r="AE204" t="e">
            <v>#REF!</v>
          </cell>
          <cell r="AF204" t="e">
            <v>#REF!</v>
          </cell>
          <cell r="AG204">
            <v>0</v>
          </cell>
        </row>
        <row r="205">
          <cell r="W205" t="e">
            <v>#REF!</v>
          </cell>
          <cell r="X205" t="e">
            <v>#REF!</v>
          </cell>
          <cell r="Y205" t="e">
            <v>#REF!</v>
          </cell>
          <cell r="Z205" t="e">
            <v>#REF!</v>
          </cell>
          <cell r="AA205" t="e">
            <v>#REF!</v>
          </cell>
          <cell r="AB205" t="e">
            <v>#REF!</v>
          </cell>
          <cell r="AC205" t="e">
            <v>#REF!</v>
          </cell>
          <cell r="AD205" t="e">
            <v>#REF!</v>
          </cell>
          <cell r="AE205" t="e">
            <v>#REF!</v>
          </cell>
          <cell r="AF205" t="e">
            <v>#REF!</v>
          </cell>
          <cell r="AG205" t="e">
            <v>#REF!</v>
          </cell>
        </row>
        <row r="206">
          <cell r="W206" t="e">
            <v>#REF!</v>
          </cell>
          <cell r="X206" t="str">
            <v>Actual</v>
          </cell>
          <cell r="Y206" t="str">
            <v>Estimate</v>
          </cell>
          <cell r="Z206" t="str">
            <v>Difference</v>
          </cell>
          <cell r="AA206" t="str">
            <v>% Variation</v>
          </cell>
          <cell r="AB206" t="e">
            <v>#REF!</v>
          </cell>
          <cell r="AC206" t="e">
            <v>#REF!</v>
          </cell>
          <cell r="AD206" t="str">
            <v>Component Variation:</v>
          </cell>
          <cell r="AE206" t="e">
            <v>#REF!</v>
          </cell>
          <cell r="AF206" t="e">
            <v>#REF!</v>
          </cell>
          <cell r="AG206" t="e">
            <v>#REF!</v>
          </cell>
        </row>
        <row r="207">
          <cell r="W207" t="str">
            <v>Firm w/tran normalized</v>
          </cell>
          <cell r="X207">
            <v>0</v>
          </cell>
          <cell r="Y207">
            <v>0</v>
          </cell>
          <cell r="Z207">
            <v>0</v>
          </cell>
          <cell r="AA207" t="e">
            <v>#DIV/0!</v>
          </cell>
          <cell r="AB207" t="e">
            <v>#REF!</v>
          </cell>
          <cell r="AC207" t="e">
            <v>#REF!</v>
          </cell>
          <cell r="AD207" t="e">
            <v>#REF!</v>
          </cell>
          <cell r="AE207" t="str">
            <v>Volume</v>
          </cell>
          <cell r="AF207" t="e">
            <v>#REF!</v>
          </cell>
          <cell r="AG207" t="e">
            <v>#DIV/0!</v>
          </cell>
        </row>
        <row r="208">
          <cell r="W208" t="str">
            <v>TC w/tran</v>
          </cell>
          <cell r="X208">
            <v>0</v>
          </cell>
          <cell r="Y208">
            <v>0</v>
          </cell>
          <cell r="Z208">
            <v>0</v>
          </cell>
          <cell r="AA208" t="e">
            <v>#DIV/0!</v>
          </cell>
          <cell r="AB208" t="e">
            <v>#REF!</v>
          </cell>
          <cell r="AC208" t="e">
            <v>#REF!</v>
          </cell>
          <cell r="AD208" t="e">
            <v>#REF!</v>
          </cell>
          <cell r="AE208" t="str">
            <v>Pricing</v>
          </cell>
          <cell r="AF208" t="e">
            <v>#REF!</v>
          </cell>
          <cell r="AG208" t="e">
            <v>#DIV/0!</v>
          </cell>
        </row>
        <row r="209">
          <cell r="W209" t="str">
            <v>Interr w/tran/Other</v>
          </cell>
          <cell r="X209">
            <v>0</v>
          </cell>
          <cell r="Y209">
            <v>0</v>
          </cell>
          <cell r="Z209">
            <v>0</v>
          </cell>
          <cell r="AA209" t="e">
            <v>#DIV/0!</v>
          </cell>
          <cell r="AB209" t="e">
            <v>#REF!</v>
          </cell>
          <cell r="AC209" t="e">
            <v>#REF!</v>
          </cell>
          <cell r="AD209" t="e">
            <v>#REF!</v>
          </cell>
          <cell r="AE209" t="str">
            <v>Total Interr Variation:</v>
          </cell>
          <cell r="AF209" t="e">
            <v>#REF!</v>
          </cell>
          <cell r="AG209" t="e">
            <v>#DIV/0!</v>
          </cell>
        </row>
        <row r="210">
          <cell r="W210" t="str">
            <v>Total Sales/tran</v>
          </cell>
          <cell r="X210">
            <v>0</v>
          </cell>
          <cell r="Y210">
            <v>0</v>
          </cell>
          <cell r="Z210">
            <v>0</v>
          </cell>
          <cell r="AA210" t="e">
            <v>#DIV/0!</v>
          </cell>
          <cell r="AB210" t="e">
            <v>#REF!</v>
          </cell>
          <cell r="AC210" t="e">
            <v>#REF!</v>
          </cell>
          <cell r="AD210" t="e">
            <v>#REF!</v>
          </cell>
          <cell r="AE210" t="e">
            <v>#REF!</v>
          </cell>
          <cell r="AF210" t="e">
            <v>#REF!</v>
          </cell>
          <cell r="AG210" t="e">
            <v>#REF!</v>
          </cell>
        </row>
        <row r="211">
          <cell r="W211" t="e">
            <v>#REF!</v>
          </cell>
          <cell r="X211" t="e">
            <v>#REF!</v>
          </cell>
          <cell r="Y211" t="e">
            <v>#REF!</v>
          </cell>
          <cell r="Z211" t="e">
            <v>#REF!</v>
          </cell>
          <cell r="AA211" t="e">
            <v>#REF!</v>
          </cell>
          <cell r="AB211" t="e">
            <v>#REF!</v>
          </cell>
          <cell r="AC211" t="e">
            <v>#REF!</v>
          </cell>
          <cell r="AD211" t="e">
            <v>#REF!</v>
          </cell>
          <cell r="AE211" t="e">
            <v>#REF!</v>
          </cell>
          <cell r="AF211" t="e">
            <v>#REF!</v>
          </cell>
          <cell r="AG211" t="e">
            <v>#REF!</v>
          </cell>
        </row>
        <row r="212">
          <cell r="W212" t="e">
            <v>#REF!</v>
          </cell>
          <cell r="X212" t="e">
            <v>#REF!</v>
          </cell>
          <cell r="Y212" t="e">
            <v>#REF!</v>
          </cell>
          <cell r="Z212" t="e">
            <v>#REF!</v>
          </cell>
          <cell r="AA212" t="e">
            <v>#REF!</v>
          </cell>
          <cell r="AB212" t="e">
            <v>#REF!</v>
          </cell>
          <cell r="AC212" t="str">
            <v>Note: Margins include Billed+Unbilled and Transportation</v>
          </cell>
          <cell r="AD212" t="e">
            <v>#REF!</v>
          </cell>
          <cell r="AE212" t="e">
            <v>#REF!</v>
          </cell>
          <cell r="AF212" t="e">
            <v>#REF!</v>
          </cell>
          <cell r="AG212" t="e">
            <v>#REF!</v>
          </cell>
        </row>
        <row r="213">
          <cell r="W213" t="e">
            <v>#REF!</v>
          </cell>
          <cell r="X213" t="str">
            <v>May-02 Avg Unit Margin Comparison wo/riskband</v>
          </cell>
          <cell r="Y213" t="e">
            <v>#REF!</v>
          </cell>
          <cell r="Z213" t="e">
            <v>#REF!</v>
          </cell>
          <cell r="AA213" t="e">
            <v>#REF!</v>
          </cell>
          <cell r="AB213" t="e">
            <v>#REF!</v>
          </cell>
          <cell r="AC213" t="e">
            <v>#REF!</v>
          </cell>
          <cell r="AD213" t="e">
            <v>#REF!</v>
          </cell>
          <cell r="AE213" t="e">
            <v>#REF!</v>
          </cell>
          <cell r="AF213" t="e">
            <v>#REF!</v>
          </cell>
          <cell r="AG213" t="e">
            <v>#REF!</v>
          </cell>
        </row>
        <row r="214">
          <cell r="W214" t="e">
            <v>#REF!</v>
          </cell>
          <cell r="X214" t="e">
            <v>#REF!</v>
          </cell>
          <cell r="Y214" t="e">
            <v>#REF!</v>
          </cell>
          <cell r="Z214" t="e">
            <v>#REF!</v>
          </cell>
          <cell r="AA214" t="e">
            <v>#REF!</v>
          </cell>
          <cell r="AB214" t="e">
            <v>#REF!</v>
          </cell>
          <cell r="AC214" t="e">
            <v>#REF!</v>
          </cell>
          <cell r="AD214" t="e">
            <v>#REF!</v>
          </cell>
          <cell r="AE214" t="e">
            <v>#REF!</v>
          </cell>
          <cell r="AF214" t="e">
            <v>#REF!</v>
          </cell>
          <cell r="AG214" t="e">
            <v>#REF!</v>
          </cell>
        </row>
        <row r="215">
          <cell r="W215" t="e">
            <v>#REF!</v>
          </cell>
          <cell r="X215" t="str">
            <v>Actual</v>
          </cell>
          <cell r="Y215" t="str">
            <v>Estimate</v>
          </cell>
          <cell r="Z215" t="str">
            <v>Difference</v>
          </cell>
          <cell r="AA215" t="str">
            <v>% Variation</v>
          </cell>
          <cell r="AB215" t="e">
            <v>#REF!</v>
          </cell>
          <cell r="AC215" t="e">
            <v>#REF!</v>
          </cell>
          <cell r="AD215" t="e">
            <v>#REF!</v>
          </cell>
          <cell r="AE215" t="e">
            <v>#REF!</v>
          </cell>
          <cell r="AF215" t="e">
            <v>#REF!</v>
          </cell>
          <cell r="AG215" t="e">
            <v>#REF!</v>
          </cell>
        </row>
        <row r="216">
          <cell r="W216" t="str">
            <v>Firm w/tran</v>
          </cell>
          <cell r="X216" t="e">
            <v>#DIV/0!</v>
          </cell>
          <cell r="Y216" t="e">
            <v>#DIV/0!</v>
          </cell>
          <cell r="Z216" t="e">
            <v>#DIV/0!</v>
          </cell>
          <cell r="AA216" t="e">
            <v>#DIV/0!</v>
          </cell>
          <cell r="AB216" t="e">
            <v>#REF!</v>
          </cell>
          <cell r="AC216" t="e">
            <v>#REF!</v>
          </cell>
          <cell r="AD216" t="e">
            <v>#REF!</v>
          </cell>
          <cell r="AE216" t="e">
            <v>#REF!</v>
          </cell>
          <cell r="AF216" t="e">
            <v>#REF!</v>
          </cell>
          <cell r="AG216" t="e">
            <v>#REF!</v>
          </cell>
        </row>
        <row r="217">
          <cell r="W217" t="str">
            <v>TC w/tran</v>
          </cell>
          <cell r="X217" t="e">
            <v>#DIV/0!</v>
          </cell>
          <cell r="Y217" t="e">
            <v>#DIV/0!</v>
          </cell>
          <cell r="Z217" t="e">
            <v>#DIV/0!</v>
          </cell>
          <cell r="AA217" t="e">
            <v>#DIV/0!</v>
          </cell>
          <cell r="AB217" t="e">
            <v>#REF!</v>
          </cell>
          <cell r="AC217" t="e">
            <v>#REF!</v>
          </cell>
          <cell r="AD217" t="e">
            <v>#REF!</v>
          </cell>
          <cell r="AE217" t="e">
            <v>#REF!</v>
          </cell>
          <cell r="AF217" t="e">
            <v>#REF!</v>
          </cell>
          <cell r="AG217" t="e">
            <v>#REF!</v>
          </cell>
        </row>
        <row r="218">
          <cell r="W218" t="str">
            <v>Interr w/tran/Other</v>
          </cell>
          <cell r="X218" t="e">
            <v>#DIV/0!</v>
          </cell>
          <cell r="Y218" t="e">
            <v>#DIV/0!</v>
          </cell>
          <cell r="Z218" t="e">
            <v>#DIV/0!</v>
          </cell>
          <cell r="AA218" t="e">
            <v>#DIV/0!</v>
          </cell>
          <cell r="AB218" t="e">
            <v>#REF!</v>
          </cell>
          <cell r="AC218" t="e">
            <v>#REF!</v>
          </cell>
          <cell r="AD218" t="e">
            <v>#REF!</v>
          </cell>
          <cell r="AE218" t="e">
            <v>#REF!</v>
          </cell>
          <cell r="AF218" t="e">
            <v>#REF!</v>
          </cell>
          <cell r="AG218" t="e">
            <v>#REF!</v>
          </cell>
        </row>
        <row r="219">
          <cell r="W219" t="str">
            <v>Total</v>
          </cell>
          <cell r="X219" t="e">
            <v>#DIV/0!</v>
          </cell>
          <cell r="Y219" t="e">
            <v>#DIV/0!</v>
          </cell>
          <cell r="Z219" t="e">
            <v>#DIV/0!</v>
          </cell>
          <cell r="AA219" t="e">
            <v>#DIV/0!</v>
          </cell>
          <cell r="AB219" t="e">
            <v>#REF!</v>
          </cell>
          <cell r="AC219" t="e">
            <v>#REF!</v>
          </cell>
          <cell r="AD219" t="e">
            <v>#REF!</v>
          </cell>
          <cell r="AE219" t="e">
            <v>#REF!</v>
          </cell>
          <cell r="AF219" t="e">
            <v>#REF!</v>
          </cell>
          <cell r="AG219" t="e">
            <v>#REF!</v>
          </cell>
        </row>
        <row r="220">
          <cell r="W220" t="e">
            <v>#REF!</v>
          </cell>
          <cell r="X220" t="e">
            <v>#REF!</v>
          </cell>
          <cell r="Y220" t="e">
            <v>#REF!</v>
          </cell>
          <cell r="Z220" t="e">
            <v>#REF!</v>
          </cell>
          <cell r="AA220" t="e">
            <v>#REF!</v>
          </cell>
          <cell r="AB220" t="e">
            <v>#REF!</v>
          </cell>
          <cell r="AC220" t="e">
            <v>#REF!</v>
          </cell>
          <cell r="AD220" t="e">
            <v>#REF!</v>
          </cell>
          <cell r="AE220" t="e">
            <v>#REF!</v>
          </cell>
          <cell r="AF220" t="e">
            <v>#REF!</v>
          </cell>
          <cell r="AG220" t="e">
            <v>#REF!</v>
          </cell>
        </row>
        <row r="221">
          <cell r="W221" t="str">
            <v>Note: Margins include Billed+Unbilled and Transportation</v>
          </cell>
          <cell r="X221" t="e">
            <v>#REF!</v>
          </cell>
          <cell r="Y221" t="e">
            <v>#REF!</v>
          </cell>
          <cell r="Z221" t="e">
            <v>#REF!</v>
          </cell>
          <cell r="AA221" t="e">
            <v>#REF!</v>
          </cell>
          <cell r="AB221" t="e">
            <v>#REF!</v>
          </cell>
          <cell r="AC221" t="e">
            <v>#REF!</v>
          </cell>
          <cell r="AD221" t="e">
            <v>#REF!</v>
          </cell>
          <cell r="AE221" t="e">
            <v>#REF!</v>
          </cell>
          <cell r="AF221" t="e">
            <v>#REF!</v>
          </cell>
          <cell r="AG221" t="str">
            <v>may</v>
          </cell>
        </row>
        <row r="225">
          <cell r="W225" t="str">
            <v>MSV Sales and Margin Monthly Analysis</v>
          </cell>
          <cell r="AD225" t="str">
            <v>MSV Sales and Margin Monthly Analysis</v>
          </cell>
        </row>
        <row r="227">
          <cell r="W227" t="str">
            <v>For the Month Jun-02</v>
          </cell>
          <cell r="AD227" t="str">
            <v>For the Month Jun-02</v>
          </cell>
        </row>
        <row r="229">
          <cell r="X229" t="str">
            <v>Jun-02 Margin Summary w/riskband($000)</v>
          </cell>
          <cell r="AD229" t="str">
            <v>Breakdown of Margin Variation</v>
          </cell>
        </row>
        <row r="231">
          <cell r="X231" t="str">
            <v>Actual</v>
          </cell>
          <cell r="Y231" t="str">
            <v>Estimate</v>
          </cell>
          <cell r="Z231" t="str">
            <v>Difference</v>
          </cell>
          <cell r="AA231" t="str">
            <v>% Variation</v>
          </cell>
        </row>
        <row r="232">
          <cell r="W232" t="str">
            <v>Firm w/tran</v>
          </cell>
          <cell r="X232">
            <v>0</v>
          </cell>
          <cell r="Y232">
            <v>0</v>
          </cell>
          <cell r="Z232">
            <v>0</v>
          </cell>
          <cell r="AA232" t="e">
            <v>#DIV/0!</v>
          </cell>
          <cell r="AC232" t="str">
            <v>FIRM</v>
          </cell>
          <cell r="AD232" t="str">
            <v>Firm margin variation:</v>
          </cell>
          <cell r="AG232">
            <v>0</v>
          </cell>
        </row>
        <row r="233">
          <cell r="W233" t="str">
            <v>TC w/tran</v>
          </cell>
          <cell r="X233">
            <v>0</v>
          </cell>
          <cell r="Y233">
            <v>0</v>
          </cell>
          <cell r="Z233">
            <v>0</v>
          </cell>
          <cell r="AA233" t="e">
            <v>#DIV/0!</v>
          </cell>
        </row>
        <row r="234">
          <cell r="W234" t="str">
            <v>Interr w/tran/Other</v>
          </cell>
          <cell r="X234">
            <v>0</v>
          </cell>
          <cell r="Y234">
            <v>0</v>
          </cell>
          <cell r="Z234">
            <v>0</v>
          </cell>
          <cell r="AA234" t="e">
            <v>#DIV/0!</v>
          </cell>
          <cell r="AD234" t="str">
            <v>Component Variation:</v>
          </cell>
        </row>
        <row r="235">
          <cell r="W235" t="str">
            <v>Total Margin</v>
          </cell>
          <cell r="X235">
            <v>0</v>
          </cell>
          <cell r="Y235">
            <v>0</v>
          </cell>
          <cell r="Z235">
            <v>0</v>
          </cell>
          <cell r="AA235" t="e">
            <v>#DIV/0!</v>
          </cell>
          <cell r="AE235" t="str">
            <v>Volume</v>
          </cell>
          <cell r="AG235" t="e">
            <v>#DIV/0!</v>
          </cell>
        </row>
        <row r="236">
          <cell r="AE236" t="str">
            <v>Pricing</v>
          </cell>
          <cell r="AG236" t="e">
            <v>#DIV/0!</v>
          </cell>
        </row>
        <row r="237">
          <cell r="AE237" t="str">
            <v>Deadband</v>
          </cell>
          <cell r="AG237">
            <v>0</v>
          </cell>
        </row>
        <row r="238">
          <cell r="X238" t="str">
            <v>Jun-02 Margin Summary wo/riskband($000)</v>
          </cell>
          <cell r="AE238" t="str">
            <v>Total Firm Variation:</v>
          </cell>
          <cell r="AG238" t="e">
            <v>#DIV/0!</v>
          </cell>
        </row>
        <row r="240">
          <cell r="X240" t="str">
            <v>Actual</v>
          </cell>
          <cell r="Y240" t="str">
            <v>Estimate</v>
          </cell>
          <cell r="Z240" t="str">
            <v>Difference</v>
          </cell>
          <cell r="AA240" t="str">
            <v>% Variation</v>
          </cell>
          <cell r="AC240" t="str">
            <v>TC</v>
          </cell>
          <cell r="AD240" t="str">
            <v>TC margin variation:</v>
          </cell>
          <cell r="AG240">
            <v>0</v>
          </cell>
        </row>
        <row r="241">
          <cell r="W241" t="str">
            <v>Firm w/tran</v>
          </cell>
          <cell r="X241">
            <v>27510</v>
          </cell>
          <cell r="Y241">
            <v>0</v>
          </cell>
          <cell r="Z241">
            <v>27510</v>
          </cell>
          <cell r="AA241" t="e">
            <v>#DIV/0!</v>
          </cell>
        </row>
        <row r="242">
          <cell r="W242" t="str">
            <v>TC w/tran</v>
          </cell>
          <cell r="X242">
            <v>0</v>
          </cell>
          <cell r="Y242">
            <v>0</v>
          </cell>
          <cell r="Z242">
            <v>0</v>
          </cell>
          <cell r="AA242" t="e">
            <v>#DIV/0!</v>
          </cell>
          <cell r="AD242" t="str">
            <v>Component Variation:</v>
          </cell>
        </row>
        <row r="243">
          <cell r="W243" t="str">
            <v>Interr w/tran/Other</v>
          </cell>
          <cell r="X243">
            <v>0</v>
          </cell>
          <cell r="Y243">
            <v>0</v>
          </cell>
          <cell r="Z243">
            <v>0</v>
          </cell>
          <cell r="AA243" t="e">
            <v>#DIV/0!</v>
          </cell>
          <cell r="AE243" t="str">
            <v>Volume</v>
          </cell>
          <cell r="AG243" t="e">
            <v>#DIV/0!</v>
          </cell>
        </row>
        <row r="244">
          <cell r="W244" t="str">
            <v>Total Margin</v>
          </cell>
          <cell r="X244">
            <v>27510</v>
          </cell>
          <cell r="Y244">
            <v>0</v>
          </cell>
          <cell r="Z244">
            <v>27510</v>
          </cell>
          <cell r="AA244" t="e">
            <v>#DIV/0!</v>
          </cell>
          <cell r="AE244" t="str">
            <v>Pricing</v>
          </cell>
          <cell r="AG244" t="e">
            <v>#DIV/0!</v>
          </cell>
        </row>
        <row r="245">
          <cell r="AE245" t="str">
            <v>Total TC Variation:</v>
          </cell>
          <cell r="AG245" t="e">
            <v>#DIV/0!</v>
          </cell>
        </row>
        <row r="248">
          <cell r="X248" t="str">
            <v>Jun-02 Sales/Tran Summary wo/riskband (Mdt)</v>
          </cell>
          <cell r="AC248" t="str">
            <v>INTERR</v>
          </cell>
          <cell r="AD248" t="str">
            <v>Interr margin variation:</v>
          </cell>
          <cell r="AG248">
            <v>0</v>
          </cell>
        </row>
        <row r="250">
          <cell r="X250" t="str">
            <v>Actual</v>
          </cell>
          <cell r="Y250" t="str">
            <v>Estimate</v>
          </cell>
          <cell r="Z250" t="str">
            <v>Difference</v>
          </cell>
          <cell r="AA250" t="str">
            <v>% Variation</v>
          </cell>
          <cell r="AD250" t="str">
            <v>Component Variation:</v>
          </cell>
        </row>
        <row r="251">
          <cell r="W251" t="str">
            <v>Firm w/tran normalized</v>
          </cell>
          <cell r="X251">
            <v>0</v>
          </cell>
          <cell r="Y251">
            <v>0</v>
          </cell>
          <cell r="Z251">
            <v>0</v>
          </cell>
          <cell r="AA251" t="e">
            <v>#DIV/0!</v>
          </cell>
          <cell r="AE251" t="str">
            <v>Volume</v>
          </cell>
          <cell r="AG251" t="e">
            <v>#DIV/0!</v>
          </cell>
        </row>
        <row r="252">
          <cell r="W252" t="str">
            <v>TC w/tran</v>
          </cell>
          <cell r="X252">
            <v>0</v>
          </cell>
          <cell r="Y252">
            <v>0</v>
          </cell>
          <cell r="Z252">
            <v>0</v>
          </cell>
          <cell r="AA252" t="e">
            <v>#DIV/0!</v>
          </cell>
          <cell r="AE252" t="str">
            <v>Pricing</v>
          </cell>
          <cell r="AG252" t="e">
            <v>#DIV/0!</v>
          </cell>
        </row>
        <row r="253">
          <cell r="W253" t="str">
            <v>Interr w/tran/Other</v>
          </cell>
          <cell r="X253">
            <v>0</v>
          </cell>
          <cell r="Y253">
            <v>0</v>
          </cell>
          <cell r="Z253">
            <v>0</v>
          </cell>
          <cell r="AA253" t="e">
            <v>#DIV/0!</v>
          </cell>
          <cell r="AE253" t="str">
            <v>Total Interr Variation:</v>
          </cell>
          <cell r="AG253" t="e">
            <v>#DIV/0!</v>
          </cell>
        </row>
        <row r="254">
          <cell r="W254" t="str">
            <v>Total Sales/tran</v>
          </cell>
          <cell r="X254">
            <v>0</v>
          </cell>
          <cell r="Y254">
            <v>0</v>
          </cell>
          <cell r="Z254">
            <v>0</v>
          </cell>
          <cell r="AA254" t="e">
            <v>#DIV/0!</v>
          </cell>
        </row>
        <row r="256">
          <cell r="AC256" t="str">
            <v>Note: Margins include Billed+Unbilled and Transportation</v>
          </cell>
        </row>
        <row r="257">
          <cell r="X257" t="str">
            <v>Jun-02 Avg Unit Margin Comparison wo/riskband</v>
          </cell>
        </row>
        <row r="259">
          <cell r="X259" t="str">
            <v>Actual</v>
          </cell>
          <cell r="Y259" t="str">
            <v>Estimate</v>
          </cell>
          <cell r="Z259" t="str">
            <v>Difference</v>
          </cell>
          <cell r="AA259" t="str">
            <v>% Variation</v>
          </cell>
        </row>
        <row r="260">
          <cell r="W260" t="str">
            <v>Firm w/tran</v>
          </cell>
          <cell r="X260" t="e">
            <v>#DIV/0!</v>
          </cell>
          <cell r="Y260" t="e">
            <v>#DIV/0!</v>
          </cell>
          <cell r="Z260" t="e">
            <v>#DIV/0!</v>
          </cell>
          <cell r="AA260" t="e">
            <v>#DIV/0!</v>
          </cell>
        </row>
        <row r="261">
          <cell r="W261" t="str">
            <v>TC w/tran</v>
          </cell>
          <cell r="X261" t="e">
            <v>#DIV/0!</v>
          </cell>
          <cell r="Y261" t="e">
            <v>#DIV/0!</v>
          </cell>
          <cell r="Z261" t="e">
            <v>#DIV/0!</v>
          </cell>
          <cell r="AA261" t="e">
            <v>#DIV/0!</v>
          </cell>
        </row>
        <row r="262">
          <cell r="W262" t="str">
            <v>Interr w/tran/Other</v>
          </cell>
          <cell r="X262" t="e">
            <v>#DIV/0!</v>
          </cell>
          <cell r="Y262" t="e">
            <v>#DIV/0!</v>
          </cell>
          <cell r="Z262" t="e">
            <v>#DIV/0!</v>
          </cell>
          <cell r="AA262" t="e">
            <v>#DIV/0!</v>
          </cell>
        </row>
        <row r="263">
          <cell r="W263" t="str">
            <v>Total</v>
          </cell>
          <cell r="X263" t="e">
            <v>#DIV/0!</v>
          </cell>
          <cell r="Y263" t="e">
            <v>#DIV/0!</v>
          </cell>
          <cell r="Z263" t="e">
            <v>#DIV/0!</v>
          </cell>
          <cell r="AA263" t="e">
            <v>#DIV/0!</v>
          </cell>
        </row>
        <row r="265">
          <cell r="W265" t="str">
            <v>Note: Margins include Billed+Unbilled and Transportation</v>
          </cell>
          <cell r="AG265" t="str">
            <v>jun</v>
          </cell>
        </row>
        <row r="268">
          <cell r="W268" t="str">
            <v>MSV Sales and Margin Monthly Analysis</v>
          </cell>
          <cell r="AD268" t="str">
            <v>MSV Sales and Margin Monthly Analysis</v>
          </cell>
        </row>
        <row r="270">
          <cell r="W270" t="str">
            <v>For the Month Jul-02</v>
          </cell>
          <cell r="AD270" t="str">
            <v>For the Month Jul-02</v>
          </cell>
        </row>
        <row r="272">
          <cell r="X272" t="str">
            <v>Jul-02 Margin Summary w/riskband($000)</v>
          </cell>
          <cell r="AD272" t="str">
            <v>Breakdown of Margin Variation</v>
          </cell>
        </row>
        <row r="274">
          <cell r="X274" t="str">
            <v>Actual</v>
          </cell>
          <cell r="Y274" t="str">
            <v>Estimate</v>
          </cell>
          <cell r="Z274" t="str">
            <v>Difference</v>
          </cell>
          <cell r="AA274" t="str">
            <v>% Variation</v>
          </cell>
        </row>
        <row r="275">
          <cell r="W275" t="str">
            <v>Firm w/tran</v>
          </cell>
          <cell r="X275">
            <v>0</v>
          </cell>
          <cell r="Y275">
            <v>0</v>
          </cell>
          <cell r="Z275">
            <v>0</v>
          </cell>
          <cell r="AA275" t="e">
            <v>#DIV/0!</v>
          </cell>
          <cell r="AC275" t="str">
            <v>FIRM</v>
          </cell>
          <cell r="AD275" t="str">
            <v>Firm margin variation:</v>
          </cell>
          <cell r="AG275">
            <v>0</v>
          </cell>
        </row>
        <row r="276">
          <cell r="W276" t="str">
            <v>TC w/tran</v>
          </cell>
          <cell r="X276">
            <v>0</v>
          </cell>
          <cell r="Y276">
            <v>0</v>
          </cell>
          <cell r="Z276">
            <v>0</v>
          </cell>
          <cell r="AA276" t="e">
            <v>#DIV/0!</v>
          </cell>
        </row>
        <row r="277">
          <cell r="W277" t="str">
            <v>Interr w/tran/Other</v>
          </cell>
          <cell r="X277">
            <v>0</v>
          </cell>
          <cell r="Y277">
            <v>0</v>
          </cell>
          <cell r="Z277">
            <v>0</v>
          </cell>
          <cell r="AA277" t="e">
            <v>#DIV/0!</v>
          </cell>
          <cell r="AD277" t="str">
            <v>Component Variation:</v>
          </cell>
        </row>
        <row r="278">
          <cell r="W278" t="str">
            <v>Total Margin</v>
          </cell>
          <cell r="X278">
            <v>0</v>
          </cell>
          <cell r="Y278">
            <v>0</v>
          </cell>
          <cell r="Z278">
            <v>0</v>
          </cell>
          <cell r="AA278" t="e">
            <v>#DIV/0!</v>
          </cell>
          <cell r="AE278" t="str">
            <v>Volume</v>
          </cell>
          <cell r="AG278" t="e">
            <v>#DIV/0!</v>
          </cell>
        </row>
        <row r="279">
          <cell r="AE279" t="str">
            <v>Pricing</v>
          </cell>
          <cell r="AG279" t="e">
            <v>#DIV/0!</v>
          </cell>
        </row>
        <row r="280">
          <cell r="AE280" t="str">
            <v>Deadband</v>
          </cell>
          <cell r="AG280">
            <v>103</v>
          </cell>
        </row>
        <row r="281">
          <cell r="X281" t="str">
            <v>Jul-02 Margin Summary wo/riskband($000)</v>
          </cell>
          <cell r="AE281" t="str">
            <v>Total Firm Variation:</v>
          </cell>
          <cell r="AG281" t="e">
            <v>#DIV/0!</v>
          </cell>
        </row>
        <row r="283">
          <cell r="X283" t="str">
            <v>Actual</v>
          </cell>
          <cell r="Y283" t="str">
            <v>Estimate</v>
          </cell>
          <cell r="Z283" t="str">
            <v>Difference</v>
          </cell>
          <cell r="AA283" t="str">
            <v>% Variation</v>
          </cell>
          <cell r="AC283" t="str">
            <v>TC</v>
          </cell>
          <cell r="AD283" t="str">
            <v>TC margin variation:</v>
          </cell>
          <cell r="AG283">
            <v>0</v>
          </cell>
        </row>
        <row r="284">
          <cell r="W284" t="str">
            <v>Firm w/tran</v>
          </cell>
          <cell r="X284">
            <v>24067</v>
          </cell>
          <cell r="Y284">
            <v>0</v>
          </cell>
          <cell r="Z284">
            <v>24067</v>
          </cell>
          <cell r="AA284" t="e">
            <v>#DIV/0!</v>
          </cell>
        </row>
        <row r="285">
          <cell r="W285" t="str">
            <v>TC w/tran</v>
          </cell>
          <cell r="X285">
            <v>0</v>
          </cell>
          <cell r="Y285">
            <v>0</v>
          </cell>
          <cell r="Z285">
            <v>0</v>
          </cell>
          <cell r="AA285" t="e">
            <v>#DIV/0!</v>
          </cell>
          <cell r="AD285" t="str">
            <v>Component Variation:</v>
          </cell>
        </row>
        <row r="286">
          <cell r="W286" t="str">
            <v>Interr w/tran/Other</v>
          </cell>
          <cell r="X286">
            <v>0</v>
          </cell>
          <cell r="Y286">
            <v>0</v>
          </cell>
          <cell r="Z286">
            <v>0</v>
          </cell>
          <cell r="AA286" t="e">
            <v>#DIV/0!</v>
          </cell>
          <cell r="AE286" t="str">
            <v>Volume</v>
          </cell>
          <cell r="AG286" t="e">
            <v>#DIV/0!</v>
          </cell>
        </row>
        <row r="287">
          <cell r="W287" t="str">
            <v>Total Margin</v>
          </cell>
          <cell r="X287">
            <v>24067</v>
          </cell>
          <cell r="Y287">
            <v>0</v>
          </cell>
          <cell r="Z287">
            <v>24067</v>
          </cell>
          <cell r="AA287" t="e">
            <v>#DIV/0!</v>
          </cell>
          <cell r="AE287" t="str">
            <v>Pricing</v>
          </cell>
          <cell r="AG287" t="e">
            <v>#DIV/0!</v>
          </cell>
        </row>
        <row r="288">
          <cell r="AE288" t="str">
            <v>Total TC Variation:</v>
          </cell>
          <cell r="AG288" t="e">
            <v>#DIV/0!</v>
          </cell>
        </row>
        <row r="291">
          <cell r="X291" t="str">
            <v>Jul-02 Sales/Tran Summary wo/riskband (Mdt)</v>
          </cell>
          <cell r="AC291" t="str">
            <v>INTERR</v>
          </cell>
          <cell r="AD291" t="str">
            <v>Interr margin variation:</v>
          </cell>
          <cell r="AG291">
            <v>0</v>
          </cell>
        </row>
        <row r="293">
          <cell r="X293" t="str">
            <v>Actual</v>
          </cell>
          <cell r="Y293" t="str">
            <v>Estimate</v>
          </cell>
          <cell r="Z293" t="str">
            <v>Difference</v>
          </cell>
          <cell r="AA293" t="str">
            <v>% Variation</v>
          </cell>
          <cell r="AD293" t="str">
            <v>Component Variation:</v>
          </cell>
        </row>
        <row r="294">
          <cell r="W294" t="str">
            <v>Firm w/tran normalized</v>
          </cell>
          <cell r="X294">
            <v>0</v>
          </cell>
          <cell r="Y294">
            <v>0</v>
          </cell>
          <cell r="Z294">
            <v>0</v>
          </cell>
          <cell r="AA294" t="e">
            <v>#DIV/0!</v>
          </cell>
          <cell r="AE294" t="str">
            <v>Volume</v>
          </cell>
          <cell r="AG294" t="e">
            <v>#DIV/0!</v>
          </cell>
        </row>
        <row r="295">
          <cell r="W295" t="str">
            <v>TC w/tran</v>
          </cell>
          <cell r="X295">
            <v>0</v>
          </cell>
          <cell r="Y295">
            <v>0</v>
          </cell>
          <cell r="Z295">
            <v>0</v>
          </cell>
          <cell r="AA295" t="e">
            <v>#DIV/0!</v>
          </cell>
          <cell r="AE295" t="str">
            <v>Pricing</v>
          </cell>
          <cell r="AG295" t="e">
            <v>#DIV/0!</v>
          </cell>
        </row>
        <row r="296">
          <cell r="W296" t="str">
            <v>Interr w/tran/Other</v>
          </cell>
          <cell r="X296">
            <v>0</v>
          </cell>
          <cell r="Y296">
            <v>0</v>
          </cell>
          <cell r="Z296">
            <v>0</v>
          </cell>
          <cell r="AA296" t="e">
            <v>#DIV/0!</v>
          </cell>
          <cell r="AE296" t="str">
            <v>Total Interr Variation:</v>
          </cell>
          <cell r="AG296" t="e">
            <v>#DIV/0!</v>
          </cell>
        </row>
        <row r="297">
          <cell r="W297" t="str">
            <v>Total Sales/tran</v>
          </cell>
          <cell r="X297">
            <v>0</v>
          </cell>
          <cell r="Y297">
            <v>0</v>
          </cell>
          <cell r="Z297">
            <v>0</v>
          </cell>
          <cell r="AA297" t="e">
            <v>#DIV/0!</v>
          </cell>
        </row>
        <row r="299">
          <cell r="AC299" t="str">
            <v>Note: Margins include Billed+Unbilled and Transportation</v>
          </cell>
        </row>
        <row r="300">
          <cell r="X300" t="str">
            <v>Jul-02 Avg Unit Margin Comparison wo/riskband</v>
          </cell>
        </row>
        <row r="302">
          <cell r="X302" t="str">
            <v>Actual</v>
          </cell>
          <cell r="Y302" t="str">
            <v>Estimate</v>
          </cell>
          <cell r="Z302" t="str">
            <v>Difference</v>
          </cell>
          <cell r="AA302" t="str">
            <v>% Variation</v>
          </cell>
        </row>
        <row r="303">
          <cell r="W303" t="str">
            <v>Firm w/tran</v>
          </cell>
          <cell r="X303" t="e">
            <v>#DIV/0!</v>
          </cell>
          <cell r="Y303" t="e">
            <v>#DIV/0!</v>
          </cell>
          <cell r="Z303" t="e">
            <v>#DIV/0!</v>
          </cell>
          <cell r="AA303" t="e">
            <v>#DIV/0!</v>
          </cell>
        </row>
        <row r="304">
          <cell r="W304" t="str">
            <v>TC w/tran</v>
          </cell>
          <cell r="X304" t="e">
            <v>#DIV/0!</v>
          </cell>
          <cell r="Y304" t="e">
            <v>#DIV/0!</v>
          </cell>
          <cell r="Z304" t="e">
            <v>#DIV/0!</v>
          </cell>
          <cell r="AA304" t="e">
            <v>#DIV/0!</v>
          </cell>
        </row>
        <row r="305">
          <cell r="W305" t="str">
            <v>Interr w/tran/Other</v>
          </cell>
          <cell r="X305" t="e">
            <v>#DIV/0!</v>
          </cell>
          <cell r="Y305" t="e">
            <v>#DIV/0!</v>
          </cell>
          <cell r="Z305" t="e">
            <v>#DIV/0!</v>
          </cell>
          <cell r="AA305" t="e">
            <v>#DIV/0!</v>
          </cell>
        </row>
        <row r="306">
          <cell r="W306" t="str">
            <v>Total</v>
          </cell>
          <cell r="X306" t="e">
            <v>#DIV/0!</v>
          </cell>
          <cell r="Y306" t="e">
            <v>#DIV/0!</v>
          </cell>
          <cell r="Z306" t="e">
            <v>#DIV/0!</v>
          </cell>
          <cell r="AA306" t="e">
            <v>#DIV/0!</v>
          </cell>
        </row>
        <row r="308">
          <cell r="W308" t="str">
            <v>Note: Margins include Billed+Unbilled and Transportation</v>
          </cell>
          <cell r="AG308" t="str">
            <v>jul</v>
          </cell>
        </row>
        <row r="311">
          <cell r="W311" t="str">
            <v>MSV Sales and Margin Monthly Analysis</v>
          </cell>
          <cell r="AD311" t="str">
            <v>MSV Sales and Margin Monthly Analysis</v>
          </cell>
        </row>
        <row r="313">
          <cell r="W313" t="str">
            <v>For the Month Aug-02</v>
          </cell>
          <cell r="AD313" t="str">
            <v>For the Month Aug-02</v>
          </cell>
        </row>
        <row r="315">
          <cell r="X315" t="str">
            <v>Aug-02 Margin Summary w/riskband($000)</v>
          </cell>
          <cell r="AD315" t="str">
            <v>Breakdown of Margin Variation</v>
          </cell>
        </row>
        <row r="317">
          <cell r="X317" t="str">
            <v>Actual</v>
          </cell>
          <cell r="Y317" t="str">
            <v>Estimate</v>
          </cell>
          <cell r="Z317" t="str">
            <v>Difference</v>
          </cell>
          <cell r="AA317" t="str">
            <v>% Variation</v>
          </cell>
        </row>
        <row r="318">
          <cell r="W318" t="str">
            <v>Firm w/tran</v>
          </cell>
          <cell r="X318">
            <v>0</v>
          </cell>
          <cell r="Y318">
            <v>0</v>
          </cell>
          <cell r="Z318">
            <v>0</v>
          </cell>
          <cell r="AA318" t="e">
            <v>#DIV/0!</v>
          </cell>
          <cell r="AC318" t="str">
            <v>FIRM</v>
          </cell>
          <cell r="AD318" t="str">
            <v>Firm margin variation:</v>
          </cell>
          <cell r="AG318">
            <v>0</v>
          </cell>
        </row>
        <row r="319">
          <cell r="W319" t="str">
            <v>TC w/tran</v>
          </cell>
          <cell r="X319">
            <v>0</v>
          </cell>
          <cell r="Y319">
            <v>0</v>
          </cell>
          <cell r="Z319">
            <v>0</v>
          </cell>
          <cell r="AA319" t="e">
            <v>#DIV/0!</v>
          </cell>
        </row>
        <row r="320">
          <cell r="W320" t="str">
            <v>Interr w/tran/Other</v>
          </cell>
          <cell r="X320">
            <v>0</v>
          </cell>
          <cell r="Y320">
            <v>0</v>
          </cell>
          <cell r="Z320">
            <v>0</v>
          </cell>
          <cell r="AA320" t="e">
            <v>#DIV/0!</v>
          </cell>
          <cell r="AD320" t="str">
            <v>Component Variation:</v>
          </cell>
        </row>
        <row r="321">
          <cell r="W321" t="str">
            <v>Total Margin</v>
          </cell>
          <cell r="X321">
            <v>0</v>
          </cell>
          <cell r="Y321">
            <v>0</v>
          </cell>
          <cell r="Z321">
            <v>0</v>
          </cell>
          <cell r="AA321" t="e">
            <v>#DIV/0!</v>
          </cell>
          <cell r="AE321" t="str">
            <v>Volume</v>
          </cell>
          <cell r="AG321" t="e">
            <v>#DIV/0!</v>
          </cell>
        </row>
        <row r="322">
          <cell r="AE322" t="str">
            <v>Pricing</v>
          </cell>
          <cell r="AG322" t="e">
            <v>#DIV/0!</v>
          </cell>
        </row>
        <row r="323">
          <cell r="AE323" t="str">
            <v>Deadband</v>
          </cell>
          <cell r="AG323">
            <v>2</v>
          </cell>
        </row>
        <row r="324">
          <cell r="X324" t="str">
            <v>Aug-02 Margin Summary wo/riskband($000)</v>
          </cell>
          <cell r="AE324" t="str">
            <v>Total Firm Variation:</v>
          </cell>
          <cell r="AG324" t="e">
            <v>#DIV/0!</v>
          </cell>
        </row>
        <row r="326">
          <cell r="X326" t="str">
            <v>Actual</v>
          </cell>
          <cell r="Y326" t="str">
            <v>Estimate</v>
          </cell>
          <cell r="Z326" t="str">
            <v>Difference</v>
          </cell>
          <cell r="AA326" t="str">
            <v>% Variation</v>
          </cell>
          <cell r="AC326" t="str">
            <v>TC</v>
          </cell>
          <cell r="AD326" t="str">
            <v>TC margin variation:</v>
          </cell>
          <cell r="AG326">
            <v>0</v>
          </cell>
        </row>
        <row r="327">
          <cell r="W327" t="str">
            <v>Firm w/tran</v>
          </cell>
          <cell r="X327">
            <v>26160.719000000001</v>
          </cell>
          <cell r="Y327">
            <v>0</v>
          </cell>
          <cell r="Z327">
            <v>26160.719000000001</v>
          </cell>
          <cell r="AA327" t="e">
            <v>#DIV/0!</v>
          </cell>
        </row>
        <row r="328">
          <cell r="W328" t="str">
            <v>TC w/tran</v>
          </cell>
          <cell r="X328">
            <v>0</v>
          </cell>
          <cell r="Y328">
            <v>0</v>
          </cell>
          <cell r="Z328">
            <v>0</v>
          </cell>
          <cell r="AA328" t="e">
            <v>#DIV/0!</v>
          </cell>
          <cell r="AD328" t="str">
            <v>Component Variation:</v>
          </cell>
        </row>
        <row r="329">
          <cell r="W329" t="str">
            <v>Interr w/tran/Other</v>
          </cell>
          <cell r="X329">
            <v>0</v>
          </cell>
          <cell r="Y329">
            <v>0</v>
          </cell>
          <cell r="Z329">
            <v>0</v>
          </cell>
          <cell r="AA329" t="e">
            <v>#DIV/0!</v>
          </cell>
          <cell r="AE329" t="str">
            <v>Volume</v>
          </cell>
          <cell r="AG329" t="e">
            <v>#DIV/0!</v>
          </cell>
        </row>
        <row r="330">
          <cell r="W330" t="str">
            <v>Total Margin</v>
          </cell>
          <cell r="X330">
            <v>26160.719000000001</v>
          </cell>
          <cell r="Y330">
            <v>0</v>
          </cell>
          <cell r="Z330">
            <v>26160.719000000001</v>
          </cell>
          <cell r="AA330" t="e">
            <v>#DIV/0!</v>
          </cell>
          <cell r="AE330" t="str">
            <v>Pricing</v>
          </cell>
          <cell r="AG330" t="e">
            <v>#DIV/0!</v>
          </cell>
        </row>
        <row r="331">
          <cell r="AE331" t="str">
            <v>Total TC Variation:</v>
          </cell>
          <cell r="AG331" t="e">
            <v>#DIV/0!</v>
          </cell>
        </row>
        <row r="334">
          <cell r="X334" t="str">
            <v>Aug-02 Sales/Tran Summary wo/riskband (Mdt)</v>
          </cell>
          <cell r="AC334" t="str">
            <v>INTERR</v>
          </cell>
          <cell r="AD334" t="str">
            <v>Interr margin variation:</v>
          </cell>
          <cell r="AG334">
            <v>0</v>
          </cell>
        </row>
        <row r="336">
          <cell r="X336" t="str">
            <v>Actual</v>
          </cell>
          <cell r="Y336" t="str">
            <v>Estimate</v>
          </cell>
          <cell r="Z336" t="str">
            <v>Difference</v>
          </cell>
          <cell r="AA336" t="str">
            <v>% Variation</v>
          </cell>
          <cell r="AD336" t="str">
            <v>Component Variation:</v>
          </cell>
        </row>
        <row r="337">
          <cell r="W337" t="str">
            <v>Firm w/tran normalized</v>
          </cell>
          <cell r="X337">
            <v>0</v>
          </cell>
          <cell r="Y337">
            <v>0</v>
          </cell>
          <cell r="Z337">
            <v>0</v>
          </cell>
          <cell r="AA337" t="e">
            <v>#DIV/0!</v>
          </cell>
          <cell r="AE337" t="str">
            <v>Volume</v>
          </cell>
          <cell r="AG337" t="e">
            <v>#DIV/0!</v>
          </cell>
        </row>
        <row r="338">
          <cell r="W338" t="str">
            <v>TC w/tran</v>
          </cell>
          <cell r="X338">
            <v>0</v>
          </cell>
          <cell r="Y338">
            <v>0</v>
          </cell>
          <cell r="Z338">
            <v>0</v>
          </cell>
          <cell r="AA338" t="e">
            <v>#DIV/0!</v>
          </cell>
          <cell r="AE338" t="str">
            <v>Pricing</v>
          </cell>
          <cell r="AG338" t="e">
            <v>#DIV/0!</v>
          </cell>
        </row>
        <row r="339">
          <cell r="W339" t="str">
            <v>Interr w/tran/Other</v>
          </cell>
          <cell r="X339">
            <v>0</v>
          </cell>
          <cell r="Y339">
            <v>0</v>
          </cell>
          <cell r="Z339">
            <v>0</v>
          </cell>
          <cell r="AA339" t="e">
            <v>#DIV/0!</v>
          </cell>
          <cell r="AE339" t="str">
            <v>Total Interr Variation:</v>
          </cell>
          <cell r="AG339" t="e">
            <v>#DIV/0!</v>
          </cell>
        </row>
        <row r="340">
          <cell r="W340" t="str">
            <v>Total Sales/tran</v>
          </cell>
          <cell r="X340">
            <v>0</v>
          </cell>
          <cell r="Y340">
            <v>0</v>
          </cell>
          <cell r="Z340">
            <v>0</v>
          </cell>
          <cell r="AA340" t="e">
            <v>#DIV/0!</v>
          </cell>
        </row>
        <row r="342">
          <cell r="AC342" t="str">
            <v>Note: Margins include Billed+Unbilled and Transportation</v>
          </cell>
        </row>
        <row r="343">
          <cell r="X343" t="str">
            <v>Aug-02 Avg Unit Margin Comparison wo/riskband</v>
          </cell>
        </row>
        <row r="345">
          <cell r="X345" t="str">
            <v>Actual</v>
          </cell>
          <cell r="Y345" t="str">
            <v>Estimate</v>
          </cell>
          <cell r="Z345" t="str">
            <v>Difference</v>
          </cell>
          <cell r="AA345" t="str">
            <v>% Variation</v>
          </cell>
        </row>
        <row r="346">
          <cell r="W346" t="str">
            <v>Firm w/tran</v>
          </cell>
          <cell r="X346" t="e">
            <v>#DIV/0!</v>
          </cell>
          <cell r="Y346" t="e">
            <v>#DIV/0!</v>
          </cell>
          <cell r="Z346" t="e">
            <v>#DIV/0!</v>
          </cell>
          <cell r="AA346" t="e">
            <v>#DIV/0!</v>
          </cell>
        </row>
        <row r="347">
          <cell r="W347" t="str">
            <v>TC w/tran</v>
          </cell>
          <cell r="X347" t="e">
            <v>#DIV/0!</v>
          </cell>
          <cell r="Y347" t="e">
            <v>#DIV/0!</v>
          </cell>
          <cell r="Z347" t="e">
            <v>#DIV/0!</v>
          </cell>
          <cell r="AA347" t="e">
            <v>#DIV/0!</v>
          </cell>
        </row>
        <row r="348">
          <cell r="W348" t="str">
            <v>Interr w/tran/Other</v>
          </cell>
          <cell r="X348" t="e">
            <v>#DIV/0!</v>
          </cell>
          <cell r="Y348" t="e">
            <v>#DIV/0!</v>
          </cell>
          <cell r="Z348" t="e">
            <v>#DIV/0!</v>
          </cell>
          <cell r="AA348" t="e">
            <v>#DIV/0!</v>
          </cell>
        </row>
        <row r="349">
          <cell r="W349" t="str">
            <v>Total</v>
          </cell>
          <cell r="X349" t="e">
            <v>#DIV/0!</v>
          </cell>
          <cell r="Y349" t="e">
            <v>#DIV/0!</v>
          </cell>
          <cell r="Z349" t="e">
            <v>#DIV/0!</v>
          </cell>
          <cell r="AA349" t="e">
            <v>#DIV/0!</v>
          </cell>
        </row>
        <row r="351">
          <cell r="W351" t="str">
            <v>Note: Margins include Billed+Unbilled and Transportation</v>
          </cell>
          <cell r="AG351" t="str">
            <v>aug</v>
          </cell>
        </row>
        <row r="354">
          <cell r="W354" t="str">
            <v>MSV Sales and Margin Monthly Analysis</v>
          </cell>
          <cell r="AD354" t="str">
            <v>MSV Sales and Margin Monthly Analysis</v>
          </cell>
        </row>
        <row r="356">
          <cell r="W356" t="str">
            <v>For the Month Sep-02</v>
          </cell>
          <cell r="AD356" t="str">
            <v>For the Month Sep-02</v>
          </cell>
        </row>
        <row r="358">
          <cell r="X358" t="str">
            <v>Sep-02 Margin Summary w/riskband($000)</v>
          </cell>
          <cell r="AD358" t="str">
            <v>Breakdown of Margin Variation</v>
          </cell>
        </row>
        <row r="360">
          <cell r="X360" t="str">
            <v>Actual</v>
          </cell>
          <cell r="Y360" t="str">
            <v>Estimate</v>
          </cell>
          <cell r="Z360" t="str">
            <v>Difference</v>
          </cell>
          <cell r="AA360" t="str">
            <v>% Variation</v>
          </cell>
        </row>
        <row r="361">
          <cell r="W361" t="str">
            <v>Firm w/tran</v>
          </cell>
          <cell r="X361">
            <v>0</v>
          </cell>
          <cell r="Y361">
            <v>0</v>
          </cell>
          <cell r="Z361">
            <v>0</v>
          </cell>
          <cell r="AA361" t="e">
            <v>#DIV/0!</v>
          </cell>
          <cell r="AC361" t="str">
            <v>FIRM</v>
          </cell>
          <cell r="AD361" t="str">
            <v>Firm margin variation:</v>
          </cell>
          <cell r="AG361">
            <v>0</v>
          </cell>
        </row>
        <row r="362">
          <cell r="W362" t="str">
            <v>TC w/tran</v>
          </cell>
          <cell r="X362">
            <v>0</v>
          </cell>
          <cell r="Y362">
            <v>0</v>
          </cell>
          <cell r="Z362">
            <v>0</v>
          </cell>
          <cell r="AA362" t="e">
            <v>#DIV/0!</v>
          </cell>
        </row>
        <row r="363">
          <cell r="W363" t="str">
            <v>Interr w/tran/Other</v>
          </cell>
          <cell r="X363">
            <v>0</v>
          </cell>
          <cell r="Y363">
            <v>0</v>
          </cell>
          <cell r="Z363">
            <v>0</v>
          </cell>
          <cell r="AA363" t="e">
            <v>#DIV/0!</v>
          </cell>
          <cell r="AD363" t="str">
            <v>Component Variation:</v>
          </cell>
        </row>
        <row r="364">
          <cell r="W364" t="str">
            <v>Total Margin</v>
          </cell>
          <cell r="X364">
            <v>0</v>
          </cell>
          <cell r="Y364">
            <v>0</v>
          </cell>
          <cell r="Z364">
            <v>0</v>
          </cell>
          <cell r="AA364" t="e">
            <v>#DIV/0!</v>
          </cell>
          <cell r="AE364" t="str">
            <v>Volume</v>
          </cell>
          <cell r="AG364" t="e">
            <v>#DIV/0!</v>
          </cell>
        </row>
        <row r="365">
          <cell r="AE365" t="str">
            <v>Pricing</v>
          </cell>
          <cell r="AG365" t="e">
            <v>#DIV/0!</v>
          </cell>
        </row>
        <row r="366">
          <cell r="AE366" t="str">
            <v>Deadband</v>
          </cell>
          <cell r="AG366">
            <v>0</v>
          </cell>
        </row>
        <row r="367">
          <cell r="X367" t="str">
            <v>Sep-02 Margin Summary wo/riskband($000)</v>
          </cell>
          <cell r="AE367" t="str">
            <v>Total Firm Variation:</v>
          </cell>
          <cell r="AG367" t="e">
            <v>#DIV/0!</v>
          </cell>
        </row>
        <row r="369">
          <cell r="X369" t="str">
            <v>Actual</v>
          </cell>
          <cell r="Y369" t="str">
            <v>Estimate</v>
          </cell>
          <cell r="Z369" t="str">
            <v>Difference</v>
          </cell>
          <cell r="AA369" t="str">
            <v>% Variation</v>
          </cell>
          <cell r="AC369" t="str">
            <v>TC</v>
          </cell>
          <cell r="AD369" t="str">
            <v>TC margin variation:</v>
          </cell>
          <cell r="AG369">
            <v>0</v>
          </cell>
        </row>
        <row r="370">
          <cell r="W370" t="str">
            <v>Firm w/tran</v>
          </cell>
          <cell r="X370">
            <v>24085</v>
          </cell>
          <cell r="Y370">
            <v>0</v>
          </cell>
          <cell r="Z370">
            <v>24085</v>
          </cell>
          <cell r="AA370" t="e">
            <v>#DIV/0!</v>
          </cell>
        </row>
        <row r="371">
          <cell r="W371" t="str">
            <v>TC w/tran</v>
          </cell>
          <cell r="X371">
            <v>0</v>
          </cell>
          <cell r="Y371">
            <v>0</v>
          </cell>
          <cell r="Z371">
            <v>0</v>
          </cell>
          <cell r="AA371" t="e">
            <v>#DIV/0!</v>
          </cell>
          <cell r="AD371" t="str">
            <v>Component Variation:</v>
          </cell>
        </row>
        <row r="372">
          <cell r="W372" t="str">
            <v>Interr w/tran/Other</v>
          </cell>
          <cell r="X372">
            <v>0</v>
          </cell>
          <cell r="Y372">
            <v>0</v>
          </cell>
          <cell r="Z372">
            <v>0</v>
          </cell>
          <cell r="AA372" t="e">
            <v>#DIV/0!</v>
          </cell>
          <cell r="AE372" t="str">
            <v>Volume</v>
          </cell>
          <cell r="AG372" t="e">
            <v>#DIV/0!</v>
          </cell>
        </row>
        <row r="373">
          <cell r="W373" t="str">
            <v>Total Margin</v>
          </cell>
          <cell r="X373">
            <v>24085</v>
          </cell>
          <cell r="Y373">
            <v>0</v>
          </cell>
          <cell r="Z373">
            <v>24085</v>
          </cell>
          <cell r="AA373" t="e">
            <v>#DIV/0!</v>
          </cell>
          <cell r="AE373" t="str">
            <v>Pricing</v>
          </cell>
          <cell r="AG373" t="e">
            <v>#DIV/0!</v>
          </cell>
        </row>
        <row r="374">
          <cell r="AE374" t="str">
            <v>Total TC Variation:</v>
          </cell>
          <cell r="AG374" t="e">
            <v>#DIV/0!</v>
          </cell>
        </row>
        <row r="377">
          <cell r="X377" t="str">
            <v>Sep-02 Sales/Tran Summary wo/riskband (Mdt)</v>
          </cell>
          <cell r="AC377" t="str">
            <v>INTERR</v>
          </cell>
          <cell r="AD377" t="str">
            <v>Interr margin variation:</v>
          </cell>
          <cell r="AG377">
            <v>0</v>
          </cell>
        </row>
        <row r="379">
          <cell r="X379" t="str">
            <v>Actual</v>
          </cell>
          <cell r="Y379" t="str">
            <v>Estimate</v>
          </cell>
          <cell r="Z379" t="str">
            <v>Difference</v>
          </cell>
          <cell r="AA379" t="str">
            <v>% Variation</v>
          </cell>
          <cell r="AD379" t="str">
            <v>Component Variation:</v>
          </cell>
        </row>
        <row r="380">
          <cell r="W380" t="str">
            <v>Firm w/tran normalized</v>
          </cell>
          <cell r="X380">
            <v>0</v>
          </cell>
          <cell r="Y380">
            <v>0</v>
          </cell>
          <cell r="Z380">
            <v>0</v>
          </cell>
          <cell r="AA380" t="e">
            <v>#DIV/0!</v>
          </cell>
          <cell r="AE380" t="str">
            <v>Volume</v>
          </cell>
          <cell r="AG380" t="e">
            <v>#DIV/0!</v>
          </cell>
        </row>
        <row r="381">
          <cell r="W381" t="str">
            <v>TC w/tran</v>
          </cell>
          <cell r="X381">
            <v>0</v>
          </cell>
          <cell r="Y381">
            <v>0</v>
          </cell>
          <cell r="Z381">
            <v>0</v>
          </cell>
          <cell r="AA381" t="e">
            <v>#DIV/0!</v>
          </cell>
          <cell r="AE381" t="str">
            <v>Pricing</v>
          </cell>
          <cell r="AG381" t="e">
            <v>#DIV/0!</v>
          </cell>
        </row>
        <row r="382">
          <cell r="W382" t="str">
            <v>Interr w/tran/Other</v>
          </cell>
          <cell r="X382">
            <v>0</v>
          </cell>
          <cell r="Y382">
            <v>0</v>
          </cell>
          <cell r="Z382">
            <v>0</v>
          </cell>
          <cell r="AA382" t="e">
            <v>#DIV/0!</v>
          </cell>
          <cell r="AE382" t="str">
            <v>Total Interr Variation:</v>
          </cell>
          <cell r="AG382" t="e">
            <v>#DIV/0!</v>
          </cell>
        </row>
        <row r="383">
          <cell r="W383" t="str">
            <v>Total Sales/tran</v>
          </cell>
          <cell r="X383">
            <v>0</v>
          </cell>
          <cell r="Y383">
            <v>0</v>
          </cell>
          <cell r="Z383">
            <v>0</v>
          </cell>
          <cell r="AA383" t="e">
            <v>#DIV/0!</v>
          </cell>
        </row>
        <row r="385">
          <cell r="AC385" t="str">
            <v>Note: Margins include Billed+Unbilled and Transportation</v>
          </cell>
        </row>
        <row r="386">
          <cell r="X386" t="str">
            <v>Sep-02 Avg Unit Margin Comparison wo/riskband</v>
          </cell>
        </row>
        <row r="388">
          <cell r="X388" t="str">
            <v>Actual</v>
          </cell>
          <cell r="Y388" t="str">
            <v>Estimate</v>
          </cell>
          <cell r="Z388" t="str">
            <v>Difference</v>
          </cell>
          <cell r="AA388" t="str">
            <v>% Variation</v>
          </cell>
        </row>
        <row r="389">
          <cell r="W389" t="str">
            <v>Firm w/tran</v>
          </cell>
          <cell r="X389" t="e">
            <v>#DIV/0!</v>
          </cell>
          <cell r="Y389" t="e">
            <v>#DIV/0!</v>
          </cell>
          <cell r="Z389" t="e">
            <v>#DIV/0!</v>
          </cell>
          <cell r="AA389" t="e">
            <v>#DIV/0!</v>
          </cell>
        </row>
        <row r="390">
          <cell r="W390" t="str">
            <v>TC w/tran</v>
          </cell>
          <cell r="X390" t="e">
            <v>#DIV/0!</v>
          </cell>
          <cell r="Y390" t="e">
            <v>#DIV/0!</v>
          </cell>
          <cell r="Z390" t="e">
            <v>#DIV/0!</v>
          </cell>
          <cell r="AA390" t="e">
            <v>#DIV/0!</v>
          </cell>
        </row>
        <row r="391">
          <cell r="W391" t="str">
            <v>Interr w/tran/Other</v>
          </cell>
          <cell r="X391" t="e">
            <v>#DIV/0!</v>
          </cell>
          <cell r="Y391" t="e">
            <v>#DIV/0!</v>
          </cell>
          <cell r="Z391" t="e">
            <v>#DIV/0!</v>
          </cell>
          <cell r="AA391" t="e">
            <v>#DIV/0!</v>
          </cell>
        </row>
        <row r="392">
          <cell r="W392" t="str">
            <v>Total</v>
          </cell>
          <cell r="X392" t="e">
            <v>#DIV/0!</v>
          </cell>
          <cell r="Y392" t="e">
            <v>#DIV/0!</v>
          </cell>
          <cell r="Z392" t="e">
            <v>#DIV/0!</v>
          </cell>
          <cell r="AA392" t="e">
            <v>#DIV/0!</v>
          </cell>
        </row>
        <row r="394">
          <cell r="W394" t="str">
            <v>Note: Margins include Billed+Unbilled and Transportation</v>
          </cell>
          <cell r="AG394" t="str">
            <v>sep</v>
          </cell>
        </row>
        <row r="396">
          <cell r="W396" t="str">
            <v>MSV Sales and Margin Monthly Analysis</v>
          </cell>
          <cell r="AD396" t="str">
            <v>MSV Sales and Margin Monthly Analysis</v>
          </cell>
        </row>
        <row r="398">
          <cell r="W398" t="str">
            <v>For the Month Oct-02</v>
          </cell>
          <cell r="AD398" t="str">
            <v>For the Month Oct-02</v>
          </cell>
        </row>
        <row r="400">
          <cell r="X400" t="str">
            <v>Oct-02 Margin Summary w/riskband($000)</v>
          </cell>
          <cell r="AD400" t="str">
            <v>Breakdown of Margin Variation</v>
          </cell>
        </row>
        <row r="402">
          <cell r="X402" t="str">
            <v>Actual</v>
          </cell>
          <cell r="Y402" t="str">
            <v>Estimate</v>
          </cell>
          <cell r="Z402" t="str">
            <v>Difference</v>
          </cell>
          <cell r="AA402" t="str">
            <v>% Variation</v>
          </cell>
        </row>
        <row r="403">
          <cell r="W403" t="str">
            <v>Firm w/tran</v>
          </cell>
          <cell r="X403">
            <v>0</v>
          </cell>
          <cell r="Y403">
            <v>0</v>
          </cell>
          <cell r="Z403">
            <v>0</v>
          </cell>
          <cell r="AA403" t="e">
            <v>#DIV/0!</v>
          </cell>
          <cell r="AC403" t="str">
            <v>FIRM</v>
          </cell>
          <cell r="AD403" t="str">
            <v>Firm margin variation:</v>
          </cell>
          <cell r="AG403">
            <v>0</v>
          </cell>
        </row>
        <row r="404">
          <cell r="W404" t="str">
            <v>TC w/tran</v>
          </cell>
          <cell r="X404">
            <v>0</v>
          </cell>
          <cell r="Y404">
            <v>0</v>
          </cell>
          <cell r="Z404">
            <v>0</v>
          </cell>
          <cell r="AA404" t="e">
            <v>#DIV/0!</v>
          </cell>
        </row>
        <row r="405">
          <cell r="W405" t="str">
            <v>Interr w/tran/Other</v>
          </cell>
          <cell r="X405">
            <v>0</v>
          </cell>
          <cell r="Y405">
            <v>0</v>
          </cell>
          <cell r="Z405">
            <v>0</v>
          </cell>
          <cell r="AA405" t="e">
            <v>#DIV/0!</v>
          </cell>
          <cell r="AD405" t="str">
            <v>Component Variation:</v>
          </cell>
        </row>
        <row r="406">
          <cell r="W406" t="str">
            <v>Total Margin</v>
          </cell>
          <cell r="X406">
            <v>0</v>
          </cell>
          <cell r="Y406">
            <v>0</v>
          </cell>
          <cell r="Z406">
            <v>0</v>
          </cell>
          <cell r="AA406" t="e">
            <v>#DIV/0!</v>
          </cell>
          <cell r="AE406" t="str">
            <v>Volume</v>
          </cell>
          <cell r="AG406" t="e">
            <v>#DIV/0!</v>
          </cell>
        </row>
        <row r="407">
          <cell r="AE407" t="str">
            <v>Pricing</v>
          </cell>
          <cell r="AG407" t="e">
            <v>#DIV/0!</v>
          </cell>
        </row>
        <row r="408">
          <cell r="AE408" t="str">
            <v>Deadband</v>
          </cell>
          <cell r="AG408">
            <v>576</v>
          </cell>
        </row>
        <row r="409">
          <cell r="X409" t="str">
            <v>Oct-02 Margin Summary wo/riskband($000)</v>
          </cell>
          <cell r="AE409" t="str">
            <v>Total Firm Variation:</v>
          </cell>
          <cell r="AG409" t="e">
            <v>#DIV/0!</v>
          </cell>
        </row>
        <row r="411">
          <cell r="X411" t="str">
            <v>Actual</v>
          </cell>
          <cell r="Y411" t="str">
            <v>Estimate</v>
          </cell>
          <cell r="Z411" t="str">
            <v>Difference</v>
          </cell>
          <cell r="AA411" t="str">
            <v>% Variation</v>
          </cell>
          <cell r="AC411" t="str">
            <v>TC</v>
          </cell>
          <cell r="AD411" t="str">
            <v>TC margin variation:</v>
          </cell>
          <cell r="AG411">
            <v>0</v>
          </cell>
        </row>
        <row r="412">
          <cell r="W412" t="str">
            <v>Firm w/tran</v>
          </cell>
          <cell r="X412">
            <v>39567</v>
          </cell>
          <cell r="Y412">
            <v>0</v>
          </cell>
          <cell r="Z412">
            <v>39567</v>
          </cell>
          <cell r="AA412" t="e">
            <v>#DIV/0!</v>
          </cell>
        </row>
        <row r="413">
          <cell r="W413" t="str">
            <v>TC w/tran</v>
          </cell>
          <cell r="X413">
            <v>0</v>
          </cell>
          <cell r="Y413">
            <v>0</v>
          </cell>
          <cell r="Z413">
            <v>0</v>
          </cell>
          <cell r="AA413" t="e">
            <v>#DIV/0!</v>
          </cell>
          <cell r="AD413" t="str">
            <v>Component Variation:</v>
          </cell>
        </row>
        <row r="414">
          <cell r="W414" t="str">
            <v>Interr w/tran/Other</v>
          </cell>
          <cell r="X414">
            <v>0</v>
          </cell>
          <cell r="Y414">
            <v>0</v>
          </cell>
          <cell r="Z414">
            <v>0</v>
          </cell>
          <cell r="AA414" t="e">
            <v>#DIV/0!</v>
          </cell>
          <cell r="AE414" t="str">
            <v>Volume</v>
          </cell>
          <cell r="AG414" t="e">
            <v>#DIV/0!</v>
          </cell>
        </row>
        <row r="415">
          <cell r="W415" t="str">
            <v>Total Margin</v>
          </cell>
          <cell r="X415">
            <v>39567</v>
          </cell>
          <cell r="Y415">
            <v>0</v>
          </cell>
          <cell r="Z415">
            <v>39567</v>
          </cell>
          <cell r="AA415" t="e">
            <v>#DIV/0!</v>
          </cell>
          <cell r="AE415" t="str">
            <v>Pricing</v>
          </cell>
          <cell r="AG415" t="e">
            <v>#DIV/0!</v>
          </cell>
        </row>
        <row r="416">
          <cell r="AE416" t="str">
            <v>Total TC Variation:</v>
          </cell>
          <cell r="AG416" t="e">
            <v>#DIV/0!</v>
          </cell>
        </row>
        <row r="419">
          <cell r="X419" t="str">
            <v>Oct-02 Sales/Tran Summary wo/riskband (Mdt)</v>
          </cell>
          <cell r="AC419" t="str">
            <v>INTERR</v>
          </cell>
          <cell r="AD419" t="str">
            <v>Interr margin variation:</v>
          </cell>
          <cell r="AG419">
            <v>0</v>
          </cell>
        </row>
        <row r="421">
          <cell r="X421" t="str">
            <v>Actual</v>
          </cell>
          <cell r="Y421" t="str">
            <v>Estimate</v>
          </cell>
          <cell r="Z421" t="str">
            <v>Difference</v>
          </cell>
          <cell r="AA421" t="str">
            <v>% Variation</v>
          </cell>
          <cell r="AD421" t="str">
            <v>Component Variation:</v>
          </cell>
        </row>
        <row r="422">
          <cell r="W422" t="str">
            <v>Firm w/tran normalized</v>
          </cell>
          <cell r="X422">
            <v>0</v>
          </cell>
          <cell r="Y422">
            <v>0</v>
          </cell>
          <cell r="Z422">
            <v>0</v>
          </cell>
          <cell r="AA422" t="e">
            <v>#DIV/0!</v>
          </cell>
          <cell r="AE422" t="str">
            <v>Volume</v>
          </cell>
          <cell r="AG422" t="e">
            <v>#DIV/0!</v>
          </cell>
        </row>
        <row r="423">
          <cell r="W423" t="str">
            <v>TC w/tran</v>
          </cell>
          <cell r="X423">
            <v>0</v>
          </cell>
          <cell r="Y423">
            <v>0</v>
          </cell>
          <cell r="Z423">
            <v>0</v>
          </cell>
          <cell r="AA423" t="e">
            <v>#DIV/0!</v>
          </cell>
          <cell r="AE423" t="str">
            <v>Pricing</v>
          </cell>
          <cell r="AG423" t="e">
            <v>#DIV/0!</v>
          </cell>
        </row>
        <row r="424">
          <cell r="W424" t="str">
            <v>Interr w/tran/Other</v>
          </cell>
          <cell r="X424">
            <v>0</v>
          </cell>
          <cell r="Y424">
            <v>0</v>
          </cell>
          <cell r="Z424">
            <v>0</v>
          </cell>
          <cell r="AA424" t="e">
            <v>#DIV/0!</v>
          </cell>
          <cell r="AE424" t="str">
            <v>Total Interr Variation:</v>
          </cell>
          <cell r="AG424" t="e">
            <v>#DIV/0!</v>
          </cell>
        </row>
        <row r="425">
          <cell r="W425" t="str">
            <v>Total Sales/tran</v>
          </cell>
          <cell r="X425">
            <v>0</v>
          </cell>
          <cell r="Y425">
            <v>0</v>
          </cell>
          <cell r="Z425">
            <v>0</v>
          </cell>
          <cell r="AA425" t="e">
            <v>#DIV/0!</v>
          </cell>
        </row>
        <row r="427">
          <cell r="AC427" t="str">
            <v>Note: Margins include Billed+Unbilled and Transportation</v>
          </cell>
        </row>
        <row r="428">
          <cell r="X428" t="str">
            <v>Oct-02 Avg Unit Margin Comparison wo/riskband</v>
          </cell>
        </row>
        <row r="430">
          <cell r="X430" t="str">
            <v>Actual</v>
          </cell>
          <cell r="Y430" t="str">
            <v>Estimate</v>
          </cell>
          <cell r="Z430" t="str">
            <v>Difference</v>
          </cell>
          <cell r="AA430" t="str">
            <v>% Variation</v>
          </cell>
        </row>
        <row r="431">
          <cell r="W431" t="str">
            <v>Firm w/tran</v>
          </cell>
          <cell r="X431" t="e">
            <v>#DIV/0!</v>
          </cell>
          <cell r="Y431" t="e">
            <v>#DIV/0!</v>
          </cell>
          <cell r="Z431" t="e">
            <v>#DIV/0!</v>
          </cell>
          <cell r="AA431" t="e">
            <v>#DIV/0!</v>
          </cell>
        </row>
        <row r="432">
          <cell r="W432" t="str">
            <v>TC w/tran</v>
          </cell>
          <cell r="X432" t="e">
            <v>#DIV/0!</v>
          </cell>
          <cell r="Y432" t="e">
            <v>#DIV/0!</v>
          </cell>
          <cell r="Z432" t="e">
            <v>#DIV/0!</v>
          </cell>
          <cell r="AA432" t="e">
            <v>#DIV/0!</v>
          </cell>
        </row>
        <row r="433">
          <cell r="W433" t="str">
            <v>Interr w/tran/Other</v>
          </cell>
          <cell r="X433" t="e">
            <v>#DIV/0!</v>
          </cell>
          <cell r="Y433" t="e">
            <v>#DIV/0!</v>
          </cell>
          <cell r="Z433" t="e">
            <v>#DIV/0!</v>
          </cell>
          <cell r="AA433" t="e">
            <v>#DIV/0!</v>
          </cell>
        </row>
        <row r="434">
          <cell r="W434" t="str">
            <v>Total</v>
          </cell>
          <cell r="X434" t="e">
            <v>#DIV/0!</v>
          </cell>
          <cell r="Y434" t="e">
            <v>#DIV/0!</v>
          </cell>
          <cell r="Z434" t="e">
            <v>#DIV/0!</v>
          </cell>
          <cell r="AA434" t="e">
            <v>#DIV/0!</v>
          </cell>
        </row>
        <row r="436">
          <cell r="W436" t="str">
            <v>Note: Margins include Billed+Unbilled and Transportation</v>
          </cell>
          <cell r="AG436" t="str">
            <v>"Oct"</v>
          </cell>
        </row>
        <row r="438">
          <cell r="W438" t="str">
            <v>MSV Sales and Margin Monthly Analysis</v>
          </cell>
          <cell r="AD438" t="str">
            <v>MSV Sales and Margin Monthly Analysis</v>
          </cell>
        </row>
        <row r="440">
          <cell r="W440" t="str">
            <v>For the Month Nov-02</v>
          </cell>
          <cell r="AD440" t="str">
            <v>For the Month Nov-02</v>
          </cell>
        </row>
        <row r="442">
          <cell r="X442" t="str">
            <v>Nov-02 Margin Summary w/riskband($000)</v>
          </cell>
          <cell r="AD442" t="str">
            <v>Breakdown of Margin Variation</v>
          </cell>
        </row>
        <row r="444">
          <cell r="X444" t="str">
            <v>Actual</v>
          </cell>
          <cell r="Y444" t="str">
            <v>Estimate</v>
          </cell>
          <cell r="Z444" t="str">
            <v>Difference</v>
          </cell>
          <cell r="AA444" t="str">
            <v>% Variation</v>
          </cell>
        </row>
        <row r="445">
          <cell r="W445" t="str">
            <v>Firm w/tran</v>
          </cell>
          <cell r="X445">
            <v>0</v>
          </cell>
          <cell r="Y445">
            <v>0</v>
          </cell>
          <cell r="Z445">
            <v>0</v>
          </cell>
          <cell r="AA445" t="e">
            <v>#DIV/0!</v>
          </cell>
          <cell r="AC445" t="str">
            <v>FIRM</v>
          </cell>
          <cell r="AD445" t="str">
            <v>Firm margin variation:</v>
          </cell>
          <cell r="AG445">
            <v>0</v>
          </cell>
        </row>
        <row r="446">
          <cell r="W446" t="str">
            <v>TC w/tran</v>
          </cell>
          <cell r="X446">
            <v>0</v>
          </cell>
          <cell r="Y446">
            <v>0</v>
          </cell>
          <cell r="Z446">
            <v>0</v>
          </cell>
          <cell r="AA446" t="e">
            <v>#DIV/0!</v>
          </cell>
        </row>
        <row r="447">
          <cell r="W447" t="str">
            <v>Interr w/tran/Other</v>
          </cell>
          <cell r="X447">
            <v>0</v>
          </cell>
          <cell r="Y447">
            <v>0</v>
          </cell>
          <cell r="Z447">
            <v>0</v>
          </cell>
          <cell r="AA447" t="e">
            <v>#DIV/0!</v>
          </cell>
          <cell r="AD447" t="str">
            <v>Component Variation:</v>
          </cell>
        </row>
        <row r="448">
          <cell r="W448" t="str">
            <v>Total Margin</v>
          </cell>
          <cell r="X448">
            <v>0</v>
          </cell>
          <cell r="Y448">
            <v>0</v>
          </cell>
          <cell r="Z448">
            <v>0</v>
          </cell>
          <cell r="AA448" t="e">
            <v>#DIV/0!</v>
          </cell>
          <cell r="AE448" t="str">
            <v>Volume</v>
          </cell>
          <cell r="AG448" t="e">
            <v>#DIV/0!</v>
          </cell>
        </row>
        <row r="449">
          <cell r="AE449" t="str">
            <v>Pricing</v>
          </cell>
          <cell r="AG449" t="e">
            <v>#DIV/0!</v>
          </cell>
        </row>
        <row r="450">
          <cell r="AE450" t="str">
            <v>Deadband</v>
          </cell>
          <cell r="AG450">
            <v>243</v>
          </cell>
        </row>
        <row r="451">
          <cell r="X451" t="str">
            <v>Nov-02 Margin Summary wo/riskband($000)</v>
          </cell>
          <cell r="AE451" t="str">
            <v>Total Firm Variation:</v>
          </cell>
          <cell r="AG451" t="e">
            <v>#DIV/0!</v>
          </cell>
        </row>
        <row r="453">
          <cell r="X453" t="str">
            <v>Actual</v>
          </cell>
          <cell r="Y453" t="str">
            <v>Estimate</v>
          </cell>
          <cell r="Z453" t="str">
            <v>Difference</v>
          </cell>
          <cell r="AA453" t="str">
            <v>% Variation</v>
          </cell>
          <cell r="AC453" t="str">
            <v>TC</v>
          </cell>
          <cell r="AD453" t="str">
            <v>TC margin variation:</v>
          </cell>
          <cell r="AG453">
            <v>0</v>
          </cell>
        </row>
        <row r="454">
          <cell r="W454" t="str">
            <v>Firm w/tran</v>
          </cell>
          <cell r="X454">
            <v>51537</v>
          </cell>
          <cell r="Y454">
            <v>0</v>
          </cell>
          <cell r="Z454">
            <v>51537</v>
          </cell>
          <cell r="AA454" t="e">
            <v>#DIV/0!</v>
          </cell>
        </row>
        <row r="455">
          <cell r="W455" t="str">
            <v>TC w/tran</v>
          </cell>
          <cell r="X455">
            <v>0</v>
          </cell>
          <cell r="Y455">
            <v>0</v>
          </cell>
          <cell r="Z455">
            <v>0</v>
          </cell>
          <cell r="AA455" t="e">
            <v>#DIV/0!</v>
          </cell>
          <cell r="AD455" t="str">
            <v>Component Variation:</v>
          </cell>
        </row>
        <row r="456">
          <cell r="W456" t="str">
            <v>Interr w/tran/Other</v>
          </cell>
          <cell r="X456">
            <v>0</v>
          </cell>
          <cell r="Y456">
            <v>0</v>
          </cell>
          <cell r="Z456">
            <v>0</v>
          </cell>
          <cell r="AA456" t="e">
            <v>#DIV/0!</v>
          </cell>
          <cell r="AE456" t="str">
            <v>Volume</v>
          </cell>
          <cell r="AG456" t="e">
            <v>#DIV/0!</v>
          </cell>
        </row>
        <row r="457">
          <cell r="W457" t="str">
            <v>Total Margin</v>
          </cell>
          <cell r="X457">
            <v>51537</v>
          </cell>
          <cell r="Y457">
            <v>0</v>
          </cell>
          <cell r="Z457">
            <v>51537</v>
          </cell>
          <cell r="AA457" t="e">
            <v>#DIV/0!</v>
          </cell>
          <cell r="AE457" t="str">
            <v>Pricing</v>
          </cell>
          <cell r="AG457" t="e">
            <v>#DIV/0!</v>
          </cell>
        </row>
        <row r="458">
          <cell r="AE458" t="str">
            <v>Total TC Variation:</v>
          </cell>
          <cell r="AG458" t="e">
            <v>#DIV/0!</v>
          </cell>
        </row>
        <row r="461">
          <cell r="X461" t="str">
            <v>Nov-02 Sales/Tran Summary wo/riskband (Mdt)</v>
          </cell>
          <cell r="AC461" t="str">
            <v>INTERR</v>
          </cell>
          <cell r="AD461" t="str">
            <v>Interr margin variation:</v>
          </cell>
          <cell r="AG461">
            <v>0</v>
          </cell>
        </row>
        <row r="463">
          <cell r="X463" t="str">
            <v>Actual</v>
          </cell>
          <cell r="Y463" t="str">
            <v>Estimate</v>
          </cell>
          <cell r="Z463" t="str">
            <v>Difference</v>
          </cell>
          <cell r="AA463" t="str">
            <v>% Variation</v>
          </cell>
          <cell r="AD463" t="str">
            <v>Component Variation:</v>
          </cell>
        </row>
        <row r="464">
          <cell r="W464" t="str">
            <v>Firm w/tran normalized</v>
          </cell>
          <cell r="X464">
            <v>0</v>
          </cell>
          <cell r="Y464">
            <v>0</v>
          </cell>
          <cell r="Z464">
            <v>0</v>
          </cell>
          <cell r="AA464" t="e">
            <v>#DIV/0!</v>
          </cell>
          <cell r="AE464" t="str">
            <v>Volume</v>
          </cell>
          <cell r="AG464" t="e">
            <v>#DIV/0!</v>
          </cell>
        </row>
        <row r="465">
          <cell r="W465" t="str">
            <v>TC w/tran</v>
          </cell>
          <cell r="X465">
            <v>0</v>
          </cell>
          <cell r="Y465">
            <v>0</v>
          </cell>
          <cell r="Z465">
            <v>0</v>
          </cell>
          <cell r="AA465" t="e">
            <v>#DIV/0!</v>
          </cell>
          <cell r="AE465" t="str">
            <v>Pricing</v>
          </cell>
          <cell r="AG465" t="e">
            <v>#DIV/0!</v>
          </cell>
        </row>
        <row r="466">
          <cell r="W466" t="str">
            <v>Interr w/tran/Other</v>
          </cell>
          <cell r="X466">
            <v>0</v>
          </cell>
          <cell r="Y466">
            <v>0</v>
          </cell>
          <cell r="Z466">
            <v>0</v>
          </cell>
          <cell r="AA466" t="e">
            <v>#DIV/0!</v>
          </cell>
          <cell r="AE466" t="str">
            <v>Total Interr Variation:</v>
          </cell>
          <cell r="AG466" t="e">
            <v>#DIV/0!</v>
          </cell>
        </row>
        <row r="467">
          <cell r="W467" t="str">
            <v>Total Sales/tran</v>
          </cell>
          <cell r="X467">
            <v>0</v>
          </cell>
          <cell r="Y467">
            <v>0</v>
          </cell>
          <cell r="Z467">
            <v>0</v>
          </cell>
          <cell r="AA467" t="e">
            <v>#DIV/0!</v>
          </cell>
        </row>
        <row r="469">
          <cell r="AC469" t="str">
            <v>Note: Margins include Billed+Unbilled and Transportation</v>
          </cell>
        </row>
        <row r="470">
          <cell r="X470" t="str">
            <v>Nov-02 Avg Unit Margin Comparison wo/riskband</v>
          </cell>
        </row>
        <row r="472">
          <cell r="X472" t="str">
            <v>Actual</v>
          </cell>
          <cell r="Y472" t="str">
            <v>Estimate</v>
          </cell>
          <cell r="Z472" t="str">
            <v>Difference</v>
          </cell>
          <cell r="AA472" t="str">
            <v>% Variation</v>
          </cell>
        </row>
        <row r="473">
          <cell r="W473" t="str">
            <v>Firm w/tran</v>
          </cell>
          <cell r="X473" t="e">
            <v>#DIV/0!</v>
          </cell>
          <cell r="Y473" t="e">
            <v>#DIV/0!</v>
          </cell>
          <cell r="Z473" t="e">
            <v>#DIV/0!</v>
          </cell>
          <cell r="AA473" t="e">
            <v>#DIV/0!</v>
          </cell>
        </row>
        <row r="474">
          <cell r="W474" t="str">
            <v>TC w/tran</v>
          </cell>
          <cell r="X474" t="e">
            <v>#DIV/0!</v>
          </cell>
          <cell r="Y474" t="e">
            <v>#DIV/0!</v>
          </cell>
          <cell r="Z474" t="e">
            <v>#DIV/0!</v>
          </cell>
          <cell r="AA474" t="e">
            <v>#DIV/0!</v>
          </cell>
        </row>
        <row r="475">
          <cell r="W475" t="str">
            <v>Interr w/tran/Other</v>
          </cell>
          <cell r="X475" t="e">
            <v>#DIV/0!</v>
          </cell>
          <cell r="Y475" t="e">
            <v>#DIV/0!</v>
          </cell>
          <cell r="Z475" t="e">
            <v>#DIV/0!</v>
          </cell>
          <cell r="AA475" t="e">
            <v>#DIV/0!</v>
          </cell>
        </row>
        <row r="476">
          <cell r="W476" t="str">
            <v>Total</v>
          </cell>
          <cell r="X476" t="e">
            <v>#DIV/0!</v>
          </cell>
          <cell r="Y476" t="e">
            <v>#DIV/0!</v>
          </cell>
          <cell r="Z476" t="e">
            <v>#DIV/0!</v>
          </cell>
          <cell r="AA476" t="e">
            <v>#DIV/0!</v>
          </cell>
        </row>
        <row r="478">
          <cell r="W478" t="str">
            <v>Note: Margins include Billed+Unbilled and Transportation</v>
          </cell>
          <cell r="AG478" t="str">
            <v>"nov"</v>
          </cell>
        </row>
        <row r="480">
          <cell r="W480" t="str">
            <v>MSV Sales and Margin Monthly Analysis</v>
          </cell>
          <cell r="AD480" t="str">
            <v>MSV Sales and Margin Monthly Analysis</v>
          </cell>
        </row>
        <row r="482">
          <cell r="W482" t="str">
            <v>For the Month Dec-02</v>
          </cell>
          <cell r="AD482" t="str">
            <v>For the Month Dec-02</v>
          </cell>
        </row>
        <row r="484">
          <cell r="X484" t="str">
            <v>Dec-02 Margin Summary w/riskband($000)</v>
          </cell>
          <cell r="AD484" t="str">
            <v>Breakdown of Margin Variation</v>
          </cell>
        </row>
        <row r="486">
          <cell r="X486" t="str">
            <v>Actual</v>
          </cell>
          <cell r="Y486" t="str">
            <v>Estimate</v>
          </cell>
          <cell r="Z486" t="str">
            <v>Difference</v>
          </cell>
          <cell r="AA486" t="str">
            <v>% Variation</v>
          </cell>
        </row>
        <row r="487">
          <cell r="W487" t="str">
            <v>Firm w/tran</v>
          </cell>
          <cell r="X487">
            <v>0</v>
          </cell>
          <cell r="Y487">
            <v>0</v>
          </cell>
          <cell r="Z487">
            <v>0</v>
          </cell>
          <cell r="AA487" t="e">
            <v>#DIV/0!</v>
          </cell>
          <cell r="AC487" t="str">
            <v>FIRM</v>
          </cell>
          <cell r="AD487" t="str">
            <v>Firm margin variation:</v>
          </cell>
          <cell r="AG487">
            <v>0</v>
          </cell>
        </row>
        <row r="488">
          <cell r="W488" t="str">
            <v>TC w/tran</v>
          </cell>
          <cell r="X488">
            <v>0</v>
          </cell>
          <cell r="Y488">
            <v>0</v>
          </cell>
          <cell r="Z488">
            <v>0</v>
          </cell>
          <cell r="AA488" t="e">
            <v>#DIV/0!</v>
          </cell>
        </row>
        <row r="489">
          <cell r="W489" t="str">
            <v>Interr w/tran/Other</v>
          </cell>
          <cell r="X489">
            <v>0</v>
          </cell>
          <cell r="Y489">
            <v>0</v>
          </cell>
          <cell r="Z489">
            <v>0</v>
          </cell>
          <cell r="AA489" t="e">
            <v>#DIV/0!</v>
          </cell>
          <cell r="AD489" t="str">
            <v>Component Variation:</v>
          </cell>
        </row>
        <row r="490">
          <cell r="W490" t="str">
            <v>Total Margin</v>
          </cell>
          <cell r="X490">
            <v>0</v>
          </cell>
          <cell r="Y490">
            <v>0</v>
          </cell>
          <cell r="Z490">
            <v>0</v>
          </cell>
          <cell r="AA490" t="e">
            <v>#DIV/0!</v>
          </cell>
          <cell r="AE490" t="str">
            <v>Volume</v>
          </cell>
          <cell r="AG490" t="e">
            <v>#DIV/0!</v>
          </cell>
        </row>
        <row r="491">
          <cell r="AE491" t="str">
            <v>Pricing</v>
          </cell>
          <cell r="AG491" t="e">
            <v>#DIV/0!</v>
          </cell>
        </row>
        <row r="492">
          <cell r="AE492" t="str">
            <v>Deadband</v>
          </cell>
          <cell r="AG492">
            <v>133</v>
          </cell>
        </row>
        <row r="493">
          <cell r="X493" t="str">
            <v>Dec-02 Margin Summary wo/riskband($000)</v>
          </cell>
          <cell r="AE493" t="str">
            <v>Total Firm Variation:</v>
          </cell>
          <cell r="AG493" t="e">
            <v>#DIV/0!</v>
          </cell>
        </row>
        <row r="495">
          <cell r="X495" t="str">
            <v>Actual</v>
          </cell>
          <cell r="Y495" t="str">
            <v>Estimate</v>
          </cell>
          <cell r="Z495" t="str">
            <v>Difference</v>
          </cell>
          <cell r="AA495" t="str">
            <v>% Variation</v>
          </cell>
          <cell r="AC495" t="str">
            <v>TC</v>
          </cell>
          <cell r="AD495" t="str">
            <v>TC margin variation:</v>
          </cell>
          <cell r="AG495">
            <v>0</v>
          </cell>
        </row>
        <row r="496">
          <cell r="W496" t="str">
            <v>Firm w/tran</v>
          </cell>
          <cell r="X496">
            <v>72177</v>
          </cell>
          <cell r="Y496">
            <v>0</v>
          </cell>
          <cell r="Z496">
            <v>72177</v>
          </cell>
          <cell r="AA496" t="e">
            <v>#DIV/0!</v>
          </cell>
        </row>
        <row r="497">
          <cell r="W497" t="str">
            <v>TC w/tran</v>
          </cell>
          <cell r="X497">
            <v>0</v>
          </cell>
          <cell r="Y497">
            <v>0</v>
          </cell>
          <cell r="Z497">
            <v>0</v>
          </cell>
          <cell r="AA497" t="e">
            <v>#DIV/0!</v>
          </cell>
          <cell r="AD497" t="str">
            <v>Component Variation:</v>
          </cell>
        </row>
        <row r="498">
          <cell r="W498" t="str">
            <v>Interr w/tran/Other</v>
          </cell>
          <cell r="X498">
            <v>0</v>
          </cell>
          <cell r="Y498">
            <v>0</v>
          </cell>
          <cell r="Z498">
            <v>0</v>
          </cell>
          <cell r="AA498" t="e">
            <v>#DIV/0!</v>
          </cell>
          <cell r="AE498" t="str">
            <v>Volume</v>
          </cell>
          <cell r="AG498" t="e">
            <v>#DIV/0!</v>
          </cell>
        </row>
        <row r="499">
          <cell r="W499" t="str">
            <v>Total Margin</v>
          </cell>
          <cell r="X499">
            <v>72177</v>
          </cell>
          <cell r="Y499">
            <v>0</v>
          </cell>
          <cell r="Z499">
            <v>72177</v>
          </cell>
          <cell r="AA499" t="e">
            <v>#DIV/0!</v>
          </cell>
          <cell r="AE499" t="str">
            <v>Pricing</v>
          </cell>
          <cell r="AG499" t="e">
            <v>#DIV/0!</v>
          </cell>
        </row>
        <row r="500">
          <cell r="AE500" t="str">
            <v>Total TC Variation:</v>
          </cell>
          <cell r="AG500" t="e">
            <v>#DIV/0!</v>
          </cell>
        </row>
        <row r="503">
          <cell r="X503" t="str">
            <v>Dec-02 Sales/Tran Summary wo/riskband (Mdt)</v>
          </cell>
          <cell r="AC503" t="str">
            <v>INTERR</v>
          </cell>
          <cell r="AD503" t="str">
            <v>Interr margin variation:</v>
          </cell>
          <cell r="AG503">
            <v>0</v>
          </cell>
        </row>
        <row r="505">
          <cell r="X505" t="str">
            <v>Actual</v>
          </cell>
          <cell r="Y505" t="str">
            <v>Estimate</v>
          </cell>
          <cell r="Z505" t="str">
            <v>Difference</v>
          </cell>
          <cell r="AA505" t="str">
            <v>% Variation</v>
          </cell>
          <cell r="AD505" t="str">
            <v>Component Variation:</v>
          </cell>
        </row>
        <row r="506">
          <cell r="W506" t="str">
            <v>Firm w/tran normalized</v>
          </cell>
          <cell r="X506">
            <v>0</v>
          </cell>
          <cell r="Y506">
            <v>0</v>
          </cell>
          <cell r="Z506">
            <v>0</v>
          </cell>
          <cell r="AA506" t="e">
            <v>#DIV/0!</v>
          </cell>
          <cell r="AE506" t="str">
            <v>Volume</v>
          </cell>
          <cell r="AG506" t="e">
            <v>#DIV/0!</v>
          </cell>
        </row>
        <row r="507">
          <cell r="W507" t="str">
            <v>TC w/tran</v>
          </cell>
          <cell r="X507">
            <v>0</v>
          </cell>
          <cell r="Y507">
            <v>0</v>
          </cell>
          <cell r="Z507">
            <v>0</v>
          </cell>
          <cell r="AA507" t="e">
            <v>#DIV/0!</v>
          </cell>
          <cell r="AE507" t="str">
            <v>Pricing</v>
          </cell>
          <cell r="AG507" t="e">
            <v>#DIV/0!</v>
          </cell>
        </row>
        <row r="508">
          <cell r="W508" t="str">
            <v>Interr w/tran/Other</v>
          </cell>
          <cell r="X508">
            <v>0</v>
          </cell>
          <cell r="Y508">
            <v>0</v>
          </cell>
          <cell r="Z508">
            <v>0</v>
          </cell>
          <cell r="AA508" t="e">
            <v>#DIV/0!</v>
          </cell>
          <cell r="AE508" t="str">
            <v>Total Interr Variation:</v>
          </cell>
          <cell r="AG508" t="e">
            <v>#DIV/0!</v>
          </cell>
        </row>
        <row r="509">
          <cell r="W509" t="str">
            <v>Total Sales/tran</v>
          </cell>
          <cell r="X509">
            <v>0</v>
          </cell>
          <cell r="Y509">
            <v>0</v>
          </cell>
          <cell r="Z509">
            <v>0</v>
          </cell>
          <cell r="AA509" t="e">
            <v>#DIV/0!</v>
          </cell>
        </row>
        <row r="511">
          <cell r="AC511" t="str">
            <v>Note: Margins include Billed+Unbilled and Transportation</v>
          </cell>
        </row>
        <row r="512">
          <cell r="X512" t="str">
            <v>Dec-02 Avg Unit Margin Comparison wo/riskband</v>
          </cell>
        </row>
        <row r="514">
          <cell r="X514" t="str">
            <v>Actual</v>
          </cell>
          <cell r="Y514" t="str">
            <v>Estimate</v>
          </cell>
          <cell r="Z514" t="str">
            <v>Difference</v>
          </cell>
          <cell r="AA514" t="str">
            <v>% Variation</v>
          </cell>
        </row>
        <row r="515">
          <cell r="W515" t="str">
            <v>Firm w/tran</v>
          </cell>
          <cell r="X515" t="e">
            <v>#DIV/0!</v>
          </cell>
          <cell r="Y515" t="e">
            <v>#DIV/0!</v>
          </cell>
          <cell r="Z515" t="e">
            <v>#DIV/0!</v>
          </cell>
          <cell r="AA515" t="e">
            <v>#DIV/0!</v>
          </cell>
        </row>
        <row r="516">
          <cell r="W516" t="str">
            <v>TC w/tran</v>
          </cell>
          <cell r="X516" t="e">
            <v>#DIV/0!</v>
          </cell>
          <cell r="Y516" t="e">
            <v>#DIV/0!</v>
          </cell>
          <cell r="Z516" t="e">
            <v>#DIV/0!</v>
          </cell>
          <cell r="AA516" t="e">
            <v>#DIV/0!</v>
          </cell>
        </row>
        <row r="517">
          <cell r="W517" t="str">
            <v>Interr w/tran/Other</v>
          </cell>
          <cell r="X517" t="e">
            <v>#DIV/0!</v>
          </cell>
          <cell r="Y517" t="e">
            <v>#DIV/0!</v>
          </cell>
          <cell r="Z517" t="e">
            <v>#DIV/0!</v>
          </cell>
          <cell r="AA517" t="e">
            <v>#DIV/0!</v>
          </cell>
        </row>
        <row r="518">
          <cell r="W518" t="str">
            <v>Total</v>
          </cell>
          <cell r="X518" t="e">
            <v>#DIV/0!</v>
          </cell>
          <cell r="Y518" t="e">
            <v>#DIV/0!</v>
          </cell>
          <cell r="Z518" t="e">
            <v>#DIV/0!</v>
          </cell>
          <cell r="AA518" t="e">
            <v>#DIV/0!</v>
          </cell>
        </row>
        <row r="520">
          <cell r="W520" t="str">
            <v>Note: Margins include Billed+Unbilled and Transportation</v>
          </cell>
          <cell r="AG520" t="str">
            <v>dec</v>
          </cell>
        </row>
      </sheetData>
      <sheetData sheetId="2" refreshError="1"/>
      <sheetData sheetId="3" refreshError="1"/>
      <sheetData sheetId="4" refreshError="1"/>
      <sheetData sheetId="5" refreshError="1"/>
      <sheetData sheetId="6" refreshError="1"/>
      <sheetData sheetId="7" refreshError="1"/>
      <sheetData sheetId="8" refreshError="1">
        <row r="4">
          <cell r="P4" t="str">
            <v>Not in Use</v>
          </cell>
        </row>
        <row r="6">
          <cell r="P6" t="str">
            <v>Marketing Services</v>
          </cell>
        </row>
        <row r="10">
          <cell r="D10" t="str">
            <v>($000)</v>
          </cell>
        </row>
        <row r="15">
          <cell r="E15" t="str">
            <v>KeySpan Energy Delivery YEP Margins (Combined) ($000)</v>
          </cell>
        </row>
        <row r="17">
          <cell r="G17" t="str">
            <v>YEP</v>
          </cell>
          <cell r="H17" t="str">
            <v>Forecast</v>
          </cell>
          <cell r="I17" t="str">
            <v>Difference</v>
          </cell>
          <cell r="J17" t="str">
            <v>% Difference</v>
          </cell>
        </row>
        <row r="18">
          <cell r="E18" t="str">
            <v>Firm</v>
          </cell>
          <cell r="G18">
            <v>947449.98100000003</v>
          </cell>
          <cell r="H18">
            <v>935676.85800000001</v>
          </cell>
          <cell r="I18">
            <v>11773.123000000021</v>
          </cell>
          <cell r="J18">
            <v>1.2582466798596424E-2</v>
          </cell>
        </row>
        <row r="19">
          <cell r="E19" t="str">
            <v>TC</v>
          </cell>
          <cell r="G19">
            <v>76589.631999999983</v>
          </cell>
          <cell r="H19">
            <v>69599.467999999993</v>
          </cell>
          <cell r="I19">
            <v>6990.1639999999898</v>
          </cell>
          <cell r="J19">
            <v>0.10043415849098143</v>
          </cell>
        </row>
        <row r="20">
          <cell r="E20" t="str">
            <v>Interruptible</v>
          </cell>
          <cell r="G20">
            <v>11636.258</v>
          </cell>
          <cell r="H20">
            <v>12799.819</v>
          </cell>
          <cell r="I20">
            <v>-1163.5609999999997</v>
          </cell>
          <cell r="J20">
            <v>-9.0904488571283679E-2</v>
          </cell>
        </row>
        <row r="21">
          <cell r="E21" t="str">
            <v>Coral</v>
          </cell>
          <cell r="G21">
            <v>4079.2021100000002</v>
          </cell>
          <cell r="H21">
            <v>3613</v>
          </cell>
          <cell r="I21">
            <v>466.20211000000018</v>
          </cell>
          <cell r="J21">
            <v>0.12903462773318577</v>
          </cell>
        </row>
        <row r="22">
          <cell r="E22" t="str">
            <v>Other</v>
          </cell>
          <cell r="G22">
            <v>42629.539380000002</v>
          </cell>
          <cell r="H22">
            <v>38541</v>
          </cell>
          <cell r="I22">
            <v>4088.539380000002</v>
          </cell>
          <cell r="J22">
            <v>0.10608285669806186</v>
          </cell>
        </row>
        <row r="23">
          <cell r="E23" t="str">
            <v>L&amp;U Incentives</v>
          </cell>
          <cell r="G23">
            <v>0</v>
          </cell>
          <cell r="H23">
            <v>0</v>
          </cell>
          <cell r="I23">
            <v>0</v>
          </cell>
          <cell r="J23" t="e">
            <v>#DIV/0!</v>
          </cell>
        </row>
        <row r="24">
          <cell r="E24" t="str">
            <v>Property Tax</v>
          </cell>
          <cell r="G24">
            <v>39002.282999999996</v>
          </cell>
          <cell r="H24">
            <v>37624</v>
          </cell>
          <cell r="I24">
            <v>1378.2829999999958</v>
          </cell>
          <cell r="J24">
            <v>3.6633079948968632E-2</v>
          </cell>
        </row>
        <row r="25">
          <cell r="E25" t="str">
            <v>Regulatory Tax</v>
          </cell>
          <cell r="G25">
            <v>20009.19543</v>
          </cell>
          <cell r="H25">
            <v>16578</v>
          </cell>
          <cell r="I25">
            <v>3431.1954299999998</v>
          </cell>
          <cell r="J25">
            <v>0.20697282120883095</v>
          </cell>
        </row>
        <row r="26">
          <cell r="E26" t="str">
            <v>Earnings Adjustment</v>
          </cell>
          <cell r="G26">
            <v>0</v>
          </cell>
          <cell r="H26">
            <v>0</v>
          </cell>
          <cell r="I26">
            <v>0</v>
          </cell>
          <cell r="J26" t="e">
            <v>#DIV/0!</v>
          </cell>
        </row>
        <row r="27">
          <cell r="E27" t="str">
            <v>Total</v>
          </cell>
          <cell r="G27">
            <v>1141396.0909200001</v>
          </cell>
          <cell r="H27">
            <v>1114432.145</v>
          </cell>
          <cell r="I27">
            <v>26963.945920000006</v>
          </cell>
          <cell r="J27">
            <v>2.4195233456766455E-2</v>
          </cell>
        </row>
        <row r="51">
          <cell r="C51" t="str">
            <v>New York YEP Margins ($000)</v>
          </cell>
          <cell r="K51" t="str">
            <v>Long Island YEP Margins ($000)</v>
          </cell>
        </row>
        <row r="52">
          <cell r="C52" t="str">
            <v>YEP</v>
          </cell>
          <cell r="D52" t="str">
            <v>Forecast</v>
          </cell>
          <cell r="E52" t="str">
            <v>Difference</v>
          </cell>
          <cell r="F52" t="str">
            <v>% Difference</v>
          </cell>
          <cell r="K52" t="str">
            <v>YEP</v>
          </cell>
          <cell r="L52" t="str">
            <v>Forecast</v>
          </cell>
          <cell r="M52" t="str">
            <v>Difference</v>
          </cell>
          <cell r="N52" t="str">
            <v>% Difference</v>
          </cell>
        </row>
        <row r="53">
          <cell r="B53" t="str">
            <v>Firm</v>
          </cell>
          <cell r="C53">
            <v>577723.90800000005</v>
          </cell>
          <cell r="D53">
            <v>569412.85800000001</v>
          </cell>
          <cell r="E53">
            <v>8311.0500000000466</v>
          </cell>
          <cell r="F53">
            <v>1.4595824248141665E-2</v>
          </cell>
          <cell r="J53" t="str">
            <v>Firm</v>
          </cell>
          <cell r="K53">
            <v>369726.07299999997</v>
          </cell>
          <cell r="L53">
            <v>366264</v>
          </cell>
          <cell r="M53">
            <v>3462.0729999999749</v>
          </cell>
          <cell r="N53">
            <v>9.4523977240459755E-3</v>
          </cell>
        </row>
        <row r="54">
          <cell r="B54" t="str">
            <v>TC</v>
          </cell>
          <cell r="C54">
            <v>72472.631999999983</v>
          </cell>
          <cell r="D54">
            <v>66053.467999999993</v>
          </cell>
          <cell r="E54">
            <v>6419.1639999999898</v>
          </cell>
          <cell r="F54">
            <v>9.71813319476275E-2</v>
          </cell>
          <cell r="J54" t="str">
            <v>TC</v>
          </cell>
          <cell r="K54">
            <v>4117</v>
          </cell>
          <cell r="L54">
            <v>3546</v>
          </cell>
          <cell r="M54">
            <v>571</v>
          </cell>
          <cell r="N54">
            <v>0.16102650874224478</v>
          </cell>
        </row>
        <row r="55">
          <cell r="B55" t="str">
            <v>Interruptible</v>
          </cell>
          <cell r="C55">
            <v>11636.258</v>
          </cell>
          <cell r="D55">
            <v>12799.819</v>
          </cell>
          <cell r="E55">
            <v>-1163.5609999999997</v>
          </cell>
          <cell r="F55">
            <v>-9.0904488571283679E-2</v>
          </cell>
          <cell r="J55" t="str">
            <v>Other*</v>
          </cell>
          <cell r="K55">
            <v>25964</v>
          </cell>
          <cell r="L55">
            <v>22817</v>
          </cell>
          <cell r="M55">
            <v>3147</v>
          </cell>
          <cell r="N55">
            <v>0.13792347810842792</v>
          </cell>
        </row>
        <row r="56">
          <cell r="B56" t="str">
            <v>Coral</v>
          </cell>
          <cell r="C56">
            <v>4079.2021100000002</v>
          </cell>
          <cell r="D56">
            <v>3613</v>
          </cell>
          <cell r="E56">
            <v>466.20211000000018</v>
          </cell>
          <cell r="F56">
            <v>0.12903462773318577</v>
          </cell>
          <cell r="J56" t="str">
            <v>Property Tax</v>
          </cell>
          <cell r="K56">
            <v>39002.282999999996</v>
          </cell>
          <cell r="L56">
            <v>37624</v>
          </cell>
          <cell r="M56">
            <v>1378.2829999999958</v>
          </cell>
          <cell r="N56">
            <v>3.6633079948968632E-2</v>
          </cell>
        </row>
        <row r="57">
          <cell r="B57" t="str">
            <v>UFG Incentive</v>
          </cell>
          <cell r="C57">
            <v>0</v>
          </cell>
          <cell r="D57">
            <v>0</v>
          </cell>
          <cell r="E57">
            <v>0</v>
          </cell>
          <cell r="F57" t="e">
            <v>#DIV/0!</v>
          </cell>
          <cell r="J57" t="str">
            <v>L&amp;U Incentive</v>
          </cell>
          <cell r="K57">
            <v>0</v>
          </cell>
          <cell r="L57">
            <v>0</v>
          </cell>
          <cell r="M57">
            <v>0</v>
          </cell>
          <cell r="N57" t="e">
            <v>#DIV/0!</v>
          </cell>
        </row>
        <row r="58">
          <cell r="B58" t="str">
            <v>Other Revenues*</v>
          </cell>
          <cell r="C58">
            <v>16665.539380000002</v>
          </cell>
          <cell r="D58">
            <v>15724</v>
          </cell>
          <cell r="E58">
            <v>941.53938000000198</v>
          </cell>
          <cell r="F58">
            <v>5.9879126176545533E-2</v>
          </cell>
          <cell r="J58" t="str">
            <v>Regulatory Tax</v>
          </cell>
          <cell r="K58">
            <v>6948.9269999999997</v>
          </cell>
          <cell r="L58">
            <v>6214</v>
          </cell>
          <cell r="M58">
            <v>734.92699999999968</v>
          </cell>
          <cell r="N58">
            <v>0.11826955262310905</v>
          </cell>
        </row>
        <row r="59">
          <cell r="B59" t="str">
            <v>Earnings Adjust</v>
          </cell>
          <cell r="C59">
            <v>0</v>
          </cell>
          <cell r="D59">
            <v>0</v>
          </cell>
          <cell r="E59">
            <v>0</v>
          </cell>
          <cell r="F59" t="e">
            <v>#DIV/0!</v>
          </cell>
          <cell r="J59" t="str">
            <v>Total</v>
          </cell>
          <cell r="K59">
            <v>445758.283</v>
          </cell>
          <cell r="L59">
            <v>436465</v>
          </cell>
          <cell r="M59">
            <v>9293.2829999999703</v>
          </cell>
          <cell r="N59">
            <v>2.1292160883461378E-2</v>
          </cell>
        </row>
        <row r="60">
          <cell r="B60" t="str">
            <v>Regulatory Tax</v>
          </cell>
          <cell r="C60">
            <v>13060.26843</v>
          </cell>
          <cell r="D60">
            <v>10364</v>
          </cell>
          <cell r="E60">
            <v>2696.2684300000001</v>
          </cell>
          <cell r="F60">
            <v>0.26015712369741412</v>
          </cell>
        </row>
        <row r="61">
          <cell r="B61" t="str">
            <v>Total</v>
          </cell>
          <cell r="C61">
            <v>695637.80792000005</v>
          </cell>
          <cell r="D61">
            <v>677967.14500000002</v>
          </cell>
          <cell r="E61">
            <v>17670.662920000032</v>
          </cell>
          <cell r="F61">
            <v>2.6064187697473203E-2</v>
          </cell>
        </row>
        <row r="62">
          <cell r="B62" t="str">
            <v>Note:  Billed and Unbilled Margin results include Transportation.</v>
          </cell>
          <cell r="J62" t="str">
            <v>Note:  Billed and Unbilled Margin results include Transportation.</v>
          </cell>
        </row>
        <row r="63">
          <cell r="B63" t="str">
            <v xml:space="preserve">*Other represents additional revenues that are not sales related. </v>
          </cell>
          <cell r="J63" t="str">
            <v xml:space="preserve">*Other represents additional revenues that are not sales related. </v>
          </cell>
        </row>
        <row r="64">
          <cell r="J64" t="str">
            <v xml:space="preserve"> </v>
          </cell>
        </row>
        <row r="65">
          <cell r="D65">
            <v>672226.14500000002</v>
          </cell>
        </row>
        <row r="66">
          <cell r="C66" t="str">
            <v>Summary Of Methodology:</v>
          </cell>
        </row>
        <row r="67">
          <cell r="C67" t="str">
            <v>YEP</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Sheet3"/>
      <sheetName val="Gas AR on ledger"/>
      <sheetName val="Gas RI"/>
      <sheetName val="Gas Prov"/>
      <sheetName val="Gas Cumb"/>
      <sheetName val="Recon items - in Lawson"/>
      <sheetName val="Recon items - Lawson"/>
      <sheetName val="Cumb recon items-conv"/>
      <sheetName val="Gas FR"/>
      <sheetName val="Gas NAG"/>
      <sheetName val="Gas Loan AR "/>
      <sheetName val="Gas Adjustments AR"/>
      <sheetName val="Gas Reserve"/>
      <sheetName val="CustDep"/>
      <sheetName val="RISE"/>
      <sheetName val="Type F"/>
      <sheetName val="Serv WO's"/>
      <sheetName val="Sundries"/>
      <sheetName val="CIAC "/>
      <sheetName val="Balance Due Cust"/>
      <sheetName val="Unpaid Refunds"/>
      <sheetName val="Rentals"/>
      <sheetName val="NonGas Reserve"/>
      <sheetName val="Sheet4"/>
      <sheetName val="Overpayments (2)"/>
      <sheetName val="Overpayments"/>
      <sheetName val="LIHEAP  "/>
      <sheetName val="Replacements"/>
      <sheetName val="Work Order Clearing"/>
      <sheetName val="Gift Cert."/>
      <sheetName val="Bad Check-SS"/>
      <sheetName val="Telemeter CIAC"/>
      <sheetName val="Interco 142060"/>
      <sheetName val="Interco 142080"/>
      <sheetName val="Interco 142085 "/>
      <sheetName val="Interco 142090 "/>
      <sheetName val="Accounts"/>
      <sheetName val="Allowance (SU)"/>
      <sheetName val="Deposit Roll (SU)"/>
      <sheetName val="Variables"/>
      <sheetName val="ISO JLL-2 Pg 1"/>
      <sheetName val="ISO ADMIN JLL-2 Pg 2"/>
      <sheetName val="NEPSch 21 JLL-5"/>
      <sheetName val="ISO Scheds 2 &amp; 16 JLL-4"/>
      <sheetName val="Summary JLL-1 Pg 1"/>
      <sheetName val="Play"/>
      <sheetName val="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G3">
            <v>4790.71</v>
          </cell>
        </row>
        <row r="4">
          <cell r="G4">
            <v>4090.49</v>
          </cell>
        </row>
        <row r="5">
          <cell r="G5">
            <v>1913.17</v>
          </cell>
        </row>
        <row r="6">
          <cell r="G6">
            <v>-22684.99</v>
          </cell>
        </row>
        <row r="7">
          <cell r="G7">
            <v>-80.86</v>
          </cell>
        </row>
        <row r="8">
          <cell r="G8">
            <v>2299.9699999999998</v>
          </cell>
        </row>
        <row r="9">
          <cell r="G9">
            <v>736.98</v>
          </cell>
        </row>
        <row r="10">
          <cell r="G10">
            <v>-2299.9699999999998</v>
          </cell>
        </row>
        <row r="11">
          <cell r="G11">
            <v>1594.09</v>
          </cell>
        </row>
        <row r="12">
          <cell r="G12">
            <v>2054.0300000000002</v>
          </cell>
        </row>
        <row r="13">
          <cell r="G13">
            <v>-142.24</v>
          </cell>
        </row>
        <row r="14">
          <cell r="G14">
            <v>-208.75</v>
          </cell>
        </row>
        <row r="15">
          <cell r="G15">
            <v>-38.159999999999997</v>
          </cell>
        </row>
        <row r="16">
          <cell r="G16">
            <v>-37.04</v>
          </cell>
        </row>
        <row r="17">
          <cell r="G17">
            <v>-1238.68</v>
          </cell>
        </row>
        <row r="18">
          <cell r="G18">
            <v>16762.490000000002</v>
          </cell>
        </row>
        <row r="19">
          <cell r="G19">
            <v>-17124.27</v>
          </cell>
        </row>
        <row r="20">
          <cell r="G20">
            <v>-28.92</v>
          </cell>
        </row>
        <row r="21">
          <cell r="G21">
            <v>-42.54</v>
          </cell>
        </row>
        <row r="22">
          <cell r="G22">
            <v>1923.95</v>
          </cell>
        </row>
        <row r="23">
          <cell r="G23">
            <v>694.65</v>
          </cell>
        </row>
        <row r="24">
          <cell r="G24">
            <v>-25.77</v>
          </cell>
        </row>
        <row r="25">
          <cell r="G25">
            <v>3312.47</v>
          </cell>
        </row>
        <row r="26">
          <cell r="G26">
            <v>5070.5600000000004</v>
          </cell>
        </row>
        <row r="27">
          <cell r="G27">
            <v>46.3</v>
          </cell>
        </row>
        <row r="28">
          <cell r="G28">
            <v>137.25</v>
          </cell>
        </row>
        <row r="29">
          <cell r="G29">
            <v>66.13</v>
          </cell>
        </row>
        <row r="30">
          <cell r="G30">
            <v>1528.49</v>
          </cell>
        </row>
        <row r="31">
          <cell r="G31">
            <v>17.309999999999999</v>
          </cell>
        </row>
        <row r="32">
          <cell r="G32">
            <v>565.80999999999995</v>
          </cell>
        </row>
        <row r="33">
          <cell r="G33">
            <v>84.94</v>
          </cell>
        </row>
        <row r="34">
          <cell r="G34">
            <v>22.44</v>
          </cell>
        </row>
        <row r="35">
          <cell r="G35">
            <v>452.64</v>
          </cell>
        </row>
        <row r="36">
          <cell r="G36">
            <v>56.95</v>
          </cell>
        </row>
        <row r="37">
          <cell r="G37">
            <v>22.58</v>
          </cell>
        </row>
        <row r="38">
          <cell r="G38">
            <v>94.93</v>
          </cell>
        </row>
        <row r="39">
          <cell r="G39">
            <v>246.35</v>
          </cell>
        </row>
        <row r="40">
          <cell r="G40">
            <v>117.46</v>
          </cell>
        </row>
        <row r="41">
          <cell r="G41">
            <v>1528.49</v>
          </cell>
        </row>
        <row r="42">
          <cell r="G42">
            <v>13.78</v>
          </cell>
        </row>
        <row r="43">
          <cell r="G43">
            <v>254.47</v>
          </cell>
        </row>
        <row r="44">
          <cell r="G44">
            <v>24.27</v>
          </cell>
        </row>
        <row r="45">
          <cell r="G45">
            <v>73.52</v>
          </cell>
        </row>
        <row r="46">
          <cell r="G46">
            <v>39.92</v>
          </cell>
        </row>
        <row r="47">
          <cell r="G47">
            <v>-66.13</v>
          </cell>
        </row>
        <row r="48">
          <cell r="G48">
            <v>384.01</v>
          </cell>
        </row>
        <row r="49">
          <cell r="G49">
            <v>781.15</v>
          </cell>
        </row>
        <row r="50">
          <cell r="G50">
            <v>413.68</v>
          </cell>
        </row>
        <row r="51">
          <cell r="G51">
            <v>188.18</v>
          </cell>
        </row>
        <row r="52">
          <cell r="G52">
            <v>51.25</v>
          </cell>
        </row>
        <row r="53">
          <cell r="G53">
            <v>190.68</v>
          </cell>
        </row>
        <row r="54">
          <cell r="G54">
            <v>71.55</v>
          </cell>
        </row>
        <row r="55">
          <cell r="G55">
            <v>98.2</v>
          </cell>
        </row>
        <row r="56">
          <cell r="G56">
            <v>38.28</v>
          </cell>
        </row>
        <row r="57">
          <cell r="G57">
            <v>492.81</v>
          </cell>
        </row>
        <row r="58">
          <cell r="G58">
            <v>-384.01</v>
          </cell>
        </row>
        <row r="59">
          <cell r="G59">
            <v>28.94</v>
          </cell>
        </row>
        <row r="60">
          <cell r="G60">
            <v>126.61</v>
          </cell>
        </row>
        <row r="61">
          <cell r="G61">
            <v>35.29</v>
          </cell>
        </row>
        <row r="62">
          <cell r="G62">
            <v>106.09</v>
          </cell>
        </row>
        <row r="63">
          <cell r="G63">
            <v>7.48</v>
          </cell>
        </row>
        <row r="64">
          <cell r="G64">
            <v>99.51</v>
          </cell>
        </row>
        <row r="65">
          <cell r="G65">
            <v>11.11</v>
          </cell>
        </row>
        <row r="66">
          <cell r="G66">
            <v>16.03</v>
          </cell>
        </row>
        <row r="67">
          <cell r="G67">
            <v>67.459999999999994</v>
          </cell>
        </row>
        <row r="68">
          <cell r="G68">
            <v>247.38</v>
          </cell>
        </row>
        <row r="69">
          <cell r="G69">
            <v>41.1</v>
          </cell>
        </row>
        <row r="70">
          <cell r="G70">
            <v>461.99</v>
          </cell>
        </row>
        <row r="71">
          <cell r="G71">
            <v>42.54</v>
          </cell>
        </row>
        <row r="72">
          <cell r="G72">
            <v>12.67</v>
          </cell>
        </row>
        <row r="73">
          <cell r="G73">
            <v>8.3800000000000008</v>
          </cell>
        </row>
        <row r="74">
          <cell r="G74">
            <v>15.81</v>
          </cell>
        </row>
        <row r="75">
          <cell r="G75">
            <v>27.92</v>
          </cell>
        </row>
        <row r="76">
          <cell r="G76">
            <v>20</v>
          </cell>
        </row>
        <row r="77">
          <cell r="G77">
            <v>126.12</v>
          </cell>
        </row>
        <row r="78">
          <cell r="G78">
            <v>33.97</v>
          </cell>
        </row>
        <row r="79">
          <cell r="G79">
            <v>80</v>
          </cell>
        </row>
        <row r="80">
          <cell r="G80">
            <v>10.199999999999999</v>
          </cell>
        </row>
        <row r="81">
          <cell r="G81">
            <v>88.19</v>
          </cell>
        </row>
        <row r="82">
          <cell r="G82">
            <v>13.27</v>
          </cell>
        </row>
        <row r="83">
          <cell r="G83">
            <v>18.64</v>
          </cell>
        </row>
        <row r="84">
          <cell r="G84">
            <v>16.78</v>
          </cell>
        </row>
        <row r="85">
          <cell r="G85">
            <v>18.600000000000001</v>
          </cell>
        </row>
        <row r="86">
          <cell r="G86">
            <v>7.7</v>
          </cell>
        </row>
        <row r="87">
          <cell r="G87">
            <v>246.13</v>
          </cell>
        </row>
        <row r="88">
          <cell r="G88">
            <v>141.26</v>
          </cell>
        </row>
        <row r="89">
          <cell r="G89">
            <v>21.06</v>
          </cell>
        </row>
        <row r="90">
          <cell r="G90">
            <v>9.56</v>
          </cell>
        </row>
        <row r="91">
          <cell r="G91">
            <v>35.85</v>
          </cell>
        </row>
        <row r="92">
          <cell r="G92">
            <v>11.83</v>
          </cell>
        </row>
        <row r="93">
          <cell r="G93">
            <v>168.94</v>
          </cell>
        </row>
        <row r="94">
          <cell r="G94">
            <v>142.24</v>
          </cell>
        </row>
        <row r="95">
          <cell r="G95">
            <v>18.25</v>
          </cell>
        </row>
        <row r="96">
          <cell r="G96">
            <v>31.87</v>
          </cell>
        </row>
        <row r="97">
          <cell r="G97">
            <v>33.799999999999997</v>
          </cell>
        </row>
        <row r="98">
          <cell r="G98">
            <v>51.98</v>
          </cell>
        </row>
        <row r="99">
          <cell r="G99">
            <v>27.15</v>
          </cell>
        </row>
        <row r="100">
          <cell r="G100">
            <v>67</v>
          </cell>
        </row>
        <row r="101">
          <cell r="G101">
            <v>31.03</v>
          </cell>
        </row>
        <row r="102">
          <cell r="G102">
            <v>8.39</v>
          </cell>
        </row>
        <row r="103">
          <cell r="G103">
            <v>134.32</v>
          </cell>
        </row>
        <row r="104">
          <cell r="G104">
            <v>20.239999999999998</v>
          </cell>
        </row>
        <row r="105">
          <cell r="G105">
            <v>118.28</v>
          </cell>
        </row>
        <row r="106">
          <cell r="G106">
            <v>21.44</v>
          </cell>
        </row>
        <row r="107">
          <cell r="G107">
            <v>13.11</v>
          </cell>
        </row>
        <row r="108">
          <cell r="G108">
            <v>10.25</v>
          </cell>
        </row>
        <row r="109">
          <cell r="G109">
            <v>111.51</v>
          </cell>
        </row>
        <row r="110">
          <cell r="G110">
            <v>747</v>
          </cell>
        </row>
        <row r="111">
          <cell r="G111">
            <v>98.82</v>
          </cell>
        </row>
        <row r="112">
          <cell r="G112">
            <v>43.67</v>
          </cell>
        </row>
        <row r="113">
          <cell r="G113">
            <v>17.77</v>
          </cell>
        </row>
        <row r="114">
          <cell r="G114">
            <v>18.079999999999998</v>
          </cell>
        </row>
        <row r="115">
          <cell r="G115">
            <v>115.73</v>
          </cell>
        </row>
        <row r="116">
          <cell r="G116">
            <v>44.11</v>
          </cell>
        </row>
        <row r="117">
          <cell r="G117">
            <v>371.98</v>
          </cell>
        </row>
        <row r="118">
          <cell r="G118">
            <v>126.57</v>
          </cell>
        </row>
        <row r="119">
          <cell r="G119">
            <v>51.93</v>
          </cell>
        </row>
        <row r="120">
          <cell r="G120">
            <v>152.35</v>
          </cell>
        </row>
        <row r="121">
          <cell r="G121">
            <v>106.27</v>
          </cell>
        </row>
        <row r="122">
          <cell r="G122">
            <v>492.81</v>
          </cell>
        </row>
        <row r="123">
          <cell r="G123">
            <v>35.22</v>
          </cell>
        </row>
        <row r="124">
          <cell r="G124">
            <v>7.06</v>
          </cell>
        </row>
        <row r="125">
          <cell r="G125">
            <v>32.49</v>
          </cell>
        </row>
        <row r="126">
          <cell r="G126">
            <v>43.17</v>
          </cell>
        </row>
        <row r="127">
          <cell r="G127">
            <v>87.48</v>
          </cell>
        </row>
        <row r="128">
          <cell r="G128">
            <v>7.26</v>
          </cell>
        </row>
        <row r="129">
          <cell r="G129">
            <v>95.09</v>
          </cell>
        </row>
        <row r="130">
          <cell r="G130">
            <v>58</v>
          </cell>
        </row>
        <row r="131">
          <cell r="G131">
            <v>28.6</v>
          </cell>
        </row>
        <row r="132">
          <cell r="G132">
            <v>15.09</v>
          </cell>
        </row>
        <row r="133">
          <cell r="G133">
            <v>63.02</v>
          </cell>
        </row>
        <row r="134">
          <cell r="G134">
            <v>127.63</v>
          </cell>
        </row>
        <row r="135">
          <cell r="G135">
            <v>47.37</v>
          </cell>
        </row>
        <row r="136">
          <cell r="G136">
            <v>46.48</v>
          </cell>
        </row>
        <row r="137">
          <cell r="G137">
            <v>42.89</v>
          </cell>
        </row>
        <row r="138">
          <cell r="G138">
            <v>23.23</v>
          </cell>
        </row>
        <row r="139">
          <cell r="G139">
            <v>21.97</v>
          </cell>
        </row>
        <row r="140">
          <cell r="G140">
            <v>87.85</v>
          </cell>
        </row>
        <row r="141">
          <cell r="G141">
            <v>33.29</v>
          </cell>
        </row>
        <row r="142">
          <cell r="G142">
            <v>158</v>
          </cell>
        </row>
        <row r="143">
          <cell r="G143">
            <v>1068.31</v>
          </cell>
        </row>
        <row r="144">
          <cell r="G144">
            <v>55.89</v>
          </cell>
        </row>
        <row r="145">
          <cell r="G145">
            <v>1879.67</v>
          </cell>
        </row>
        <row r="146">
          <cell r="G146">
            <v>72.28</v>
          </cell>
        </row>
        <row r="147">
          <cell r="G147">
            <v>74.63</v>
          </cell>
        </row>
        <row r="148">
          <cell r="G148">
            <v>409.17</v>
          </cell>
        </row>
        <row r="149">
          <cell r="G149">
            <v>221.73</v>
          </cell>
        </row>
        <row r="150">
          <cell r="G150">
            <v>48.51</v>
          </cell>
        </row>
        <row r="151">
          <cell r="G151">
            <v>97.78</v>
          </cell>
        </row>
        <row r="152">
          <cell r="G152">
            <v>97.5</v>
          </cell>
        </row>
        <row r="153">
          <cell r="G153">
            <v>231.3</v>
          </cell>
        </row>
        <row r="154">
          <cell r="G154">
            <v>7.77</v>
          </cell>
        </row>
        <row r="155">
          <cell r="G155">
            <v>215.63</v>
          </cell>
        </row>
        <row r="156">
          <cell r="G156">
            <v>307.22000000000003</v>
          </cell>
        </row>
        <row r="157">
          <cell r="G157">
            <v>54.32</v>
          </cell>
        </row>
        <row r="158">
          <cell r="G158">
            <v>48.2</v>
          </cell>
        </row>
        <row r="159">
          <cell r="G159">
            <v>26.8</v>
          </cell>
        </row>
        <row r="160">
          <cell r="G160">
            <v>72.760000000000005</v>
          </cell>
        </row>
        <row r="161">
          <cell r="G161">
            <v>5.22</v>
          </cell>
        </row>
        <row r="162">
          <cell r="G162">
            <v>20.84</v>
          </cell>
        </row>
        <row r="163">
          <cell r="G163">
            <v>250.22</v>
          </cell>
        </row>
        <row r="164">
          <cell r="G164">
            <v>46.78</v>
          </cell>
        </row>
        <row r="165">
          <cell r="G165">
            <v>170.03</v>
          </cell>
        </row>
        <row r="166">
          <cell r="G166">
            <v>41.69</v>
          </cell>
        </row>
        <row r="167">
          <cell r="G167">
            <v>9.33</v>
          </cell>
        </row>
        <row r="168">
          <cell r="G168">
            <v>100</v>
          </cell>
        </row>
        <row r="169">
          <cell r="G169">
            <v>392.46</v>
          </cell>
        </row>
        <row r="170">
          <cell r="G170">
            <v>87.08</v>
          </cell>
        </row>
        <row r="171">
          <cell r="G171">
            <v>19</v>
          </cell>
        </row>
        <row r="172">
          <cell r="G172">
            <v>136.91</v>
          </cell>
        </row>
        <row r="173">
          <cell r="G173">
            <v>8.09</v>
          </cell>
        </row>
        <row r="174">
          <cell r="G174">
            <v>24.77</v>
          </cell>
        </row>
        <row r="175">
          <cell r="G175">
            <v>123</v>
          </cell>
        </row>
        <row r="176">
          <cell r="G176">
            <v>-307.22000000000003</v>
          </cell>
        </row>
        <row r="177">
          <cell r="G177">
            <v>6224.27</v>
          </cell>
        </row>
        <row r="178">
          <cell r="G178">
            <v>7.73</v>
          </cell>
        </row>
        <row r="179">
          <cell r="G179">
            <v>66.13</v>
          </cell>
        </row>
        <row r="180">
          <cell r="G180">
            <v>30.87</v>
          </cell>
        </row>
        <row r="181">
          <cell r="G181">
            <v>23.5</v>
          </cell>
        </row>
        <row r="182">
          <cell r="G182">
            <v>6.26</v>
          </cell>
        </row>
        <row r="183">
          <cell r="G183">
            <v>18.53</v>
          </cell>
        </row>
        <row r="184">
          <cell r="G184">
            <v>157.76</v>
          </cell>
        </row>
        <row r="185">
          <cell r="G185">
            <v>114.12</v>
          </cell>
        </row>
        <row r="186">
          <cell r="G186">
            <v>405.26</v>
          </cell>
        </row>
        <row r="187">
          <cell r="G187">
            <v>25.63</v>
          </cell>
        </row>
        <row r="188">
          <cell r="G188">
            <v>184.29</v>
          </cell>
        </row>
        <row r="189">
          <cell r="G189">
            <v>39.619999999999997</v>
          </cell>
        </row>
        <row r="190">
          <cell r="G190">
            <v>356.81</v>
          </cell>
        </row>
        <row r="191">
          <cell r="G191">
            <v>129.72999999999999</v>
          </cell>
        </row>
        <row r="192">
          <cell r="G192">
            <v>411.47</v>
          </cell>
        </row>
        <row r="193">
          <cell r="G193">
            <v>10.6</v>
          </cell>
        </row>
        <row r="194">
          <cell r="G194">
            <v>228.16</v>
          </cell>
        </row>
        <row r="195">
          <cell r="G195">
            <v>53.23</v>
          </cell>
        </row>
        <row r="196">
          <cell r="G196">
            <v>138.35</v>
          </cell>
        </row>
        <row r="197">
          <cell r="G197">
            <v>9.2899999999999991</v>
          </cell>
        </row>
        <row r="198">
          <cell r="G198">
            <v>10.43</v>
          </cell>
        </row>
        <row r="199">
          <cell r="G199">
            <v>40.51</v>
          </cell>
        </row>
        <row r="200">
          <cell r="G200">
            <v>16.440000000000001</v>
          </cell>
        </row>
        <row r="201">
          <cell r="G201">
            <v>45.32</v>
          </cell>
        </row>
        <row r="202">
          <cell r="G202">
            <v>61.98</v>
          </cell>
        </row>
        <row r="203">
          <cell r="G203">
            <v>101.55</v>
          </cell>
        </row>
        <row r="204">
          <cell r="G204">
            <v>95.61</v>
          </cell>
        </row>
        <row r="205">
          <cell r="G205">
            <v>28.27</v>
          </cell>
        </row>
        <row r="206">
          <cell r="G206">
            <v>209.21</v>
          </cell>
        </row>
        <row r="207">
          <cell r="G207">
            <v>71.650000000000006</v>
          </cell>
        </row>
        <row r="208">
          <cell r="G208">
            <v>172.57</v>
          </cell>
        </row>
        <row r="209">
          <cell r="G209">
            <v>46.38</v>
          </cell>
        </row>
        <row r="210">
          <cell r="G210">
            <v>13.78</v>
          </cell>
        </row>
        <row r="211">
          <cell r="G211">
            <v>13.07</v>
          </cell>
        </row>
        <row r="212">
          <cell r="G212">
            <v>216.75</v>
          </cell>
        </row>
        <row r="213">
          <cell r="G213">
            <v>16.77</v>
          </cell>
        </row>
        <row r="214">
          <cell r="G214">
            <v>5.17</v>
          </cell>
        </row>
        <row r="215">
          <cell r="G215">
            <v>76.61</v>
          </cell>
        </row>
        <row r="216">
          <cell r="G216">
            <v>25</v>
          </cell>
        </row>
        <row r="217">
          <cell r="G217">
            <v>160.87</v>
          </cell>
        </row>
        <row r="218">
          <cell r="G218">
            <v>58.14</v>
          </cell>
        </row>
        <row r="219">
          <cell r="G219">
            <v>133.09</v>
          </cell>
        </row>
        <row r="220">
          <cell r="G220">
            <v>200.68</v>
          </cell>
        </row>
        <row r="221">
          <cell r="G221">
            <v>-16.77</v>
          </cell>
        </row>
        <row r="222">
          <cell r="G222">
            <v>-76.61</v>
          </cell>
        </row>
        <row r="223">
          <cell r="G223">
            <v>14.65</v>
          </cell>
        </row>
        <row r="224">
          <cell r="G224">
            <v>180.4</v>
          </cell>
        </row>
        <row r="225">
          <cell r="G225">
            <v>509.01</v>
          </cell>
        </row>
        <row r="226">
          <cell r="G226">
            <v>16.77</v>
          </cell>
        </row>
        <row r="227">
          <cell r="G227">
            <v>22.76</v>
          </cell>
        </row>
        <row r="228">
          <cell r="G228">
            <v>533.99</v>
          </cell>
        </row>
        <row r="229">
          <cell r="G229">
            <v>76.61</v>
          </cell>
        </row>
        <row r="230">
          <cell r="G230">
            <v>39.01</v>
          </cell>
        </row>
        <row r="231">
          <cell r="G231">
            <v>5.32</v>
          </cell>
        </row>
        <row r="232">
          <cell r="G232">
            <v>47.03</v>
          </cell>
        </row>
        <row r="233">
          <cell r="G233">
            <v>512.64</v>
          </cell>
        </row>
        <row r="234">
          <cell r="G234">
            <v>15.22</v>
          </cell>
        </row>
        <row r="235">
          <cell r="G235">
            <v>153.49</v>
          </cell>
        </row>
        <row r="236">
          <cell r="G236">
            <v>31.49</v>
          </cell>
        </row>
        <row r="237">
          <cell r="G237">
            <v>34.520000000000003</v>
          </cell>
        </row>
        <row r="238">
          <cell r="G238">
            <v>1.58</v>
          </cell>
        </row>
        <row r="239">
          <cell r="G239">
            <v>133.13999999999999</v>
          </cell>
        </row>
        <row r="240">
          <cell r="G240">
            <v>1194.25</v>
          </cell>
        </row>
        <row r="241">
          <cell r="G241">
            <v>70.56</v>
          </cell>
        </row>
        <row r="242">
          <cell r="G242">
            <v>137.58000000000001</v>
          </cell>
        </row>
        <row r="243">
          <cell r="G243">
            <v>549.32000000000005</v>
          </cell>
        </row>
        <row r="244">
          <cell r="G244">
            <v>-123</v>
          </cell>
        </row>
      </sheetData>
      <sheetData sheetId="8" refreshError="1"/>
      <sheetData sheetId="9"/>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Balance"/>
      <sheetName val="kWh"/>
      <sheetName val="Estimates"/>
      <sheetName val="Revenue"/>
      <sheetName val="Expenses"/>
      <sheetName val="Reconciliation"/>
      <sheetName val="AnnRpt"/>
      <sheetName val="Report"/>
      <sheetName val="REPORTS"/>
      <sheetName val="Alloc"/>
      <sheetName val="Inc"/>
      <sheetName val="LIIncSt"/>
      <sheetName val="Liabilities Rec List"/>
      <sheetName val="FY15 PSA JE Upload Template"/>
      <sheetName val="Unbilled file"/>
      <sheetName val="Summary"/>
      <sheetName val="PSA Support"/>
      <sheetName val="Manual input"/>
      <sheetName val="Drop-Down Values"/>
      <sheetName val="Increase"/>
      <sheetName val="DATA"/>
    </sheetNames>
    <sheetDataSet>
      <sheetData sheetId="0" refreshError="1">
        <row r="7">
          <cell r="D7">
            <v>1</v>
          </cell>
        </row>
        <row r="9">
          <cell r="C9" t="str">
            <v>2006</v>
          </cell>
        </row>
        <row r="10">
          <cell r="C10" t="str">
            <v>2005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Mar06"/>
      <sheetName val="Mar07"/>
      <sheetName val="Mar08"/>
      <sheetName val="Mar09"/>
      <sheetName val="Mar10"/>
      <sheetName val="Mar11"/>
    </sheetNames>
    <sheetDataSet>
      <sheetData sheetId="0"/>
      <sheetData sheetId="1"/>
      <sheetData sheetId="2"/>
      <sheetData sheetId="3"/>
      <sheetData sheetId="4">
        <row r="3">
          <cell r="B3">
            <v>2759095104</v>
          </cell>
          <cell r="C3" t="str">
            <v>BALL METAL BEVERAGE, CONTAINER</v>
          </cell>
          <cell r="D3" t="str">
            <v>EAST</v>
          </cell>
          <cell r="E3">
            <v>875</v>
          </cell>
          <cell r="F3">
            <v>875</v>
          </cell>
          <cell r="G3">
            <v>875</v>
          </cell>
          <cell r="H3" t="str">
            <v/>
          </cell>
          <cell r="I3" t="str">
            <v>KEVIN</v>
          </cell>
          <cell r="J3" t="str">
            <v>CUSHING</v>
          </cell>
          <cell r="K3" t="str">
            <v>Hess</v>
          </cell>
        </row>
        <row r="4">
          <cell r="B4">
            <v>2899095108</v>
          </cell>
          <cell r="C4" t="str">
            <v>QUAD GRAPHICS INC</v>
          </cell>
          <cell r="D4" t="str">
            <v>EAST</v>
          </cell>
          <cell r="E4">
            <v>700</v>
          </cell>
          <cell r="F4">
            <v>700</v>
          </cell>
          <cell r="G4">
            <v>700</v>
          </cell>
          <cell r="H4" t="str">
            <v/>
          </cell>
          <cell r="I4" t="str">
            <v>KEVIN</v>
          </cell>
          <cell r="J4" t="str">
            <v>CUSHING</v>
          </cell>
          <cell r="K4" t="str">
            <v>UGIES Gasmark</v>
          </cell>
        </row>
        <row r="5">
          <cell r="B5">
            <v>779095108</v>
          </cell>
          <cell r="C5" t="str">
            <v>SKIDMORE COLLEGE N BROADWAY</v>
          </cell>
          <cell r="D5" t="str">
            <v>EAST</v>
          </cell>
          <cell r="E5">
            <v>0</v>
          </cell>
          <cell r="F5">
            <v>0</v>
          </cell>
          <cell r="G5">
            <v>0</v>
          </cell>
          <cell r="H5" t="str">
            <v/>
          </cell>
          <cell r="I5" t="str">
            <v>KEVIN</v>
          </cell>
          <cell r="J5" t="str">
            <v>CUSHING</v>
          </cell>
        </row>
        <row r="6">
          <cell r="B6">
            <v>4679058107</v>
          </cell>
          <cell r="C6" t="str">
            <v>CNY CENTRO INCORPORATED</v>
          </cell>
          <cell r="D6" t="str">
            <v>WEST</v>
          </cell>
          <cell r="E6">
            <v>0</v>
          </cell>
          <cell r="F6">
            <v>0</v>
          </cell>
          <cell r="G6" t="str">
            <v/>
          </cell>
          <cell r="H6">
            <v>0</v>
          </cell>
          <cell r="I6" t="str">
            <v>WALLY</v>
          </cell>
          <cell r="J6" t="str">
            <v xml:space="preserve">DENGOS </v>
          </cell>
        </row>
        <row r="7">
          <cell r="B7">
            <v>7179042102</v>
          </cell>
          <cell r="C7" t="str">
            <v>LOCKHEED MARTIN CORP</v>
          </cell>
          <cell r="D7" t="str">
            <v>WEST</v>
          </cell>
          <cell r="E7">
            <v>0</v>
          </cell>
          <cell r="F7">
            <v>0</v>
          </cell>
          <cell r="G7" t="str">
            <v/>
          </cell>
          <cell r="H7">
            <v>0</v>
          </cell>
          <cell r="I7" t="str">
            <v>WALLY</v>
          </cell>
          <cell r="J7" t="str">
            <v xml:space="preserve">DENGOS </v>
          </cell>
        </row>
        <row r="8">
          <cell r="B8">
            <v>2459038121</v>
          </cell>
          <cell r="C8" t="str">
            <v>METALICO ALUMINUM RECOVERY INC</v>
          </cell>
          <cell r="D8" t="str">
            <v>WEST</v>
          </cell>
          <cell r="E8">
            <v>0</v>
          </cell>
          <cell r="F8">
            <v>0</v>
          </cell>
          <cell r="G8" t="str">
            <v/>
          </cell>
          <cell r="H8">
            <v>0</v>
          </cell>
          <cell r="I8" t="str">
            <v>WALLY</v>
          </cell>
          <cell r="J8" t="str">
            <v xml:space="preserve">DENGOS </v>
          </cell>
        </row>
        <row r="9">
          <cell r="B9">
            <v>554079006</v>
          </cell>
          <cell r="C9" t="str">
            <v>AMRI RENSSELAER INC.(ORGANICHEM CORP)</v>
          </cell>
          <cell r="D9" t="str">
            <v>EAST</v>
          </cell>
          <cell r="E9">
            <v>0</v>
          </cell>
          <cell r="F9">
            <v>0</v>
          </cell>
          <cell r="G9">
            <v>0</v>
          </cell>
          <cell r="H9" t="str">
            <v/>
          </cell>
          <cell r="I9" t="str">
            <v>MICHAEL</v>
          </cell>
          <cell r="J9" t="str">
            <v>DIACETIS</v>
          </cell>
        </row>
        <row r="10">
          <cell r="B10">
            <v>4699937109</v>
          </cell>
          <cell r="C10" t="str">
            <v>FREIHOFER BAKING CO PROSPECT</v>
          </cell>
          <cell r="D10" t="str">
            <v>EAST</v>
          </cell>
          <cell r="E10">
            <v>0</v>
          </cell>
          <cell r="F10">
            <v>0</v>
          </cell>
          <cell r="G10">
            <v>0</v>
          </cell>
          <cell r="H10" t="str">
            <v/>
          </cell>
          <cell r="I10" t="str">
            <v>MICHAEL</v>
          </cell>
          <cell r="J10" t="str">
            <v>DIACETIS</v>
          </cell>
        </row>
        <row r="11">
          <cell r="B11">
            <v>4799937129</v>
          </cell>
          <cell r="C11" t="str">
            <v>NUSTAR MARKETING LLC</v>
          </cell>
          <cell r="D11" t="str">
            <v>EAST</v>
          </cell>
          <cell r="E11">
            <v>0</v>
          </cell>
          <cell r="F11">
            <v>0</v>
          </cell>
          <cell r="G11">
            <v>0</v>
          </cell>
          <cell r="H11" t="str">
            <v/>
          </cell>
          <cell r="I11" t="str">
            <v>MICHAEL</v>
          </cell>
          <cell r="J11" t="str">
            <v>DIACETIS</v>
          </cell>
        </row>
        <row r="12">
          <cell r="B12">
            <v>2819038109</v>
          </cell>
          <cell r="C12" t="str">
            <v>CARRIER CORPORATION</v>
          </cell>
          <cell r="D12" t="str">
            <v>WEST</v>
          </cell>
          <cell r="E12">
            <v>0</v>
          </cell>
          <cell r="F12">
            <v>0</v>
          </cell>
          <cell r="G12" t="str">
            <v/>
          </cell>
          <cell r="H12">
            <v>0</v>
          </cell>
          <cell r="I12" t="str">
            <v>JOHN</v>
          </cell>
          <cell r="J12" t="str">
            <v xml:space="preserve">FIUME </v>
          </cell>
        </row>
        <row r="13">
          <cell r="B13">
            <v>4619058109</v>
          </cell>
          <cell r="C13" t="str">
            <v>CO ONON FACILITIES MANAGEMEN, STEAM</v>
          </cell>
          <cell r="D13" t="str">
            <v>WEST</v>
          </cell>
          <cell r="E13">
            <v>0</v>
          </cell>
          <cell r="F13">
            <v>0</v>
          </cell>
          <cell r="G13" t="str">
            <v/>
          </cell>
          <cell r="H13">
            <v>0</v>
          </cell>
          <cell r="I13" t="str">
            <v>JOHN</v>
          </cell>
          <cell r="J13" t="str">
            <v xml:space="preserve">FIUME </v>
          </cell>
        </row>
        <row r="14">
          <cell r="B14">
            <v>2759038109</v>
          </cell>
          <cell r="C14" t="str">
            <v>NEW VENTURE GEAR CORP</v>
          </cell>
          <cell r="D14" t="str">
            <v>WEST</v>
          </cell>
          <cell r="E14">
            <v>0</v>
          </cell>
          <cell r="F14">
            <v>0</v>
          </cell>
          <cell r="G14" t="str">
            <v/>
          </cell>
          <cell r="H14">
            <v>0</v>
          </cell>
          <cell r="I14" t="str">
            <v>CHRIS</v>
          </cell>
          <cell r="J14" t="str">
            <v xml:space="preserve">GORMAN </v>
          </cell>
        </row>
        <row r="15">
          <cell r="B15">
            <v>4599058101</v>
          </cell>
          <cell r="C15" t="str">
            <v>ST JOSEPHS HOSPITAL HLTH CTR</v>
          </cell>
          <cell r="D15" t="str">
            <v>WEST</v>
          </cell>
          <cell r="E15">
            <v>1</v>
          </cell>
          <cell r="F15">
            <v>1</v>
          </cell>
          <cell r="G15" t="str">
            <v/>
          </cell>
          <cell r="H15">
            <v>1</v>
          </cell>
          <cell r="I15" t="str">
            <v>CHRIS</v>
          </cell>
          <cell r="J15" t="str">
            <v xml:space="preserve">GORMAN </v>
          </cell>
          <cell r="K15" t="str">
            <v>Hess</v>
          </cell>
        </row>
        <row r="16">
          <cell r="B16">
            <v>6439058103</v>
          </cell>
          <cell r="C16" t="str">
            <v>SUNY HEALTH SCIENCE CENTER</v>
          </cell>
          <cell r="D16" t="str">
            <v>WEST</v>
          </cell>
          <cell r="E16">
            <v>1</v>
          </cell>
          <cell r="F16">
            <v>1</v>
          </cell>
          <cell r="G16" t="str">
            <v/>
          </cell>
          <cell r="H16">
            <v>1</v>
          </cell>
          <cell r="I16" t="str">
            <v>CHRIS</v>
          </cell>
          <cell r="J16" t="str">
            <v xml:space="preserve">GORMAN </v>
          </cell>
          <cell r="K16" t="str">
            <v>Hess</v>
          </cell>
        </row>
        <row r="17">
          <cell r="B17">
            <v>3239095118</v>
          </cell>
          <cell r="C17" t="str">
            <v>CASCADES TISSUE GROUP NY INC</v>
          </cell>
          <cell r="D17" t="str">
            <v>EAST</v>
          </cell>
          <cell r="E17">
            <v>0</v>
          </cell>
          <cell r="F17">
            <v>0</v>
          </cell>
          <cell r="G17">
            <v>0</v>
          </cell>
          <cell r="H17" t="str">
            <v/>
          </cell>
          <cell r="I17" t="str">
            <v>GARY</v>
          </cell>
          <cell r="J17" t="str">
            <v xml:space="preserve">GUSTIN </v>
          </cell>
        </row>
        <row r="18">
          <cell r="B18">
            <v>8779095106</v>
          </cell>
          <cell r="C18" t="str">
            <v>GE CO SCHDY-MAIN</v>
          </cell>
          <cell r="D18" t="str">
            <v>EAST</v>
          </cell>
          <cell r="E18">
            <v>0</v>
          </cell>
          <cell r="F18">
            <v>0</v>
          </cell>
          <cell r="G18">
            <v>0</v>
          </cell>
          <cell r="H18" t="str">
            <v/>
          </cell>
          <cell r="I18" t="str">
            <v>GARY</v>
          </cell>
          <cell r="J18" t="str">
            <v xml:space="preserve">GUSTIN </v>
          </cell>
        </row>
        <row r="19">
          <cell r="B19">
            <v>1499938109</v>
          </cell>
          <cell r="C19" t="str">
            <v>HONEYWELL FRICTION MTLS</v>
          </cell>
          <cell r="D19" t="str">
            <v>EAST</v>
          </cell>
          <cell r="E19">
            <v>0</v>
          </cell>
          <cell r="F19">
            <v>0</v>
          </cell>
          <cell r="G19">
            <v>0</v>
          </cell>
          <cell r="H19" t="str">
            <v/>
          </cell>
          <cell r="I19" t="str">
            <v>GARY</v>
          </cell>
          <cell r="J19" t="str">
            <v xml:space="preserve">GUSTIN </v>
          </cell>
        </row>
        <row r="20">
          <cell r="B20">
            <v>5959086102</v>
          </cell>
          <cell r="C20" t="str">
            <v>HUDSON VALLEY CC, VANDENBURG</v>
          </cell>
          <cell r="D20" t="str">
            <v>EAST</v>
          </cell>
          <cell r="E20">
            <v>1000</v>
          </cell>
          <cell r="F20">
            <v>1000</v>
          </cell>
          <cell r="G20">
            <v>1000</v>
          </cell>
          <cell r="H20" t="str">
            <v/>
          </cell>
          <cell r="I20" t="str">
            <v>GARY</v>
          </cell>
          <cell r="J20" t="str">
            <v xml:space="preserve">GUSTIN </v>
          </cell>
          <cell r="K20" t="str">
            <v>Hess</v>
          </cell>
        </row>
        <row r="21">
          <cell r="B21">
            <v>1479938103</v>
          </cell>
          <cell r="C21" t="str">
            <v>LYDALL MANNING CO</v>
          </cell>
          <cell r="D21" t="str">
            <v>EAST</v>
          </cell>
          <cell r="E21">
            <v>0</v>
          </cell>
          <cell r="F21">
            <v>0</v>
          </cell>
          <cell r="G21">
            <v>0</v>
          </cell>
          <cell r="H21" t="str">
            <v/>
          </cell>
          <cell r="I21" t="str">
            <v>GARY</v>
          </cell>
          <cell r="J21" t="str">
            <v xml:space="preserve">GUSTIN </v>
          </cell>
        </row>
        <row r="22">
          <cell r="B22">
            <v>7199937102</v>
          </cell>
          <cell r="C22" t="str">
            <v>MOHAWK PAPER MILLS INC COH 2</v>
          </cell>
          <cell r="D22" t="str">
            <v>EAST</v>
          </cell>
          <cell r="E22">
            <v>0</v>
          </cell>
          <cell r="F22">
            <v>0</v>
          </cell>
          <cell r="G22">
            <v>0</v>
          </cell>
          <cell r="H22" t="str">
            <v/>
          </cell>
          <cell r="I22" t="str">
            <v>GARY</v>
          </cell>
          <cell r="J22" t="str">
            <v xml:space="preserve">GUSTIN </v>
          </cell>
        </row>
        <row r="23">
          <cell r="B23">
            <v>3219095103</v>
          </cell>
          <cell r="C23" t="str">
            <v>MOHAWK PAPER MILLS INC, WATERFORD</v>
          </cell>
          <cell r="D23" t="str">
            <v>EAST</v>
          </cell>
          <cell r="E23">
            <v>0</v>
          </cell>
          <cell r="F23">
            <v>0</v>
          </cell>
          <cell r="G23">
            <v>0</v>
          </cell>
          <cell r="H23" t="str">
            <v/>
          </cell>
          <cell r="I23" t="str">
            <v>GARY</v>
          </cell>
          <cell r="J23" t="str">
            <v xml:space="preserve">GUSTIN </v>
          </cell>
        </row>
        <row r="24">
          <cell r="B24">
            <v>3099095121</v>
          </cell>
          <cell r="C24" t="str">
            <v>Momentive Performance Materials</v>
          </cell>
          <cell r="D24" t="str">
            <v>EAST</v>
          </cell>
          <cell r="E24">
            <v>0</v>
          </cell>
          <cell r="F24">
            <v>0</v>
          </cell>
          <cell r="G24">
            <v>0</v>
          </cell>
          <cell r="H24" t="str">
            <v/>
          </cell>
          <cell r="I24" t="str">
            <v>GARY</v>
          </cell>
          <cell r="J24" t="str">
            <v xml:space="preserve">GUSTIN </v>
          </cell>
        </row>
        <row r="25">
          <cell r="B25">
            <v>7279937108</v>
          </cell>
          <cell r="C25" t="str">
            <v>NORLITE CORP</v>
          </cell>
          <cell r="D25" t="str">
            <v>EAST</v>
          </cell>
          <cell r="E25">
            <v>0</v>
          </cell>
          <cell r="F25">
            <v>0</v>
          </cell>
          <cell r="G25">
            <v>0</v>
          </cell>
          <cell r="H25" t="str">
            <v/>
          </cell>
          <cell r="I25" t="str">
            <v>GARY</v>
          </cell>
          <cell r="J25" t="str">
            <v xml:space="preserve">GUSTIN </v>
          </cell>
        </row>
        <row r="26">
          <cell r="B26">
            <v>7939937100</v>
          </cell>
          <cell r="C26" t="str">
            <v>SAINT-GOBAIN ABRASIVES INC</v>
          </cell>
          <cell r="D26" t="str">
            <v>EAST</v>
          </cell>
          <cell r="E26">
            <v>0</v>
          </cell>
          <cell r="F26">
            <v>0</v>
          </cell>
          <cell r="G26">
            <v>0</v>
          </cell>
          <cell r="H26" t="str">
            <v/>
          </cell>
          <cell r="I26" t="str">
            <v>GARY</v>
          </cell>
          <cell r="J26" t="str">
            <v xml:space="preserve">GUSTIN </v>
          </cell>
        </row>
        <row r="27">
          <cell r="B27">
            <v>8719966102</v>
          </cell>
          <cell r="C27" t="str">
            <v>DEPT OF ARMY, FORT DRUM</v>
          </cell>
          <cell r="D27" t="str">
            <v>WEST</v>
          </cell>
          <cell r="E27">
            <v>5500</v>
          </cell>
          <cell r="F27">
            <v>0</v>
          </cell>
          <cell r="G27" t="str">
            <v/>
          </cell>
          <cell r="H27">
            <v>0</v>
          </cell>
          <cell r="I27" t="str">
            <v>JERRY</v>
          </cell>
          <cell r="J27" t="str">
            <v xml:space="preserve">HAENLIN </v>
          </cell>
        </row>
        <row r="28">
          <cell r="B28">
            <v>1659964101</v>
          </cell>
          <cell r="C28" t="str">
            <v>GREAT LAKES CHEESE OF NY INC</v>
          </cell>
          <cell r="D28" t="str">
            <v>WEST</v>
          </cell>
          <cell r="E28">
            <v>0</v>
          </cell>
          <cell r="F28">
            <v>0</v>
          </cell>
          <cell r="G28" t="str">
            <v/>
          </cell>
          <cell r="H28">
            <v>0</v>
          </cell>
          <cell r="I28" t="str">
            <v>JERRY</v>
          </cell>
          <cell r="J28" t="str">
            <v xml:space="preserve">HAENLIN </v>
          </cell>
        </row>
        <row r="29">
          <cell r="B29">
            <v>3239969122</v>
          </cell>
          <cell r="C29" t="str">
            <v>KNOWLTON TECHNOLOGIES LLC</v>
          </cell>
          <cell r="D29" t="str">
            <v>WEST</v>
          </cell>
          <cell r="E29">
            <v>0</v>
          </cell>
          <cell r="F29">
            <v>0</v>
          </cell>
          <cell r="G29" t="str">
            <v/>
          </cell>
          <cell r="H29">
            <v>0</v>
          </cell>
          <cell r="I29" t="str">
            <v>JERRY</v>
          </cell>
          <cell r="J29" t="str">
            <v xml:space="preserve">HAENLIN </v>
          </cell>
        </row>
        <row r="30">
          <cell r="B30">
            <v>8759095100</v>
          </cell>
          <cell r="C30" t="str">
            <v>ELLIS HOSPITAL</v>
          </cell>
          <cell r="D30" t="str">
            <v>EAST</v>
          </cell>
          <cell r="E30">
            <v>0</v>
          </cell>
          <cell r="F30">
            <v>0</v>
          </cell>
          <cell r="G30">
            <v>0</v>
          </cell>
          <cell r="H30" t="str">
            <v/>
          </cell>
          <cell r="I30" t="str">
            <v>NATHANIEL</v>
          </cell>
          <cell r="J30" t="str">
            <v>HANCOCK</v>
          </cell>
        </row>
        <row r="31">
          <cell r="B31">
            <v>6179095102</v>
          </cell>
          <cell r="C31" t="str">
            <v>VON ROLL ISOLA USA INC</v>
          </cell>
          <cell r="D31" t="str">
            <v>EAST</v>
          </cell>
          <cell r="E31">
            <v>0</v>
          </cell>
          <cell r="F31">
            <v>0</v>
          </cell>
          <cell r="G31">
            <v>0</v>
          </cell>
          <cell r="H31" t="str">
            <v/>
          </cell>
          <cell r="I31" t="str">
            <v>NATHANIEL</v>
          </cell>
          <cell r="J31" t="str">
            <v>HANCOCK</v>
          </cell>
        </row>
        <row r="32">
          <cell r="B32">
            <v>7619963117</v>
          </cell>
          <cell r="C32" t="str">
            <v>BURROWS PAPER CORP</v>
          </cell>
          <cell r="D32" t="str">
            <v>WEST</v>
          </cell>
          <cell r="E32">
            <v>0</v>
          </cell>
          <cell r="F32">
            <v>0</v>
          </cell>
          <cell r="G32" t="str">
            <v/>
          </cell>
          <cell r="H32">
            <v>0</v>
          </cell>
          <cell r="I32" t="str">
            <v>TOM</v>
          </cell>
          <cell r="J32" t="str">
            <v xml:space="preserve">HIGGINS </v>
          </cell>
        </row>
        <row r="33">
          <cell r="B33">
            <v>7639963104</v>
          </cell>
          <cell r="C33" t="str">
            <v>BURROWS PAPER CORPORATION</v>
          </cell>
          <cell r="D33" t="str">
            <v>WEST</v>
          </cell>
          <cell r="E33">
            <v>0</v>
          </cell>
          <cell r="F33">
            <v>0</v>
          </cell>
          <cell r="G33" t="str">
            <v/>
          </cell>
          <cell r="H33">
            <v>0</v>
          </cell>
          <cell r="I33" t="str">
            <v>TOM</v>
          </cell>
          <cell r="J33" t="str">
            <v xml:space="preserve">HIGGINS </v>
          </cell>
        </row>
        <row r="34">
          <cell r="B34">
            <v>4739036101</v>
          </cell>
          <cell r="C34" t="str">
            <v>ONEIDA NATION CASINO TURNING, STONE</v>
          </cell>
          <cell r="D34" t="str">
            <v>WEST</v>
          </cell>
          <cell r="E34">
            <v>0</v>
          </cell>
          <cell r="F34">
            <v>0</v>
          </cell>
          <cell r="G34" t="str">
            <v/>
          </cell>
          <cell r="H34">
            <v>0</v>
          </cell>
          <cell r="I34" t="str">
            <v>TOM</v>
          </cell>
          <cell r="J34" t="str">
            <v xml:space="preserve">HIGGINS </v>
          </cell>
        </row>
        <row r="35">
          <cell r="B35">
            <v>7099963100</v>
          </cell>
          <cell r="C35" t="str">
            <v>REMINGTON ARMS CO INC</v>
          </cell>
          <cell r="D35" t="str">
            <v>WEST</v>
          </cell>
          <cell r="E35">
            <v>0</v>
          </cell>
          <cell r="F35">
            <v>0</v>
          </cell>
          <cell r="G35" t="str">
            <v/>
          </cell>
          <cell r="H35">
            <v>0</v>
          </cell>
          <cell r="I35" t="str">
            <v>TOM</v>
          </cell>
          <cell r="J35" t="str">
            <v xml:space="preserve">HIGGINS </v>
          </cell>
        </row>
        <row r="36">
          <cell r="B36">
            <v>7139963122</v>
          </cell>
          <cell r="C36" t="str">
            <v>REMINGTON ARMS-AUX BOILER</v>
          </cell>
          <cell r="D36" t="str">
            <v>WEST</v>
          </cell>
          <cell r="E36">
            <v>0</v>
          </cell>
          <cell r="F36">
            <v>0</v>
          </cell>
          <cell r="G36" t="str">
            <v/>
          </cell>
          <cell r="H36">
            <v>0</v>
          </cell>
          <cell r="I36" t="str">
            <v>TOM</v>
          </cell>
          <cell r="J36" t="str">
            <v xml:space="preserve">HIGGINS </v>
          </cell>
        </row>
        <row r="37">
          <cell r="B37">
            <v>1639036106</v>
          </cell>
          <cell r="C37" t="str">
            <v>ROME STRIP STEEL CO</v>
          </cell>
          <cell r="D37" t="str">
            <v>WEST</v>
          </cell>
          <cell r="E37">
            <v>200</v>
          </cell>
          <cell r="F37">
            <v>0</v>
          </cell>
          <cell r="G37" t="str">
            <v/>
          </cell>
          <cell r="H37">
            <v>0</v>
          </cell>
          <cell r="I37" t="str">
            <v>TOM</v>
          </cell>
          <cell r="J37" t="str">
            <v xml:space="preserve">HIGGINS </v>
          </cell>
        </row>
        <row r="38">
          <cell r="B38">
            <v>4459036110</v>
          </cell>
          <cell r="C38" t="str">
            <v>STERLING POWER PTNRS LP</v>
          </cell>
          <cell r="D38" t="str">
            <v>WEST</v>
          </cell>
          <cell r="E38">
            <v>0</v>
          </cell>
          <cell r="F38">
            <v>0</v>
          </cell>
          <cell r="G38" t="str">
            <v/>
          </cell>
          <cell r="H38">
            <v>0</v>
          </cell>
          <cell r="I38" t="str">
            <v>TOM</v>
          </cell>
          <cell r="J38" t="str">
            <v xml:space="preserve">HIGGINS </v>
          </cell>
        </row>
        <row r="39">
          <cell r="B39">
            <v>3479038100</v>
          </cell>
          <cell r="C39" t="str">
            <v>CRUCIBLE STEEL COMPANY ERIR</v>
          </cell>
          <cell r="D39" t="str">
            <v>WEST</v>
          </cell>
          <cell r="E39">
            <v>0</v>
          </cell>
          <cell r="F39">
            <v>0</v>
          </cell>
          <cell r="G39" t="str">
            <v/>
          </cell>
          <cell r="H39">
            <v>0</v>
          </cell>
          <cell r="I39" t="str">
            <v>IGNAZIO</v>
          </cell>
          <cell r="J39" t="str">
            <v xml:space="preserve">LOPARCO </v>
          </cell>
        </row>
        <row r="40">
          <cell r="B40">
            <v>7139042100</v>
          </cell>
          <cell r="C40" t="str">
            <v>CROUSE HINDS INC</v>
          </cell>
          <cell r="D40" t="str">
            <v>WEST</v>
          </cell>
          <cell r="E40">
            <v>0</v>
          </cell>
          <cell r="F40">
            <v>0</v>
          </cell>
          <cell r="G40" t="str">
            <v/>
          </cell>
          <cell r="H40">
            <v>0</v>
          </cell>
          <cell r="I40" t="str">
            <v>GLYNN</v>
          </cell>
          <cell r="J40" t="str">
            <v>MATTHEWS</v>
          </cell>
        </row>
        <row r="41">
          <cell r="B41">
            <v>2299038101</v>
          </cell>
          <cell r="C41" t="str">
            <v>OBERDORFER INDUSTRIES</v>
          </cell>
          <cell r="D41" t="str">
            <v>WEST</v>
          </cell>
          <cell r="E41">
            <v>0</v>
          </cell>
          <cell r="F41">
            <v>0</v>
          </cell>
          <cell r="G41" t="str">
            <v/>
          </cell>
          <cell r="H41">
            <v>0</v>
          </cell>
          <cell r="I41" t="str">
            <v>GLYNN</v>
          </cell>
          <cell r="J41" t="str">
            <v>MATTHEWS</v>
          </cell>
        </row>
        <row r="42">
          <cell r="B42">
            <v>639093119</v>
          </cell>
          <cell r="C42" t="str">
            <v>SCA TISSUE NORTH AMERICA LLC</v>
          </cell>
          <cell r="D42" t="str">
            <v>EAST</v>
          </cell>
          <cell r="E42">
            <v>420</v>
          </cell>
          <cell r="F42">
            <v>420</v>
          </cell>
          <cell r="G42">
            <v>420</v>
          </cell>
          <cell r="H42" t="str">
            <v/>
          </cell>
          <cell r="I42" t="str">
            <v>JOHN</v>
          </cell>
          <cell r="J42" t="str">
            <v>MURPHY  J</v>
          </cell>
          <cell r="K42" t="str">
            <v>Hess</v>
          </cell>
        </row>
        <row r="43">
          <cell r="B43">
            <v>438097011</v>
          </cell>
          <cell r="C43" t="str">
            <v>NRG OSWEGO HARBOR POWER LLC</v>
          </cell>
          <cell r="D43" t="str">
            <v>WEST</v>
          </cell>
          <cell r="E43">
            <v>1000</v>
          </cell>
          <cell r="F43">
            <v>0</v>
          </cell>
          <cell r="G43" t="str">
            <v/>
          </cell>
          <cell r="H43">
            <v>0</v>
          </cell>
          <cell r="I43" t="str">
            <v>TIM S</v>
          </cell>
          <cell r="J43" t="str">
            <v>MURPHY T</v>
          </cell>
          <cell r="K43" t="str">
            <v>Sprague</v>
          </cell>
        </row>
        <row r="44">
          <cell r="B44">
            <v>5799937102</v>
          </cell>
          <cell r="C44" t="str">
            <v>VA MEDICAL CENTER ALBANY</v>
          </cell>
          <cell r="D44" t="str">
            <v>EAST</v>
          </cell>
          <cell r="E44">
            <v>0</v>
          </cell>
          <cell r="F44">
            <v>0</v>
          </cell>
          <cell r="G44">
            <v>0</v>
          </cell>
          <cell r="H44" t="str">
            <v/>
          </cell>
          <cell r="I44" t="str">
            <v>SUE</v>
          </cell>
          <cell r="J44" t="str">
            <v>NEALON</v>
          </cell>
        </row>
        <row r="45">
          <cell r="B45">
            <v>179987109</v>
          </cell>
          <cell r="C45" t="str">
            <v>HP HOOD INC ONEIDA</v>
          </cell>
          <cell r="D45" t="str">
            <v>WEST</v>
          </cell>
          <cell r="E45">
            <v>0</v>
          </cell>
          <cell r="F45">
            <v>0</v>
          </cell>
          <cell r="G45" t="str">
            <v/>
          </cell>
          <cell r="H45">
            <v>0</v>
          </cell>
          <cell r="I45" t="str">
            <v>MIKE</v>
          </cell>
          <cell r="J45" t="str">
            <v>PILAWA</v>
          </cell>
        </row>
        <row r="46">
          <cell r="B46">
            <v>4479036107</v>
          </cell>
          <cell r="C46" t="str">
            <v>HP HOOD INC VERNON</v>
          </cell>
          <cell r="D46" t="str">
            <v>WEST</v>
          </cell>
          <cell r="E46">
            <v>0</v>
          </cell>
          <cell r="F46">
            <v>0</v>
          </cell>
          <cell r="G46" t="str">
            <v/>
          </cell>
          <cell r="H46">
            <v>0</v>
          </cell>
          <cell r="I46" t="str">
            <v>MIKE</v>
          </cell>
          <cell r="J46" t="str">
            <v>PILAWA</v>
          </cell>
        </row>
        <row r="47">
          <cell r="B47">
            <v>919036105</v>
          </cell>
          <cell r="C47" t="str">
            <v>NYS MIDSTATE CORR FACILITY</v>
          </cell>
          <cell r="D47" t="str">
            <v>WEST</v>
          </cell>
          <cell r="E47">
            <v>100</v>
          </cell>
          <cell r="F47">
            <v>100</v>
          </cell>
          <cell r="G47" t="str">
            <v/>
          </cell>
          <cell r="H47">
            <v>100</v>
          </cell>
          <cell r="I47" t="str">
            <v>MIKE</v>
          </cell>
          <cell r="J47" t="str">
            <v>PILAWA</v>
          </cell>
          <cell r="K47" t="str">
            <v>National Fuel Resources</v>
          </cell>
        </row>
        <row r="48">
          <cell r="B48">
            <v>2039036105</v>
          </cell>
          <cell r="C48" t="str">
            <v>NYS MOHAWK CORR FACILITY</v>
          </cell>
          <cell r="D48" t="str">
            <v>WEST</v>
          </cell>
          <cell r="E48">
            <v>35</v>
          </cell>
          <cell r="F48">
            <v>35</v>
          </cell>
          <cell r="G48" t="str">
            <v/>
          </cell>
          <cell r="H48">
            <v>35</v>
          </cell>
          <cell r="I48" t="str">
            <v>MIKE</v>
          </cell>
          <cell r="J48" t="str">
            <v>PILAWA</v>
          </cell>
          <cell r="K48" t="str">
            <v>National Fuel Resources</v>
          </cell>
        </row>
        <row r="49">
          <cell r="B49">
            <v>3199036106</v>
          </cell>
          <cell r="C49" t="str">
            <v>NYS MOHAWK VALLEY PSYCH CTR</v>
          </cell>
          <cell r="D49" t="str">
            <v>WEST</v>
          </cell>
          <cell r="E49">
            <v>180</v>
          </cell>
          <cell r="F49">
            <v>180</v>
          </cell>
          <cell r="G49" t="str">
            <v/>
          </cell>
          <cell r="H49">
            <v>180</v>
          </cell>
          <cell r="I49" t="str">
            <v>MIKE</v>
          </cell>
          <cell r="J49" t="str">
            <v>PILAWA</v>
          </cell>
          <cell r="K49" t="str">
            <v>National Fuel Resources</v>
          </cell>
        </row>
        <row r="50">
          <cell r="B50">
            <v>999036109</v>
          </cell>
          <cell r="C50" t="str">
            <v>SPECIAL METALS CORP</v>
          </cell>
          <cell r="D50" t="str">
            <v>WEST</v>
          </cell>
          <cell r="E50">
            <v>0</v>
          </cell>
          <cell r="F50">
            <v>0</v>
          </cell>
          <cell r="G50" t="str">
            <v/>
          </cell>
          <cell r="H50">
            <v>0</v>
          </cell>
          <cell r="I50" t="str">
            <v>MIKE</v>
          </cell>
          <cell r="J50" t="str">
            <v>PILAWA</v>
          </cell>
        </row>
        <row r="51">
          <cell r="B51">
            <v>2799036107</v>
          </cell>
          <cell r="C51" t="str">
            <v>ST ELIZABETH MED CTR</v>
          </cell>
          <cell r="D51" t="str">
            <v>WEST</v>
          </cell>
          <cell r="E51">
            <v>0</v>
          </cell>
          <cell r="F51">
            <v>0</v>
          </cell>
          <cell r="G51" t="str">
            <v/>
          </cell>
          <cell r="H51">
            <v>0</v>
          </cell>
          <cell r="I51" t="str">
            <v>MIKE</v>
          </cell>
          <cell r="J51" t="str">
            <v>PILAWA</v>
          </cell>
        </row>
        <row r="52">
          <cell r="B52">
            <v>9599994107</v>
          </cell>
          <cell r="C52" t="str">
            <v>FIBERGLASS INDUSTRIES INC</v>
          </cell>
          <cell r="D52" t="str">
            <v>WEST</v>
          </cell>
          <cell r="E52">
            <v>0</v>
          </cell>
          <cell r="F52">
            <v>0</v>
          </cell>
          <cell r="G52" t="str">
            <v/>
          </cell>
          <cell r="H52">
            <v>0</v>
          </cell>
          <cell r="I52" t="str">
            <v>TOM</v>
          </cell>
          <cell r="J52" t="str">
            <v>WIND</v>
          </cell>
        </row>
        <row r="53">
          <cell r="B53">
            <v>619997107</v>
          </cell>
          <cell r="C53" t="str">
            <v>KEYMARK CORPORATION</v>
          </cell>
          <cell r="D53" t="str">
            <v>WEST</v>
          </cell>
          <cell r="E53">
            <v>0</v>
          </cell>
          <cell r="F53">
            <v>0</v>
          </cell>
          <cell r="G53" t="str">
            <v/>
          </cell>
          <cell r="H53">
            <v>0</v>
          </cell>
          <cell r="I53" t="str">
            <v>TOM</v>
          </cell>
          <cell r="J53" t="str">
            <v>WIND</v>
          </cell>
        </row>
        <row r="54">
          <cell r="B54">
            <v>639997103</v>
          </cell>
          <cell r="C54" t="str">
            <v>KEYMARK CORPORATION</v>
          </cell>
          <cell r="D54" t="str">
            <v>WEST</v>
          </cell>
          <cell r="E54">
            <v>0</v>
          </cell>
          <cell r="F54">
            <v>0</v>
          </cell>
          <cell r="G54" t="str">
            <v/>
          </cell>
          <cell r="H54">
            <v>0</v>
          </cell>
          <cell r="I54" t="str">
            <v>TOM</v>
          </cell>
          <cell r="J54" t="str">
            <v>WIND</v>
          </cell>
        </row>
      </sheetData>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_FY11_V6(R2)_w.GrossUB"/>
      <sheetName val="LI_FY11_V6(R2)_w.NetUB"/>
      <sheetName val="Comparison_5yrs(LI)"/>
      <sheetName val="Contracts with codes"/>
      <sheetName val="Points"/>
      <sheetName val="Menu"/>
      <sheetName val="LI_FY11_V6(R2)_w_GrossUB"/>
      <sheetName val="LI_FY11_V6(R2)_w_NetUB"/>
    </sheetNames>
    <sheetDataSet>
      <sheetData sheetId="0" refreshError="1"/>
      <sheetData sheetId="1" refreshError="1"/>
      <sheetData sheetId="2">
        <row r="1">
          <cell r="A1" t="str">
            <v>5 Years Margin Summary For GRM - LI</v>
          </cell>
          <cell r="E1">
            <v>0.59652777777777777</v>
          </cell>
          <cell r="F1">
            <v>40028</v>
          </cell>
        </row>
        <row r="2">
          <cell r="A2" t="str">
            <v>Time Period:</v>
          </cell>
          <cell r="B2" t="str">
            <v>2010 - 2015</v>
          </cell>
          <cell r="C2" t="str">
            <v>(Including MFC$ &amp; Surcharge)</v>
          </cell>
        </row>
        <row r="3">
          <cell r="A3" t="str">
            <v>Data Set:</v>
          </cell>
          <cell r="B3" t="str">
            <v>FY11_V6 (R2)</v>
          </cell>
          <cell r="C3" t="str">
            <v>- Using Last Yr's Resid &amp; Edgar Dis$, MFC Rate, and Delivery Surcharge Rate</v>
          </cell>
        </row>
        <row r="4">
          <cell r="C4" t="str">
            <v xml:space="preserve">- </v>
          </cell>
        </row>
        <row r="5">
          <cell r="C5" t="str">
            <v>- Use Ogive (Jan07-Dec07)</v>
          </cell>
        </row>
        <row r="8">
          <cell r="A8" t="str">
            <v>Total Sales*** - Dth</v>
          </cell>
        </row>
        <row r="9">
          <cell r="A9" t="str">
            <v>Rate*</v>
          </cell>
          <cell r="B9" t="str">
            <v>(Apr10-Mar11)</v>
          </cell>
          <cell r="C9" t="str">
            <v>(Apr11-Mar12)</v>
          </cell>
          <cell r="D9" t="str">
            <v>(Apr12-Mar13)</v>
          </cell>
          <cell r="E9" t="str">
            <v>(Apr13-Mar14)</v>
          </cell>
          <cell r="F9" t="str">
            <v>(Apr14-Mar15)</v>
          </cell>
        </row>
        <row r="10">
          <cell r="A10">
            <v>120</v>
          </cell>
          <cell r="B10">
            <v>997840.99625994766</v>
          </cell>
          <cell r="C10">
            <v>974304.75313819991</v>
          </cell>
          <cell r="D10">
            <v>953144.03200768342</v>
          </cell>
          <cell r="E10">
            <v>926555.96800662624</v>
          </cell>
          <cell r="F10">
            <v>899989.40662585699</v>
          </cell>
        </row>
        <row r="11">
          <cell r="A11">
            <v>130</v>
          </cell>
          <cell r="B11">
            <v>1601767.772094832</v>
          </cell>
          <cell r="C11">
            <v>1589492.9745608089</v>
          </cell>
          <cell r="D11">
            <v>1581221.5918973535</v>
          </cell>
          <cell r="E11">
            <v>1565016.5472929948</v>
          </cell>
          <cell r="F11">
            <v>1548687.0501488359</v>
          </cell>
        </row>
        <row r="12">
          <cell r="A12">
            <v>140</v>
          </cell>
          <cell r="B12">
            <v>46072199.65675281</v>
          </cell>
          <cell r="C12">
            <v>46374767.548863254</v>
          </cell>
          <cell r="D12">
            <v>46623698.948115937</v>
          </cell>
          <cell r="E12">
            <v>46693631.598167285</v>
          </cell>
          <cell r="F12">
            <v>46616171.855189495</v>
          </cell>
        </row>
        <row r="13">
          <cell r="A13" t="str">
            <v>Total Resid</v>
          </cell>
          <cell r="B13">
            <v>48671808.425107591</v>
          </cell>
          <cell r="C13">
            <v>48938565.276562266</v>
          </cell>
          <cell r="D13">
            <v>49158064.572020978</v>
          </cell>
          <cell r="E13">
            <v>49185204.113466904</v>
          </cell>
          <cell r="F13">
            <v>49064848.311964184</v>
          </cell>
        </row>
        <row r="15">
          <cell r="A15">
            <v>151</v>
          </cell>
          <cell r="B15">
            <v>6020527.0100860056</v>
          </cell>
          <cell r="C15">
            <v>6585437.9038825585</v>
          </cell>
          <cell r="D15">
            <v>7128622.7784609292</v>
          </cell>
          <cell r="E15">
            <v>7629392.7997212289</v>
          </cell>
          <cell r="F15">
            <v>8099880.6533117518</v>
          </cell>
        </row>
        <row r="16">
          <cell r="A16">
            <v>152</v>
          </cell>
          <cell r="B16">
            <v>120603.97738503317</v>
          </cell>
          <cell r="C16">
            <v>118911.53141643848</v>
          </cell>
          <cell r="D16">
            <v>116368.66807354338</v>
          </cell>
          <cell r="E16">
            <v>112803.91410531531</v>
          </cell>
          <cell r="F16">
            <v>107579.34032840715</v>
          </cell>
        </row>
        <row r="17">
          <cell r="A17" t="str">
            <v>Total Multi-Family</v>
          </cell>
          <cell r="B17">
            <v>6141130.9874710385</v>
          </cell>
          <cell r="C17">
            <v>6704349.435298997</v>
          </cell>
          <cell r="D17">
            <v>7244991.4465344725</v>
          </cell>
          <cell r="E17">
            <v>7742196.7138265446</v>
          </cell>
          <cell r="F17">
            <v>8207459.9936401593</v>
          </cell>
        </row>
        <row r="19">
          <cell r="A19">
            <v>250</v>
          </cell>
          <cell r="B19">
            <v>8307710.8310173778</v>
          </cell>
          <cell r="C19">
            <v>8926346.4743837398</v>
          </cell>
          <cell r="D19">
            <v>9590789.620349329</v>
          </cell>
          <cell r="E19">
            <v>10156884.016924562</v>
          </cell>
          <cell r="F19">
            <v>10769268.784374038</v>
          </cell>
        </row>
        <row r="20">
          <cell r="A20">
            <v>160</v>
          </cell>
          <cell r="B20">
            <v>177690.585971347</v>
          </cell>
          <cell r="C20">
            <v>174894.91534728967</v>
          </cell>
          <cell r="D20">
            <v>172882.82656108463</v>
          </cell>
          <cell r="E20">
            <v>169667.74251838532</v>
          </cell>
          <cell r="F20">
            <v>167183.22232363414</v>
          </cell>
        </row>
        <row r="21">
          <cell r="A21">
            <v>170</v>
          </cell>
          <cell r="B21">
            <v>18240868.500862241</v>
          </cell>
          <cell r="C21">
            <v>18517258.410562355</v>
          </cell>
          <cell r="D21">
            <v>18684644.229549136</v>
          </cell>
          <cell r="E21">
            <v>18736639.898487672</v>
          </cell>
          <cell r="F21">
            <v>18742376.082210004</v>
          </cell>
        </row>
        <row r="22">
          <cell r="A22" t="str">
            <v>Total Commercial</v>
          </cell>
          <cell r="B22">
            <v>26726269.917850964</v>
          </cell>
          <cell r="C22">
            <v>27618499.800293386</v>
          </cell>
          <cell r="D22">
            <v>28448316.676459551</v>
          </cell>
          <cell r="E22">
            <v>29063191.65793062</v>
          </cell>
          <cell r="F22">
            <v>29678828.088907674</v>
          </cell>
        </row>
        <row r="24">
          <cell r="A24">
            <v>260</v>
          </cell>
          <cell r="B24">
            <v>2064403.3627654014</v>
          </cell>
          <cell r="C24">
            <v>1793588.8636425233</v>
          </cell>
          <cell r="D24">
            <v>1466481.2987566155</v>
          </cell>
          <cell r="E24">
            <v>1088347.8755306513</v>
          </cell>
          <cell r="F24">
            <v>895720.00638385711</v>
          </cell>
        </row>
        <row r="25">
          <cell r="A25">
            <v>270</v>
          </cell>
          <cell r="B25">
            <v>1712331.2227652357</v>
          </cell>
          <cell r="C25">
            <v>2072718.4447323894</v>
          </cell>
          <cell r="D25">
            <v>2474039.8630204317</v>
          </cell>
          <cell r="E25">
            <v>2882077.5403567427</v>
          </cell>
          <cell r="F25">
            <v>3291274.8234847188</v>
          </cell>
        </row>
        <row r="26">
          <cell r="A26" t="str">
            <v>NGV-Sales</v>
          </cell>
          <cell r="B26">
            <v>550477.90136403928</v>
          </cell>
          <cell r="C26">
            <v>415486.11124287255</v>
          </cell>
          <cell r="D26">
            <v>410504.6501002307</v>
          </cell>
          <cell r="E26">
            <v>406737.79273755982</v>
          </cell>
          <cell r="F26">
            <v>399608.64555852121</v>
          </cell>
        </row>
        <row r="27">
          <cell r="A27" t="str">
            <v>NGV-Trans</v>
          </cell>
          <cell r="B27">
            <v>0</v>
          </cell>
          <cell r="C27">
            <v>0</v>
          </cell>
          <cell r="D27">
            <v>0</v>
          </cell>
          <cell r="E27">
            <v>0</v>
          </cell>
          <cell r="F27">
            <v>0</v>
          </cell>
        </row>
        <row r="28">
          <cell r="A28" t="str">
            <v>SC17-R1</v>
          </cell>
          <cell r="B28">
            <v>11007.999533737884</v>
          </cell>
          <cell r="C28">
            <v>11053.186159252771</v>
          </cell>
          <cell r="D28">
            <v>13579.907562603812</v>
          </cell>
          <cell r="E28">
            <v>11078.42718250631</v>
          </cell>
          <cell r="F28">
            <v>11101.903065429118</v>
          </cell>
        </row>
        <row r="29">
          <cell r="A29" t="str">
            <v>SC17-R2</v>
          </cell>
          <cell r="B29">
            <v>0</v>
          </cell>
          <cell r="C29">
            <v>0</v>
          </cell>
          <cell r="D29">
            <v>0</v>
          </cell>
          <cell r="E29">
            <v>0</v>
          </cell>
          <cell r="F29">
            <v>0</v>
          </cell>
        </row>
        <row r="30">
          <cell r="A30" t="str">
            <v>SC17-R3</v>
          </cell>
          <cell r="B30">
            <v>0</v>
          </cell>
          <cell r="C30">
            <v>0</v>
          </cell>
          <cell r="D30">
            <v>0</v>
          </cell>
          <cell r="E30">
            <v>0</v>
          </cell>
          <cell r="F30">
            <v>0</v>
          </cell>
        </row>
        <row r="31">
          <cell r="A31" t="str">
            <v>Subtotal</v>
          </cell>
          <cell r="B31">
            <v>4338220.4864284145</v>
          </cell>
          <cell r="C31">
            <v>4292846.6057770383</v>
          </cell>
          <cell r="D31">
            <v>4364605.7194398828</v>
          </cell>
          <cell r="E31">
            <v>4388241.6358074602</v>
          </cell>
          <cell r="F31">
            <v>4597705.3784925267</v>
          </cell>
        </row>
        <row r="32">
          <cell r="A32" t="str">
            <v>Resid Discounts</v>
          </cell>
        </row>
        <row r="33">
          <cell r="A33" t="str">
            <v>Edgar Discounts</v>
          </cell>
        </row>
        <row r="34">
          <cell r="A34" t="str">
            <v>Total Firm Misc.</v>
          </cell>
        </row>
        <row r="36">
          <cell r="A36" t="str">
            <v>Total Firm &amp; Trans (Incl. Misc.)</v>
          </cell>
          <cell r="B36">
            <v>85877429.816857994</v>
          </cell>
          <cell r="C36">
            <v>87554261.117931679</v>
          </cell>
          <cell r="D36">
            <v>89215978.414454877</v>
          </cell>
          <cell r="E36">
            <v>90378834.121031523</v>
          </cell>
          <cell r="F36">
            <v>91548841.773004562</v>
          </cell>
        </row>
        <row r="38">
          <cell r="A38" t="str">
            <v>Total TC &amp; IT-Sales</v>
          </cell>
          <cell r="B38">
            <v>4164671.7943842881</v>
          </cell>
          <cell r="C38">
            <v>3350495.5437241052</v>
          </cell>
          <cell r="D38">
            <v>2544925.6198577145</v>
          </cell>
          <cell r="E38">
            <v>1762932.5840459634</v>
          </cell>
          <cell r="F38">
            <v>1216329.2949303412</v>
          </cell>
        </row>
        <row r="39">
          <cell r="A39" t="str">
            <v>IT - Transportation</v>
          </cell>
          <cell r="B39">
            <v>52357.967038900104</v>
          </cell>
          <cell r="C39">
            <v>54136.693581338484</v>
          </cell>
          <cell r="D39">
            <v>55580.101959900741</v>
          </cell>
          <cell r="E39">
            <v>57191.169420401071</v>
          </cell>
          <cell r="F39">
            <v>58802.236880901371</v>
          </cell>
        </row>
        <row r="40">
          <cell r="A40" t="str">
            <v>Total TC &amp; IT</v>
          </cell>
          <cell r="B40">
            <v>4217029.7614231883</v>
          </cell>
          <cell r="C40">
            <v>3404632.2373054437</v>
          </cell>
          <cell r="D40">
            <v>2600505.7218176154</v>
          </cell>
          <cell r="E40">
            <v>1820123.7534663645</v>
          </cell>
          <cell r="F40">
            <v>1275131.5318112425</v>
          </cell>
        </row>
        <row r="42">
          <cell r="A42" t="str">
            <v>Total Firm &amp; T.C./ INT.</v>
          </cell>
          <cell r="B42">
            <v>90094459.578281179</v>
          </cell>
          <cell r="C42">
            <v>90958893.355237126</v>
          </cell>
          <cell r="D42">
            <v>91816484.13627249</v>
          </cell>
          <cell r="E42">
            <v>92198957.87449789</v>
          </cell>
          <cell r="F42">
            <v>92823973.304815799</v>
          </cell>
        </row>
      </sheetData>
      <sheetData sheetId="3" refreshError="1"/>
      <sheetData sheetId="4" refreshError="1"/>
      <sheetData sheetId="5" refreshError="1"/>
      <sheetData sheetId="6"/>
      <sheetData sheetId="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s"/>
      <sheetName val="#BusinessQuery#"/>
      <sheetName val="Macros"/>
      <sheetName val="Detail"/>
      <sheetName val="Arrays"/>
    </sheetNames>
    <sheetDataSet>
      <sheetData sheetId="0" refreshError="1">
        <row r="4">
          <cell r="B4" t="str">
            <v>9/1/98IF-Henry Hub CashD</v>
          </cell>
          <cell r="C4" t="str">
            <v>D</v>
          </cell>
          <cell r="D4" t="str">
            <v>9/1/98</v>
          </cell>
          <cell r="E4" t="str">
            <v>9/1/98</v>
          </cell>
          <cell r="F4" t="str">
            <v>D</v>
          </cell>
          <cell r="G4" t="str">
            <v>IF-Henry Hub Cash</v>
          </cell>
          <cell r="H4">
            <v>0</v>
          </cell>
          <cell r="I4">
            <v>-4710000</v>
          </cell>
          <cell r="J4">
            <v>-4710000</v>
          </cell>
          <cell r="K4">
            <v>-157000</v>
          </cell>
          <cell r="L4">
            <v>-7575</v>
          </cell>
          <cell r="M4">
            <v>0</v>
          </cell>
          <cell r="N4">
            <v>-4710000</v>
          </cell>
          <cell r="O4">
            <v>1.60828025477707E-3</v>
          </cell>
          <cell r="P4">
            <v>0</v>
          </cell>
          <cell r="Q4">
            <v>1.60828025477707E-3</v>
          </cell>
          <cell r="R4">
            <v>-1.2E-2</v>
          </cell>
          <cell r="S4">
            <v>64095</v>
          </cell>
          <cell r="T4">
            <v>0</v>
          </cell>
          <cell r="U4">
            <v>-1.60828025477707E-3</v>
          </cell>
          <cell r="V4">
            <v>0</v>
          </cell>
        </row>
        <row r="5">
          <cell r="B5" t="str">
            <v>9/1/98IF-HSC-LargeD</v>
          </cell>
          <cell r="C5" t="str">
            <v>D</v>
          </cell>
          <cell r="D5" t="str">
            <v>9/1/98</v>
          </cell>
          <cell r="G5" t="str">
            <v>IF-HSC-Large</v>
          </cell>
          <cell r="H5">
            <v>0</v>
          </cell>
          <cell r="I5">
            <v>-1249980</v>
          </cell>
          <cell r="J5">
            <v>-1249980</v>
          </cell>
          <cell r="K5">
            <v>-41666</v>
          </cell>
          <cell r="L5">
            <v>21750</v>
          </cell>
          <cell r="M5">
            <v>0</v>
          </cell>
          <cell r="N5">
            <v>-1249980</v>
          </cell>
          <cell r="O5">
            <v>-1.7400278404454472E-2</v>
          </cell>
          <cell r="P5">
            <v>0</v>
          </cell>
          <cell r="Q5">
            <v>-1.7400278404454472E-2</v>
          </cell>
          <cell r="R5">
            <v>-9.1999999999999998E-2</v>
          </cell>
          <cell r="S5">
            <v>93248.159999999989</v>
          </cell>
          <cell r="T5">
            <v>0</v>
          </cell>
          <cell r="U5">
            <v>1.7400278404454472E-2</v>
          </cell>
          <cell r="V5">
            <v>0</v>
          </cell>
        </row>
        <row r="6">
          <cell r="B6" t="str">
            <v>9/1/98IF-COL GULF-LAD</v>
          </cell>
          <cell r="C6" t="str">
            <v>D</v>
          </cell>
          <cell r="D6" t="str">
            <v>9/1/98</v>
          </cell>
          <cell r="G6" t="str">
            <v>IF-COL GULF-LA</v>
          </cell>
          <cell r="H6">
            <v>0</v>
          </cell>
          <cell r="I6">
            <v>-600000</v>
          </cell>
          <cell r="J6">
            <v>-600000</v>
          </cell>
          <cell r="K6">
            <v>-20000</v>
          </cell>
          <cell r="L6">
            <v>23250</v>
          </cell>
          <cell r="M6">
            <v>0</v>
          </cell>
          <cell r="N6">
            <v>-600000</v>
          </cell>
          <cell r="O6">
            <v>-3.875E-2</v>
          </cell>
          <cell r="P6">
            <v>0</v>
          </cell>
          <cell r="Q6">
            <v>-3.875E-2</v>
          </cell>
          <cell r="R6">
            <v>-4.2000000000000003E-2</v>
          </cell>
          <cell r="S6">
            <v>1950.0000000000018</v>
          </cell>
          <cell r="T6">
            <v>0</v>
          </cell>
          <cell r="U6">
            <v>3.875E-2</v>
          </cell>
          <cell r="V6">
            <v>0</v>
          </cell>
        </row>
        <row r="7">
          <cell r="B7" t="str">
            <v>9/1/98IF-KGPL LA/SED</v>
          </cell>
          <cell r="C7" t="str">
            <v>D</v>
          </cell>
          <cell r="D7" t="str">
            <v>9/1/98</v>
          </cell>
          <cell r="G7" t="str">
            <v>IF-KGPL LA/SE</v>
          </cell>
          <cell r="H7">
            <v>0</v>
          </cell>
          <cell r="I7">
            <v>-23750</v>
          </cell>
          <cell r="J7">
            <v>-23750</v>
          </cell>
          <cell r="K7">
            <v>-791.66668700000002</v>
          </cell>
          <cell r="L7">
            <v>2375</v>
          </cell>
          <cell r="M7">
            <v>0</v>
          </cell>
          <cell r="N7">
            <v>-23750</v>
          </cell>
          <cell r="O7">
            <v>-0.1</v>
          </cell>
          <cell r="P7">
            <v>0</v>
          </cell>
          <cell r="Q7">
            <v>-0.1</v>
          </cell>
          <cell r="R7" t="e">
            <v>#N/A</v>
          </cell>
          <cell r="S7" t="e">
            <v>#N/A</v>
          </cell>
          <cell r="T7">
            <v>0</v>
          </cell>
          <cell r="U7">
            <v>0.1</v>
          </cell>
          <cell r="V7">
            <v>0</v>
          </cell>
        </row>
        <row r="8">
          <cell r="B8" t="str">
            <v>9/1/98IF - FGT ZN 2D</v>
          </cell>
          <cell r="C8" t="str">
            <v>D</v>
          </cell>
          <cell r="D8" t="str">
            <v>9/1/98</v>
          </cell>
          <cell r="G8" t="str">
            <v>IF - FGT ZN 2</v>
          </cell>
          <cell r="H8">
            <v>0</v>
          </cell>
          <cell r="I8">
            <v>-579960</v>
          </cell>
          <cell r="J8">
            <v>-579960</v>
          </cell>
          <cell r="K8">
            <v>-19332</v>
          </cell>
          <cell r="L8">
            <v>8699.4</v>
          </cell>
          <cell r="M8">
            <v>0</v>
          </cell>
          <cell r="N8">
            <v>-579960</v>
          </cell>
          <cell r="O8">
            <v>-1.4999999999999999E-2</v>
          </cell>
          <cell r="P8">
            <v>0</v>
          </cell>
          <cell r="Q8">
            <v>-1.4999999999999999E-2</v>
          </cell>
          <cell r="R8" t="e">
            <v>#N/A</v>
          </cell>
          <cell r="S8" t="e">
            <v>#N/A</v>
          </cell>
          <cell r="T8">
            <v>0</v>
          </cell>
          <cell r="U8">
            <v>1.4999999999999999E-2</v>
          </cell>
          <cell r="V8">
            <v>0</v>
          </cell>
        </row>
        <row r="9">
          <cell r="B9" t="str">
            <v>9/1/98IF-HSC-LargeR</v>
          </cell>
          <cell r="C9" t="str">
            <v>R</v>
          </cell>
          <cell r="D9" t="str">
            <v>9/1/98</v>
          </cell>
          <cell r="F9" t="str">
            <v>R</v>
          </cell>
          <cell r="G9" t="str">
            <v>IF-HSC-Large</v>
          </cell>
          <cell r="H9">
            <v>3450000</v>
          </cell>
          <cell r="I9">
            <v>0</v>
          </cell>
          <cell r="J9">
            <v>3450000</v>
          </cell>
          <cell r="K9">
            <v>115000</v>
          </cell>
          <cell r="L9">
            <v>0</v>
          </cell>
          <cell r="M9">
            <v>-45000</v>
          </cell>
          <cell r="N9">
            <v>3450000</v>
          </cell>
          <cell r="O9">
            <v>0</v>
          </cell>
          <cell r="P9">
            <v>-1.3043478260869565E-2</v>
          </cell>
          <cell r="Q9">
            <v>-1.3043478260869565E-2</v>
          </cell>
          <cell r="R9">
            <v>-9.1999999999999998E-2</v>
          </cell>
          <cell r="S9">
            <v>-272400</v>
          </cell>
          <cell r="T9">
            <v>0</v>
          </cell>
          <cell r="U9">
            <v>-1.3043478260869565E-2</v>
          </cell>
          <cell r="V9">
            <v>0</v>
          </cell>
        </row>
        <row r="10">
          <cell r="B10" t="str">
            <v>9/1/98IF-TETCO-E LAR</v>
          </cell>
          <cell r="C10" t="str">
            <v>R</v>
          </cell>
          <cell r="D10" t="str">
            <v>9/1/98</v>
          </cell>
          <cell r="G10" t="str">
            <v>IF-TETCO-E LA</v>
          </cell>
          <cell r="H10">
            <v>4350000</v>
          </cell>
          <cell r="I10">
            <v>0</v>
          </cell>
          <cell r="J10">
            <v>4350000</v>
          </cell>
          <cell r="K10">
            <v>145000</v>
          </cell>
          <cell r="L10">
            <v>0</v>
          </cell>
          <cell r="M10">
            <v>-265875</v>
          </cell>
          <cell r="N10">
            <v>4350000</v>
          </cell>
          <cell r="O10">
            <v>0</v>
          </cell>
          <cell r="P10">
            <v>-6.1120689655172415E-2</v>
          </cell>
          <cell r="Q10">
            <v>-6.1120689655172415E-2</v>
          </cell>
          <cell r="R10">
            <v>-0.20200000000000001</v>
          </cell>
          <cell r="S10">
            <v>-612825</v>
          </cell>
          <cell r="T10">
            <v>0</v>
          </cell>
          <cell r="U10">
            <v>-6.1120689655172415E-2</v>
          </cell>
          <cell r="V10">
            <v>0</v>
          </cell>
        </row>
        <row r="11">
          <cell r="B11" t="str">
            <v>10/1/98IF-Henry Hub CashD</v>
          </cell>
          <cell r="C11" t="str">
            <v>D</v>
          </cell>
          <cell r="D11" t="str">
            <v>10/1/98</v>
          </cell>
          <cell r="E11" t="str">
            <v>10/1/98</v>
          </cell>
          <cell r="F11" t="str">
            <v>D</v>
          </cell>
          <cell r="G11" t="str">
            <v>IF-Henry Hub Cash</v>
          </cell>
          <cell r="H11">
            <v>0</v>
          </cell>
          <cell r="I11">
            <v>-5796000</v>
          </cell>
          <cell r="J11">
            <v>-5796000</v>
          </cell>
          <cell r="K11">
            <v>-186967.741943</v>
          </cell>
          <cell r="L11">
            <v>-3175</v>
          </cell>
          <cell r="M11">
            <v>0</v>
          </cell>
          <cell r="N11">
            <v>-5796000</v>
          </cell>
          <cell r="O11">
            <v>5.4779158040027607E-4</v>
          </cell>
          <cell r="P11">
            <v>0</v>
          </cell>
          <cell r="Q11">
            <v>5.4779158040027607E-4</v>
          </cell>
          <cell r="R11">
            <v>8.9999999999999993E-3</v>
          </cell>
          <cell r="S11">
            <v>-48989</v>
          </cell>
          <cell r="T11">
            <v>0</v>
          </cell>
          <cell r="U11">
            <v>-5.4779158040027607E-4</v>
          </cell>
          <cell r="V11">
            <v>0</v>
          </cell>
        </row>
        <row r="12">
          <cell r="B12" t="str">
            <v>10/1/98IF-HSC-LargeD</v>
          </cell>
          <cell r="C12" t="str">
            <v>D</v>
          </cell>
          <cell r="D12" t="str">
            <v>10/1/98</v>
          </cell>
          <cell r="G12" t="str">
            <v>IF-HSC-Large</v>
          </cell>
          <cell r="H12">
            <v>0</v>
          </cell>
          <cell r="I12">
            <v>-775000</v>
          </cell>
          <cell r="J12">
            <v>-775000</v>
          </cell>
          <cell r="K12">
            <v>-25000</v>
          </cell>
          <cell r="L12">
            <v>27125</v>
          </cell>
          <cell r="M12">
            <v>0</v>
          </cell>
          <cell r="N12">
            <v>-775000</v>
          </cell>
          <cell r="O12">
            <v>-3.5000000000000003E-2</v>
          </cell>
          <cell r="P12">
            <v>0</v>
          </cell>
          <cell r="Q12">
            <v>-3.5000000000000003E-2</v>
          </cell>
          <cell r="R12">
            <v>-1.0999999999999999E-2</v>
          </cell>
          <cell r="S12">
            <v>-18600.000000000004</v>
          </cell>
          <cell r="T12">
            <v>0</v>
          </cell>
          <cell r="U12">
            <v>3.5000000000000003E-2</v>
          </cell>
          <cell r="V12">
            <v>0</v>
          </cell>
        </row>
        <row r="13">
          <cell r="B13" t="str">
            <v>10/1/98IF-TETCO-E LAD</v>
          </cell>
          <cell r="C13" t="str">
            <v>D</v>
          </cell>
          <cell r="D13" t="str">
            <v>10/1/98</v>
          </cell>
          <cell r="G13" t="str">
            <v>IF-TETCO-E LA</v>
          </cell>
          <cell r="H13">
            <v>0</v>
          </cell>
          <cell r="I13">
            <v>-310000</v>
          </cell>
          <cell r="J13">
            <v>-310000</v>
          </cell>
          <cell r="K13">
            <v>-10000</v>
          </cell>
          <cell r="L13">
            <v>21700</v>
          </cell>
          <cell r="M13">
            <v>0</v>
          </cell>
          <cell r="N13">
            <v>-310000</v>
          </cell>
          <cell r="O13">
            <v>-7.0000000000000007E-2</v>
          </cell>
          <cell r="P13">
            <v>0</v>
          </cell>
          <cell r="Q13">
            <v>-7.0000000000000007E-2</v>
          </cell>
          <cell r="R13">
            <v>-0.161</v>
          </cell>
          <cell r="S13">
            <v>28210</v>
          </cell>
          <cell r="T13">
            <v>0</v>
          </cell>
          <cell r="U13">
            <v>7.0000000000000007E-2</v>
          </cell>
          <cell r="V13">
            <v>0</v>
          </cell>
        </row>
        <row r="14">
          <cell r="B14" t="str">
            <v>10/1/98IF-COL GULF-LAD</v>
          </cell>
          <cell r="C14" t="str">
            <v>D</v>
          </cell>
          <cell r="D14" t="str">
            <v>10/1/98</v>
          </cell>
          <cell r="G14" t="str">
            <v>IF-COL GULF-LA</v>
          </cell>
          <cell r="H14">
            <v>0</v>
          </cell>
          <cell r="I14">
            <v>-620000</v>
          </cell>
          <cell r="J14">
            <v>-620000</v>
          </cell>
          <cell r="K14">
            <v>-20000</v>
          </cell>
          <cell r="L14">
            <v>24025</v>
          </cell>
          <cell r="M14">
            <v>0</v>
          </cell>
          <cell r="N14">
            <v>-620000</v>
          </cell>
          <cell r="O14">
            <v>-3.875E-2</v>
          </cell>
          <cell r="P14">
            <v>0</v>
          </cell>
          <cell r="Q14">
            <v>-3.875E-2</v>
          </cell>
          <cell r="R14">
            <v>3.9E-2</v>
          </cell>
          <cell r="S14">
            <v>-48205</v>
          </cell>
          <cell r="T14">
            <v>0</v>
          </cell>
          <cell r="U14">
            <v>3.875E-2</v>
          </cell>
          <cell r="V14">
            <v>0</v>
          </cell>
        </row>
        <row r="15">
          <cell r="B15" t="str">
            <v>10/1/98IF-KGPL LA/SED</v>
          </cell>
          <cell r="C15" t="str">
            <v>D</v>
          </cell>
          <cell r="D15" t="str">
            <v>10/1/98</v>
          </cell>
          <cell r="G15" t="str">
            <v>IF-KGPL LA/SE</v>
          </cell>
          <cell r="H15">
            <v>0</v>
          </cell>
          <cell r="I15">
            <v>-23750</v>
          </cell>
          <cell r="J15">
            <v>-23750</v>
          </cell>
          <cell r="K15">
            <v>-766.12902799999995</v>
          </cell>
          <cell r="L15">
            <v>2375</v>
          </cell>
          <cell r="M15">
            <v>0</v>
          </cell>
          <cell r="N15">
            <v>-23750</v>
          </cell>
          <cell r="O15">
            <v>-0.1</v>
          </cell>
          <cell r="P15">
            <v>0</v>
          </cell>
          <cell r="Q15">
            <v>-0.1</v>
          </cell>
          <cell r="R15">
            <v>-8.1000000000000003E-2</v>
          </cell>
          <cell r="S15">
            <v>-451.25000000000006</v>
          </cell>
          <cell r="T15">
            <v>0</v>
          </cell>
          <cell r="U15">
            <v>0.1</v>
          </cell>
          <cell r="V15">
            <v>0</v>
          </cell>
        </row>
        <row r="16">
          <cell r="B16" t="str">
            <v>10/1/98IF-TRANSCO-ZONE 3D</v>
          </cell>
          <cell r="C16" t="str">
            <v>D</v>
          </cell>
          <cell r="D16" t="str">
            <v>10/1/98</v>
          </cell>
          <cell r="G16" t="str">
            <v>IF-TRANSCO-ZONE 3</v>
          </cell>
          <cell r="H16">
            <v>0</v>
          </cell>
          <cell r="I16">
            <v>-328352</v>
          </cell>
          <cell r="J16">
            <v>-328352</v>
          </cell>
          <cell r="K16">
            <v>-10592</v>
          </cell>
          <cell r="L16">
            <v>7806.4975000000004</v>
          </cell>
          <cell r="M16">
            <v>0</v>
          </cell>
          <cell r="N16">
            <v>-328352</v>
          </cell>
          <cell r="O16">
            <v>-2.3774782854984897E-2</v>
          </cell>
          <cell r="P16">
            <v>0</v>
          </cell>
          <cell r="Q16">
            <v>-2.3774782854984897E-2</v>
          </cell>
          <cell r="R16">
            <v>-2.75E-2</v>
          </cell>
          <cell r="S16">
            <v>1223.1824999999992</v>
          </cell>
          <cell r="T16">
            <v>0</v>
          </cell>
          <cell r="U16">
            <v>2.3774782854984897E-2</v>
          </cell>
          <cell r="V16">
            <v>0</v>
          </cell>
        </row>
        <row r="17">
          <cell r="B17" t="str">
            <v>10/1/98IF-Henry Hub CashR</v>
          </cell>
          <cell r="C17" t="str">
            <v>R</v>
          </cell>
          <cell r="D17" t="str">
            <v>10/1/98</v>
          </cell>
          <cell r="F17" t="str">
            <v>R</v>
          </cell>
          <cell r="G17" t="str">
            <v>IF-Henry Hub Cash</v>
          </cell>
          <cell r="H17">
            <v>1240000</v>
          </cell>
          <cell r="I17">
            <v>0</v>
          </cell>
          <cell r="J17">
            <v>1240000</v>
          </cell>
          <cell r="K17">
            <v>40000</v>
          </cell>
          <cell r="L17">
            <v>0</v>
          </cell>
          <cell r="M17">
            <v>-6200</v>
          </cell>
          <cell r="N17">
            <v>1240000</v>
          </cell>
          <cell r="O17">
            <v>0</v>
          </cell>
          <cell r="P17">
            <v>-5.0000000000000001E-3</v>
          </cell>
          <cell r="Q17">
            <v>-5.0000000000000001E-3</v>
          </cell>
          <cell r="R17">
            <v>8.9999999999999993E-3</v>
          </cell>
          <cell r="S17">
            <v>17360</v>
          </cell>
          <cell r="T17">
            <v>0</v>
          </cell>
          <cell r="U17">
            <v>-5.0000000000000001E-3</v>
          </cell>
          <cell r="V17">
            <v>0</v>
          </cell>
        </row>
        <row r="18">
          <cell r="B18" t="str">
            <v>10/1/98IF-HSC-LargeR</v>
          </cell>
          <cell r="C18" t="str">
            <v>R</v>
          </cell>
          <cell r="D18" t="str">
            <v>10/1/98</v>
          </cell>
          <cell r="G18" t="str">
            <v>IF-HSC-Large</v>
          </cell>
          <cell r="H18">
            <v>5549000</v>
          </cell>
          <cell r="I18">
            <v>0</v>
          </cell>
          <cell r="J18">
            <v>5549000</v>
          </cell>
          <cell r="K18">
            <v>179000</v>
          </cell>
          <cell r="L18">
            <v>0</v>
          </cell>
          <cell r="M18">
            <v>-185690</v>
          </cell>
          <cell r="N18">
            <v>5549000</v>
          </cell>
          <cell r="O18">
            <v>0</v>
          </cell>
          <cell r="P18">
            <v>-3.3463687150837987E-2</v>
          </cell>
          <cell r="Q18">
            <v>-3.3463687150837987E-2</v>
          </cell>
          <cell r="R18">
            <v>-1.0999999999999999E-2</v>
          </cell>
          <cell r="S18">
            <v>124650.99999999999</v>
          </cell>
          <cell r="T18">
            <v>0</v>
          </cell>
          <cell r="U18">
            <v>-3.3463687150837987E-2</v>
          </cell>
          <cell r="V18">
            <v>0</v>
          </cell>
        </row>
        <row r="19">
          <cell r="B19" t="str">
            <v>10/1/98IF-TETCO-E LAR</v>
          </cell>
          <cell r="C19" t="str">
            <v>R</v>
          </cell>
          <cell r="D19" t="str">
            <v>10/1/98</v>
          </cell>
          <cell r="G19" t="str">
            <v>IF-TETCO-E LA</v>
          </cell>
          <cell r="H19">
            <v>3255000</v>
          </cell>
          <cell r="I19">
            <v>0</v>
          </cell>
          <cell r="J19">
            <v>3255000</v>
          </cell>
          <cell r="K19">
            <v>105000</v>
          </cell>
          <cell r="L19">
            <v>0</v>
          </cell>
          <cell r="M19">
            <v>-254200</v>
          </cell>
          <cell r="N19">
            <v>3255000</v>
          </cell>
          <cell r="O19">
            <v>0</v>
          </cell>
          <cell r="P19">
            <v>-7.8095238095238093E-2</v>
          </cell>
          <cell r="Q19">
            <v>-7.8095238095238093E-2</v>
          </cell>
          <cell r="R19">
            <v>-0.161</v>
          </cell>
          <cell r="S19">
            <v>-269855</v>
          </cell>
          <cell r="T19">
            <v>0</v>
          </cell>
          <cell r="U19">
            <v>-7.8095238095238093E-2</v>
          </cell>
          <cell r="V19">
            <v>0</v>
          </cell>
        </row>
        <row r="20">
          <cell r="B20" t="str">
            <v>11/1/98IF-Henry Hub CashD</v>
          </cell>
          <cell r="C20" t="str">
            <v>D</v>
          </cell>
          <cell r="D20" t="str">
            <v>11/1/98</v>
          </cell>
          <cell r="E20" t="str">
            <v>11/1/98</v>
          </cell>
          <cell r="F20" t="str">
            <v>D</v>
          </cell>
          <cell r="G20" t="str">
            <v>IF-Henry Hub Cash</v>
          </cell>
          <cell r="H20">
            <v>0</v>
          </cell>
          <cell r="I20">
            <v>-4290000</v>
          </cell>
          <cell r="J20">
            <v>-4290000</v>
          </cell>
          <cell r="K20">
            <v>-143000</v>
          </cell>
          <cell r="L20">
            <v>-10575</v>
          </cell>
          <cell r="M20">
            <v>0</v>
          </cell>
          <cell r="N20">
            <v>-4290000</v>
          </cell>
          <cell r="O20">
            <v>2.4650349650349652E-3</v>
          </cell>
          <cell r="P20">
            <v>0</v>
          </cell>
          <cell r="Q20">
            <v>2.4650349650349652E-3</v>
          </cell>
          <cell r="R20">
            <v>5.0000000000000001E-3</v>
          </cell>
          <cell r="S20">
            <v>-10875</v>
          </cell>
          <cell r="T20">
            <v>0</v>
          </cell>
          <cell r="U20">
            <v>-2.4650349650349652E-3</v>
          </cell>
          <cell r="V20">
            <v>0</v>
          </cell>
        </row>
        <row r="21">
          <cell r="B21" t="str">
            <v>11/1/98IF-HSC-LargeD</v>
          </cell>
          <cell r="C21" t="str">
            <v>D</v>
          </cell>
          <cell r="D21" t="str">
            <v>11/1/98</v>
          </cell>
          <cell r="G21" t="str">
            <v>IF-HSC-Large</v>
          </cell>
          <cell r="H21">
            <v>0</v>
          </cell>
          <cell r="I21">
            <v>-7200000</v>
          </cell>
          <cell r="J21">
            <v>-7200000</v>
          </cell>
          <cell r="K21">
            <v>-240000</v>
          </cell>
          <cell r="L21">
            <v>646500</v>
          </cell>
          <cell r="M21">
            <v>0</v>
          </cell>
          <cell r="N21">
            <v>-7200000</v>
          </cell>
          <cell r="O21">
            <v>-8.9791666666666672E-2</v>
          </cell>
          <cell r="P21">
            <v>0</v>
          </cell>
          <cell r="Q21">
            <v>-8.9791666666666672E-2</v>
          </cell>
          <cell r="R21">
            <v>-0.02</v>
          </cell>
          <cell r="S21">
            <v>-502500</v>
          </cell>
          <cell r="T21">
            <v>0</v>
          </cell>
          <cell r="U21">
            <v>8.9791666666666672E-2</v>
          </cell>
          <cell r="V21">
            <v>0</v>
          </cell>
        </row>
        <row r="22">
          <cell r="B22" t="str">
            <v>11/1/98IF-TETCO-E LAD</v>
          </cell>
          <cell r="C22" t="str">
            <v>D</v>
          </cell>
          <cell r="D22" t="str">
            <v>11/1/98</v>
          </cell>
          <cell r="G22" t="str">
            <v>IF-TETCO-E LA</v>
          </cell>
          <cell r="H22">
            <v>0</v>
          </cell>
          <cell r="I22">
            <v>-2310000</v>
          </cell>
          <cell r="J22">
            <v>-2310000</v>
          </cell>
          <cell r="K22">
            <v>-77000</v>
          </cell>
          <cell r="L22">
            <v>136950</v>
          </cell>
          <cell r="M22">
            <v>0</v>
          </cell>
          <cell r="N22">
            <v>-2310000</v>
          </cell>
          <cell r="O22">
            <v>-5.9285714285714289E-2</v>
          </cell>
          <cell r="P22">
            <v>0</v>
          </cell>
          <cell r="Q22">
            <v>-5.9285714285714289E-2</v>
          </cell>
          <cell r="R22">
            <v>-5.5E-2</v>
          </cell>
          <cell r="S22">
            <v>-9900.0000000000073</v>
          </cell>
          <cell r="T22">
            <v>0</v>
          </cell>
          <cell r="U22">
            <v>5.9285714285714289E-2</v>
          </cell>
          <cell r="V22">
            <v>0</v>
          </cell>
        </row>
        <row r="23">
          <cell r="B23" t="str">
            <v>11/1/98IF-COL GULF-LAD</v>
          </cell>
          <cell r="C23" t="str">
            <v>D</v>
          </cell>
          <cell r="D23" t="str">
            <v>11/1/98</v>
          </cell>
          <cell r="G23" t="str">
            <v>IF-COL GULF-LA</v>
          </cell>
          <cell r="H23">
            <v>0</v>
          </cell>
          <cell r="I23">
            <v>-300000</v>
          </cell>
          <cell r="J23">
            <v>-300000</v>
          </cell>
          <cell r="K23">
            <v>-10000</v>
          </cell>
          <cell r="L23">
            <v>10500</v>
          </cell>
          <cell r="M23">
            <v>0</v>
          </cell>
          <cell r="N23">
            <v>-300000</v>
          </cell>
          <cell r="O23">
            <v>-3.5000000000000003E-2</v>
          </cell>
          <cell r="P23">
            <v>0</v>
          </cell>
          <cell r="Q23">
            <v>-3.5000000000000003E-2</v>
          </cell>
          <cell r="R23">
            <v>-3.2500000000000001E-2</v>
          </cell>
          <cell r="S23">
            <v>-750.00000000000068</v>
          </cell>
          <cell r="T23">
            <v>0</v>
          </cell>
          <cell r="U23">
            <v>3.5000000000000003E-2</v>
          </cell>
          <cell r="V23">
            <v>0</v>
          </cell>
        </row>
        <row r="24">
          <cell r="B24" t="str">
            <v>11/1/98IF-KGPL LA/SED</v>
          </cell>
          <cell r="C24" t="str">
            <v>D</v>
          </cell>
          <cell r="D24" t="str">
            <v>11/1/98</v>
          </cell>
          <cell r="G24" t="str">
            <v>IF-KGPL LA/SE</v>
          </cell>
          <cell r="H24">
            <v>0</v>
          </cell>
          <cell r="I24">
            <v>-23750</v>
          </cell>
          <cell r="J24">
            <v>-23750</v>
          </cell>
          <cell r="K24">
            <v>-791.66668700000002</v>
          </cell>
          <cell r="L24">
            <v>2375</v>
          </cell>
          <cell r="M24">
            <v>0</v>
          </cell>
          <cell r="N24">
            <v>-23750</v>
          </cell>
          <cell r="O24">
            <v>-0.1</v>
          </cell>
          <cell r="P24">
            <v>0</v>
          </cell>
          <cell r="Q24">
            <v>-0.1</v>
          </cell>
          <cell r="R24">
            <v>-3.5000000000000003E-2</v>
          </cell>
          <cell r="S24">
            <v>-1543.75</v>
          </cell>
          <cell r="T24">
            <v>0</v>
          </cell>
          <cell r="U24">
            <v>0.1</v>
          </cell>
          <cell r="V24">
            <v>0</v>
          </cell>
        </row>
        <row r="25">
          <cell r="B25" t="str">
            <v>11/1/98IF-HSC-LargeR</v>
          </cell>
          <cell r="C25" t="str">
            <v>R</v>
          </cell>
          <cell r="D25" t="str">
            <v>11/1/98</v>
          </cell>
          <cell r="F25" t="str">
            <v>R</v>
          </cell>
          <cell r="G25" t="str">
            <v>IF-HSC-Large</v>
          </cell>
          <cell r="H25">
            <v>8700000</v>
          </cell>
          <cell r="I25">
            <v>0</v>
          </cell>
          <cell r="J25">
            <v>8700000</v>
          </cell>
          <cell r="K25">
            <v>290000</v>
          </cell>
          <cell r="L25">
            <v>0</v>
          </cell>
          <cell r="M25">
            <v>-868875</v>
          </cell>
          <cell r="N25">
            <v>8700000</v>
          </cell>
          <cell r="O25">
            <v>0</v>
          </cell>
          <cell r="P25">
            <v>-9.9870689655172415E-2</v>
          </cell>
          <cell r="Q25">
            <v>-9.9870689655172415E-2</v>
          </cell>
          <cell r="R25">
            <v>-2.5000000000000001E-2</v>
          </cell>
          <cell r="S25">
            <v>651374.99999999988</v>
          </cell>
          <cell r="T25">
            <v>0</v>
          </cell>
          <cell r="U25">
            <v>-9.9870689655172415E-2</v>
          </cell>
          <cell r="V25">
            <v>0</v>
          </cell>
        </row>
        <row r="26">
          <cell r="B26" t="str">
            <v>11/1/98IF-TETCO-E LAR</v>
          </cell>
          <cell r="C26" t="str">
            <v>R</v>
          </cell>
          <cell r="D26" t="str">
            <v>11/1/98</v>
          </cell>
          <cell r="G26" t="str">
            <v>IF-TETCO-E LA</v>
          </cell>
          <cell r="H26">
            <v>1050000</v>
          </cell>
          <cell r="I26">
            <v>0</v>
          </cell>
          <cell r="J26">
            <v>1050000</v>
          </cell>
          <cell r="K26">
            <v>35000</v>
          </cell>
          <cell r="L26">
            <v>0</v>
          </cell>
          <cell r="M26">
            <v>-57750</v>
          </cell>
          <cell r="N26">
            <v>1050000</v>
          </cell>
          <cell r="O26">
            <v>0</v>
          </cell>
          <cell r="P26">
            <v>-5.5E-2</v>
          </cell>
          <cell r="Q26">
            <v>-5.5E-2</v>
          </cell>
          <cell r="R26">
            <v>-0.06</v>
          </cell>
          <cell r="S26">
            <v>-5249.9999999999973</v>
          </cell>
          <cell r="T26">
            <v>0</v>
          </cell>
          <cell r="U26">
            <v>-5.5E-2</v>
          </cell>
          <cell r="V26">
            <v>0</v>
          </cell>
        </row>
        <row r="27">
          <cell r="B27" t="str">
            <v>12/1/98IF-Henry Hub CashD</v>
          </cell>
          <cell r="C27" t="str">
            <v>D</v>
          </cell>
          <cell r="D27" t="str">
            <v>12/1/98</v>
          </cell>
          <cell r="E27" t="str">
            <v>12/1/98</v>
          </cell>
          <cell r="F27" t="str">
            <v>D</v>
          </cell>
          <cell r="G27" t="str">
            <v>IF-Henry Hub Cash</v>
          </cell>
          <cell r="H27">
            <v>0</v>
          </cell>
          <cell r="I27">
            <v>-340000</v>
          </cell>
          <cell r="J27">
            <v>-340000</v>
          </cell>
          <cell r="K27">
            <v>-10967.741943000001</v>
          </cell>
          <cell r="L27">
            <v>-75</v>
          </cell>
          <cell r="M27">
            <v>0</v>
          </cell>
          <cell r="N27">
            <v>-340000</v>
          </cell>
          <cell r="O27">
            <v>2.2058823529411765E-4</v>
          </cell>
          <cell r="P27">
            <v>0</v>
          </cell>
          <cell r="Q27">
            <v>2.2058823529411765E-4</v>
          </cell>
          <cell r="R27">
            <v>5.0000000000000001E-3</v>
          </cell>
          <cell r="S27">
            <v>-1625.0000000000002</v>
          </cell>
          <cell r="T27">
            <v>0</v>
          </cell>
          <cell r="U27">
            <v>-2.2058823529411765E-4</v>
          </cell>
          <cell r="V27">
            <v>0</v>
          </cell>
        </row>
        <row r="28">
          <cell r="B28" t="str">
            <v>12/1/98IF-HSC-LargeD</v>
          </cell>
          <cell r="C28" t="str">
            <v>D</v>
          </cell>
          <cell r="D28" t="str">
            <v>12/1/98</v>
          </cell>
          <cell r="G28" t="str">
            <v>IF-HSC-Large</v>
          </cell>
          <cell r="H28">
            <v>0</v>
          </cell>
          <cell r="I28">
            <v>-6045000</v>
          </cell>
          <cell r="J28">
            <v>-6045000</v>
          </cell>
          <cell r="K28">
            <v>-195000</v>
          </cell>
          <cell r="L28">
            <v>633175</v>
          </cell>
          <cell r="M28">
            <v>0</v>
          </cell>
          <cell r="N28">
            <v>-6045000</v>
          </cell>
          <cell r="O28">
            <v>-0.10474358974358974</v>
          </cell>
          <cell r="P28">
            <v>0</v>
          </cell>
          <cell r="Q28">
            <v>-0.10474358974358974</v>
          </cell>
          <cell r="R28">
            <v>-8.5000000000000006E-2</v>
          </cell>
          <cell r="S28">
            <v>-119349.99999999996</v>
          </cell>
          <cell r="T28">
            <v>0</v>
          </cell>
          <cell r="U28">
            <v>0.10474358974358974</v>
          </cell>
          <cell r="V28">
            <v>0</v>
          </cell>
        </row>
        <row r="29">
          <cell r="B29" t="str">
            <v>12/1/98IF-TETCO-E LAD</v>
          </cell>
          <cell r="C29" t="str">
            <v>D</v>
          </cell>
          <cell r="D29" t="str">
            <v>12/1/98</v>
          </cell>
          <cell r="G29" t="str">
            <v>IF-TETCO-E LA</v>
          </cell>
          <cell r="H29">
            <v>0</v>
          </cell>
          <cell r="I29">
            <v>-2387000</v>
          </cell>
          <cell r="J29">
            <v>-2387000</v>
          </cell>
          <cell r="K29">
            <v>-77000</v>
          </cell>
          <cell r="L29">
            <v>141515</v>
          </cell>
          <cell r="M29">
            <v>0</v>
          </cell>
          <cell r="N29">
            <v>-2387000</v>
          </cell>
          <cell r="O29">
            <v>-5.9285714285714289E-2</v>
          </cell>
          <cell r="P29">
            <v>0</v>
          </cell>
          <cell r="Q29">
            <v>-5.9285714285714289E-2</v>
          </cell>
          <cell r="R29">
            <v>-5.5E-2</v>
          </cell>
          <cell r="S29">
            <v>-10230.000000000007</v>
          </cell>
          <cell r="T29">
            <v>0</v>
          </cell>
          <cell r="U29">
            <v>5.9285714285714289E-2</v>
          </cell>
          <cell r="V29">
            <v>0</v>
          </cell>
        </row>
        <row r="30">
          <cell r="B30" t="str">
            <v>12/1/98IF-HSC-LargeR</v>
          </cell>
          <cell r="C30" t="str">
            <v>R</v>
          </cell>
          <cell r="D30" t="str">
            <v>12/1/98</v>
          </cell>
          <cell r="F30" t="str">
            <v>R</v>
          </cell>
          <cell r="G30" t="str">
            <v>IF-HSC-Large</v>
          </cell>
          <cell r="H30">
            <v>8990000</v>
          </cell>
          <cell r="I30">
            <v>0</v>
          </cell>
          <cell r="J30">
            <v>8990000</v>
          </cell>
          <cell r="K30">
            <v>290000</v>
          </cell>
          <cell r="L30">
            <v>0</v>
          </cell>
          <cell r="M30">
            <v>-897837.5</v>
          </cell>
          <cell r="N30">
            <v>8990000</v>
          </cell>
          <cell r="O30">
            <v>0</v>
          </cell>
          <cell r="P30">
            <v>-9.9870689655172415E-2</v>
          </cell>
          <cell r="Q30">
            <v>-9.9870689655172415E-2</v>
          </cell>
          <cell r="R30">
            <v>-0.09</v>
          </cell>
          <cell r="S30">
            <v>88737.500000000044</v>
          </cell>
          <cell r="T30">
            <v>0</v>
          </cell>
          <cell r="U30">
            <v>-9.9870689655172415E-2</v>
          </cell>
          <cell r="V30">
            <v>0</v>
          </cell>
        </row>
        <row r="31">
          <cell r="B31" t="str">
            <v>12/1/98IF-TETCO-E LAR</v>
          </cell>
          <cell r="C31" t="str">
            <v>R</v>
          </cell>
          <cell r="D31" t="str">
            <v>12/1/98</v>
          </cell>
          <cell r="G31" t="str">
            <v>IF-TETCO-E LA</v>
          </cell>
          <cell r="H31">
            <v>1050000</v>
          </cell>
          <cell r="I31">
            <v>0</v>
          </cell>
          <cell r="J31">
            <v>1050000</v>
          </cell>
          <cell r="K31">
            <v>35000</v>
          </cell>
          <cell r="L31">
            <v>0</v>
          </cell>
          <cell r="M31">
            <v>-57750</v>
          </cell>
          <cell r="N31">
            <v>1050000</v>
          </cell>
          <cell r="O31">
            <v>0</v>
          </cell>
          <cell r="P31">
            <v>-5.5E-2</v>
          </cell>
          <cell r="Q31">
            <v>-5.5E-2</v>
          </cell>
          <cell r="R31">
            <v>-0.06</v>
          </cell>
          <cell r="S31">
            <v>-5249.9999999999973</v>
          </cell>
          <cell r="T31">
            <v>0</v>
          </cell>
          <cell r="U31">
            <v>-5.5E-2</v>
          </cell>
          <cell r="V31">
            <v>0</v>
          </cell>
        </row>
        <row r="32">
          <cell r="B32" t="str">
            <v>1/1/99IF-Henry Hub CashD</v>
          </cell>
          <cell r="C32" t="str">
            <v>D</v>
          </cell>
          <cell r="D32" t="str">
            <v>1/1/99</v>
          </cell>
          <cell r="E32" t="str">
            <v>1/1/99</v>
          </cell>
          <cell r="F32" t="str">
            <v>D</v>
          </cell>
          <cell r="G32" t="str">
            <v>IF-Henry Hub Cash</v>
          </cell>
          <cell r="H32">
            <v>0</v>
          </cell>
          <cell r="I32">
            <v>-340000</v>
          </cell>
          <cell r="J32">
            <v>-340000</v>
          </cell>
          <cell r="K32">
            <v>-10967.741943000001</v>
          </cell>
          <cell r="L32">
            <v>-75</v>
          </cell>
          <cell r="M32">
            <v>0</v>
          </cell>
          <cell r="N32">
            <v>-340000</v>
          </cell>
          <cell r="O32">
            <v>2.2058823529411765E-4</v>
          </cell>
          <cell r="P32">
            <v>0</v>
          </cell>
          <cell r="Q32">
            <v>2.2058823529411765E-4</v>
          </cell>
          <cell r="R32">
            <v>5.0000000000000001E-3</v>
          </cell>
          <cell r="S32">
            <v>-1625.0000000000002</v>
          </cell>
          <cell r="T32">
            <v>0</v>
          </cell>
          <cell r="U32">
            <v>-2.2058823529411765E-4</v>
          </cell>
          <cell r="V32">
            <v>0</v>
          </cell>
        </row>
        <row r="33">
          <cell r="B33" t="str">
            <v>1/1/99IF-HSC-LargeD</v>
          </cell>
          <cell r="C33" t="str">
            <v>D</v>
          </cell>
          <cell r="D33" t="str">
            <v>1/1/99</v>
          </cell>
          <cell r="G33" t="str">
            <v>IF-HSC-Large</v>
          </cell>
          <cell r="H33">
            <v>0</v>
          </cell>
          <cell r="I33">
            <v>-6045000</v>
          </cell>
          <cell r="J33">
            <v>-6045000</v>
          </cell>
          <cell r="K33">
            <v>-195000</v>
          </cell>
          <cell r="L33">
            <v>633175</v>
          </cell>
          <cell r="M33">
            <v>0</v>
          </cell>
          <cell r="N33">
            <v>-6045000</v>
          </cell>
          <cell r="O33">
            <v>-0.10474358974358974</v>
          </cell>
          <cell r="P33">
            <v>0</v>
          </cell>
          <cell r="Q33">
            <v>-0.10474358974358974</v>
          </cell>
          <cell r="R33">
            <v>-0.125</v>
          </cell>
          <cell r="S33">
            <v>122450</v>
          </cell>
          <cell r="T33">
            <v>0</v>
          </cell>
          <cell r="U33">
            <v>0.10474358974358974</v>
          </cell>
          <cell r="V33">
            <v>0</v>
          </cell>
        </row>
        <row r="34">
          <cell r="B34" t="str">
            <v>1/1/99IF-TETCO-E LAD</v>
          </cell>
          <cell r="C34" t="str">
            <v>D</v>
          </cell>
          <cell r="D34" t="str">
            <v>1/1/99</v>
          </cell>
          <cell r="G34" t="str">
            <v>IF-TETCO-E LA</v>
          </cell>
          <cell r="H34">
            <v>0</v>
          </cell>
          <cell r="I34">
            <v>-2387000</v>
          </cell>
          <cell r="J34">
            <v>-2387000</v>
          </cell>
          <cell r="K34">
            <v>-77000</v>
          </cell>
          <cell r="L34">
            <v>141515</v>
          </cell>
          <cell r="M34">
            <v>0</v>
          </cell>
          <cell r="N34">
            <v>-2387000</v>
          </cell>
          <cell r="O34">
            <v>-5.9285714285714289E-2</v>
          </cell>
          <cell r="P34">
            <v>0</v>
          </cell>
          <cell r="Q34">
            <v>-5.9285714285714289E-2</v>
          </cell>
          <cell r="R34">
            <v>-5.5E-2</v>
          </cell>
          <cell r="S34">
            <v>-10230.000000000007</v>
          </cell>
          <cell r="T34">
            <v>0</v>
          </cell>
          <cell r="U34">
            <v>5.9285714285714289E-2</v>
          </cell>
          <cell r="V34">
            <v>0</v>
          </cell>
        </row>
        <row r="35">
          <cell r="B35" t="str">
            <v>1/1/99IF-HSC-LargeR</v>
          </cell>
          <cell r="C35" t="str">
            <v>R</v>
          </cell>
          <cell r="D35" t="str">
            <v>1/1/99</v>
          </cell>
          <cell r="F35" t="str">
            <v>R</v>
          </cell>
          <cell r="G35" t="str">
            <v>IF-HSC-Large</v>
          </cell>
          <cell r="H35">
            <v>8680000</v>
          </cell>
          <cell r="I35">
            <v>0</v>
          </cell>
          <cell r="J35">
            <v>8680000</v>
          </cell>
          <cell r="K35">
            <v>280000</v>
          </cell>
          <cell r="L35">
            <v>0</v>
          </cell>
          <cell r="M35">
            <v>-871487.5</v>
          </cell>
          <cell r="N35">
            <v>8680000</v>
          </cell>
          <cell r="O35">
            <v>0</v>
          </cell>
          <cell r="P35">
            <v>-0.10040178571428572</v>
          </cell>
          <cell r="Q35">
            <v>-0.10040178571428572</v>
          </cell>
          <cell r="R35">
            <v>-0.13</v>
          </cell>
          <cell r="S35">
            <v>-256912.49999999997</v>
          </cell>
          <cell r="T35">
            <v>0</v>
          </cell>
          <cell r="U35">
            <v>-0.10040178571428572</v>
          </cell>
          <cell r="V35">
            <v>0</v>
          </cell>
        </row>
        <row r="36">
          <cell r="B36" t="str">
            <v>1/1/99IF-TETCO-E LAR</v>
          </cell>
          <cell r="C36" t="str">
            <v>R</v>
          </cell>
          <cell r="D36" t="str">
            <v>1/1/99</v>
          </cell>
          <cell r="G36" t="str">
            <v>IF-TETCO-E LA</v>
          </cell>
          <cell r="H36">
            <v>1050000</v>
          </cell>
          <cell r="I36">
            <v>0</v>
          </cell>
          <cell r="J36">
            <v>1050000</v>
          </cell>
          <cell r="K36">
            <v>35000</v>
          </cell>
          <cell r="L36">
            <v>0</v>
          </cell>
          <cell r="M36">
            <v>-57750</v>
          </cell>
          <cell r="N36">
            <v>1050000</v>
          </cell>
          <cell r="O36">
            <v>0</v>
          </cell>
          <cell r="P36">
            <v>-5.5E-2</v>
          </cell>
          <cell r="Q36">
            <v>-5.5E-2</v>
          </cell>
          <cell r="R36">
            <v>-0.06</v>
          </cell>
          <cell r="S36">
            <v>-5249.9999999999973</v>
          </cell>
          <cell r="T36">
            <v>0</v>
          </cell>
          <cell r="U36">
            <v>-5.5E-2</v>
          </cell>
          <cell r="V36">
            <v>0</v>
          </cell>
        </row>
        <row r="37">
          <cell r="B37" t="str">
            <v>2/1/99IF-Henry Hub CashD</v>
          </cell>
          <cell r="C37" t="str">
            <v>D</v>
          </cell>
          <cell r="D37" t="str">
            <v>2/1/99</v>
          </cell>
          <cell r="E37" t="str">
            <v>2/1/99</v>
          </cell>
          <cell r="F37" t="str">
            <v>D</v>
          </cell>
          <cell r="G37" t="str">
            <v>IF-Henry Hub Cash</v>
          </cell>
          <cell r="H37">
            <v>0</v>
          </cell>
          <cell r="I37">
            <v>-310000</v>
          </cell>
          <cell r="J37">
            <v>-310000</v>
          </cell>
          <cell r="K37">
            <v>-11071.428588999999</v>
          </cell>
          <cell r="L37">
            <v>-75</v>
          </cell>
          <cell r="M37">
            <v>0</v>
          </cell>
          <cell r="N37">
            <v>-310000</v>
          </cell>
          <cell r="O37">
            <v>2.4193548387096774E-4</v>
          </cell>
          <cell r="P37">
            <v>0</v>
          </cell>
          <cell r="Q37">
            <v>2.4193548387096774E-4</v>
          </cell>
          <cell r="R37">
            <v>5.0000000000000001E-3</v>
          </cell>
          <cell r="S37">
            <v>-1475</v>
          </cell>
          <cell r="T37">
            <v>0</v>
          </cell>
          <cell r="U37">
            <v>-2.4193548387096774E-4</v>
          </cell>
          <cell r="V37">
            <v>0</v>
          </cell>
        </row>
        <row r="38">
          <cell r="B38" t="str">
            <v>2/1/99IF-HSC-LargeD</v>
          </cell>
          <cell r="C38" t="str">
            <v>D</v>
          </cell>
          <cell r="D38" t="str">
            <v>2/1/99</v>
          </cell>
          <cell r="G38" t="str">
            <v>IF-HSC-Large</v>
          </cell>
          <cell r="H38">
            <v>0</v>
          </cell>
          <cell r="I38">
            <v>-5460000</v>
          </cell>
          <cell r="J38">
            <v>-5460000</v>
          </cell>
          <cell r="K38">
            <v>-195000</v>
          </cell>
          <cell r="L38">
            <v>571900</v>
          </cell>
          <cell r="M38">
            <v>0</v>
          </cell>
          <cell r="N38">
            <v>-5460000</v>
          </cell>
          <cell r="O38">
            <v>-0.10474358974358974</v>
          </cell>
          <cell r="P38">
            <v>0</v>
          </cell>
          <cell r="Q38">
            <v>-0.10474358974358974</v>
          </cell>
          <cell r="R38">
            <v>-0.09</v>
          </cell>
          <cell r="S38">
            <v>-80500.000000000015</v>
          </cell>
          <cell r="T38">
            <v>0</v>
          </cell>
          <cell r="U38">
            <v>0.10474358974358974</v>
          </cell>
          <cell r="V38">
            <v>0</v>
          </cell>
        </row>
        <row r="39">
          <cell r="B39" t="str">
            <v>2/1/99IF-TETCO-E LAD</v>
          </cell>
          <cell r="C39" t="str">
            <v>D</v>
          </cell>
          <cell r="D39" t="str">
            <v>2/1/99</v>
          </cell>
          <cell r="G39" t="str">
            <v>IF-TETCO-E LA</v>
          </cell>
          <cell r="H39">
            <v>0</v>
          </cell>
          <cell r="I39">
            <v>-2156000</v>
          </cell>
          <cell r="J39">
            <v>-2156000</v>
          </cell>
          <cell r="K39">
            <v>-77000</v>
          </cell>
          <cell r="L39">
            <v>127820</v>
          </cell>
          <cell r="M39">
            <v>0</v>
          </cell>
          <cell r="N39">
            <v>-2156000</v>
          </cell>
          <cell r="O39">
            <v>-5.9285714285714289E-2</v>
          </cell>
          <cell r="P39">
            <v>0</v>
          </cell>
          <cell r="Q39">
            <v>-5.9285714285714289E-2</v>
          </cell>
          <cell r="R39">
            <v>-5.5E-2</v>
          </cell>
          <cell r="S39">
            <v>-9240.0000000000055</v>
          </cell>
          <cell r="T39">
            <v>0</v>
          </cell>
          <cell r="U39">
            <v>5.9285714285714289E-2</v>
          </cell>
          <cell r="V39">
            <v>0</v>
          </cell>
        </row>
        <row r="40">
          <cell r="B40" t="str">
            <v>2/1/99IF-HSC-LargeR</v>
          </cell>
          <cell r="C40" t="str">
            <v>R</v>
          </cell>
          <cell r="D40" t="str">
            <v>2/1/99</v>
          </cell>
          <cell r="F40" t="str">
            <v>R</v>
          </cell>
          <cell r="G40" t="str">
            <v>IF-HSC-Large</v>
          </cell>
          <cell r="H40">
            <v>7840000</v>
          </cell>
          <cell r="I40">
            <v>0</v>
          </cell>
          <cell r="J40">
            <v>7840000</v>
          </cell>
          <cell r="K40">
            <v>280000</v>
          </cell>
          <cell r="L40">
            <v>0</v>
          </cell>
          <cell r="M40">
            <v>-787150</v>
          </cell>
          <cell r="N40">
            <v>7840000</v>
          </cell>
          <cell r="O40">
            <v>0</v>
          </cell>
          <cell r="P40">
            <v>-0.10040178571428572</v>
          </cell>
          <cell r="Q40">
            <v>-0.10040178571428572</v>
          </cell>
          <cell r="R40">
            <v>-0.1</v>
          </cell>
          <cell r="S40">
            <v>3150.0000000000105</v>
          </cell>
          <cell r="T40">
            <v>0</v>
          </cell>
          <cell r="U40">
            <v>-0.10040178571428572</v>
          </cell>
          <cell r="V40">
            <v>0</v>
          </cell>
        </row>
        <row r="41">
          <cell r="B41" t="str">
            <v>2/1/99IF-TETCO-E LAR</v>
          </cell>
          <cell r="C41" t="str">
            <v>R</v>
          </cell>
          <cell r="D41" t="str">
            <v>2/1/99</v>
          </cell>
          <cell r="G41" t="str">
            <v>IF-TETCO-E LA</v>
          </cell>
          <cell r="H41">
            <v>1050000</v>
          </cell>
          <cell r="I41">
            <v>0</v>
          </cell>
          <cell r="J41">
            <v>1050000</v>
          </cell>
          <cell r="K41">
            <v>35000</v>
          </cell>
          <cell r="L41">
            <v>0</v>
          </cell>
          <cell r="M41">
            <v>-57750</v>
          </cell>
          <cell r="N41">
            <v>1050000</v>
          </cell>
          <cell r="O41">
            <v>0</v>
          </cell>
          <cell r="P41">
            <v>-5.5E-2</v>
          </cell>
          <cell r="Q41">
            <v>-5.5E-2</v>
          </cell>
          <cell r="R41">
            <v>-0.06</v>
          </cell>
          <cell r="S41">
            <v>-5249.9999999999973</v>
          </cell>
          <cell r="T41">
            <v>0</v>
          </cell>
          <cell r="U41">
            <v>-5.5E-2</v>
          </cell>
          <cell r="V41">
            <v>0</v>
          </cell>
        </row>
        <row r="42">
          <cell r="B42" t="str">
            <v>3/1/99IF-Henry Hub CashD</v>
          </cell>
          <cell r="C42" t="str">
            <v>D</v>
          </cell>
          <cell r="D42" t="str">
            <v>3/1/99</v>
          </cell>
          <cell r="E42" t="str">
            <v>3/1/99</v>
          </cell>
          <cell r="F42" t="str">
            <v>D</v>
          </cell>
          <cell r="G42" t="str">
            <v>IF-Henry Hub Cash</v>
          </cell>
          <cell r="H42">
            <v>0</v>
          </cell>
          <cell r="I42">
            <v>-340000</v>
          </cell>
          <cell r="J42">
            <v>-340000</v>
          </cell>
          <cell r="K42">
            <v>-10967.741943000001</v>
          </cell>
          <cell r="L42">
            <v>-75</v>
          </cell>
          <cell r="M42">
            <v>0</v>
          </cell>
          <cell r="N42">
            <v>-340000</v>
          </cell>
          <cell r="O42">
            <v>2.2058823529411765E-4</v>
          </cell>
          <cell r="P42">
            <v>0</v>
          </cell>
          <cell r="Q42">
            <v>2.2058823529411765E-4</v>
          </cell>
          <cell r="R42">
            <v>5.0000000000000001E-3</v>
          </cell>
          <cell r="S42">
            <v>-1625.0000000000002</v>
          </cell>
          <cell r="T42">
            <v>0</v>
          </cell>
          <cell r="U42">
            <v>-2.2058823529411765E-4</v>
          </cell>
          <cell r="V42">
            <v>0</v>
          </cell>
        </row>
        <row r="43">
          <cell r="B43" t="str">
            <v>3/1/99IF-HSC-LargeD</v>
          </cell>
          <cell r="C43" t="str">
            <v>D</v>
          </cell>
          <cell r="D43" t="str">
            <v>3/1/99</v>
          </cell>
          <cell r="G43" t="str">
            <v>IF-HSC-Large</v>
          </cell>
          <cell r="H43">
            <v>0</v>
          </cell>
          <cell r="I43">
            <v>-6045000</v>
          </cell>
          <cell r="J43">
            <v>-6045000</v>
          </cell>
          <cell r="K43">
            <v>-195000</v>
          </cell>
          <cell r="L43">
            <v>633175</v>
          </cell>
          <cell r="M43">
            <v>0</v>
          </cell>
          <cell r="N43">
            <v>-6045000</v>
          </cell>
          <cell r="O43">
            <v>-0.10474358974358974</v>
          </cell>
          <cell r="P43">
            <v>0</v>
          </cell>
          <cell r="Q43">
            <v>-0.10474358974358974</v>
          </cell>
          <cell r="R43">
            <v>-0.06</v>
          </cell>
          <cell r="S43">
            <v>-270475</v>
          </cell>
          <cell r="T43">
            <v>0</v>
          </cell>
          <cell r="U43">
            <v>0.10474358974358974</v>
          </cell>
          <cell r="V43">
            <v>0</v>
          </cell>
        </row>
        <row r="44">
          <cell r="B44" t="str">
            <v>3/1/99IF-TETCO-E LAD</v>
          </cell>
          <cell r="C44" t="str">
            <v>D</v>
          </cell>
          <cell r="D44" t="str">
            <v>3/1/99</v>
          </cell>
          <cell r="G44" t="str">
            <v>IF-TETCO-E LA</v>
          </cell>
          <cell r="H44">
            <v>0</v>
          </cell>
          <cell r="I44">
            <v>-2387000</v>
          </cell>
          <cell r="J44">
            <v>-2387000</v>
          </cell>
          <cell r="K44">
            <v>-77000</v>
          </cell>
          <cell r="L44">
            <v>141515</v>
          </cell>
          <cell r="M44">
            <v>0</v>
          </cell>
          <cell r="N44">
            <v>-2387000</v>
          </cell>
          <cell r="O44">
            <v>-5.9285714285714289E-2</v>
          </cell>
          <cell r="P44">
            <v>0</v>
          </cell>
          <cell r="Q44">
            <v>-5.9285714285714289E-2</v>
          </cell>
          <cell r="R44">
            <v>-5.5E-2</v>
          </cell>
          <cell r="S44">
            <v>-10230.000000000007</v>
          </cell>
          <cell r="T44">
            <v>0</v>
          </cell>
          <cell r="U44">
            <v>5.9285714285714289E-2</v>
          </cell>
          <cell r="V44">
            <v>0</v>
          </cell>
        </row>
        <row r="45">
          <cell r="B45" t="str">
            <v>3/1/99IF-HSC-LargeR</v>
          </cell>
          <cell r="C45" t="str">
            <v>R</v>
          </cell>
          <cell r="D45" t="str">
            <v>3/1/99</v>
          </cell>
          <cell r="F45" t="str">
            <v>R</v>
          </cell>
          <cell r="G45" t="str">
            <v>IF-HSC-Large</v>
          </cell>
          <cell r="H45">
            <v>8680000</v>
          </cell>
          <cell r="I45">
            <v>0</v>
          </cell>
          <cell r="J45">
            <v>8680000</v>
          </cell>
          <cell r="K45">
            <v>280000</v>
          </cell>
          <cell r="L45">
            <v>0</v>
          </cell>
          <cell r="M45">
            <v>-871487.5</v>
          </cell>
          <cell r="N45">
            <v>8680000</v>
          </cell>
          <cell r="O45">
            <v>0</v>
          </cell>
          <cell r="P45">
            <v>-0.10040178571428572</v>
          </cell>
          <cell r="Q45">
            <v>-0.10040178571428572</v>
          </cell>
          <cell r="R45">
            <v>-6.5000000000000002E-2</v>
          </cell>
          <cell r="S45">
            <v>307287.50000000006</v>
          </cell>
          <cell r="T45">
            <v>0</v>
          </cell>
          <cell r="U45">
            <v>-0.10040178571428572</v>
          </cell>
          <cell r="V45">
            <v>0</v>
          </cell>
        </row>
        <row r="46">
          <cell r="B46" t="str">
            <v>3/1/99IF-TETCO-E LAR</v>
          </cell>
          <cell r="C46" t="str">
            <v>R</v>
          </cell>
          <cell r="D46" t="str">
            <v>3/1/99</v>
          </cell>
          <cell r="G46" t="str">
            <v>IF-TETCO-E LA</v>
          </cell>
          <cell r="H46">
            <v>1050000</v>
          </cell>
          <cell r="I46">
            <v>0</v>
          </cell>
          <cell r="J46">
            <v>1050000</v>
          </cell>
          <cell r="K46">
            <v>35000</v>
          </cell>
          <cell r="L46">
            <v>0</v>
          </cell>
          <cell r="M46">
            <v>-57750</v>
          </cell>
          <cell r="N46">
            <v>1050000</v>
          </cell>
          <cell r="O46">
            <v>0</v>
          </cell>
          <cell r="P46">
            <v>-5.5E-2</v>
          </cell>
          <cell r="Q46">
            <v>-5.5E-2</v>
          </cell>
          <cell r="R46">
            <v>-0.06</v>
          </cell>
          <cell r="S46">
            <v>-5249.9999999999973</v>
          </cell>
          <cell r="T46">
            <v>0</v>
          </cell>
          <cell r="U46">
            <v>-5.5E-2</v>
          </cell>
          <cell r="V46">
            <v>0</v>
          </cell>
        </row>
        <row r="47">
          <cell r="B47" t="str">
            <v>(blank)(blank)(blank)</v>
          </cell>
          <cell r="C47" t="str">
            <v>(blank)</v>
          </cell>
          <cell r="D47" t="str">
            <v>(blank)</v>
          </cell>
          <cell r="E47" t="str">
            <v>(blank)</v>
          </cell>
          <cell r="F47" t="str">
            <v>(blank)</v>
          </cell>
          <cell r="G47" t="str">
            <v>(blank)</v>
          </cell>
          <cell r="H47">
            <v>0</v>
          </cell>
          <cell r="I47">
            <v>0</v>
          </cell>
          <cell r="J47">
            <v>0</v>
          </cell>
          <cell r="K47">
            <v>0</v>
          </cell>
          <cell r="L47">
            <v>0</v>
          </cell>
          <cell r="M47">
            <v>0</v>
          </cell>
          <cell r="N47">
            <v>0</v>
          </cell>
          <cell r="O47">
            <v>0</v>
          </cell>
          <cell r="P47">
            <v>0</v>
          </cell>
          <cell r="Q47">
            <v>0</v>
          </cell>
          <cell r="R47" t="e">
            <v>#N/A</v>
          </cell>
          <cell r="S47" t="e">
            <v>#N/A</v>
          </cell>
          <cell r="T47">
            <v>0</v>
          </cell>
          <cell r="U47">
            <v>0</v>
          </cell>
          <cell r="V47">
            <v>0</v>
          </cell>
        </row>
        <row r="48">
          <cell r="B48" t="str">
            <v>Grand Total(blank)</v>
          </cell>
          <cell r="C48" t="str">
            <v>(blank)</v>
          </cell>
          <cell r="D48" t="str">
            <v>Grand Total</v>
          </cell>
          <cell r="E48" t="str">
            <v>Grand Total</v>
          </cell>
          <cell r="H48">
            <v>65984000</v>
          </cell>
          <cell r="I48">
            <v>-63382542</v>
          </cell>
          <cell r="J48">
            <v>2601458</v>
          </cell>
          <cell r="K48">
            <v>84118.141237000003</v>
          </cell>
          <cell r="L48">
            <v>3937595.8975</v>
          </cell>
          <cell r="M48">
            <v>-5342552.5</v>
          </cell>
          <cell r="N48">
            <v>2601458</v>
          </cell>
          <cell r="O48">
            <v>-6.2124297531329684E-2</v>
          </cell>
          <cell r="P48">
            <v>-8.0967393610572258E-2</v>
          </cell>
          <cell r="Q48">
            <v>-8.0967393610572258E-2</v>
          </cell>
          <cell r="R48" t="e">
            <v>#N/A</v>
          </cell>
          <cell r="S48" t="e">
            <v>#N/A</v>
          </cell>
          <cell r="T48">
            <v>63382542</v>
          </cell>
          <cell r="U48">
            <v>-1.8843096079242574E-2</v>
          </cell>
          <cell r="V48">
            <v>-1194323.3286526278</v>
          </cell>
        </row>
        <row r="49">
          <cell r="B49" t="str">
            <v>Grand Total(blank)</v>
          </cell>
          <cell r="C49" t="str">
            <v>(blank)</v>
          </cell>
          <cell r="D49" t="str">
            <v>Grand Total</v>
          </cell>
          <cell r="N49">
            <v>0</v>
          </cell>
          <cell r="O49">
            <v>0</v>
          </cell>
          <cell r="P49">
            <v>0</v>
          </cell>
          <cell r="Q49">
            <v>0</v>
          </cell>
          <cell r="R49" t="e">
            <v>#N/A</v>
          </cell>
          <cell r="S49" t="e">
            <v>#N/A</v>
          </cell>
          <cell r="T49">
            <v>0</v>
          </cell>
          <cell r="U49">
            <v>0</v>
          </cell>
          <cell r="V49">
            <v>0</v>
          </cell>
        </row>
        <row r="50">
          <cell r="B50" t="str">
            <v>Grand Total(blank)</v>
          </cell>
          <cell r="C50" t="str">
            <v>(blank)</v>
          </cell>
          <cell r="D50" t="str">
            <v>Grand Total</v>
          </cell>
          <cell r="N50">
            <v>0</v>
          </cell>
          <cell r="O50">
            <v>0</v>
          </cell>
          <cell r="P50">
            <v>0</v>
          </cell>
          <cell r="Q50">
            <v>0</v>
          </cell>
          <cell r="R50" t="e">
            <v>#N/A</v>
          </cell>
          <cell r="S50" t="e">
            <v>#N/A</v>
          </cell>
          <cell r="T50">
            <v>0</v>
          </cell>
          <cell r="U50">
            <v>0</v>
          </cell>
          <cell r="V50">
            <v>0</v>
          </cell>
        </row>
        <row r="51">
          <cell r="B51" t="str">
            <v>Grand Total(blank)</v>
          </cell>
          <cell r="C51" t="str">
            <v>(blank)</v>
          </cell>
          <cell r="D51" t="str">
            <v>Grand Total</v>
          </cell>
          <cell r="N51">
            <v>0</v>
          </cell>
          <cell r="O51">
            <v>0</v>
          </cell>
          <cell r="P51">
            <v>0</v>
          </cell>
          <cell r="Q51">
            <v>0</v>
          </cell>
          <cell r="R51" t="e">
            <v>#N/A</v>
          </cell>
          <cell r="S51" t="e">
            <v>#N/A</v>
          </cell>
          <cell r="T51">
            <v>0</v>
          </cell>
          <cell r="U51">
            <v>0</v>
          </cell>
          <cell r="V51">
            <v>0</v>
          </cell>
        </row>
        <row r="52">
          <cell r="B52" t="str">
            <v>Grand Total(blank)</v>
          </cell>
          <cell r="C52" t="str">
            <v>(blank)</v>
          </cell>
          <cell r="D52" t="str">
            <v>Grand Total</v>
          </cell>
          <cell r="N52">
            <v>0</v>
          </cell>
          <cell r="O52">
            <v>0</v>
          </cell>
          <cell r="P52">
            <v>0</v>
          </cell>
          <cell r="Q52">
            <v>0</v>
          </cell>
          <cell r="R52" t="e">
            <v>#N/A</v>
          </cell>
          <cell r="S52" t="e">
            <v>#N/A</v>
          </cell>
          <cell r="T52">
            <v>0</v>
          </cell>
          <cell r="U52">
            <v>0</v>
          </cell>
          <cell r="V52">
            <v>0</v>
          </cell>
        </row>
        <row r="53">
          <cell r="B53" t="str">
            <v>Grand Total(blank)</v>
          </cell>
          <cell r="C53" t="str">
            <v>(blank)</v>
          </cell>
          <cell r="D53" t="str">
            <v>Grand Total</v>
          </cell>
          <cell r="N53">
            <v>0</v>
          </cell>
          <cell r="O53">
            <v>0</v>
          </cell>
          <cell r="P53">
            <v>0</v>
          </cell>
          <cell r="Q53">
            <v>0</v>
          </cell>
          <cell r="R53" t="e">
            <v>#N/A</v>
          </cell>
          <cell r="S53" t="e">
            <v>#N/A</v>
          </cell>
          <cell r="T53">
            <v>0</v>
          </cell>
          <cell r="U53">
            <v>0</v>
          </cell>
          <cell r="V53">
            <v>0</v>
          </cell>
        </row>
        <row r="54">
          <cell r="B54" t="str">
            <v>Grand Total(blank)</v>
          </cell>
          <cell r="C54" t="str">
            <v>(blank)</v>
          </cell>
          <cell r="D54" t="str">
            <v>Grand Total</v>
          </cell>
          <cell r="N54">
            <v>0</v>
          </cell>
          <cell r="O54">
            <v>0</v>
          </cell>
          <cell r="P54">
            <v>0</v>
          </cell>
          <cell r="Q54">
            <v>0</v>
          </cell>
          <cell r="R54" t="e">
            <v>#N/A</v>
          </cell>
          <cell r="S54" t="e">
            <v>#N/A</v>
          </cell>
          <cell r="T54">
            <v>0</v>
          </cell>
          <cell r="U54">
            <v>0</v>
          </cell>
          <cell r="V54">
            <v>0</v>
          </cell>
        </row>
        <row r="55">
          <cell r="B55" t="str">
            <v>Grand Total(blank)</v>
          </cell>
          <cell r="C55" t="str">
            <v>(blank)</v>
          </cell>
          <cell r="D55" t="str">
            <v>Grand Total</v>
          </cell>
          <cell r="N55">
            <v>0</v>
          </cell>
          <cell r="O55">
            <v>0</v>
          </cell>
          <cell r="P55">
            <v>0</v>
          </cell>
          <cell r="Q55">
            <v>0</v>
          </cell>
          <cell r="R55" t="e">
            <v>#N/A</v>
          </cell>
          <cell r="S55" t="e">
            <v>#N/A</v>
          </cell>
          <cell r="T55">
            <v>0</v>
          </cell>
          <cell r="U55">
            <v>0</v>
          </cell>
          <cell r="V55">
            <v>0</v>
          </cell>
        </row>
        <row r="56">
          <cell r="B56" t="str">
            <v>Grand Total(blank)</v>
          </cell>
          <cell r="C56" t="str">
            <v>(blank)</v>
          </cell>
          <cell r="D56" t="str">
            <v>Grand Total</v>
          </cell>
          <cell r="N56">
            <v>0</v>
          </cell>
          <cell r="O56">
            <v>0</v>
          </cell>
          <cell r="P56">
            <v>0</v>
          </cell>
          <cell r="Q56">
            <v>0</v>
          </cell>
          <cell r="R56" t="e">
            <v>#N/A</v>
          </cell>
          <cell r="S56" t="e">
            <v>#N/A</v>
          </cell>
          <cell r="T56">
            <v>0</v>
          </cell>
          <cell r="U56">
            <v>0</v>
          </cell>
          <cell r="V56">
            <v>0</v>
          </cell>
        </row>
        <row r="57">
          <cell r="B57" t="str">
            <v>Grand Total(blank)</v>
          </cell>
          <cell r="C57" t="str">
            <v>(blank)</v>
          </cell>
          <cell r="D57" t="str">
            <v>Grand Total</v>
          </cell>
          <cell r="N57">
            <v>0</v>
          </cell>
          <cell r="O57">
            <v>0</v>
          </cell>
          <cell r="P57">
            <v>0</v>
          </cell>
          <cell r="Q57">
            <v>0</v>
          </cell>
          <cell r="R57" t="e">
            <v>#N/A</v>
          </cell>
          <cell r="S57" t="e">
            <v>#N/A</v>
          </cell>
          <cell r="T57">
            <v>0</v>
          </cell>
          <cell r="U57">
            <v>0</v>
          </cell>
          <cell r="V57">
            <v>0</v>
          </cell>
        </row>
        <row r="58">
          <cell r="B58" t="str">
            <v>Grand Total(blank)</v>
          </cell>
          <cell r="C58" t="str">
            <v>(blank)</v>
          </cell>
          <cell r="D58" t="str">
            <v>Grand Total</v>
          </cell>
          <cell r="N58">
            <v>0</v>
          </cell>
          <cell r="O58">
            <v>0</v>
          </cell>
          <cell r="P58">
            <v>0</v>
          </cell>
          <cell r="Q58">
            <v>0</v>
          </cell>
          <cell r="R58" t="e">
            <v>#N/A</v>
          </cell>
          <cell r="S58" t="e">
            <v>#N/A</v>
          </cell>
          <cell r="T58">
            <v>0</v>
          </cell>
          <cell r="U58">
            <v>0</v>
          </cell>
          <cell r="V58">
            <v>0</v>
          </cell>
        </row>
      </sheetData>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US"/>
      <sheetName val="Summary UK"/>
      <sheetName val="IAS 19"/>
      <sheetName val="FAS 87 106"/>
      <sheetName val="FAS 87 106 - Gross"/>
      <sheetName val="IAS 19 - Pension sub-plan"/>
      <sheetName val="IAS 19 - OPEB sub-plan"/>
      <sheetName val="FAS 87 by sub-plan"/>
      <sheetName val="FAS 106 by sub-plan"/>
      <sheetName val="VERO Notes"/>
      <sheetName val="BU Allocation Pension"/>
      <sheetName val="BU Allocation Life"/>
      <sheetName val="BU Allocation Health"/>
      <sheetName val="BU Allocationl VERO"/>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ow r="25">
          <cell r="B25">
            <v>-2.9999999999999996</v>
          </cell>
        </row>
      </sheetData>
      <sheetData sheetId="10" refreshError="1"/>
      <sheetData sheetId="11" refreshError="1"/>
      <sheetData sheetId="12" refreshError="1"/>
      <sheetData sheetId="1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CommodityPayableAccrual"/>
      <sheetName val="1_2_07_1730_TieOutToKap"/>
      <sheetName val="Summary"/>
      <sheetName val="Demand"/>
      <sheetName val="CommodityPayableAcc"/>
      <sheetName val="Nuc Companies"/>
      <sheetName val="DecOSS"/>
      <sheetName val="PROPANE_LNG"/>
      <sheetName val="DecStorage"/>
      <sheetName val="Sendout"/>
      <sheetName val="EN EndUse"/>
      <sheetName val="CURRENT CONTRACT MASTER FILE"/>
      <sheetName val="SalesCredits"/>
      <sheetName val="NovSupplier"/>
      <sheetName val="Pivot Table -12-31-06"/>
      <sheetName val="Earnings Category Summary"/>
      <sheetName val="ACCRUAL SUMMARY"/>
      <sheetName val="COMMODITY"/>
      <sheetName val="MASS OSS"/>
      <sheetName val="LNG_STORAGE_PROPANE"/>
      <sheetName val="Merrill kse2"/>
      <sheetName val="June 07 Proxy"/>
      <sheetName val="Storage WACOG Wrksht"/>
      <sheetName val="LNG WACOG Wrksht"/>
      <sheetName val="PIVOT"/>
      <sheetName val="Bos AGT"/>
      <sheetName val="Bos TGP"/>
      <sheetName val="Col AGT"/>
      <sheetName val="Col TGP"/>
      <sheetName val="Essex TGP"/>
      <sheetName val="Pivots"/>
      <sheetName val="Inc_stmt.as_of_20090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
          <cell r="B3">
            <v>300076</v>
          </cell>
        </row>
        <row r="7">
          <cell r="B7" t="str">
            <v>N02358</v>
          </cell>
          <cell r="C7">
            <v>507.35</v>
          </cell>
          <cell r="D7">
            <v>0</v>
          </cell>
          <cell r="E7">
            <v>-23.88</v>
          </cell>
          <cell r="I7">
            <v>483.47</v>
          </cell>
        </row>
        <row r="8">
          <cell r="B8" t="str">
            <v>O02357</v>
          </cell>
          <cell r="C8">
            <v>42123.41</v>
          </cell>
          <cell r="D8">
            <v>0</v>
          </cell>
          <cell r="E8">
            <v>-1980.83</v>
          </cell>
          <cell r="I8">
            <v>40142.58</v>
          </cell>
        </row>
        <row r="12">
          <cell r="B12">
            <v>523</v>
          </cell>
          <cell r="C12">
            <v>53987.83</v>
          </cell>
          <cell r="D12">
            <v>0</v>
          </cell>
          <cell r="E12">
            <v>-2537.9899999999998</v>
          </cell>
          <cell r="I12">
            <v>51449.84</v>
          </cell>
        </row>
        <row r="13">
          <cell r="B13">
            <v>632</v>
          </cell>
          <cell r="C13">
            <v>89910.85</v>
          </cell>
          <cell r="D13">
            <v>0</v>
          </cell>
          <cell r="E13">
            <v>-4223.13</v>
          </cell>
          <cell r="I13">
            <v>85687.72</v>
          </cell>
        </row>
        <row r="14">
          <cell r="B14">
            <v>2122</v>
          </cell>
          <cell r="C14">
            <v>0</v>
          </cell>
          <cell r="G14">
            <v>0</v>
          </cell>
          <cell r="H14">
            <v>0</v>
          </cell>
          <cell r="I14">
            <v>0</v>
          </cell>
        </row>
        <row r="15">
          <cell r="B15">
            <v>2302</v>
          </cell>
          <cell r="C15">
            <v>15391.46</v>
          </cell>
          <cell r="D15">
            <v>0</v>
          </cell>
          <cell r="E15">
            <v>-828.24</v>
          </cell>
          <cell r="F15">
            <v>0</v>
          </cell>
          <cell r="H15">
            <v>0</v>
          </cell>
          <cell r="I15">
            <v>14563.22</v>
          </cell>
        </row>
        <row r="16">
          <cell r="B16">
            <v>8587</v>
          </cell>
          <cell r="C16">
            <v>359755.5</v>
          </cell>
          <cell r="D16">
            <v>0</v>
          </cell>
          <cell r="E16">
            <v>-16039.69</v>
          </cell>
          <cell r="I16">
            <v>343715.81</v>
          </cell>
        </row>
        <row r="17">
          <cell r="B17">
            <v>11234</v>
          </cell>
          <cell r="C17">
            <v>51361.41</v>
          </cell>
          <cell r="D17">
            <v>0</v>
          </cell>
          <cell r="E17">
            <v>-1909.92</v>
          </cell>
          <cell r="I17">
            <v>49451.49</v>
          </cell>
        </row>
        <row r="18">
          <cell r="B18">
            <v>33371</v>
          </cell>
          <cell r="C18">
            <v>42440</v>
          </cell>
          <cell r="D18">
            <v>0</v>
          </cell>
          <cell r="E18">
            <v>-2270.54</v>
          </cell>
          <cell r="F18">
            <v>0</v>
          </cell>
          <cell r="I18">
            <v>40169.46</v>
          </cell>
        </row>
        <row r="19">
          <cell r="B19">
            <v>42076</v>
          </cell>
          <cell r="C19">
            <v>63200</v>
          </cell>
          <cell r="D19">
            <v>0</v>
          </cell>
          <cell r="E19">
            <v>-3412.8</v>
          </cell>
          <cell r="I19">
            <v>59787.199999999997</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Output"/>
      <sheetName val="Rate1A"/>
      <sheetName val="RateT1A"/>
      <sheetName val="Rate1B"/>
      <sheetName val="RateT1B"/>
      <sheetName val="Rate2-1"/>
      <sheetName val="RateT2-1"/>
      <sheetName val="Rate2-2"/>
      <sheetName val="RateT2-2"/>
      <sheetName val="Rate3"/>
      <sheetName val="RateT3"/>
      <sheetName val="Rate4A"/>
      <sheetName val="RateT4A"/>
      <sheetName val="Rate4B"/>
      <sheetName val="RateT4B"/>
      <sheetName val="Rate7"/>
      <sheetName val="RateT7"/>
      <sheetName val="Rate14(CNG)"/>
      <sheetName val="Mapping"/>
    </sheetNames>
    <sheetDataSet>
      <sheetData sheetId="0" refreshError="1">
        <row r="9">
          <cell r="AS9" t="str">
            <v>T2-1</v>
          </cell>
          <cell r="AT9" t="str">
            <v>2-2</v>
          </cell>
          <cell r="AU9" t="str">
            <v>T2-2</v>
          </cell>
          <cell r="AV9" t="str">
            <v>4a</v>
          </cell>
          <cell r="AW9" t="str">
            <v>T4A</v>
          </cell>
          <cell r="AX9" t="str">
            <v>4b</v>
          </cell>
          <cell r="AY9" t="str">
            <v>T4B</v>
          </cell>
          <cell r="AZ9">
            <v>7</v>
          </cell>
          <cell r="BA9" t="str">
            <v>T7</v>
          </cell>
          <cell r="BB9">
            <v>14</v>
          </cell>
        </row>
        <row r="100">
          <cell r="AS100" t="str">
            <v>T2-1</v>
          </cell>
          <cell r="AT100" t="str">
            <v>2-2</v>
          </cell>
          <cell r="AU100" t="str">
            <v>T2-2</v>
          </cell>
          <cell r="AV100" t="str">
            <v>4a</v>
          </cell>
          <cell r="AW100" t="str">
            <v>T4A</v>
          </cell>
          <cell r="AX100" t="str">
            <v>4b</v>
          </cell>
          <cell r="AY100" t="str">
            <v>T4B</v>
          </cell>
          <cell r="AZ100">
            <v>7</v>
          </cell>
          <cell r="BA100" t="str">
            <v>T7</v>
          </cell>
          <cell r="BB100">
            <v>14</v>
          </cell>
        </row>
        <row r="111">
          <cell r="AS111">
            <v>0</v>
          </cell>
          <cell r="AT111">
            <v>2000</v>
          </cell>
          <cell r="AU111">
            <v>0</v>
          </cell>
          <cell r="AV111">
            <v>100</v>
          </cell>
          <cell r="AW111">
            <v>0</v>
          </cell>
          <cell r="AX111">
            <v>5</v>
          </cell>
          <cell r="AY111">
            <v>0</v>
          </cell>
          <cell r="AZ111">
            <v>0</v>
          </cell>
          <cell r="BA111">
            <v>0</v>
          </cell>
          <cell r="BB111">
            <v>25833.135010649999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2 GC ESTIMATE"/>
      <sheetName val="Jul02 Index"/>
      <sheetName val="SENDOUT-GAS COST"/>
      <sheetName val="JE"/>
      <sheetName val="JE # 301917"/>
      <sheetName val="JE301919"/>
      <sheetName val="DB GL"/>
      <sheetName val="CR GL"/>
      <sheetName val="GL ACCTS"/>
    </sheetNames>
    <sheetDataSet>
      <sheetData sheetId="0" refreshError="1"/>
      <sheetData sheetId="1" refreshError="1"/>
      <sheetData sheetId="2" refreshError="1"/>
      <sheetData sheetId="3" refreshError="1"/>
      <sheetData sheetId="4" refreshError="1"/>
      <sheetData sheetId="5">
        <row r="1">
          <cell r="A1" t="str">
            <v>NEW ENGLAND GAS COMPANY - FALL RIVER</v>
          </cell>
          <cell r="F1" t="str">
            <v xml:space="preserve"> </v>
          </cell>
        </row>
        <row r="2">
          <cell r="H2" t="str">
            <v>DATE</v>
          </cell>
          <cell r="I2" t="str">
            <v>JULY 2002</v>
          </cell>
        </row>
        <row r="3">
          <cell r="A3" t="str">
            <v>JOURNAL ENTRY - PURCHASED GAS</v>
          </cell>
          <cell r="H3" t="str">
            <v>SOURCE</v>
          </cell>
          <cell r="I3" t="str">
            <v>70</v>
          </cell>
          <cell r="J3" t="str">
            <v>JE # 301919</v>
          </cell>
        </row>
        <row r="5">
          <cell r="B5" t="str">
            <v xml:space="preserve">       ACCOUNT</v>
          </cell>
        </row>
        <row r="6">
          <cell r="A6" t="str">
            <v>ACCOUNT TITLES AND EXPLANATIONS</v>
          </cell>
          <cell r="I6" t="str">
            <v>DEBITS</v>
          </cell>
          <cell r="J6" t="str">
            <v>CREDITS</v>
          </cell>
        </row>
        <row r="7">
          <cell r="B7" t="str">
            <v>CO</v>
          </cell>
          <cell r="C7" t="str">
            <v>ACT</v>
          </cell>
          <cell r="D7" t="str">
            <v>NBR</v>
          </cell>
          <cell r="E7" t="str">
            <v>CC</v>
          </cell>
          <cell r="F7" t="str">
            <v>DP</v>
          </cell>
          <cell r="G7" t="str">
            <v>GR</v>
          </cell>
        </row>
        <row r="8">
          <cell r="A8" t="str">
            <v>NATURAL GAS CITY GATE PURCHASES - COMMODITY</v>
          </cell>
          <cell r="B8" t="str">
            <v>06</v>
          </cell>
          <cell r="C8" t="str">
            <v>540</v>
          </cell>
          <cell r="D8" t="str">
            <v>131</v>
          </cell>
          <cell r="E8" t="str">
            <v>00</v>
          </cell>
          <cell r="F8" t="str">
            <v>00</v>
          </cell>
          <cell r="G8" t="str">
            <v>01</v>
          </cell>
          <cell r="I8">
            <v>459958.05484838714</v>
          </cell>
        </row>
        <row r="9">
          <cell r="A9" t="str">
            <v>NATURAL GAS CITY GATE PURCHASES - CAPACITY</v>
          </cell>
          <cell r="B9" t="str">
            <v>06</v>
          </cell>
          <cell r="C9" t="str">
            <v>540</v>
          </cell>
          <cell r="D9" t="str">
            <v>132</v>
          </cell>
          <cell r="E9" t="str">
            <v>00</v>
          </cell>
          <cell r="F9" t="str">
            <v>00</v>
          </cell>
          <cell r="G9" t="str">
            <v>01</v>
          </cell>
          <cell r="I9">
            <v>556856.17929999996</v>
          </cell>
        </row>
        <row r="10">
          <cell r="A10" t="str">
            <v>UNDERGROUND STORAGE GAS - COMMODITY</v>
          </cell>
          <cell r="B10" t="str">
            <v>06</v>
          </cell>
          <cell r="C10" t="str">
            <v>540</v>
          </cell>
          <cell r="D10" t="str">
            <v>121</v>
          </cell>
          <cell r="E10" t="str">
            <v>00</v>
          </cell>
          <cell r="F10" t="str">
            <v>00</v>
          </cell>
          <cell r="G10" t="str">
            <v>01</v>
          </cell>
          <cell r="I10">
            <v>0</v>
          </cell>
        </row>
        <row r="11">
          <cell r="A11" t="str">
            <v>UNDERGROUND STORAGE GAS - CAPACITY</v>
          </cell>
          <cell r="B11" t="str">
            <v>06</v>
          </cell>
          <cell r="C11" t="str">
            <v>540</v>
          </cell>
          <cell r="D11" t="str">
            <v>122</v>
          </cell>
          <cell r="E11" t="str">
            <v>00</v>
          </cell>
          <cell r="F11" t="str">
            <v>00</v>
          </cell>
          <cell r="G11" t="str">
            <v>01</v>
          </cell>
          <cell r="I11">
            <v>34227.371400000004</v>
          </cell>
        </row>
        <row r="12">
          <cell r="A12" t="str">
            <v>UNDERGROUND STORAGE GAS (INJECTIONS)</v>
          </cell>
          <cell r="B12" t="str">
            <v>06</v>
          </cell>
          <cell r="C12" t="str">
            <v>164</v>
          </cell>
          <cell r="D12" t="str">
            <v>500</v>
          </cell>
          <cell r="I12">
            <v>506655.43025161297</v>
          </cell>
        </row>
        <row r="13">
          <cell r="A13" t="str">
            <v>ACCOUNTS PAYABLE - GAS BILLS</v>
          </cell>
          <cell r="B13" t="str">
            <v>06</v>
          </cell>
          <cell r="C13" t="str">
            <v>233</v>
          </cell>
          <cell r="D13" t="str">
            <v>110</v>
          </cell>
          <cell r="J13">
            <v>1557697.0358</v>
          </cell>
        </row>
        <row r="14">
          <cell r="A14" t="str">
            <v>UNDERGROUND STORAGE GAS (WITHDRAWALS)</v>
          </cell>
          <cell r="B14" t="str">
            <v>06</v>
          </cell>
          <cell r="C14" t="str">
            <v>164</v>
          </cell>
          <cell r="D14" t="str">
            <v>500</v>
          </cell>
          <cell r="J14">
            <v>0</v>
          </cell>
        </row>
        <row r="17">
          <cell r="A17" t="str">
            <v>PURCHASED GAS - DISPLACEMENT VAPOR - COMMODITY</v>
          </cell>
          <cell r="B17" t="str">
            <v>06</v>
          </cell>
          <cell r="C17" t="str">
            <v>540</v>
          </cell>
          <cell r="D17" t="str">
            <v>171</v>
          </cell>
          <cell r="E17" t="str">
            <v>00</v>
          </cell>
          <cell r="F17" t="str">
            <v>00</v>
          </cell>
          <cell r="G17" t="str">
            <v>01</v>
          </cell>
          <cell r="I17">
            <v>0</v>
          </cell>
        </row>
        <row r="18">
          <cell r="A18" t="str">
            <v>PURCHASED GAS - DISPLACEMENT VAPOR - CAPACITY</v>
          </cell>
          <cell r="B18" t="str">
            <v>06</v>
          </cell>
          <cell r="C18" t="str">
            <v>540</v>
          </cell>
          <cell r="D18" t="str">
            <v>172</v>
          </cell>
          <cell r="E18" t="str">
            <v>00</v>
          </cell>
          <cell r="F18" t="str">
            <v>00</v>
          </cell>
          <cell r="G18" t="str">
            <v>01</v>
          </cell>
          <cell r="I18">
            <v>159995.5</v>
          </cell>
        </row>
        <row r="19">
          <cell r="A19" t="str">
            <v>ACCOUNTS PAYABLE - GAS BILLS</v>
          </cell>
          <cell r="B19" t="str">
            <v>06</v>
          </cell>
          <cell r="C19" t="str">
            <v>233</v>
          </cell>
          <cell r="D19" t="str">
            <v>110</v>
          </cell>
          <cell r="J19">
            <v>159995.5</v>
          </cell>
        </row>
      </sheetData>
      <sheetData sheetId="6"/>
      <sheetData sheetId="7"/>
      <sheetData sheetId="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ata"/>
      <sheetName val="Dispatch"/>
    </sheetNames>
    <sheetDataSet>
      <sheetData sheetId="0"/>
      <sheetData sheetId="1" refreshError="1">
        <row r="2">
          <cell r="A2" t="str">
            <v>FUTS</v>
          </cell>
          <cell r="E2">
            <v>200910</v>
          </cell>
          <cell r="N2">
            <v>-391720</v>
          </cell>
        </row>
        <row r="3">
          <cell r="A3" t="str">
            <v>FUTS</v>
          </cell>
          <cell r="E3">
            <v>200910</v>
          </cell>
          <cell r="N3">
            <v>-395220</v>
          </cell>
        </row>
        <row r="4">
          <cell r="A4" t="str">
            <v>FUTS</v>
          </cell>
          <cell r="E4">
            <v>200910</v>
          </cell>
          <cell r="N4">
            <v>-157530</v>
          </cell>
        </row>
        <row r="5">
          <cell r="A5" t="str">
            <v>FUTS</v>
          </cell>
          <cell r="E5">
            <v>200911</v>
          </cell>
          <cell r="N5">
            <v>-244150</v>
          </cell>
        </row>
        <row r="6">
          <cell r="A6" t="str">
            <v>FUTS</v>
          </cell>
          <cell r="E6">
            <v>200910</v>
          </cell>
          <cell r="N6">
            <v>-154380</v>
          </cell>
        </row>
        <row r="7">
          <cell r="A7" t="str">
            <v>FUTS</v>
          </cell>
          <cell r="E7">
            <v>200911</v>
          </cell>
          <cell r="N7">
            <v>-236400</v>
          </cell>
        </row>
        <row r="8">
          <cell r="A8" t="str">
            <v>FUTS</v>
          </cell>
          <cell r="E8">
            <v>200910</v>
          </cell>
          <cell r="N8">
            <v>-194640</v>
          </cell>
        </row>
        <row r="9">
          <cell r="A9" t="str">
            <v>FUTS</v>
          </cell>
          <cell r="E9">
            <v>200911</v>
          </cell>
          <cell r="N9">
            <v>-223400</v>
          </cell>
        </row>
        <row r="10">
          <cell r="A10" t="str">
            <v>FUTS</v>
          </cell>
          <cell r="E10">
            <v>200910</v>
          </cell>
          <cell r="N10">
            <v>-194440</v>
          </cell>
        </row>
        <row r="11">
          <cell r="A11" t="str">
            <v>FUTS</v>
          </cell>
          <cell r="E11">
            <v>200911</v>
          </cell>
          <cell r="N11">
            <v>-179720</v>
          </cell>
        </row>
        <row r="12">
          <cell r="A12" t="str">
            <v>FUTS</v>
          </cell>
          <cell r="E12">
            <v>200910</v>
          </cell>
          <cell r="N12">
            <v>-181040</v>
          </cell>
        </row>
        <row r="13">
          <cell r="A13" t="str">
            <v>FUTS</v>
          </cell>
          <cell r="E13">
            <v>200911</v>
          </cell>
          <cell r="N13">
            <v>-207150</v>
          </cell>
        </row>
        <row r="14">
          <cell r="A14" t="str">
            <v>FUTS</v>
          </cell>
          <cell r="E14">
            <v>200912</v>
          </cell>
          <cell r="N14">
            <v>-112320</v>
          </cell>
        </row>
        <row r="15">
          <cell r="A15" t="str">
            <v>FUTS</v>
          </cell>
          <cell r="E15">
            <v>200910</v>
          </cell>
          <cell r="N15">
            <v>-131430</v>
          </cell>
        </row>
        <row r="16">
          <cell r="A16" t="str">
            <v>FUTS</v>
          </cell>
          <cell r="E16">
            <v>200911</v>
          </cell>
          <cell r="N16">
            <v>-159720</v>
          </cell>
        </row>
        <row r="17">
          <cell r="A17" t="str">
            <v>FUTS</v>
          </cell>
          <cell r="E17">
            <v>200912</v>
          </cell>
          <cell r="N17">
            <v>-71880</v>
          </cell>
        </row>
        <row r="18">
          <cell r="A18" t="str">
            <v>FUTS</v>
          </cell>
          <cell r="E18">
            <v>200910</v>
          </cell>
          <cell r="N18">
            <v>-133680</v>
          </cell>
        </row>
        <row r="19">
          <cell r="A19" t="str">
            <v>FUTS</v>
          </cell>
          <cell r="E19">
            <v>200911</v>
          </cell>
          <cell r="N19">
            <v>-160920</v>
          </cell>
        </row>
        <row r="20">
          <cell r="A20" t="str">
            <v>FUTS</v>
          </cell>
          <cell r="E20">
            <v>200912</v>
          </cell>
          <cell r="N20">
            <v>-72480</v>
          </cell>
        </row>
        <row r="21">
          <cell r="A21" t="str">
            <v>FUTS</v>
          </cell>
          <cell r="E21">
            <v>200910</v>
          </cell>
          <cell r="N21">
            <v>-90520</v>
          </cell>
        </row>
        <row r="22">
          <cell r="A22" t="str">
            <v>FUTS</v>
          </cell>
          <cell r="E22">
            <v>200910</v>
          </cell>
          <cell r="N22">
            <v>-90320</v>
          </cell>
        </row>
        <row r="23">
          <cell r="A23" t="str">
            <v>FUTS</v>
          </cell>
          <cell r="E23">
            <v>200911</v>
          </cell>
          <cell r="N23">
            <v>-204400</v>
          </cell>
        </row>
        <row r="24">
          <cell r="A24" t="str">
            <v>FUTS</v>
          </cell>
          <cell r="E24">
            <v>200912</v>
          </cell>
          <cell r="N24">
            <v>-111420</v>
          </cell>
        </row>
        <row r="25">
          <cell r="A25" t="str">
            <v>FUTS</v>
          </cell>
          <cell r="E25">
            <v>200910</v>
          </cell>
          <cell r="N25">
            <v>-126780</v>
          </cell>
        </row>
        <row r="26">
          <cell r="A26" t="str">
            <v>FUTS</v>
          </cell>
          <cell r="E26">
            <v>200911</v>
          </cell>
          <cell r="N26">
            <v>-152320</v>
          </cell>
        </row>
        <row r="27">
          <cell r="A27" t="str">
            <v>FUTS</v>
          </cell>
          <cell r="E27">
            <v>200912</v>
          </cell>
          <cell r="N27">
            <v>-68280</v>
          </cell>
        </row>
        <row r="28">
          <cell r="A28" t="str">
            <v>FUTS</v>
          </cell>
          <cell r="E28">
            <v>201001</v>
          </cell>
          <cell r="N28">
            <v>-99720</v>
          </cell>
        </row>
        <row r="29">
          <cell r="A29" t="str">
            <v>FUTS</v>
          </cell>
          <cell r="E29">
            <v>200910</v>
          </cell>
          <cell r="N29">
            <v>-111480</v>
          </cell>
        </row>
        <row r="30">
          <cell r="A30" t="str">
            <v>FUTS</v>
          </cell>
          <cell r="E30">
            <v>200911</v>
          </cell>
          <cell r="N30">
            <v>-132920</v>
          </cell>
        </row>
        <row r="31">
          <cell r="A31" t="str">
            <v>FUTS</v>
          </cell>
          <cell r="E31">
            <v>200912</v>
          </cell>
          <cell r="N31">
            <v>-58680</v>
          </cell>
        </row>
        <row r="32">
          <cell r="A32" t="str">
            <v>FUTS</v>
          </cell>
          <cell r="E32">
            <v>201001</v>
          </cell>
          <cell r="N32">
            <v>-85320</v>
          </cell>
        </row>
        <row r="33">
          <cell r="A33" t="str">
            <v>FUTS</v>
          </cell>
          <cell r="E33">
            <v>200910</v>
          </cell>
          <cell r="N33">
            <v>-103830</v>
          </cell>
        </row>
        <row r="34">
          <cell r="A34" t="str">
            <v>FUTS</v>
          </cell>
          <cell r="E34">
            <v>200911</v>
          </cell>
          <cell r="N34">
            <v>-122520</v>
          </cell>
        </row>
        <row r="35">
          <cell r="A35" t="str">
            <v>FUTS</v>
          </cell>
          <cell r="E35">
            <v>200912</v>
          </cell>
          <cell r="N35">
            <v>-53280</v>
          </cell>
        </row>
        <row r="36">
          <cell r="A36" t="str">
            <v>FUTS</v>
          </cell>
          <cell r="E36">
            <v>201001</v>
          </cell>
          <cell r="N36">
            <v>-76620</v>
          </cell>
        </row>
        <row r="37">
          <cell r="A37" t="str">
            <v>FUTS</v>
          </cell>
          <cell r="E37">
            <v>200910</v>
          </cell>
          <cell r="N37">
            <v>-63320</v>
          </cell>
        </row>
        <row r="38">
          <cell r="A38" t="str">
            <v>FUTS</v>
          </cell>
          <cell r="E38">
            <v>200911</v>
          </cell>
          <cell r="N38">
            <v>-83490</v>
          </cell>
        </row>
        <row r="39">
          <cell r="A39" t="str">
            <v>FUTS</v>
          </cell>
          <cell r="E39">
            <v>200912</v>
          </cell>
          <cell r="N39">
            <v>-47880</v>
          </cell>
        </row>
        <row r="40">
          <cell r="A40" t="str">
            <v>FUTS</v>
          </cell>
          <cell r="E40">
            <v>201001</v>
          </cell>
          <cell r="N40">
            <v>-46280</v>
          </cell>
        </row>
        <row r="41">
          <cell r="A41" t="str">
            <v>FUTS</v>
          </cell>
          <cell r="E41">
            <v>200910</v>
          </cell>
          <cell r="N41">
            <v>-97080</v>
          </cell>
        </row>
        <row r="42">
          <cell r="A42" t="str">
            <v>FUTS</v>
          </cell>
          <cell r="E42">
            <v>200911</v>
          </cell>
          <cell r="N42">
            <v>-115320</v>
          </cell>
        </row>
        <row r="43">
          <cell r="A43" t="str">
            <v>FUTS</v>
          </cell>
          <cell r="E43">
            <v>200912</v>
          </cell>
          <cell r="N43">
            <v>-75270</v>
          </cell>
        </row>
        <row r="44">
          <cell r="A44" t="str">
            <v>FUTS</v>
          </cell>
          <cell r="E44">
            <v>201001</v>
          </cell>
          <cell r="N44">
            <v>-72720</v>
          </cell>
        </row>
        <row r="45">
          <cell r="A45" t="str">
            <v>FUTS</v>
          </cell>
          <cell r="E45">
            <v>200910</v>
          </cell>
          <cell r="N45">
            <v>-140240</v>
          </cell>
        </row>
        <row r="46">
          <cell r="A46" t="str">
            <v>FUTS</v>
          </cell>
          <cell r="E46">
            <v>200911</v>
          </cell>
          <cell r="N46">
            <v>-125120</v>
          </cell>
        </row>
        <row r="47">
          <cell r="A47" t="str">
            <v>FUTS</v>
          </cell>
          <cell r="E47">
            <v>200912</v>
          </cell>
          <cell r="N47">
            <v>-55380</v>
          </cell>
        </row>
        <row r="48">
          <cell r="A48" t="str">
            <v>FUTS</v>
          </cell>
          <cell r="E48">
            <v>201001</v>
          </cell>
          <cell r="N48">
            <v>-80820</v>
          </cell>
        </row>
        <row r="49">
          <cell r="A49" t="str">
            <v>FUTS</v>
          </cell>
          <cell r="E49">
            <v>201002</v>
          </cell>
          <cell r="N49">
            <v>-79500</v>
          </cell>
        </row>
        <row r="50">
          <cell r="A50" t="str">
            <v>FUTS</v>
          </cell>
          <cell r="E50">
            <v>200910</v>
          </cell>
          <cell r="N50">
            <v>-120240</v>
          </cell>
        </row>
        <row r="51">
          <cell r="A51" t="str">
            <v>FUTS</v>
          </cell>
          <cell r="E51">
            <v>200911</v>
          </cell>
          <cell r="N51">
            <v>-53060</v>
          </cell>
        </row>
        <row r="52">
          <cell r="A52" t="str">
            <v>FUTS</v>
          </cell>
          <cell r="E52">
            <v>200911</v>
          </cell>
          <cell r="N52">
            <v>-52960</v>
          </cell>
        </row>
        <row r="53">
          <cell r="A53" t="str">
            <v>FUTS</v>
          </cell>
          <cell r="E53">
            <v>200912</v>
          </cell>
          <cell r="N53">
            <v>-45680</v>
          </cell>
        </row>
        <row r="54">
          <cell r="A54" t="str">
            <v>FUTS</v>
          </cell>
          <cell r="E54">
            <v>201001</v>
          </cell>
          <cell r="N54">
            <v>-66420</v>
          </cell>
        </row>
        <row r="55">
          <cell r="A55" t="str">
            <v>FUTS</v>
          </cell>
          <cell r="E55">
            <v>201002</v>
          </cell>
          <cell r="N55">
            <v>-64350</v>
          </cell>
        </row>
        <row r="56">
          <cell r="A56" t="str">
            <v>FUTS</v>
          </cell>
          <cell r="E56">
            <v>200910</v>
          </cell>
          <cell r="N56">
            <v>-121840</v>
          </cell>
        </row>
        <row r="57">
          <cell r="A57" t="str">
            <v>FUTS</v>
          </cell>
          <cell r="E57">
            <v>200911</v>
          </cell>
          <cell r="N57">
            <v>-135150</v>
          </cell>
        </row>
        <row r="58">
          <cell r="A58" t="str">
            <v>FUTS</v>
          </cell>
          <cell r="E58">
            <v>200912</v>
          </cell>
          <cell r="N58">
            <v>-70320</v>
          </cell>
        </row>
        <row r="59">
          <cell r="A59" t="str">
            <v>FUTS</v>
          </cell>
          <cell r="E59">
            <v>201001</v>
          </cell>
          <cell r="N59">
            <v>-90760</v>
          </cell>
        </row>
        <row r="60">
          <cell r="A60" t="str">
            <v>FUTS</v>
          </cell>
          <cell r="E60">
            <v>201002</v>
          </cell>
          <cell r="N60">
            <v>-66600</v>
          </cell>
        </row>
        <row r="61">
          <cell r="A61" t="str">
            <v>FUTS</v>
          </cell>
          <cell r="E61">
            <v>200910</v>
          </cell>
          <cell r="N61">
            <v>-87780</v>
          </cell>
        </row>
        <row r="62">
          <cell r="A62" t="str">
            <v>FUTS</v>
          </cell>
          <cell r="E62">
            <v>200911</v>
          </cell>
          <cell r="N62">
            <v>-130650</v>
          </cell>
        </row>
        <row r="63">
          <cell r="A63" t="str">
            <v>FUTS</v>
          </cell>
          <cell r="E63">
            <v>200912</v>
          </cell>
          <cell r="N63">
            <v>-67620</v>
          </cell>
        </row>
        <row r="64">
          <cell r="A64" t="str">
            <v>FUTS</v>
          </cell>
          <cell r="E64">
            <v>201001</v>
          </cell>
          <cell r="N64">
            <v>-86960</v>
          </cell>
        </row>
        <row r="65">
          <cell r="A65" t="str">
            <v>FUTS</v>
          </cell>
          <cell r="E65">
            <v>201002</v>
          </cell>
          <cell r="N65">
            <v>-63750</v>
          </cell>
        </row>
        <row r="66">
          <cell r="A66" t="str">
            <v>FUTS</v>
          </cell>
          <cell r="E66">
            <v>200910</v>
          </cell>
          <cell r="N66">
            <v>-97240</v>
          </cell>
        </row>
        <row r="67">
          <cell r="A67" t="str">
            <v>FUTS</v>
          </cell>
          <cell r="E67">
            <v>200911</v>
          </cell>
          <cell r="N67">
            <v>-107650</v>
          </cell>
        </row>
        <row r="68">
          <cell r="A68" t="str">
            <v>FUTS</v>
          </cell>
          <cell r="E68">
            <v>200912</v>
          </cell>
          <cell r="N68">
            <v>-36780</v>
          </cell>
        </row>
        <row r="69">
          <cell r="A69" t="str">
            <v>FUTS</v>
          </cell>
          <cell r="E69">
            <v>201001</v>
          </cell>
          <cell r="N69">
            <v>-53520</v>
          </cell>
        </row>
        <row r="70">
          <cell r="A70" t="str">
            <v>FUTS</v>
          </cell>
          <cell r="E70">
            <v>201002</v>
          </cell>
          <cell r="N70">
            <v>-52200</v>
          </cell>
        </row>
        <row r="71">
          <cell r="A71" t="str">
            <v>FUTS</v>
          </cell>
          <cell r="E71">
            <v>201003</v>
          </cell>
          <cell r="N71">
            <v>-32040</v>
          </cell>
        </row>
        <row r="72">
          <cell r="A72" t="str">
            <v>FUTS</v>
          </cell>
          <cell r="E72">
            <v>200910</v>
          </cell>
          <cell r="N72">
            <v>-66930</v>
          </cell>
        </row>
        <row r="73">
          <cell r="A73" t="str">
            <v>FUTS</v>
          </cell>
          <cell r="E73">
            <v>200911</v>
          </cell>
          <cell r="N73">
            <v>-99150</v>
          </cell>
        </row>
        <row r="74">
          <cell r="A74" t="str">
            <v>FUTS</v>
          </cell>
          <cell r="E74">
            <v>200912</v>
          </cell>
          <cell r="N74">
            <v>-51420</v>
          </cell>
        </row>
        <row r="75">
          <cell r="A75" t="str">
            <v>FUTS</v>
          </cell>
          <cell r="E75">
            <v>201001</v>
          </cell>
          <cell r="N75">
            <v>-50070</v>
          </cell>
        </row>
        <row r="76">
          <cell r="A76" t="str">
            <v>FUTS</v>
          </cell>
          <cell r="E76">
            <v>201002</v>
          </cell>
          <cell r="N76">
            <v>-49500</v>
          </cell>
        </row>
        <row r="77">
          <cell r="A77" t="str">
            <v>FUTS</v>
          </cell>
          <cell r="E77">
            <v>201003</v>
          </cell>
          <cell r="N77">
            <v>-30340</v>
          </cell>
        </row>
        <row r="78">
          <cell r="A78" t="str">
            <v>FUTS</v>
          </cell>
          <cell r="E78">
            <v>200910</v>
          </cell>
          <cell r="N78">
            <v>-90440</v>
          </cell>
        </row>
        <row r="79">
          <cell r="A79" t="str">
            <v>FUTS</v>
          </cell>
          <cell r="E79">
            <v>200911</v>
          </cell>
          <cell r="N79">
            <v>-96150</v>
          </cell>
        </row>
        <row r="80">
          <cell r="A80" t="str">
            <v>FUTS</v>
          </cell>
          <cell r="E80">
            <v>200912</v>
          </cell>
          <cell r="N80">
            <v>-46920</v>
          </cell>
        </row>
        <row r="81">
          <cell r="A81" t="str">
            <v>FUTS</v>
          </cell>
          <cell r="E81">
            <v>201001</v>
          </cell>
          <cell r="N81">
            <v>-62240</v>
          </cell>
        </row>
        <row r="82">
          <cell r="A82" t="str">
            <v>FUTS</v>
          </cell>
          <cell r="E82">
            <v>201002</v>
          </cell>
          <cell r="N82">
            <v>-45300</v>
          </cell>
        </row>
        <row r="83">
          <cell r="A83" t="str">
            <v>FUTS</v>
          </cell>
          <cell r="E83">
            <v>201003</v>
          </cell>
          <cell r="N83">
            <v>-40860</v>
          </cell>
        </row>
        <row r="84">
          <cell r="A84" t="str">
            <v>FUTS</v>
          </cell>
          <cell r="E84">
            <v>200910</v>
          </cell>
          <cell r="N84">
            <v>-71580</v>
          </cell>
        </row>
        <row r="85">
          <cell r="A85" t="str">
            <v>FUTS</v>
          </cell>
          <cell r="E85">
            <v>200911</v>
          </cell>
          <cell r="N85">
            <v>-83720</v>
          </cell>
        </row>
        <row r="86">
          <cell r="A86" t="str">
            <v>FUTS</v>
          </cell>
          <cell r="E86">
            <v>200912</v>
          </cell>
          <cell r="N86">
            <v>-51570</v>
          </cell>
        </row>
        <row r="87">
          <cell r="A87" t="str">
            <v>FUTS</v>
          </cell>
          <cell r="E87">
            <v>201001</v>
          </cell>
          <cell r="N87">
            <v>-66960</v>
          </cell>
        </row>
        <row r="88">
          <cell r="A88" t="str">
            <v>FUTS</v>
          </cell>
          <cell r="E88">
            <v>201002</v>
          </cell>
          <cell r="N88">
            <v>-48900</v>
          </cell>
        </row>
        <row r="89">
          <cell r="A89" t="str">
            <v>FUTS</v>
          </cell>
          <cell r="E89">
            <v>201003</v>
          </cell>
          <cell r="N89">
            <v>-44310</v>
          </cell>
        </row>
        <row r="90">
          <cell r="A90" t="str">
            <v>FUTS</v>
          </cell>
          <cell r="E90">
            <v>200910</v>
          </cell>
          <cell r="N90">
            <v>-61830</v>
          </cell>
        </row>
        <row r="91">
          <cell r="A91" t="str">
            <v>FUTS</v>
          </cell>
          <cell r="E91">
            <v>200911</v>
          </cell>
          <cell r="N91">
            <v>-91150</v>
          </cell>
        </row>
        <row r="92">
          <cell r="A92" t="str">
            <v>FUTS</v>
          </cell>
          <cell r="E92">
            <v>200912</v>
          </cell>
          <cell r="N92">
            <v>-31480</v>
          </cell>
        </row>
        <row r="93">
          <cell r="A93" t="str">
            <v>FUTS</v>
          </cell>
          <cell r="E93">
            <v>201001</v>
          </cell>
          <cell r="N93">
            <v>-45570</v>
          </cell>
        </row>
        <row r="94">
          <cell r="A94" t="str">
            <v>FUTS</v>
          </cell>
          <cell r="E94">
            <v>201002</v>
          </cell>
          <cell r="N94">
            <v>-44100</v>
          </cell>
        </row>
        <row r="95">
          <cell r="A95" t="str">
            <v>FUTS</v>
          </cell>
          <cell r="E95">
            <v>201003</v>
          </cell>
          <cell r="N95">
            <v>-26240</v>
          </cell>
        </row>
        <row r="96">
          <cell r="A96" t="str">
            <v>FUTS</v>
          </cell>
          <cell r="E96">
            <v>201004</v>
          </cell>
          <cell r="N96">
            <v>-50950</v>
          </cell>
        </row>
        <row r="97">
          <cell r="A97" t="str">
            <v>FUTS</v>
          </cell>
          <cell r="E97">
            <v>200910</v>
          </cell>
          <cell r="N97">
            <v>-59640</v>
          </cell>
        </row>
        <row r="98">
          <cell r="A98" t="str">
            <v>FUTS</v>
          </cell>
          <cell r="E98">
            <v>200911</v>
          </cell>
          <cell r="N98">
            <v>-64900</v>
          </cell>
        </row>
        <row r="99">
          <cell r="A99" t="str">
            <v>FUTS</v>
          </cell>
          <cell r="E99">
            <v>200912</v>
          </cell>
          <cell r="N99">
            <v>-32820</v>
          </cell>
        </row>
        <row r="100">
          <cell r="A100" t="str">
            <v>FUTS</v>
          </cell>
          <cell r="E100">
            <v>201001</v>
          </cell>
          <cell r="N100">
            <v>-41760</v>
          </cell>
        </row>
        <row r="101">
          <cell r="A101" t="str">
            <v>FUTS</v>
          </cell>
          <cell r="E101">
            <v>201002</v>
          </cell>
          <cell r="N101">
            <v>-28950</v>
          </cell>
        </row>
        <row r="102">
          <cell r="A102" t="str">
            <v>FUTS</v>
          </cell>
          <cell r="E102">
            <v>201003</v>
          </cell>
          <cell r="N102">
            <v>-25260</v>
          </cell>
        </row>
        <row r="103">
          <cell r="A103" t="str">
            <v>FUTS</v>
          </cell>
          <cell r="E103">
            <v>201004</v>
          </cell>
          <cell r="N103">
            <v>-31200</v>
          </cell>
        </row>
        <row r="104">
          <cell r="A104" t="str">
            <v>FUTS</v>
          </cell>
          <cell r="E104">
            <v>200910</v>
          </cell>
          <cell r="N104">
            <v>-34230</v>
          </cell>
        </row>
        <row r="105">
          <cell r="A105" t="str">
            <v>FUTS</v>
          </cell>
          <cell r="E105">
            <v>200911</v>
          </cell>
          <cell r="N105">
            <v>-50150</v>
          </cell>
        </row>
        <row r="106">
          <cell r="A106" t="str">
            <v>FUTS</v>
          </cell>
          <cell r="E106">
            <v>200912</v>
          </cell>
          <cell r="N106">
            <v>-16580</v>
          </cell>
        </row>
        <row r="107">
          <cell r="A107" t="str">
            <v>FUTS</v>
          </cell>
          <cell r="E107">
            <v>201001</v>
          </cell>
          <cell r="N107">
            <v>-23520</v>
          </cell>
        </row>
        <row r="108">
          <cell r="A108" t="str">
            <v>FUTS</v>
          </cell>
          <cell r="E108">
            <v>201002</v>
          </cell>
          <cell r="N108">
            <v>-22050</v>
          </cell>
        </row>
        <row r="109">
          <cell r="A109" t="str">
            <v>FUTS</v>
          </cell>
          <cell r="E109">
            <v>201003</v>
          </cell>
          <cell r="N109">
            <v>-12640</v>
          </cell>
        </row>
        <row r="110">
          <cell r="A110" t="str">
            <v>FUTS</v>
          </cell>
          <cell r="E110">
            <v>201004</v>
          </cell>
          <cell r="N110">
            <v>-21950</v>
          </cell>
        </row>
        <row r="111">
          <cell r="A111" t="str">
            <v>FUTS</v>
          </cell>
          <cell r="E111">
            <v>200910</v>
          </cell>
          <cell r="N111">
            <v>-45640</v>
          </cell>
        </row>
        <row r="112">
          <cell r="A112" t="str">
            <v>FUTS</v>
          </cell>
          <cell r="E112">
            <v>200911</v>
          </cell>
          <cell r="N112">
            <v>-39720</v>
          </cell>
        </row>
        <row r="113">
          <cell r="A113" t="str">
            <v>FUTS</v>
          </cell>
          <cell r="E113">
            <v>200912</v>
          </cell>
          <cell r="N113">
            <v>-25320</v>
          </cell>
        </row>
        <row r="114">
          <cell r="A114" t="str">
            <v>FUTS</v>
          </cell>
          <cell r="E114">
            <v>201001</v>
          </cell>
          <cell r="N114">
            <v>-31960</v>
          </cell>
        </row>
        <row r="115">
          <cell r="A115" t="str">
            <v>FUTS</v>
          </cell>
          <cell r="E115">
            <v>201002</v>
          </cell>
          <cell r="N115">
            <v>-23100</v>
          </cell>
        </row>
        <row r="116">
          <cell r="A116" t="str">
            <v>FUTS</v>
          </cell>
          <cell r="E116">
            <v>201003</v>
          </cell>
          <cell r="N116">
            <v>-20160</v>
          </cell>
        </row>
        <row r="117">
          <cell r="A117" t="str">
            <v>FUTS</v>
          </cell>
          <cell r="E117">
            <v>201004</v>
          </cell>
          <cell r="N117">
            <v>-23950</v>
          </cell>
        </row>
        <row r="118">
          <cell r="A118" t="str">
            <v>FUTS</v>
          </cell>
          <cell r="E118">
            <v>200910</v>
          </cell>
          <cell r="N118">
            <v>-37980</v>
          </cell>
        </row>
        <row r="119">
          <cell r="A119" t="str">
            <v>FUTS</v>
          </cell>
          <cell r="E119">
            <v>200911</v>
          </cell>
          <cell r="N119">
            <v>-42120</v>
          </cell>
        </row>
        <row r="120">
          <cell r="A120" t="str">
            <v>FUTS</v>
          </cell>
          <cell r="E120">
            <v>200912</v>
          </cell>
          <cell r="N120">
            <v>-25020</v>
          </cell>
        </row>
        <row r="121">
          <cell r="A121" t="str">
            <v>FUTS</v>
          </cell>
          <cell r="E121">
            <v>201001</v>
          </cell>
          <cell r="N121">
            <v>-23670</v>
          </cell>
        </row>
        <row r="122">
          <cell r="A122" t="str">
            <v>FUTS</v>
          </cell>
          <cell r="E122">
            <v>201002</v>
          </cell>
          <cell r="N122">
            <v>-22200</v>
          </cell>
        </row>
        <row r="123">
          <cell r="A123" t="str">
            <v>FUTS</v>
          </cell>
          <cell r="E123">
            <v>201003</v>
          </cell>
          <cell r="N123">
            <v>-19860</v>
          </cell>
        </row>
        <row r="124">
          <cell r="A124" t="str">
            <v>FUTS</v>
          </cell>
          <cell r="E124">
            <v>201004</v>
          </cell>
          <cell r="N124">
            <v>-18560</v>
          </cell>
        </row>
        <row r="125">
          <cell r="A125" t="str">
            <v>FUTS</v>
          </cell>
          <cell r="E125">
            <v>200910</v>
          </cell>
          <cell r="N125">
            <v>-30480</v>
          </cell>
        </row>
        <row r="126">
          <cell r="A126" t="str">
            <v>FUTS</v>
          </cell>
          <cell r="E126">
            <v>200911</v>
          </cell>
          <cell r="N126">
            <v>-34520</v>
          </cell>
        </row>
        <row r="127">
          <cell r="A127" t="str">
            <v>FUTS</v>
          </cell>
          <cell r="E127">
            <v>200912</v>
          </cell>
          <cell r="N127">
            <v>-20370</v>
          </cell>
        </row>
        <row r="128">
          <cell r="A128" t="str">
            <v>FUTS</v>
          </cell>
          <cell r="E128">
            <v>201001</v>
          </cell>
          <cell r="N128">
            <v>-18720</v>
          </cell>
        </row>
        <row r="129">
          <cell r="A129" t="str">
            <v>FUTS</v>
          </cell>
          <cell r="E129">
            <v>201002</v>
          </cell>
          <cell r="N129">
            <v>-17700</v>
          </cell>
        </row>
        <row r="130">
          <cell r="A130" t="str">
            <v>FUTS</v>
          </cell>
          <cell r="E130">
            <v>201003</v>
          </cell>
          <cell r="N130">
            <v>-14910</v>
          </cell>
        </row>
        <row r="131">
          <cell r="A131" t="str">
            <v>FUTS</v>
          </cell>
          <cell r="E131">
            <v>201004</v>
          </cell>
          <cell r="N131">
            <v>-11360</v>
          </cell>
        </row>
        <row r="132">
          <cell r="A132" t="str">
            <v>FUTS</v>
          </cell>
          <cell r="E132">
            <v>200910</v>
          </cell>
          <cell r="N132">
            <v>-24240</v>
          </cell>
        </row>
        <row r="133">
          <cell r="A133" t="str">
            <v>FUTS</v>
          </cell>
          <cell r="E133">
            <v>200911</v>
          </cell>
          <cell r="N133">
            <v>-20900</v>
          </cell>
        </row>
        <row r="134">
          <cell r="A134" t="str">
            <v>FUTS</v>
          </cell>
          <cell r="E134">
            <v>200912</v>
          </cell>
          <cell r="N134">
            <v>-7020</v>
          </cell>
        </row>
        <row r="135">
          <cell r="A135" t="str">
            <v>FUTS</v>
          </cell>
          <cell r="E135">
            <v>201001</v>
          </cell>
          <cell r="N135">
            <v>-5520</v>
          </cell>
        </row>
        <row r="136">
          <cell r="A136" t="str">
            <v>FUTS</v>
          </cell>
          <cell r="E136">
            <v>201002</v>
          </cell>
          <cell r="N136">
            <v>-4500</v>
          </cell>
        </row>
        <row r="137">
          <cell r="A137" t="str">
            <v>FUTS</v>
          </cell>
          <cell r="E137">
            <v>201003</v>
          </cell>
          <cell r="N137">
            <v>-1860</v>
          </cell>
        </row>
        <row r="138">
          <cell r="A138" t="str">
            <v>FUTS</v>
          </cell>
          <cell r="E138">
            <v>201004</v>
          </cell>
          <cell r="N138">
            <v>5300</v>
          </cell>
        </row>
        <row r="139">
          <cell r="A139" t="str">
            <v>FUTS</v>
          </cell>
          <cell r="E139">
            <v>200910</v>
          </cell>
          <cell r="N139">
            <v>-20440</v>
          </cell>
        </row>
        <row r="140">
          <cell r="A140" t="str">
            <v>FUTS</v>
          </cell>
          <cell r="E140">
            <v>200911</v>
          </cell>
          <cell r="N140">
            <v>-17400</v>
          </cell>
        </row>
        <row r="141">
          <cell r="A141" t="str">
            <v>FUTS</v>
          </cell>
          <cell r="E141">
            <v>200912</v>
          </cell>
          <cell r="N141">
            <v>-3580</v>
          </cell>
        </row>
        <row r="142">
          <cell r="A142" t="str">
            <v>FUTS</v>
          </cell>
          <cell r="E142">
            <v>201001</v>
          </cell>
          <cell r="N142">
            <v>-4760</v>
          </cell>
        </row>
        <row r="143">
          <cell r="A143" t="str">
            <v>FUTS</v>
          </cell>
          <cell r="E143">
            <v>201002</v>
          </cell>
          <cell r="N143">
            <v>-2400</v>
          </cell>
        </row>
        <row r="144">
          <cell r="A144" t="str">
            <v>FUTS</v>
          </cell>
          <cell r="E144">
            <v>201003</v>
          </cell>
          <cell r="N144">
            <v>-160</v>
          </cell>
        </row>
        <row r="145">
          <cell r="A145" t="str">
            <v>FUTS</v>
          </cell>
          <cell r="E145">
            <v>201004</v>
          </cell>
          <cell r="N145">
            <v>7860</v>
          </cell>
        </row>
        <row r="146">
          <cell r="A146" t="str">
            <v>FUTS</v>
          </cell>
          <cell r="E146">
            <v>200910</v>
          </cell>
          <cell r="N146">
            <v>-15180</v>
          </cell>
        </row>
        <row r="147">
          <cell r="A147" t="str">
            <v>FUTS</v>
          </cell>
          <cell r="E147">
            <v>200911</v>
          </cell>
          <cell r="N147">
            <v>-14900</v>
          </cell>
        </row>
        <row r="148">
          <cell r="A148" t="str">
            <v>FUTS</v>
          </cell>
          <cell r="E148">
            <v>200912</v>
          </cell>
          <cell r="N148">
            <v>-1920</v>
          </cell>
        </row>
        <row r="149">
          <cell r="A149" t="str">
            <v>FUTS</v>
          </cell>
          <cell r="E149">
            <v>201001</v>
          </cell>
          <cell r="N149">
            <v>-960</v>
          </cell>
        </row>
        <row r="150">
          <cell r="A150" t="str">
            <v>FUTS</v>
          </cell>
          <cell r="E150">
            <v>201002</v>
          </cell>
          <cell r="N150">
            <v>300</v>
          </cell>
        </row>
        <row r="151">
          <cell r="A151" t="str">
            <v>FUTS</v>
          </cell>
          <cell r="E151">
            <v>201003</v>
          </cell>
          <cell r="N151">
            <v>2060</v>
          </cell>
        </row>
        <row r="152">
          <cell r="A152" t="str">
            <v>FUTS</v>
          </cell>
          <cell r="E152">
            <v>201004</v>
          </cell>
          <cell r="N152">
            <v>13050</v>
          </cell>
        </row>
        <row r="153">
          <cell r="A153" t="str">
            <v>FUTS</v>
          </cell>
          <cell r="E153">
            <v>200910</v>
          </cell>
          <cell r="N153">
            <v>-16830</v>
          </cell>
        </row>
        <row r="154">
          <cell r="A154" t="str">
            <v>FUTS</v>
          </cell>
          <cell r="E154">
            <v>200911</v>
          </cell>
          <cell r="N154">
            <v>-16650</v>
          </cell>
        </row>
        <row r="155">
          <cell r="A155" t="str">
            <v>FUTS</v>
          </cell>
          <cell r="E155">
            <v>200912</v>
          </cell>
          <cell r="N155">
            <v>-3510</v>
          </cell>
        </row>
        <row r="156">
          <cell r="A156" t="str">
            <v>FUTS</v>
          </cell>
          <cell r="E156">
            <v>201001</v>
          </cell>
          <cell r="N156">
            <v>-3160</v>
          </cell>
        </row>
        <row r="157">
          <cell r="A157" t="str">
            <v>FUTS</v>
          </cell>
          <cell r="E157">
            <v>201002</v>
          </cell>
          <cell r="N157">
            <v>-750</v>
          </cell>
        </row>
        <row r="158">
          <cell r="A158" t="str">
            <v>FUTS</v>
          </cell>
          <cell r="E158">
            <v>201003</v>
          </cell>
          <cell r="N158">
            <v>1360</v>
          </cell>
        </row>
        <row r="159">
          <cell r="A159" t="str">
            <v>FUTS</v>
          </cell>
          <cell r="E159">
            <v>201004</v>
          </cell>
          <cell r="N159">
            <v>13050</v>
          </cell>
        </row>
        <row r="160">
          <cell r="A160" t="str">
            <v>SWPS</v>
          </cell>
          <cell r="E160">
            <v>200910</v>
          </cell>
          <cell r="N160">
            <v>-33949.590179999999</v>
          </cell>
        </row>
        <row r="161">
          <cell r="A161" t="str">
            <v>SWPS</v>
          </cell>
          <cell r="E161">
            <v>201003</v>
          </cell>
          <cell r="N161">
            <v>-8365.2546600000005</v>
          </cell>
        </row>
        <row r="162">
          <cell r="A162" t="str">
            <v>SWPS</v>
          </cell>
          <cell r="E162">
            <v>201004</v>
          </cell>
          <cell r="N162">
            <v>-7352.8752400000003</v>
          </cell>
        </row>
        <row r="163">
          <cell r="A163" t="str">
            <v>SWPS</v>
          </cell>
          <cell r="E163">
            <v>201002</v>
          </cell>
          <cell r="N163">
            <v>-11497.93757</v>
          </cell>
        </row>
        <row r="164">
          <cell r="A164" t="str">
            <v>SWPS</v>
          </cell>
          <cell r="E164">
            <v>200911</v>
          </cell>
          <cell r="N164">
            <v>-33222.193809999997</v>
          </cell>
        </row>
        <row r="165">
          <cell r="A165" t="str">
            <v>SWPS</v>
          </cell>
          <cell r="E165">
            <v>200912</v>
          </cell>
          <cell r="N165">
            <v>-9060.1754600000004</v>
          </cell>
        </row>
        <row r="166">
          <cell r="A166" t="str">
            <v>SWPS</v>
          </cell>
          <cell r="E166">
            <v>201001</v>
          </cell>
          <cell r="N166">
            <v>-12467.355869999999</v>
          </cell>
        </row>
        <row r="167">
          <cell r="A167" t="str">
            <v>SWPS</v>
          </cell>
          <cell r="E167">
            <v>200910</v>
          </cell>
          <cell r="N167">
            <v>-15062.14212</v>
          </cell>
        </row>
        <row r="168">
          <cell r="A168" t="str">
            <v>SWPS</v>
          </cell>
          <cell r="E168">
            <v>201002</v>
          </cell>
          <cell r="N168">
            <v>-861.60256000000004</v>
          </cell>
        </row>
        <row r="169">
          <cell r="A169" t="str">
            <v>SWPS</v>
          </cell>
          <cell r="E169">
            <v>201004</v>
          </cell>
          <cell r="N169">
            <v>6612.6529</v>
          </cell>
        </row>
        <row r="170">
          <cell r="A170" t="str">
            <v>SWPS</v>
          </cell>
          <cell r="E170">
            <v>201003</v>
          </cell>
          <cell r="N170">
            <v>1097.5688700000001</v>
          </cell>
        </row>
        <row r="171">
          <cell r="A171" t="str">
            <v>SWPS</v>
          </cell>
          <cell r="E171">
            <v>201001</v>
          </cell>
          <cell r="N171">
            <v>-1696.03648</v>
          </cell>
        </row>
        <row r="172">
          <cell r="A172" t="str">
            <v>SWPS</v>
          </cell>
          <cell r="E172">
            <v>200911</v>
          </cell>
          <cell r="N172">
            <v>-9469.3199100000002</v>
          </cell>
        </row>
        <row r="173">
          <cell r="A173" t="str">
            <v>SWPS</v>
          </cell>
          <cell r="E173">
            <v>200912</v>
          </cell>
          <cell r="N173">
            <v>-1986.88058</v>
          </cell>
        </row>
        <row r="174">
          <cell r="A174" t="str">
            <v>SWPS</v>
          </cell>
          <cell r="E174">
            <v>200910</v>
          </cell>
          <cell r="N174">
            <v>-10997.754569999999</v>
          </cell>
        </row>
        <row r="175">
          <cell r="A175" t="str">
            <v>SWPS</v>
          </cell>
          <cell r="E175">
            <v>201003</v>
          </cell>
          <cell r="N175">
            <v>2135.8096999999998</v>
          </cell>
        </row>
        <row r="176">
          <cell r="A176" t="str">
            <v>SWPS</v>
          </cell>
          <cell r="E176">
            <v>201004</v>
          </cell>
          <cell r="N176">
            <v>8438.5346699999991</v>
          </cell>
        </row>
        <row r="177">
          <cell r="A177" t="str">
            <v>SWPS</v>
          </cell>
          <cell r="E177">
            <v>201002</v>
          </cell>
          <cell r="N177">
            <v>1188.41732</v>
          </cell>
        </row>
        <row r="178">
          <cell r="A178" t="str">
            <v>SWPS</v>
          </cell>
          <cell r="E178">
            <v>200911</v>
          </cell>
          <cell r="N178">
            <v>-6883.16111</v>
          </cell>
        </row>
        <row r="179">
          <cell r="A179" t="str">
            <v>SWPS</v>
          </cell>
          <cell r="E179">
            <v>200912</v>
          </cell>
          <cell r="N179">
            <v>-675.5394</v>
          </cell>
        </row>
        <row r="180">
          <cell r="A180" t="str">
            <v>SWPS</v>
          </cell>
          <cell r="E180">
            <v>201001</v>
          </cell>
          <cell r="N180">
            <v>634.77389000000005</v>
          </cell>
        </row>
        <row r="181">
          <cell r="A181" t="str">
            <v>SWPS</v>
          </cell>
          <cell r="E181">
            <v>200910</v>
          </cell>
          <cell r="N181">
            <v>-5857.4997100000001</v>
          </cell>
        </row>
        <row r="182">
          <cell r="A182" t="str">
            <v>SWPS</v>
          </cell>
          <cell r="E182">
            <v>201002</v>
          </cell>
          <cell r="N182">
            <v>3268.1476299999999</v>
          </cell>
        </row>
        <row r="183">
          <cell r="A183" t="str">
            <v>SWPS</v>
          </cell>
          <cell r="E183">
            <v>201004</v>
          </cell>
          <cell r="N183">
            <v>9425.4977899999994</v>
          </cell>
        </row>
        <row r="184">
          <cell r="A184" t="str">
            <v>SWPS</v>
          </cell>
          <cell r="E184">
            <v>201003</v>
          </cell>
          <cell r="N184">
            <v>4983.5559700000003</v>
          </cell>
        </row>
        <row r="185">
          <cell r="A185" t="str">
            <v>SWPS</v>
          </cell>
          <cell r="E185">
            <v>201001</v>
          </cell>
          <cell r="N185">
            <v>2558.9322299999999</v>
          </cell>
        </row>
        <row r="186">
          <cell r="A186" t="str">
            <v>SWPS</v>
          </cell>
          <cell r="E186">
            <v>200911</v>
          </cell>
          <cell r="N186">
            <v>-3700.1964400000002</v>
          </cell>
        </row>
        <row r="187">
          <cell r="A187" t="str">
            <v>SWPS</v>
          </cell>
          <cell r="E187">
            <v>200912</v>
          </cell>
          <cell r="N187">
            <v>774.88342999999998</v>
          </cell>
        </row>
        <row r="188">
          <cell r="A188" t="str">
            <v>FUTS</v>
          </cell>
          <cell r="E188">
            <v>200910</v>
          </cell>
          <cell r="N188">
            <v>-6780</v>
          </cell>
        </row>
        <row r="189">
          <cell r="A189" t="str">
            <v>FUTS</v>
          </cell>
          <cell r="E189">
            <v>200911</v>
          </cell>
          <cell r="N189">
            <v>-8650</v>
          </cell>
        </row>
        <row r="190">
          <cell r="A190" t="str">
            <v>FUTS</v>
          </cell>
          <cell r="E190">
            <v>200912</v>
          </cell>
          <cell r="N190">
            <v>-2820</v>
          </cell>
        </row>
        <row r="191">
          <cell r="A191" t="str">
            <v>FUTS</v>
          </cell>
          <cell r="E191">
            <v>201001</v>
          </cell>
          <cell r="N191">
            <v>-1960</v>
          </cell>
        </row>
        <row r="192">
          <cell r="A192" t="str">
            <v>FUTS</v>
          </cell>
          <cell r="E192">
            <v>201002</v>
          </cell>
          <cell r="N192">
            <v>-900</v>
          </cell>
        </row>
        <row r="193">
          <cell r="A193" t="str">
            <v>FUTS</v>
          </cell>
          <cell r="E193">
            <v>201003</v>
          </cell>
          <cell r="N193">
            <v>-210</v>
          </cell>
        </row>
        <row r="194">
          <cell r="A194" t="str">
            <v>FUTS</v>
          </cell>
          <cell r="E194">
            <v>201004</v>
          </cell>
          <cell r="N194">
            <v>2550</v>
          </cell>
        </row>
        <row r="195">
          <cell r="A195" t="str">
            <v>SWPS</v>
          </cell>
          <cell r="E195">
            <v>200910</v>
          </cell>
          <cell r="N195">
            <v>4144.0814300000002</v>
          </cell>
        </row>
        <row r="196">
          <cell r="A196" t="str">
            <v>SWPS</v>
          </cell>
          <cell r="E196">
            <v>201001</v>
          </cell>
          <cell r="N196">
            <v>3451.5830099999998</v>
          </cell>
        </row>
        <row r="197">
          <cell r="A197" t="str">
            <v>SWPS</v>
          </cell>
          <cell r="E197">
            <v>201003</v>
          </cell>
          <cell r="N197">
            <v>2926.8503300000002</v>
          </cell>
        </row>
        <row r="198">
          <cell r="A198" t="str">
            <v>SWPS</v>
          </cell>
          <cell r="E198">
            <v>201004</v>
          </cell>
          <cell r="N198">
            <v>9918.9793499999996</v>
          </cell>
        </row>
        <row r="199">
          <cell r="A199" t="str">
            <v>SWPS</v>
          </cell>
          <cell r="E199">
            <v>201002</v>
          </cell>
          <cell r="N199">
            <v>3862.3562900000002</v>
          </cell>
        </row>
        <row r="200">
          <cell r="A200" t="str">
            <v>SWPS</v>
          </cell>
          <cell r="E200">
            <v>200912</v>
          </cell>
          <cell r="N200">
            <v>2503.4695400000001</v>
          </cell>
        </row>
        <row r="201">
          <cell r="A201" t="str">
            <v>SWPS</v>
          </cell>
          <cell r="E201">
            <v>200911</v>
          </cell>
          <cell r="N201">
            <v>5321.5190700000003</v>
          </cell>
        </row>
        <row r="202">
          <cell r="A202" t="str">
            <v>SWPS</v>
          </cell>
          <cell r="E202">
            <v>200910</v>
          </cell>
          <cell r="N202">
            <v>-16915.024689999998</v>
          </cell>
        </row>
        <row r="203">
          <cell r="A203" t="str">
            <v>SWPS</v>
          </cell>
          <cell r="E203">
            <v>200912</v>
          </cell>
          <cell r="N203">
            <v>-15318.84931</v>
          </cell>
        </row>
        <row r="204">
          <cell r="A204" t="str">
            <v>SWPS</v>
          </cell>
          <cell r="E204">
            <v>201002</v>
          </cell>
          <cell r="N204">
            <v>-13963.90351</v>
          </cell>
        </row>
        <row r="205">
          <cell r="A205" t="str">
            <v>SWPS</v>
          </cell>
          <cell r="E205">
            <v>201004</v>
          </cell>
          <cell r="N205">
            <v>-19196.432680000002</v>
          </cell>
        </row>
        <row r="206">
          <cell r="A206" t="str">
            <v>SWPS</v>
          </cell>
          <cell r="E206">
            <v>201003</v>
          </cell>
          <cell r="N206">
            <v>-8938.7591200000006</v>
          </cell>
        </row>
        <row r="207">
          <cell r="A207" t="str">
            <v>SWPS</v>
          </cell>
          <cell r="E207">
            <v>201001</v>
          </cell>
          <cell r="N207">
            <v>-14698.98281</v>
          </cell>
        </row>
        <row r="208">
          <cell r="A208" t="str">
            <v>SWPS</v>
          </cell>
          <cell r="E208">
            <v>200911</v>
          </cell>
          <cell r="N208">
            <v>-27005.465929999998</v>
          </cell>
        </row>
        <row r="209">
          <cell r="A209" t="str">
            <v>SWPS</v>
          </cell>
          <cell r="E209">
            <v>200910</v>
          </cell>
          <cell r="N209">
            <v>-18080.547589999998</v>
          </cell>
        </row>
        <row r="210">
          <cell r="A210" t="str">
            <v>SWPS</v>
          </cell>
          <cell r="E210">
            <v>200911</v>
          </cell>
          <cell r="N210">
            <v>-25115.58065</v>
          </cell>
        </row>
        <row r="211">
          <cell r="A211" t="str">
            <v>SWPS</v>
          </cell>
          <cell r="E211">
            <v>201001</v>
          </cell>
          <cell r="N211">
            <v>-11693.725189999999</v>
          </cell>
        </row>
        <row r="212">
          <cell r="A212" t="str">
            <v>SWPS</v>
          </cell>
          <cell r="E212">
            <v>201003</v>
          </cell>
          <cell r="N212">
            <v>-6704.06934</v>
          </cell>
        </row>
        <row r="213">
          <cell r="A213" t="str">
            <v>SWPS</v>
          </cell>
          <cell r="E213">
            <v>201004</v>
          </cell>
          <cell r="N213">
            <v>-13373.350270000001</v>
          </cell>
        </row>
        <row r="214">
          <cell r="A214" t="str">
            <v>SWPS</v>
          </cell>
          <cell r="E214">
            <v>201002</v>
          </cell>
          <cell r="N214">
            <v>-10963.14978</v>
          </cell>
        </row>
        <row r="215">
          <cell r="A215" t="str">
            <v>SWPS</v>
          </cell>
          <cell r="E215">
            <v>200912</v>
          </cell>
          <cell r="N215">
            <v>-12189.51239</v>
          </cell>
        </row>
        <row r="216">
          <cell r="A216" t="str">
            <v>SWPS</v>
          </cell>
          <cell r="E216">
            <v>200910</v>
          </cell>
          <cell r="N216">
            <v>-438.31630999999999</v>
          </cell>
        </row>
        <row r="217">
          <cell r="A217" t="str">
            <v>SWPS</v>
          </cell>
          <cell r="E217">
            <v>200911</v>
          </cell>
          <cell r="N217">
            <v>79.574119999999994</v>
          </cell>
        </row>
        <row r="218">
          <cell r="A218" t="str">
            <v>SWPS</v>
          </cell>
          <cell r="E218">
            <v>200912</v>
          </cell>
          <cell r="N218">
            <v>119.21284</v>
          </cell>
        </row>
        <row r="219">
          <cell r="A219" t="str">
            <v>SWPS</v>
          </cell>
          <cell r="E219">
            <v>201002</v>
          </cell>
          <cell r="N219">
            <v>297.10433</v>
          </cell>
        </row>
        <row r="220">
          <cell r="A220" t="str">
            <v>SWPS</v>
          </cell>
          <cell r="E220">
            <v>201004</v>
          </cell>
          <cell r="N220">
            <v>2516.7559500000002</v>
          </cell>
        </row>
        <row r="221">
          <cell r="A221" t="str">
            <v>SWPS</v>
          </cell>
          <cell r="E221">
            <v>201003</v>
          </cell>
          <cell r="N221">
            <v>-2432.44994</v>
          </cell>
        </row>
        <row r="222">
          <cell r="A222" t="str">
            <v>SWPS</v>
          </cell>
          <cell r="E222">
            <v>201001</v>
          </cell>
          <cell r="N222">
            <v>634.77389000000005</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MINTAKE"/>
      <sheetName val="Drop Down Lists"/>
      <sheetName val="Detailed "/>
      <sheetName val="Finance Summary"/>
      <sheetName val="NS Supported Opex&amp;Special Opex"/>
      <sheetName val="Other "/>
      <sheetName val="Risk Matrix"/>
      <sheetName val="Consequence Matrix"/>
      <sheetName val="Workings 1"/>
      <sheetName val="apr"/>
      <sheetName val="Appendix 1 - Reference Fields"/>
      <sheetName val="Drop_Down_Lists"/>
    </sheetNames>
    <sheetDataSet>
      <sheetData sheetId="0" refreshError="1">
        <row r="12">
          <cell r="Q12" t="str">
            <v>SPP TRANSCO 2000 SUMMER INJECTION STRATEGY</v>
          </cell>
        </row>
        <row r="244">
          <cell r="D244" t="str">
            <v>APR</v>
          </cell>
          <cell r="E244" t="str">
            <v>MAY</v>
          </cell>
          <cell r="F244" t="str">
            <v>JUN</v>
          </cell>
          <cell r="G244" t="str">
            <v>JUL</v>
          </cell>
          <cell r="H244" t="str">
            <v>AUG</v>
          </cell>
          <cell r="I244" t="str">
            <v>SEP</v>
          </cell>
          <cell r="J244" t="str">
            <v>OCT</v>
          </cell>
          <cell r="K244" t="str">
            <v>NOV</v>
          </cell>
        </row>
        <row r="246">
          <cell r="D246">
            <v>376350</v>
          </cell>
          <cell r="E246">
            <v>225897.06451612903</v>
          </cell>
          <cell r="F246">
            <v>170791.8</v>
          </cell>
          <cell r="G246">
            <v>137667.93548387094</v>
          </cell>
          <cell r="H246">
            <v>142345.35483870967</v>
          </cell>
          <cell r="I246">
            <v>154975.79999999999</v>
          </cell>
          <cell r="J246">
            <v>263617.74193548388</v>
          </cell>
        </row>
        <row r="247">
          <cell r="D247">
            <v>5186.666666666667</v>
          </cell>
          <cell r="E247">
            <v>5896.7741935483873</v>
          </cell>
          <cell r="F247">
            <v>5126.666666666667</v>
          </cell>
          <cell r="G247">
            <v>4112.9032258064517</v>
          </cell>
          <cell r="H247">
            <v>5619.3548387096771</v>
          </cell>
          <cell r="I247">
            <v>5373.333333333333</v>
          </cell>
          <cell r="J247">
            <v>5512.9032258064517</v>
          </cell>
        </row>
        <row r="248">
          <cell r="D248">
            <v>21000</v>
          </cell>
          <cell r="E248">
            <v>21000</v>
          </cell>
          <cell r="F248">
            <v>21000</v>
          </cell>
          <cell r="G248">
            <v>21000</v>
          </cell>
          <cell r="H248">
            <v>21000</v>
          </cell>
          <cell r="I248">
            <v>21000</v>
          </cell>
          <cell r="J248">
            <v>21000</v>
          </cell>
        </row>
        <row r="258">
          <cell r="BA258">
            <v>35900</v>
          </cell>
          <cell r="BB258">
            <v>416536.66666666669</v>
          </cell>
          <cell r="BC258">
            <v>54110</v>
          </cell>
          <cell r="BD258">
            <v>11128.333333333314</v>
          </cell>
        </row>
        <row r="259">
          <cell r="O259">
            <v>7000</v>
          </cell>
          <cell r="P259">
            <v>7000</v>
          </cell>
          <cell r="Q259">
            <v>7000</v>
          </cell>
          <cell r="R259">
            <v>7000</v>
          </cell>
          <cell r="S259">
            <v>7000</v>
          </cell>
          <cell r="T259">
            <v>7000</v>
          </cell>
          <cell r="U259">
            <v>7000</v>
          </cell>
          <cell r="BA259">
            <v>35930</v>
          </cell>
          <cell r="BB259">
            <v>266793.83870967745</v>
          </cell>
          <cell r="BC259">
            <v>183933</v>
          </cell>
          <cell r="BD259">
            <v>31048.161290322547</v>
          </cell>
        </row>
        <row r="260">
          <cell r="O260">
            <v>7000</v>
          </cell>
          <cell r="P260">
            <v>7000</v>
          </cell>
          <cell r="Q260">
            <v>7000</v>
          </cell>
          <cell r="R260">
            <v>7000</v>
          </cell>
          <cell r="S260">
            <v>7000</v>
          </cell>
          <cell r="T260">
            <v>7000</v>
          </cell>
          <cell r="U260">
            <v>7000</v>
          </cell>
          <cell r="BA260">
            <v>35960</v>
          </cell>
          <cell r="BB260">
            <v>210918.46666666665</v>
          </cell>
          <cell r="BC260">
            <v>183933</v>
          </cell>
          <cell r="BD260">
            <v>86923.533333333326</v>
          </cell>
        </row>
        <row r="261">
          <cell r="BA261">
            <v>35990</v>
          </cell>
          <cell r="BB261">
            <v>176780.83870967739</v>
          </cell>
          <cell r="BC261">
            <v>171862.00000000003</v>
          </cell>
          <cell r="BD261">
            <v>133132.16129032258</v>
          </cell>
        </row>
        <row r="262">
          <cell r="BA262">
            <v>36020</v>
          </cell>
          <cell r="BB262">
            <v>182964.70967741933</v>
          </cell>
          <cell r="BC262">
            <v>171862.00000000003</v>
          </cell>
          <cell r="BD262">
            <v>126948.29032258064</v>
          </cell>
        </row>
        <row r="263">
          <cell r="BA263">
            <v>36050</v>
          </cell>
          <cell r="BB263">
            <v>195349.13333333333</v>
          </cell>
          <cell r="BC263">
            <v>171862.00000000003</v>
          </cell>
          <cell r="BD263">
            <v>114563.86666666667</v>
          </cell>
        </row>
        <row r="264">
          <cell r="O264">
            <v>416536.66666666669</v>
          </cell>
          <cell r="P264">
            <v>266793.83870967745</v>
          </cell>
          <cell r="Q264">
            <v>210918.46666666665</v>
          </cell>
          <cell r="R264">
            <v>176780.83870967739</v>
          </cell>
          <cell r="S264">
            <v>182964.70967741933</v>
          </cell>
          <cell r="T264">
            <v>195349.13333333333</v>
          </cell>
          <cell r="U264">
            <v>304130.6451612903</v>
          </cell>
          <cell r="V264">
            <v>514650</v>
          </cell>
          <cell r="BA264">
            <v>36080</v>
          </cell>
          <cell r="BB264">
            <v>304130.6451612903</v>
          </cell>
          <cell r="BC264">
            <v>169544.90322580645</v>
          </cell>
          <cell r="BD264">
            <v>8099</v>
          </cell>
        </row>
        <row r="276">
          <cell r="D276">
            <v>54110</v>
          </cell>
          <cell r="E276">
            <v>183933</v>
          </cell>
          <cell r="F276">
            <v>183933</v>
          </cell>
          <cell r="G276">
            <v>171862.00000000003</v>
          </cell>
          <cell r="H276">
            <v>171862.00000000003</v>
          </cell>
          <cell r="I276">
            <v>171862.00000000003</v>
          </cell>
          <cell r="J276">
            <v>169544.90322580645</v>
          </cell>
          <cell r="K276">
            <v>78000</v>
          </cell>
        </row>
        <row r="381">
          <cell r="D381">
            <v>0</v>
          </cell>
          <cell r="E381">
            <v>0</v>
          </cell>
          <cell r="F381">
            <v>0</v>
          </cell>
          <cell r="G381">
            <v>0</v>
          </cell>
          <cell r="H381">
            <v>0</v>
          </cell>
          <cell r="I381">
            <v>0</v>
          </cell>
          <cell r="J381">
            <v>0</v>
          </cell>
          <cell r="K381">
            <v>0</v>
          </cell>
        </row>
        <row r="385">
          <cell r="D385">
            <v>-391413.25856697821</v>
          </cell>
          <cell r="E385">
            <v>-544434.77504855755</v>
          </cell>
          <cell r="F385">
            <v>-600310.14709156833</v>
          </cell>
          <cell r="G385">
            <v>-634447.77504855767</v>
          </cell>
          <cell r="H385">
            <v>-628263.90408081561</v>
          </cell>
          <cell r="I385">
            <v>-615879.4804249017</v>
          </cell>
          <cell r="J385">
            <v>-507097.9685969447</v>
          </cell>
          <cell r="K385">
            <v>-342106</v>
          </cell>
        </row>
        <row r="431">
          <cell r="D431">
            <v>25860</v>
          </cell>
          <cell r="E431">
            <v>90672</v>
          </cell>
          <cell r="F431">
            <v>90672</v>
          </cell>
          <cell r="G431">
            <v>83872</v>
          </cell>
          <cell r="H431">
            <v>83872</v>
          </cell>
          <cell r="I431">
            <v>83872</v>
          </cell>
          <cell r="J431">
            <v>83852</v>
          </cell>
        </row>
        <row r="432">
          <cell r="D432">
            <v>18600</v>
          </cell>
          <cell r="E432">
            <v>46286</v>
          </cell>
          <cell r="F432">
            <v>46286</v>
          </cell>
          <cell r="G432">
            <v>46286</v>
          </cell>
          <cell r="H432">
            <v>46286</v>
          </cell>
          <cell r="I432">
            <v>46286</v>
          </cell>
          <cell r="J432">
            <v>44576</v>
          </cell>
        </row>
        <row r="433">
          <cell r="D433">
            <v>0</v>
          </cell>
          <cell r="E433">
            <v>13800</v>
          </cell>
          <cell r="F433">
            <v>13800</v>
          </cell>
          <cell r="G433">
            <v>13800</v>
          </cell>
          <cell r="H433">
            <v>13800</v>
          </cell>
          <cell r="I433">
            <v>13800</v>
          </cell>
          <cell r="J433">
            <v>13212.903225806456</v>
          </cell>
        </row>
        <row r="434">
          <cell r="D434">
            <v>9650</v>
          </cell>
          <cell r="E434">
            <v>33175</v>
          </cell>
          <cell r="F434">
            <v>33175</v>
          </cell>
          <cell r="G434">
            <v>27904</v>
          </cell>
          <cell r="H434">
            <v>27904</v>
          </cell>
          <cell r="I434">
            <v>27904</v>
          </cell>
          <cell r="J434">
            <v>27904</v>
          </cell>
        </row>
        <row r="437">
          <cell r="N437">
            <v>78294</v>
          </cell>
          <cell r="O437">
            <v>13482</v>
          </cell>
          <cell r="P437">
            <v>13482</v>
          </cell>
          <cell r="Q437">
            <v>13412.5</v>
          </cell>
          <cell r="R437">
            <v>6543</v>
          </cell>
          <cell r="S437">
            <v>6543</v>
          </cell>
          <cell r="T437">
            <v>6563</v>
          </cell>
        </row>
        <row r="438">
          <cell r="N438">
            <v>27751</v>
          </cell>
          <cell r="O438">
            <v>65</v>
          </cell>
          <cell r="P438">
            <v>65</v>
          </cell>
          <cell r="Q438">
            <v>65</v>
          </cell>
          <cell r="R438">
            <v>65</v>
          </cell>
          <cell r="S438">
            <v>65</v>
          </cell>
          <cell r="T438">
            <v>1775</v>
          </cell>
        </row>
        <row r="439">
          <cell r="N439">
            <v>23446</v>
          </cell>
          <cell r="O439">
            <v>9646</v>
          </cell>
          <cell r="P439">
            <v>9646</v>
          </cell>
          <cell r="Q439">
            <v>9646</v>
          </cell>
          <cell r="R439">
            <v>9646</v>
          </cell>
          <cell r="S439">
            <v>9646</v>
          </cell>
          <cell r="T439">
            <v>10233.096774193544</v>
          </cell>
        </row>
        <row r="440">
          <cell r="N440">
            <v>23525</v>
          </cell>
          <cell r="O440">
            <v>0</v>
          </cell>
          <cell r="P440">
            <v>0</v>
          </cell>
          <cell r="Q440">
            <v>2635.5</v>
          </cell>
          <cell r="R440">
            <v>0</v>
          </cell>
          <cell r="S440">
            <v>0</v>
          </cell>
          <cell r="T440">
            <v>0</v>
          </cell>
        </row>
      </sheetData>
      <sheetData sheetId="1" refreshError="1"/>
      <sheetData sheetId="2" refreshError="1"/>
      <sheetData sheetId="3"/>
      <sheetData sheetId="4"/>
      <sheetData sheetId="5"/>
      <sheetData sheetId="6"/>
      <sheetData sheetId="7"/>
      <sheetData sheetId="8"/>
      <sheetData sheetId="9"/>
      <sheetData sheetId="10" refreshError="1"/>
      <sheetData sheetId="11" refreshError="1"/>
      <sheetData sheetId="1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tures_Swaps Breakout"/>
      <sheetName val="Summary"/>
      <sheetName val="Raw Data"/>
      <sheetName val="NYMEX"/>
      <sheetName val="Data"/>
    </sheetNames>
    <sheetDataSet>
      <sheetData sheetId="0" refreshError="1"/>
      <sheetData sheetId="1" refreshError="1"/>
      <sheetData sheetId="2" refreshError="1">
        <row r="2">
          <cell r="A2" t="str">
            <v>FUTS</v>
          </cell>
          <cell r="O2">
            <v>-266050</v>
          </cell>
        </row>
        <row r="3">
          <cell r="O3">
            <v>-258300</v>
          </cell>
        </row>
        <row r="4">
          <cell r="O4">
            <v>-245300</v>
          </cell>
        </row>
        <row r="5">
          <cell r="O5">
            <v>-197240</v>
          </cell>
        </row>
        <row r="6">
          <cell r="O6">
            <v>-229050</v>
          </cell>
        </row>
        <row r="7">
          <cell r="O7">
            <v>-124620</v>
          </cell>
        </row>
        <row r="8">
          <cell r="O8">
            <v>-177240</v>
          </cell>
        </row>
        <row r="9">
          <cell r="O9">
            <v>-80080</v>
          </cell>
        </row>
        <row r="10">
          <cell r="O10">
            <v>-178440</v>
          </cell>
        </row>
        <row r="11">
          <cell r="O11">
            <v>-80680</v>
          </cell>
        </row>
        <row r="12">
          <cell r="O12">
            <v>-226300</v>
          </cell>
        </row>
        <row r="13">
          <cell r="O13">
            <v>-123720</v>
          </cell>
        </row>
        <row r="14">
          <cell r="O14">
            <v>-169840</v>
          </cell>
        </row>
        <row r="15">
          <cell r="O15">
            <v>-76480</v>
          </cell>
        </row>
        <row r="16">
          <cell r="O16">
            <v>-111030</v>
          </cell>
        </row>
        <row r="17">
          <cell r="O17">
            <v>-150440</v>
          </cell>
        </row>
        <row r="18">
          <cell r="O18">
            <v>-66880</v>
          </cell>
        </row>
        <row r="19">
          <cell r="O19">
            <v>-96630</v>
          </cell>
        </row>
        <row r="20">
          <cell r="O20">
            <v>-140040</v>
          </cell>
        </row>
        <row r="21">
          <cell r="O21">
            <v>-61480</v>
          </cell>
        </row>
        <row r="22">
          <cell r="O22">
            <v>-87930</v>
          </cell>
        </row>
        <row r="23">
          <cell r="O23">
            <v>-96630</v>
          </cell>
        </row>
        <row r="24">
          <cell r="O24">
            <v>-56080</v>
          </cell>
        </row>
        <row r="25">
          <cell r="O25">
            <v>-53820</v>
          </cell>
        </row>
        <row r="26">
          <cell r="O26">
            <v>-132840</v>
          </cell>
        </row>
        <row r="27">
          <cell r="O27">
            <v>-87570</v>
          </cell>
        </row>
        <row r="28">
          <cell r="O28">
            <v>-84030</v>
          </cell>
        </row>
        <row r="29">
          <cell r="O29">
            <v>-142640</v>
          </cell>
        </row>
        <row r="30">
          <cell r="O30">
            <v>-63580</v>
          </cell>
        </row>
        <row r="31">
          <cell r="O31">
            <v>-92130</v>
          </cell>
        </row>
        <row r="32">
          <cell r="O32">
            <v>-90660</v>
          </cell>
        </row>
        <row r="33">
          <cell r="O33">
            <v>-61820</v>
          </cell>
        </row>
        <row r="34">
          <cell r="O34">
            <v>-61720</v>
          </cell>
        </row>
        <row r="35">
          <cell r="O35">
            <v>-53880</v>
          </cell>
        </row>
        <row r="36">
          <cell r="O36">
            <v>-77730</v>
          </cell>
        </row>
        <row r="37">
          <cell r="O37">
            <v>-75510</v>
          </cell>
        </row>
        <row r="38">
          <cell r="O38">
            <v>-157050</v>
          </cell>
        </row>
        <row r="39">
          <cell r="O39">
            <v>-82620</v>
          </cell>
        </row>
        <row r="40">
          <cell r="O40">
            <v>-105840</v>
          </cell>
        </row>
        <row r="41">
          <cell r="O41">
            <v>-77760</v>
          </cell>
        </row>
        <row r="42">
          <cell r="O42">
            <v>-152550</v>
          </cell>
        </row>
        <row r="43">
          <cell r="O43">
            <v>-79920</v>
          </cell>
        </row>
        <row r="44">
          <cell r="O44">
            <v>-102040</v>
          </cell>
        </row>
        <row r="45">
          <cell r="O45">
            <v>-74910</v>
          </cell>
        </row>
        <row r="46">
          <cell r="O46">
            <v>-129550</v>
          </cell>
        </row>
        <row r="47">
          <cell r="O47">
            <v>-44980</v>
          </cell>
        </row>
        <row r="48">
          <cell r="O48">
            <v>-64830</v>
          </cell>
        </row>
        <row r="49">
          <cell r="O49">
            <v>-63360</v>
          </cell>
        </row>
        <row r="50">
          <cell r="O50">
            <v>-39600</v>
          </cell>
        </row>
        <row r="51">
          <cell r="O51">
            <v>-121050</v>
          </cell>
        </row>
        <row r="52">
          <cell r="O52">
            <v>-63720</v>
          </cell>
        </row>
        <row r="53">
          <cell r="O53">
            <v>-61380</v>
          </cell>
        </row>
        <row r="54">
          <cell r="O54">
            <v>-60660</v>
          </cell>
        </row>
        <row r="55">
          <cell r="O55">
            <v>-37900</v>
          </cell>
        </row>
        <row r="56">
          <cell r="O56">
            <v>-118050</v>
          </cell>
        </row>
        <row r="57">
          <cell r="O57">
            <v>-59220</v>
          </cell>
        </row>
        <row r="58">
          <cell r="O58">
            <v>-77320</v>
          </cell>
        </row>
        <row r="59">
          <cell r="O59">
            <v>-56460</v>
          </cell>
        </row>
        <row r="60">
          <cell r="O60">
            <v>-52200</v>
          </cell>
        </row>
        <row r="61">
          <cell r="O61">
            <v>-101240</v>
          </cell>
        </row>
        <row r="62">
          <cell r="O62">
            <v>-63870</v>
          </cell>
        </row>
        <row r="63">
          <cell r="O63">
            <v>-82040</v>
          </cell>
        </row>
        <row r="64">
          <cell r="O64">
            <v>-60060</v>
          </cell>
        </row>
        <row r="65">
          <cell r="O65">
            <v>-55650</v>
          </cell>
        </row>
        <row r="66">
          <cell r="O66">
            <v>-113050</v>
          </cell>
        </row>
        <row r="67">
          <cell r="O67">
            <v>-39680</v>
          </cell>
        </row>
        <row r="68">
          <cell r="O68">
            <v>-56880</v>
          </cell>
        </row>
        <row r="69">
          <cell r="O69">
            <v>-55260</v>
          </cell>
        </row>
        <row r="70">
          <cell r="O70">
            <v>-33800</v>
          </cell>
        </row>
        <row r="71">
          <cell r="O71">
            <v>-64400</v>
          </cell>
        </row>
        <row r="72">
          <cell r="O72">
            <v>-86800</v>
          </cell>
        </row>
        <row r="73">
          <cell r="O73">
            <v>-45120</v>
          </cell>
        </row>
        <row r="74">
          <cell r="O74">
            <v>-56840</v>
          </cell>
        </row>
        <row r="75">
          <cell r="O75">
            <v>-40110</v>
          </cell>
        </row>
        <row r="76">
          <cell r="O76">
            <v>-36600</v>
          </cell>
        </row>
        <row r="77">
          <cell r="O77">
            <v>-44650</v>
          </cell>
        </row>
        <row r="78">
          <cell r="O78">
            <v>-72050</v>
          </cell>
        </row>
        <row r="79">
          <cell r="O79">
            <v>-24780</v>
          </cell>
        </row>
        <row r="80">
          <cell r="O80">
            <v>-34830</v>
          </cell>
        </row>
        <row r="81">
          <cell r="O81">
            <v>-33210</v>
          </cell>
        </row>
        <row r="82">
          <cell r="O82">
            <v>-20200</v>
          </cell>
        </row>
        <row r="83">
          <cell r="O83">
            <v>-35400</v>
          </cell>
        </row>
        <row r="84">
          <cell r="O84">
            <v>-57240</v>
          </cell>
        </row>
        <row r="85">
          <cell r="O85">
            <v>-37620</v>
          </cell>
        </row>
        <row r="86">
          <cell r="O86">
            <v>-47040</v>
          </cell>
        </row>
        <row r="87">
          <cell r="O87">
            <v>-34260</v>
          </cell>
        </row>
        <row r="88">
          <cell r="O88">
            <v>-31500</v>
          </cell>
        </row>
        <row r="89">
          <cell r="O89">
            <v>-37400</v>
          </cell>
        </row>
        <row r="90">
          <cell r="O90">
            <v>-59640</v>
          </cell>
        </row>
        <row r="91">
          <cell r="O91">
            <v>-37320</v>
          </cell>
        </row>
        <row r="92">
          <cell r="O92">
            <v>-34980</v>
          </cell>
        </row>
        <row r="93">
          <cell r="O93">
            <v>-33360</v>
          </cell>
        </row>
        <row r="94">
          <cell r="O94">
            <v>-31200</v>
          </cell>
        </row>
        <row r="95">
          <cell r="O95">
            <v>-29320</v>
          </cell>
        </row>
        <row r="96">
          <cell r="O96">
            <v>-52040</v>
          </cell>
        </row>
        <row r="97">
          <cell r="O97">
            <v>-32670</v>
          </cell>
        </row>
        <row r="98">
          <cell r="O98">
            <v>-30030</v>
          </cell>
        </row>
        <row r="99">
          <cell r="O99">
            <v>-28860</v>
          </cell>
        </row>
        <row r="100">
          <cell r="O100">
            <v>-26250</v>
          </cell>
        </row>
        <row r="101">
          <cell r="O101">
            <v>-22120</v>
          </cell>
        </row>
        <row r="102">
          <cell r="O102">
            <v>-42800</v>
          </cell>
        </row>
        <row r="103">
          <cell r="O103">
            <v>-19320</v>
          </cell>
        </row>
        <row r="104">
          <cell r="O104">
            <v>-16830</v>
          </cell>
        </row>
        <row r="105">
          <cell r="O105">
            <v>-15660</v>
          </cell>
        </row>
        <row r="106">
          <cell r="O106">
            <v>-13200</v>
          </cell>
        </row>
        <row r="107">
          <cell r="O107">
            <v>-8150</v>
          </cell>
        </row>
        <row r="108">
          <cell r="O108">
            <v>-39300</v>
          </cell>
        </row>
        <row r="109">
          <cell r="O109">
            <v>-11780</v>
          </cell>
        </row>
        <row r="110">
          <cell r="O110">
            <v>-19840</v>
          </cell>
        </row>
        <row r="111">
          <cell r="O111">
            <v>-13560</v>
          </cell>
        </row>
        <row r="112">
          <cell r="O112">
            <v>-7720</v>
          </cell>
        </row>
        <row r="113">
          <cell r="O113">
            <v>-8280</v>
          </cell>
        </row>
        <row r="114">
          <cell r="O114">
            <v>-36800</v>
          </cell>
        </row>
        <row r="115">
          <cell r="O115">
            <v>-14220</v>
          </cell>
        </row>
        <row r="116">
          <cell r="O116">
            <v>-16040</v>
          </cell>
        </row>
        <row r="117">
          <cell r="O117">
            <v>-10860</v>
          </cell>
        </row>
        <row r="118">
          <cell r="O118">
            <v>-5500</v>
          </cell>
        </row>
        <row r="119">
          <cell r="O119">
            <v>-400</v>
          </cell>
        </row>
        <row r="120">
          <cell r="O120">
            <v>-38550</v>
          </cell>
        </row>
        <row r="121">
          <cell r="O121">
            <v>-15810</v>
          </cell>
        </row>
        <row r="122">
          <cell r="O122">
            <v>-18240</v>
          </cell>
        </row>
        <row r="123">
          <cell r="O123">
            <v>-11910</v>
          </cell>
        </row>
        <row r="124">
          <cell r="O124">
            <v>-6200</v>
          </cell>
        </row>
        <row r="125">
          <cell r="O125">
            <v>-400</v>
          </cell>
        </row>
        <row r="126">
          <cell r="O126">
            <v>-55299.999999999993</v>
          </cell>
        </row>
        <row r="127">
          <cell r="O127">
            <v>-17320.000000000011</v>
          </cell>
        </row>
        <row r="128">
          <cell r="O128">
            <v>-23880.000000000007</v>
          </cell>
        </row>
        <row r="129">
          <cell r="O129">
            <v>-22770.000000000011</v>
          </cell>
        </row>
        <row r="130">
          <cell r="O130">
            <v>-20899.999999999964</v>
          </cell>
        </row>
        <row r="131">
          <cell r="O131">
            <v>-19799.999999999978</v>
          </cell>
        </row>
        <row r="132">
          <cell r="O132">
            <v>-27040.000000000007</v>
          </cell>
        </row>
        <row r="133">
          <cell r="O133">
            <v>-10199.999999999996</v>
          </cell>
        </row>
        <row r="134">
          <cell r="O134">
            <v>-10229.99999999998</v>
          </cell>
        </row>
        <row r="135">
          <cell r="O135">
            <v>-12029.999999999995</v>
          </cell>
        </row>
        <row r="136">
          <cell r="O136">
            <v>-13020.000000000005</v>
          </cell>
        </row>
        <row r="137">
          <cell r="O137">
            <v>-6749.9999999999891</v>
          </cell>
        </row>
        <row r="138">
          <cell r="O138">
            <v>-24440.000000000025</v>
          </cell>
        </row>
        <row r="139">
          <cell r="O139">
            <v>-8879.9999999999982</v>
          </cell>
        </row>
        <row r="140">
          <cell r="O140">
            <v>-14440.000000000025</v>
          </cell>
        </row>
        <row r="141">
          <cell r="O141">
            <v>-9959.9999999999964</v>
          </cell>
        </row>
        <row r="142">
          <cell r="O142">
            <v>-4899.9999999999936</v>
          </cell>
        </row>
        <row r="143">
          <cell r="O143">
            <v>-5399.9999999999918</v>
          </cell>
        </row>
        <row r="144">
          <cell r="O144">
            <v>-21240.000000000022</v>
          </cell>
        </row>
        <row r="145">
          <cell r="O145">
            <v>-11520.000000000011</v>
          </cell>
        </row>
        <row r="146">
          <cell r="O146">
            <v>-6299.9999999999991</v>
          </cell>
        </row>
        <row r="147">
          <cell r="O147">
            <v>-7860.0000000000136</v>
          </cell>
        </row>
        <row r="148">
          <cell r="O148">
            <v>-8730.0000000000109</v>
          </cell>
        </row>
        <row r="149">
          <cell r="O149">
            <v>-3899.99999999997</v>
          </cell>
        </row>
        <row r="150">
          <cell r="O150">
            <v>-30550</v>
          </cell>
        </row>
        <row r="151">
          <cell r="O151">
            <v>-15120</v>
          </cell>
        </row>
        <row r="152">
          <cell r="O152">
            <v>-17040</v>
          </cell>
        </row>
        <row r="153">
          <cell r="O153">
            <v>-12060</v>
          </cell>
        </row>
        <row r="154">
          <cell r="O154">
            <v>-11550</v>
          </cell>
        </row>
        <row r="155">
          <cell r="O155">
            <v>-10900</v>
          </cell>
        </row>
        <row r="156">
          <cell r="O156">
            <v>-16550.000000000022</v>
          </cell>
        </row>
        <row r="157">
          <cell r="O157">
            <v>-5679.9999999999964</v>
          </cell>
        </row>
        <row r="158">
          <cell r="O158">
            <v>-4599.9999999999909</v>
          </cell>
        </row>
        <row r="159">
          <cell r="O159">
            <v>-3399.9999999999809</v>
          </cell>
        </row>
        <row r="160">
          <cell r="O160">
            <v>-7260</v>
          </cell>
        </row>
        <row r="161">
          <cell r="O161">
            <v>-7830.0000000000036</v>
          </cell>
        </row>
        <row r="162">
          <cell r="O162">
            <v>-49049.999999999993</v>
          </cell>
        </row>
        <row r="163">
          <cell r="O163">
            <v>-26130.000000000015</v>
          </cell>
        </row>
        <row r="164">
          <cell r="O164">
            <v>-32899.999999999971</v>
          </cell>
        </row>
        <row r="165">
          <cell r="O165">
            <v>-16599.999999999985</v>
          </cell>
        </row>
        <row r="166">
          <cell r="O166">
            <v>-25260.000000000015</v>
          </cell>
        </row>
        <row r="167">
          <cell r="O167">
            <v>-27720.000000000011</v>
          </cell>
        </row>
        <row r="168">
          <cell r="O168">
            <v>-47150.000000000022</v>
          </cell>
        </row>
        <row r="169">
          <cell r="O169">
            <v>-24570</v>
          </cell>
        </row>
        <row r="170">
          <cell r="O170">
            <v>-23100.000000000015</v>
          </cell>
        </row>
        <row r="171">
          <cell r="O171">
            <v>-14339.999999999993</v>
          </cell>
        </row>
        <row r="172">
          <cell r="O172">
            <v>-27000</v>
          </cell>
        </row>
        <row r="173">
          <cell r="O173">
            <v>-22230.000000000018</v>
          </cell>
        </row>
        <row r="174">
          <cell r="O174">
            <v>-17439.999999999996</v>
          </cell>
        </row>
        <row r="175">
          <cell r="O175">
            <v>-7140.0000000000045</v>
          </cell>
        </row>
        <row r="176">
          <cell r="O176">
            <v>-8079.9999999999982</v>
          </cell>
        </row>
        <row r="177">
          <cell r="O177">
            <v>-14440.000000000025</v>
          </cell>
        </row>
        <row r="178">
          <cell r="O178">
            <v>-13799.999999999998</v>
          </cell>
        </row>
        <row r="179">
          <cell r="O179">
            <v>-10899.999999999998</v>
          </cell>
        </row>
        <row r="180">
          <cell r="O180">
            <v>-38050.000000000007</v>
          </cell>
        </row>
        <row r="181">
          <cell r="O181">
            <v>-20820</v>
          </cell>
        </row>
        <row r="182">
          <cell r="O182">
            <v>-18899.999999999996</v>
          </cell>
        </row>
        <row r="183">
          <cell r="O183">
            <v>-25400</v>
          </cell>
        </row>
        <row r="184">
          <cell r="O184">
            <v>-19260.000000000011</v>
          </cell>
        </row>
        <row r="185">
          <cell r="O185">
            <v>-26040.000000000029</v>
          </cell>
        </row>
        <row r="186">
          <cell r="O186">
            <v>-32040.000000000007</v>
          </cell>
        </row>
        <row r="187">
          <cell r="O187">
            <v>-22530.000000000011</v>
          </cell>
        </row>
        <row r="188">
          <cell r="O188">
            <v>-23519.999999999967</v>
          </cell>
        </row>
        <row r="189">
          <cell r="O189">
            <v>-21300</v>
          </cell>
        </row>
        <row r="190">
          <cell r="O190">
            <v>-21960.000000000007</v>
          </cell>
        </row>
        <row r="191">
          <cell r="O191">
            <v>-15220.000000000002</v>
          </cell>
        </row>
        <row r="192">
          <cell r="O192">
            <v>-46080.000000000044</v>
          </cell>
        </row>
        <row r="193">
          <cell r="O193">
            <v>-98640.000000000015</v>
          </cell>
        </row>
        <row r="194">
          <cell r="O194">
            <v>-73839.999999999956</v>
          </cell>
        </row>
        <row r="195">
          <cell r="O195">
            <v>-64460.000000000036</v>
          </cell>
        </row>
        <row r="196">
          <cell r="O196">
            <v>-83249.999999999956</v>
          </cell>
        </row>
        <row r="197">
          <cell r="O197">
            <v>-77840</v>
          </cell>
        </row>
        <row r="198">
          <cell r="O198">
            <v>-61920</v>
          </cell>
        </row>
        <row r="199">
          <cell r="O199">
            <v>-36840.000000000007</v>
          </cell>
        </row>
        <row r="200">
          <cell r="O200">
            <v>-25020.000000000015</v>
          </cell>
        </row>
        <row r="201">
          <cell r="O201">
            <v>-31240.000000000022</v>
          </cell>
        </row>
        <row r="202">
          <cell r="O202">
            <v>-21899.999999999985</v>
          </cell>
        </row>
        <row r="203">
          <cell r="O203">
            <v>-29399.99999999996</v>
          </cell>
        </row>
        <row r="204">
          <cell r="O204">
            <v>-22260</v>
          </cell>
        </row>
        <row r="205">
          <cell r="O205">
            <v>-49049.999999999993</v>
          </cell>
        </row>
        <row r="206">
          <cell r="O206">
            <v>-23460</v>
          </cell>
        </row>
        <row r="207">
          <cell r="O207">
            <v>-17480.000000000011</v>
          </cell>
        </row>
        <row r="208">
          <cell r="O208">
            <v>-24630.000000000018</v>
          </cell>
        </row>
        <row r="209">
          <cell r="O209">
            <v>-15000</v>
          </cell>
        </row>
        <row r="210">
          <cell r="O210">
            <v>-30899.999999999971</v>
          </cell>
        </row>
        <row r="211">
          <cell r="O211">
            <v>-32900.000000000015</v>
          </cell>
        </row>
        <row r="212">
          <cell r="O212">
            <v>-16349.999999999998</v>
          </cell>
        </row>
        <row r="213">
          <cell r="O213">
            <v>-14340.00000000002</v>
          </cell>
        </row>
        <row r="214">
          <cell r="O214">
            <v>-26640.000000000015</v>
          </cell>
        </row>
        <row r="215">
          <cell r="O215">
            <v>-16599.999999999993</v>
          </cell>
        </row>
        <row r="216">
          <cell r="O216">
            <v>-13379.999999999993</v>
          </cell>
        </row>
        <row r="217">
          <cell r="O217">
            <v>-20080.000000000025</v>
          </cell>
        </row>
        <row r="218">
          <cell r="O218">
            <v>-32759.999999999964</v>
          </cell>
        </row>
        <row r="219">
          <cell r="O219">
            <v>-34430.000000000065</v>
          </cell>
        </row>
        <row r="220">
          <cell r="O220">
            <v>-40039.999999999978</v>
          </cell>
        </row>
        <row r="221">
          <cell r="O221">
            <v>-44099.999999999942</v>
          </cell>
        </row>
        <row r="222">
          <cell r="O222">
            <v>-49810.000000000022</v>
          </cell>
        </row>
        <row r="223">
          <cell r="O223">
            <v>-41720.000000000007</v>
          </cell>
        </row>
        <row r="224">
          <cell r="O224">
            <v>-19920.000000000007</v>
          </cell>
        </row>
        <row r="225">
          <cell r="O225">
            <v>-8360.0000000000036</v>
          </cell>
        </row>
        <row r="226">
          <cell r="O226">
            <v>-6559.9999999999882</v>
          </cell>
        </row>
        <row r="227">
          <cell r="O227">
            <v>-9360</v>
          </cell>
        </row>
        <row r="228">
          <cell r="O228">
            <v>-6940.0000000000082</v>
          </cell>
        </row>
        <row r="229">
          <cell r="O229">
            <v>-11070.00000000002</v>
          </cell>
        </row>
        <row r="230">
          <cell r="O230">
            <v>-1800</v>
          </cell>
        </row>
        <row r="231">
          <cell r="O231">
            <v>-20</v>
          </cell>
        </row>
        <row r="232">
          <cell r="O232">
            <v>549.99999999998829</v>
          </cell>
        </row>
        <row r="233">
          <cell r="O233">
            <v>10660.000000000096</v>
          </cell>
        </row>
        <row r="234">
          <cell r="O234">
            <v>16200.000000000082</v>
          </cell>
        </row>
        <row r="235">
          <cell r="O235">
            <v>20700.00000000004</v>
          </cell>
        </row>
        <row r="236">
          <cell r="O236">
            <v>23379.999999999975</v>
          </cell>
        </row>
        <row r="237">
          <cell r="O237">
            <v>24960.000000000022</v>
          </cell>
        </row>
        <row r="238">
          <cell r="O238">
            <v>10319.999999999965</v>
          </cell>
        </row>
        <row r="239">
          <cell r="O239">
            <v>510</v>
          </cell>
        </row>
        <row r="240">
          <cell r="O240">
            <v>1460</v>
          </cell>
        </row>
        <row r="241">
          <cell r="O241">
            <v>850</v>
          </cell>
        </row>
        <row r="242">
          <cell r="O242">
            <v>2840</v>
          </cell>
        </row>
        <row r="243">
          <cell r="O243">
            <v>-5640.0000000000009</v>
          </cell>
        </row>
        <row r="244">
          <cell r="O244">
            <v>4480.0000000000036</v>
          </cell>
        </row>
        <row r="245">
          <cell r="O245">
            <v>579.99999999999829</v>
          </cell>
        </row>
        <row r="246">
          <cell r="O246">
            <v>1440.0000000000014</v>
          </cell>
        </row>
        <row r="247">
          <cell r="O247">
            <v>1200.00000000001</v>
          </cell>
        </row>
        <row r="248">
          <cell r="O248">
            <v>-1320.0000000000146</v>
          </cell>
        </row>
        <row r="249">
          <cell r="O249">
            <v>-22840.000000000025</v>
          </cell>
        </row>
        <row r="250">
          <cell r="O250">
            <v>-5599.9999999999873</v>
          </cell>
        </row>
        <row r="251">
          <cell r="O251">
            <v>-9399.9999999999854</v>
          </cell>
        </row>
        <row r="252">
          <cell r="O252">
            <v>-6440.0000000000009</v>
          </cell>
        </row>
        <row r="253">
          <cell r="O253">
            <v>-8979.9999999999964</v>
          </cell>
        </row>
        <row r="254">
          <cell r="O254">
            <v>-14040</v>
          </cell>
        </row>
        <row r="255">
          <cell r="O255">
            <v>-9840.0000000000182</v>
          </cell>
        </row>
        <row r="256">
          <cell r="O256">
            <v>-10560.000000000009</v>
          </cell>
        </row>
        <row r="257">
          <cell r="O257">
            <v>-5160.0000000000182</v>
          </cell>
        </row>
        <row r="258">
          <cell r="O258">
            <v>-10709.999999999953</v>
          </cell>
        </row>
        <row r="259">
          <cell r="O259">
            <v>-8399.9999999999454</v>
          </cell>
        </row>
        <row r="260">
          <cell r="O260">
            <v>-7559.9999999999663</v>
          </cell>
        </row>
        <row r="261">
          <cell r="O261">
            <v>-8699.9999999999745</v>
          </cell>
        </row>
        <row r="262">
          <cell r="O262">
            <v>-15050.000000000007</v>
          </cell>
        </row>
        <row r="263">
          <cell r="O263">
            <v>-6480.0000000000055</v>
          </cell>
        </row>
        <row r="264">
          <cell r="O264">
            <v>-3960.0000000000168</v>
          </cell>
        </row>
        <row r="265">
          <cell r="O265">
            <v>-3599.9999999999764</v>
          </cell>
        </row>
        <row r="266">
          <cell r="O266">
            <v>-3649.9999999999754</v>
          </cell>
        </row>
        <row r="267">
          <cell r="O267">
            <v>-6240.0000000000236</v>
          </cell>
        </row>
        <row r="268">
          <cell r="O268">
            <v>-10150.000000000015</v>
          </cell>
        </row>
        <row r="269">
          <cell r="O269">
            <v>-13040.00000000002</v>
          </cell>
        </row>
        <row r="270">
          <cell r="O270">
            <v>-16800.000000000015</v>
          </cell>
        </row>
        <row r="271">
          <cell r="O271">
            <v>-14999.999999999947</v>
          </cell>
        </row>
        <row r="272">
          <cell r="O272">
            <v>-11060.000000000025</v>
          </cell>
        </row>
        <row r="273">
          <cell r="O273">
            <v>-12239.999999999967</v>
          </cell>
        </row>
        <row r="274">
          <cell r="O274">
            <v>-18360.000000000055</v>
          </cell>
        </row>
        <row r="275">
          <cell r="O275">
            <v>-7880.0000000000027</v>
          </cell>
        </row>
        <row r="276">
          <cell r="O276">
            <v>-8899.9999999999964</v>
          </cell>
        </row>
        <row r="277">
          <cell r="O277">
            <v>-8730.0000000000109</v>
          </cell>
        </row>
        <row r="278">
          <cell r="O278">
            <v>-5240.0000000000091</v>
          </cell>
        </row>
        <row r="279">
          <cell r="O279">
            <v>-5000</v>
          </cell>
        </row>
        <row r="280">
          <cell r="O280">
            <v>-7530</v>
          </cell>
        </row>
        <row r="281">
          <cell r="O281">
            <v>-5280</v>
          </cell>
        </row>
        <row r="282">
          <cell r="O282">
            <v>-4560</v>
          </cell>
        </row>
        <row r="283">
          <cell r="O283">
            <v>-4500</v>
          </cell>
        </row>
        <row r="284">
          <cell r="O284">
            <v>-5400</v>
          </cell>
        </row>
        <row r="285">
          <cell r="O285">
            <v>-90</v>
          </cell>
        </row>
        <row r="286">
          <cell r="O286">
            <v>2600</v>
          </cell>
        </row>
        <row r="287">
          <cell r="O287">
            <v>2430</v>
          </cell>
        </row>
        <row r="288">
          <cell r="O288">
            <v>1650</v>
          </cell>
        </row>
        <row r="289">
          <cell r="O289">
            <v>3600</v>
          </cell>
        </row>
        <row r="290">
          <cell r="O290">
            <v>-1540.0000000000168</v>
          </cell>
        </row>
        <row r="291">
          <cell r="O291">
            <v>-1039.999999999992</v>
          </cell>
        </row>
        <row r="292">
          <cell r="O292">
            <v>-999.99999999997863</v>
          </cell>
        </row>
        <row r="293">
          <cell r="O293">
            <v>-1429.9999999999891</v>
          </cell>
        </row>
        <row r="294">
          <cell r="O294">
            <v>-1619.9999999999814</v>
          </cell>
        </row>
        <row r="295">
          <cell r="O295">
            <v>-640.00000000000057</v>
          </cell>
        </row>
        <row r="296">
          <cell r="O296">
            <v>249.99999999999466</v>
          </cell>
        </row>
        <row r="297">
          <cell r="O297">
            <v>2319.9999999999932</v>
          </cell>
        </row>
        <row r="298">
          <cell r="O298">
            <v>7559.9999999999663</v>
          </cell>
        </row>
        <row r="299">
          <cell r="O299">
            <v>2700.0000000000136</v>
          </cell>
        </row>
        <row r="300">
          <cell r="O300">
            <v>7550.0000000000346</v>
          </cell>
        </row>
        <row r="301">
          <cell r="O301">
            <v>7519.9999999999891</v>
          </cell>
        </row>
        <row r="302">
          <cell r="O302">
            <v>20069.999999999989</v>
          </cell>
        </row>
        <row r="303">
          <cell r="O303">
            <v>19739.999999999985</v>
          </cell>
        </row>
        <row r="304">
          <cell r="O304">
            <v>12400.000000000002</v>
          </cell>
        </row>
        <row r="305">
          <cell r="O305">
            <v>29150.000000000011</v>
          </cell>
        </row>
        <row r="306">
          <cell r="O306">
            <v>7649.9999999999964</v>
          </cell>
        </row>
        <row r="307">
          <cell r="O307">
            <v>4320.0000000000036</v>
          </cell>
        </row>
        <row r="308">
          <cell r="O308">
            <v>-2399.9999999999491</v>
          </cell>
        </row>
        <row r="309">
          <cell r="O309">
            <v>-800.000000000054</v>
          </cell>
        </row>
        <row r="310">
          <cell r="O310">
            <v>10450.000000000025</v>
          </cell>
        </row>
        <row r="311">
          <cell r="O311">
            <v>7590.0000000000036</v>
          </cell>
        </row>
        <row r="312">
          <cell r="O312">
            <v>-5100.0000000000155</v>
          </cell>
        </row>
        <row r="313">
          <cell r="O313">
            <v>-6480.0000000000327</v>
          </cell>
        </row>
        <row r="314">
          <cell r="O314">
            <v>-5199.99999999996</v>
          </cell>
        </row>
        <row r="315">
          <cell r="O315">
            <v>-5040.0000000000045</v>
          </cell>
        </row>
        <row r="316">
          <cell r="O316">
            <v>-3900.0000000000591</v>
          </cell>
        </row>
        <row r="317">
          <cell r="O317">
            <v>-3240.0000000000164</v>
          </cell>
        </row>
        <row r="318">
          <cell r="O318">
            <v>2039.9999999999884</v>
          </cell>
        </row>
        <row r="319">
          <cell r="O319">
            <v>2000.0000000000018</v>
          </cell>
        </row>
        <row r="320">
          <cell r="O320">
            <v>600.00000000001387</v>
          </cell>
        </row>
        <row r="321">
          <cell r="O321">
            <v>-15240.000000000009</v>
          </cell>
        </row>
        <row r="322">
          <cell r="O322">
            <v>-11699.999999999991</v>
          </cell>
        </row>
        <row r="323">
          <cell r="O323">
            <v>-10260.000000000016</v>
          </cell>
        </row>
        <row r="324">
          <cell r="O324">
            <v>-19150</v>
          </cell>
        </row>
        <row r="325">
          <cell r="O325">
            <v>-21840.000000000047</v>
          </cell>
        </row>
        <row r="326">
          <cell r="O326">
            <v>-27179.999999999964</v>
          </cell>
        </row>
        <row r="327">
          <cell r="O327">
            <v>-29800.000000000004</v>
          </cell>
        </row>
        <row r="328">
          <cell r="O328">
            <v>-36480.000000000029</v>
          </cell>
        </row>
        <row r="329">
          <cell r="O329">
            <v>-30100.000000000015</v>
          </cell>
        </row>
        <row r="330">
          <cell r="O330">
            <v>-22400.000000000018</v>
          </cell>
        </row>
        <row r="331">
          <cell r="O331">
            <v>-18500.000000000004</v>
          </cell>
        </row>
        <row r="332">
          <cell r="O332">
            <v>-6440.0000000000009</v>
          </cell>
        </row>
        <row r="333">
          <cell r="O333">
            <v>-6799.9999999999973</v>
          </cell>
        </row>
        <row r="334">
          <cell r="O334">
            <v>-13519.999999999967</v>
          </cell>
        </row>
        <row r="335">
          <cell r="O335">
            <v>-12840.000000000007</v>
          </cell>
        </row>
        <row r="336">
          <cell r="O336">
            <v>-29549.999999999964</v>
          </cell>
        </row>
        <row r="337">
          <cell r="O337">
            <v>-21350.000000000025</v>
          </cell>
        </row>
        <row r="338">
          <cell r="O338">
            <v>-21519.999999999975</v>
          </cell>
        </row>
        <row r="339">
          <cell r="O339">
            <v>-22919.999999999982</v>
          </cell>
        </row>
        <row r="340">
          <cell r="O340">
            <v>-20510.000000000011</v>
          </cell>
        </row>
        <row r="341">
          <cell r="O341">
            <v>-31319.999999999989</v>
          </cell>
        </row>
        <row r="342">
          <cell r="O342">
            <v>-37000.000000000007</v>
          </cell>
        </row>
        <row r="343">
          <cell r="O343">
            <v>-45960</v>
          </cell>
        </row>
        <row r="344">
          <cell r="O344">
            <v>-35900</v>
          </cell>
        </row>
        <row r="345">
          <cell r="O345">
            <v>438060</v>
          </cell>
        </row>
        <row r="346">
          <cell r="O346">
            <v>-427770.00000000052</v>
          </cell>
        </row>
        <row r="347">
          <cell r="O347">
            <v>-6240</v>
          </cell>
        </row>
        <row r="348">
          <cell r="O348">
            <v>-15750</v>
          </cell>
        </row>
        <row r="349">
          <cell r="O349">
            <v>-11920</v>
          </cell>
        </row>
        <row r="350">
          <cell r="O350">
            <v>-14760</v>
          </cell>
        </row>
        <row r="351">
          <cell r="O351">
            <v>-12990</v>
          </cell>
        </row>
        <row r="352">
          <cell r="O352">
            <v>-7300.00000000004</v>
          </cell>
        </row>
        <row r="353">
          <cell r="O353">
            <v>-9519.9999999999454</v>
          </cell>
        </row>
        <row r="354">
          <cell r="O354">
            <v>-11019.999999999967</v>
          </cell>
        </row>
        <row r="355">
          <cell r="O355">
            <v>-12349.999999999905</v>
          </cell>
        </row>
        <row r="356">
          <cell r="O356">
            <v>-14279.99999999992</v>
          </cell>
        </row>
        <row r="357">
          <cell r="O357">
            <v>-2719.9999999999845</v>
          </cell>
        </row>
        <row r="358">
          <cell r="O358">
            <v>-2720.00000000002</v>
          </cell>
        </row>
        <row r="359">
          <cell r="O359" t="e">
            <v>#N/A</v>
          </cell>
        </row>
        <row r="360">
          <cell r="O360" t="e">
            <v>#N/A</v>
          </cell>
        </row>
        <row r="361">
          <cell r="O361" t="e">
            <v>#N/A</v>
          </cell>
        </row>
        <row r="362">
          <cell r="O362" t="e">
            <v>#N/A</v>
          </cell>
        </row>
        <row r="363">
          <cell r="O363" t="e">
            <v>#N/A</v>
          </cell>
        </row>
        <row r="364">
          <cell r="O364" t="e">
            <v>#N/A</v>
          </cell>
        </row>
        <row r="365">
          <cell r="O365" t="e">
            <v>#N/A</v>
          </cell>
        </row>
        <row r="366">
          <cell r="O366" t="e">
            <v>#N/A</v>
          </cell>
        </row>
        <row r="367">
          <cell r="O367" t="e">
            <v>#N/A</v>
          </cell>
        </row>
        <row r="368">
          <cell r="O368" t="e">
            <v>#N/A</v>
          </cell>
        </row>
        <row r="369">
          <cell r="O369" t="e">
            <v>#N/A</v>
          </cell>
        </row>
        <row r="370">
          <cell r="O370" t="e">
            <v>#N/A</v>
          </cell>
        </row>
        <row r="371">
          <cell r="O371" t="e">
            <v>#N/A</v>
          </cell>
        </row>
        <row r="372">
          <cell r="O372" t="e">
            <v>#N/A</v>
          </cell>
        </row>
        <row r="373">
          <cell r="O373" t="e">
            <v>#N/A</v>
          </cell>
        </row>
        <row r="374">
          <cell r="O374" t="e">
            <v>#N/A</v>
          </cell>
        </row>
        <row r="375">
          <cell r="O375" t="e">
            <v>#N/A</v>
          </cell>
        </row>
        <row r="376">
          <cell r="O376" t="e">
            <v>#N/A</v>
          </cell>
        </row>
        <row r="377">
          <cell r="O377" t="e">
            <v>#N/A</v>
          </cell>
        </row>
        <row r="378">
          <cell r="O378" t="e">
            <v>#N/A</v>
          </cell>
        </row>
        <row r="379">
          <cell r="O379" t="e">
            <v>#N/A</v>
          </cell>
        </row>
        <row r="380">
          <cell r="O380" t="e">
            <v>#N/A</v>
          </cell>
        </row>
        <row r="381">
          <cell r="O381" t="e">
            <v>#N/A</v>
          </cell>
        </row>
        <row r="382">
          <cell r="O382" t="e">
            <v>#N/A</v>
          </cell>
        </row>
        <row r="383">
          <cell r="O383" t="e">
            <v>#N/A</v>
          </cell>
        </row>
        <row r="384">
          <cell r="O384" t="e">
            <v>#N/A</v>
          </cell>
        </row>
        <row r="385">
          <cell r="O385" t="e">
            <v>#N/A</v>
          </cell>
        </row>
        <row r="386">
          <cell r="O386" t="e">
            <v>#N/A</v>
          </cell>
        </row>
        <row r="387">
          <cell r="O387" t="e">
            <v>#N/A</v>
          </cell>
        </row>
        <row r="388">
          <cell r="O388" t="e">
            <v>#N/A</v>
          </cell>
        </row>
        <row r="389">
          <cell r="O389" t="e">
            <v>#N/A</v>
          </cell>
        </row>
        <row r="390">
          <cell r="O390" t="e">
            <v>#N/A</v>
          </cell>
        </row>
        <row r="391">
          <cell r="O391" t="e">
            <v>#N/A</v>
          </cell>
        </row>
        <row r="392">
          <cell r="O392" t="e">
            <v>#N/A</v>
          </cell>
        </row>
        <row r="393">
          <cell r="O393" t="e">
            <v>#N/A</v>
          </cell>
        </row>
        <row r="394">
          <cell r="O394" t="e">
            <v>#N/A</v>
          </cell>
        </row>
        <row r="395">
          <cell r="O395" t="e">
            <v>#N/A</v>
          </cell>
        </row>
        <row r="396">
          <cell r="O396" t="e">
            <v>#N/A</v>
          </cell>
        </row>
        <row r="397">
          <cell r="O397" t="e">
            <v>#N/A</v>
          </cell>
        </row>
        <row r="398">
          <cell r="O398" t="e">
            <v>#N/A</v>
          </cell>
        </row>
        <row r="399">
          <cell r="O399" t="e">
            <v>#N/A</v>
          </cell>
        </row>
        <row r="400">
          <cell r="O400" t="e">
            <v>#N/A</v>
          </cell>
        </row>
        <row r="401">
          <cell r="O401" t="e">
            <v>#N/A</v>
          </cell>
        </row>
        <row r="402">
          <cell r="O402" t="e">
            <v>#N/A</v>
          </cell>
        </row>
        <row r="403">
          <cell r="O403" t="e">
            <v>#N/A</v>
          </cell>
        </row>
        <row r="404">
          <cell r="O404" t="e">
            <v>#N/A</v>
          </cell>
        </row>
        <row r="405">
          <cell r="O405" t="e">
            <v>#N/A</v>
          </cell>
        </row>
        <row r="406">
          <cell r="O406" t="e">
            <v>#N/A</v>
          </cell>
        </row>
        <row r="407">
          <cell r="O407" t="e">
            <v>#N/A</v>
          </cell>
        </row>
        <row r="408">
          <cell r="O408" t="e">
            <v>#N/A</v>
          </cell>
        </row>
        <row r="409">
          <cell r="O409" t="e">
            <v>#N/A</v>
          </cell>
        </row>
        <row r="410">
          <cell r="O410" t="e">
            <v>#N/A</v>
          </cell>
        </row>
        <row r="411">
          <cell r="O411" t="e">
            <v>#N/A</v>
          </cell>
        </row>
        <row r="412">
          <cell r="O412" t="e">
            <v>#N/A</v>
          </cell>
        </row>
        <row r="413">
          <cell r="O413" t="e">
            <v>#N/A</v>
          </cell>
        </row>
        <row r="414">
          <cell r="O414" t="e">
            <v>#N/A</v>
          </cell>
        </row>
        <row r="415">
          <cell r="O415" t="e">
            <v>#N/A</v>
          </cell>
        </row>
        <row r="416">
          <cell r="O416" t="e">
            <v>#N/A</v>
          </cell>
        </row>
        <row r="417">
          <cell r="O417" t="e">
            <v>#N/A</v>
          </cell>
        </row>
        <row r="418">
          <cell r="O418" t="e">
            <v>#N/A</v>
          </cell>
        </row>
        <row r="419">
          <cell r="O419" t="e">
            <v>#N/A</v>
          </cell>
        </row>
        <row r="420">
          <cell r="O420" t="e">
            <v>#N/A</v>
          </cell>
        </row>
        <row r="421">
          <cell r="O421" t="e">
            <v>#N/A</v>
          </cell>
        </row>
        <row r="422">
          <cell r="O422" t="e">
            <v>#N/A</v>
          </cell>
        </row>
        <row r="423">
          <cell r="O423" t="e">
            <v>#N/A</v>
          </cell>
        </row>
        <row r="424">
          <cell r="O424" t="e">
            <v>#N/A</v>
          </cell>
        </row>
        <row r="425">
          <cell r="O425" t="e">
            <v>#N/A</v>
          </cell>
        </row>
        <row r="426">
          <cell r="O426" t="e">
            <v>#N/A</v>
          </cell>
        </row>
        <row r="427">
          <cell r="O427" t="e">
            <v>#N/A</v>
          </cell>
        </row>
        <row r="428">
          <cell r="O428" t="e">
            <v>#N/A</v>
          </cell>
        </row>
        <row r="429">
          <cell r="O429" t="e">
            <v>#N/A</v>
          </cell>
        </row>
        <row r="430">
          <cell r="O430" t="e">
            <v>#N/A</v>
          </cell>
        </row>
        <row r="431">
          <cell r="O431" t="e">
            <v>#N/A</v>
          </cell>
        </row>
        <row r="432">
          <cell r="O432" t="e">
            <v>#N/A</v>
          </cell>
        </row>
        <row r="433">
          <cell r="O433" t="e">
            <v>#N/A</v>
          </cell>
        </row>
        <row r="434">
          <cell r="O434" t="e">
            <v>#N/A</v>
          </cell>
        </row>
        <row r="435">
          <cell r="O435" t="e">
            <v>#N/A</v>
          </cell>
        </row>
        <row r="436">
          <cell r="O436" t="e">
            <v>#N/A</v>
          </cell>
        </row>
        <row r="437">
          <cell r="O437" t="e">
            <v>#N/A</v>
          </cell>
        </row>
        <row r="438">
          <cell r="O438" t="e">
            <v>#N/A</v>
          </cell>
        </row>
        <row r="439">
          <cell r="O439" t="e">
            <v>#N/A</v>
          </cell>
        </row>
        <row r="440">
          <cell r="O440" t="e">
            <v>#N/A</v>
          </cell>
        </row>
        <row r="441">
          <cell r="O441" t="e">
            <v>#N/A</v>
          </cell>
        </row>
        <row r="442">
          <cell r="O442" t="e">
            <v>#N/A</v>
          </cell>
        </row>
        <row r="443">
          <cell r="O443" t="e">
            <v>#N/A</v>
          </cell>
        </row>
        <row r="444">
          <cell r="O444" t="e">
            <v>#N/A</v>
          </cell>
        </row>
        <row r="445">
          <cell r="O445" t="e">
            <v>#N/A</v>
          </cell>
        </row>
        <row r="446">
          <cell r="O446" t="e">
            <v>#N/A</v>
          </cell>
        </row>
        <row r="447">
          <cell r="O447" t="e">
            <v>#N/A</v>
          </cell>
        </row>
        <row r="448">
          <cell r="O448" t="e">
            <v>#N/A</v>
          </cell>
        </row>
        <row r="449">
          <cell r="O449" t="e">
            <v>#N/A</v>
          </cell>
        </row>
        <row r="450">
          <cell r="O450" t="e">
            <v>#N/A</v>
          </cell>
        </row>
        <row r="451">
          <cell r="O451" t="e">
            <v>#N/A</v>
          </cell>
        </row>
        <row r="452">
          <cell r="O452" t="e">
            <v>#N/A</v>
          </cell>
        </row>
        <row r="453">
          <cell r="O453" t="e">
            <v>#N/A</v>
          </cell>
        </row>
        <row r="454">
          <cell r="O454" t="e">
            <v>#N/A</v>
          </cell>
        </row>
        <row r="455">
          <cell r="O455" t="e">
            <v>#N/A</v>
          </cell>
        </row>
        <row r="456">
          <cell r="O456" t="e">
            <v>#N/A</v>
          </cell>
        </row>
        <row r="457">
          <cell r="O457" t="e">
            <v>#N/A</v>
          </cell>
        </row>
        <row r="458">
          <cell r="O458" t="e">
            <v>#N/A</v>
          </cell>
        </row>
        <row r="459">
          <cell r="O459" t="e">
            <v>#N/A</v>
          </cell>
        </row>
        <row r="460">
          <cell r="O460" t="e">
            <v>#N/A</v>
          </cell>
        </row>
        <row r="461">
          <cell r="O461" t="e">
            <v>#N/A</v>
          </cell>
        </row>
        <row r="462">
          <cell r="O462" t="e">
            <v>#N/A</v>
          </cell>
        </row>
        <row r="463">
          <cell r="O463" t="e">
            <v>#N/A</v>
          </cell>
        </row>
        <row r="464">
          <cell r="O464" t="e">
            <v>#N/A</v>
          </cell>
        </row>
        <row r="465">
          <cell r="O465" t="e">
            <v>#N/A</v>
          </cell>
        </row>
        <row r="466">
          <cell r="O466" t="e">
            <v>#N/A</v>
          </cell>
        </row>
        <row r="467">
          <cell r="O467" t="e">
            <v>#N/A</v>
          </cell>
        </row>
        <row r="468">
          <cell r="O468" t="e">
            <v>#N/A</v>
          </cell>
        </row>
        <row r="469">
          <cell r="O469" t="e">
            <v>#N/A</v>
          </cell>
        </row>
        <row r="470">
          <cell r="O470" t="e">
            <v>#N/A</v>
          </cell>
        </row>
        <row r="471">
          <cell r="O471" t="e">
            <v>#N/A</v>
          </cell>
        </row>
        <row r="472">
          <cell r="O472" t="e">
            <v>#N/A</v>
          </cell>
        </row>
        <row r="473">
          <cell r="O473" t="e">
            <v>#N/A</v>
          </cell>
        </row>
        <row r="474">
          <cell r="O474" t="e">
            <v>#N/A</v>
          </cell>
        </row>
        <row r="475">
          <cell r="O475" t="e">
            <v>#N/A</v>
          </cell>
        </row>
        <row r="476">
          <cell r="O476" t="e">
            <v>#N/A</v>
          </cell>
        </row>
        <row r="477">
          <cell r="O477" t="e">
            <v>#N/A</v>
          </cell>
        </row>
        <row r="478">
          <cell r="O478" t="e">
            <v>#N/A</v>
          </cell>
        </row>
        <row r="479">
          <cell r="O479" t="e">
            <v>#N/A</v>
          </cell>
        </row>
        <row r="480">
          <cell r="O480" t="e">
            <v>#N/A</v>
          </cell>
        </row>
        <row r="481">
          <cell r="O481" t="e">
            <v>#N/A</v>
          </cell>
        </row>
        <row r="482">
          <cell r="O482" t="e">
            <v>#N/A</v>
          </cell>
        </row>
        <row r="483">
          <cell r="O483" t="e">
            <v>#N/A</v>
          </cell>
        </row>
        <row r="484">
          <cell r="O484" t="e">
            <v>#N/A</v>
          </cell>
        </row>
        <row r="485">
          <cell r="O485" t="e">
            <v>#N/A</v>
          </cell>
        </row>
        <row r="486">
          <cell r="O486" t="e">
            <v>#N/A</v>
          </cell>
        </row>
        <row r="487">
          <cell r="O487" t="e">
            <v>#N/A</v>
          </cell>
        </row>
        <row r="488">
          <cell r="O488" t="e">
            <v>#N/A</v>
          </cell>
        </row>
        <row r="489">
          <cell r="O489" t="e">
            <v>#N/A</v>
          </cell>
        </row>
        <row r="490">
          <cell r="O490" t="e">
            <v>#N/A</v>
          </cell>
        </row>
        <row r="491">
          <cell r="O491" t="e">
            <v>#N/A</v>
          </cell>
        </row>
        <row r="492">
          <cell r="O492" t="e">
            <v>#N/A</v>
          </cell>
        </row>
        <row r="493">
          <cell r="O493" t="e">
            <v>#N/A</v>
          </cell>
        </row>
        <row r="494">
          <cell r="O494" t="e">
            <v>#N/A</v>
          </cell>
        </row>
        <row r="495">
          <cell r="O495" t="e">
            <v>#N/A</v>
          </cell>
        </row>
        <row r="496">
          <cell r="O496" t="e">
            <v>#N/A</v>
          </cell>
        </row>
        <row r="497">
          <cell r="O497" t="e">
            <v>#N/A</v>
          </cell>
        </row>
        <row r="498">
          <cell r="O498" t="e">
            <v>#N/A</v>
          </cell>
        </row>
        <row r="499">
          <cell r="O499" t="e">
            <v>#N/A</v>
          </cell>
        </row>
        <row r="500">
          <cell r="O500" t="e">
            <v>#N/A</v>
          </cell>
        </row>
      </sheetData>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TIONS"/>
      <sheetName val="SWAPS&amp;FUTUREs"/>
      <sheetName val="NYMEX"/>
      <sheetName val="Raw Data"/>
    </sheetNames>
    <sheetDataSet>
      <sheetData sheetId="0"/>
      <sheetData sheetId="1" refreshError="1">
        <row r="2">
          <cell r="H2">
            <v>201010</v>
          </cell>
          <cell r="AF2">
            <v>-12212.4</v>
          </cell>
        </row>
        <row r="3">
          <cell r="H3">
            <v>201011</v>
          </cell>
          <cell r="AF3">
            <v>-15804.5</v>
          </cell>
        </row>
        <row r="4">
          <cell r="H4">
            <v>201012</v>
          </cell>
          <cell r="AF4">
            <v>-10123</v>
          </cell>
        </row>
        <row r="5">
          <cell r="H5">
            <v>201101</v>
          </cell>
          <cell r="AF5">
            <v>-4324.8</v>
          </cell>
        </row>
        <row r="6">
          <cell r="H6">
            <v>201102</v>
          </cell>
          <cell r="AF6">
            <v>-2549.4</v>
          </cell>
        </row>
        <row r="7">
          <cell r="H7">
            <v>201103</v>
          </cell>
          <cell r="AF7">
            <v>-2227</v>
          </cell>
        </row>
        <row r="8">
          <cell r="H8">
            <v>201104</v>
          </cell>
          <cell r="AF8">
            <v>-9927.5</v>
          </cell>
        </row>
        <row r="9">
          <cell r="H9">
            <v>201010</v>
          </cell>
          <cell r="AF9">
            <v>-11237.4</v>
          </cell>
        </row>
        <row r="10">
          <cell r="H10">
            <v>201011</v>
          </cell>
          <cell r="AF10">
            <v>-14179.5</v>
          </cell>
        </row>
        <row r="11">
          <cell r="H11">
            <v>201012</v>
          </cell>
          <cell r="AF11">
            <v>-8498</v>
          </cell>
        </row>
        <row r="12">
          <cell r="H12">
            <v>201101</v>
          </cell>
          <cell r="AF12">
            <v>-2374.8000000000002</v>
          </cell>
        </row>
        <row r="13">
          <cell r="H13">
            <v>201102</v>
          </cell>
          <cell r="AF13">
            <v>-599.4</v>
          </cell>
        </row>
        <row r="14">
          <cell r="H14">
            <v>201103</v>
          </cell>
          <cell r="AF14">
            <v>-602</v>
          </cell>
        </row>
        <row r="15">
          <cell r="H15">
            <v>201104</v>
          </cell>
          <cell r="AF15">
            <v>-8302.5</v>
          </cell>
        </row>
        <row r="16">
          <cell r="H16">
            <v>201010</v>
          </cell>
          <cell r="AF16">
            <v>-14146.2</v>
          </cell>
        </row>
        <row r="17">
          <cell r="H17">
            <v>201011</v>
          </cell>
          <cell r="AF17">
            <v>-23667.599999999999</v>
          </cell>
        </row>
        <row r="18">
          <cell r="H18">
            <v>201012</v>
          </cell>
          <cell r="AF18">
            <v>-14853</v>
          </cell>
        </row>
        <row r="19">
          <cell r="H19">
            <v>201101</v>
          </cell>
          <cell r="AF19">
            <v>-10615.8</v>
          </cell>
        </row>
        <row r="20">
          <cell r="H20">
            <v>201102</v>
          </cell>
          <cell r="AF20">
            <v>-8689.2000000000007</v>
          </cell>
        </row>
        <row r="21">
          <cell r="H21">
            <v>201103</v>
          </cell>
          <cell r="AF21">
            <v>-7033</v>
          </cell>
        </row>
        <row r="22">
          <cell r="H22">
            <v>201104</v>
          </cell>
          <cell r="AF22">
            <v>-14148.5</v>
          </cell>
        </row>
        <row r="23">
          <cell r="H23">
            <v>201010</v>
          </cell>
          <cell r="AF23">
            <v>-15046.2</v>
          </cell>
        </row>
        <row r="24">
          <cell r="H24">
            <v>201011</v>
          </cell>
          <cell r="AF24">
            <v>-25467.599999999999</v>
          </cell>
        </row>
        <row r="25">
          <cell r="H25">
            <v>201012</v>
          </cell>
          <cell r="AF25">
            <v>-16353</v>
          </cell>
        </row>
        <row r="26">
          <cell r="H26">
            <v>201101</v>
          </cell>
          <cell r="AF26">
            <v>-12415.8</v>
          </cell>
        </row>
        <row r="27">
          <cell r="H27">
            <v>201102</v>
          </cell>
          <cell r="AF27">
            <v>-10489.2</v>
          </cell>
        </row>
        <row r="28">
          <cell r="H28">
            <v>201103</v>
          </cell>
          <cell r="AF28">
            <v>-8533</v>
          </cell>
        </row>
        <row r="29">
          <cell r="H29">
            <v>201104</v>
          </cell>
          <cell r="AF29">
            <v>-15648.5</v>
          </cell>
        </row>
        <row r="30">
          <cell r="H30">
            <v>201010</v>
          </cell>
          <cell r="AF30">
            <v>-9437.4</v>
          </cell>
        </row>
        <row r="31">
          <cell r="H31">
            <v>201011</v>
          </cell>
          <cell r="AF31">
            <v>-13415.4</v>
          </cell>
        </row>
        <row r="32">
          <cell r="H32">
            <v>201012</v>
          </cell>
          <cell r="AF32">
            <v>-5498</v>
          </cell>
        </row>
        <row r="33">
          <cell r="H33">
            <v>201101</v>
          </cell>
          <cell r="AF33">
            <v>1429.4</v>
          </cell>
        </row>
        <row r="34">
          <cell r="H34">
            <v>201102</v>
          </cell>
          <cell r="AF34">
            <v>3000.6</v>
          </cell>
        </row>
        <row r="35">
          <cell r="H35">
            <v>201103</v>
          </cell>
          <cell r="AF35">
            <v>2877.6</v>
          </cell>
        </row>
        <row r="36">
          <cell r="H36">
            <v>201104</v>
          </cell>
          <cell r="AF36">
            <v>-5302.5</v>
          </cell>
        </row>
        <row r="37">
          <cell r="H37">
            <v>201010</v>
          </cell>
          <cell r="AF37">
            <v>-5091.6000000000004</v>
          </cell>
        </row>
        <row r="38">
          <cell r="H38">
            <v>201011</v>
          </cell>
          <cell r="AF38">
            <v>-8179.5</v>
          </cell>
        </row>
        <row r="39">
          <cell r="H39">
            <v>201012</v>
          </cell>
          <cell r="AF39">
            <v>-1998.4</v>
          </cell>
        </row>
        <row r="40">
          <cell r="H40">
            <v>201101</v>
          </cell>
          <cell r="AF40">
            <v>4825.2</v>
          </cell>
        </row>
        <row r="41">
          <cell r="H41">
            <v>201102</v>
          </cell>
          <cell r="AF41">
            <v>5500.5</v>
          </cell>
        </row>
        <row r="42">
          <cell r="H42">
            <v>201103</v>
          </cell>
          <cell r="AF42">
            <v>5398</v>
          </cell>
        </row>
        <row r="43">
          <cell r="H43">
            <v>201104</v>
          </cell>
          <cell r="AF43">
            <v>-1842</v>
          </cell>
        </row>
      </sheetData>
      <sheetData sheetId="2" refreshError="1">
        <row r="2">
          <cell r="I2">
            <v>201010</v>
          </cell>
          <cell r="AU2">
            <v>-144000</v>
          </cell>
        </row>
        <row r="3">
          <cell r="I3">
            <v>201011</v>
          </cell>
          <cell r="AU3">
            <v>-235920.00000000003</v>
          </cell>
        </row>
        <row r="4">
          <cell r="I4">
            <v>201012</v>
          </cell>
          <cell r="AU4">
            <v>-301560</v>
          </cell>
        </row>
        <row r="5">
          <cell r="I5">
            <v>201101</v>
          </cell>
          <cell r="AU5">
            <v>-400140</v>
          </cell>
        </row>
        <row r="6">
          <cell r="I6">
            <v>201102</v>
          </cell>
          <cell r="AU6">
            <v>-337799.99999999994</v>
          </cell>
        </row>
        <row r="7">
          <cell r="I7">
            <v>201103</v>
          </cell>
          <cell r="AU7">
            <v>-283140</v>
          </cell>
        </row>
        <row r="8">
          <cell r="I8">
            <v>201104</v>
          </cell>
          <cell r="AU8">
            <v>-205589.99999999997</v>
          </cell>
        </row>
        <row r="9">
          <cell r="I9">
            <v>201010</v>
          </cell>
          <cell r="AU9">
            <v>-124559.99999999996</v>
          </cell>
        </row>
        <row r="10">
          <cell r="I10">
            <v>201011</v>
          </cell>
          <cell r="AU10">
            <v>-206759.99999999997</v>
          </cell>
        </row>
        <row r="11">
          <cell r="I11">
            <v>201012</v>
          </cell>
          <cell r="AU11">
            <v>-265440</v>
          </cell>
        </row>
        <row r="12">
          <cell r="I12">
            <v>201101</v>
          </cell>
          <cell r="AU12">
            <v>-334560</v>
          </cell>
        </row>
        <row r="13">
          <cell r="I13">
            <v>201102</v>
          </cell>
          <cell r="AU13">
            <v>-298649.99999999994</v>
          </cell>
        </row>
        <row r="14">
          <cell r="I14">
            <v>201103</v>
          </cell>
          <cell r="AU14">
            <v>-249340.00000000003</v>
          </cell>
        </row>
        <row r="15">
          <cell r="I15">
            <v>201104</v>
          </cell>
          <cell r="AU15">
            <v>-175560</v>
          </cell>
        </row>
        <row r="16">
          <cell r="I16">
            <v>201010</v>
          </cell>
          <cell r="AU16">
            <v>-87599.999999999985</v>
          </cell>
        </row>
        <row r="17">
          <cell r="I17">
            <v>201011</v>
          </cell>
          <cell r="AU17">
            <v>-163540</v>
          </cell>
        </row>
        <row r="18">
          <cell r="I18">
            <v>201012</v>
          </cell>
          <cell r="AU18">
            <v>-200340</v>
          </cell>
        </row>
        <row r="19">
          <cell r="I19">
            <v>201101</v>
          </cell>
          <cell r="AU19">
            <v>-280799.99999999994</v>
          </cell>
        </row>
        <row r="20">
          <cell r="I20">
            <v>201102</v>
          </cell>
          <cell r="AU20">
            <v>-238349.99999999994</v>
          </cell>
        </row>
        <row r="21">
          <cell r="I21">
            <v>201103</v>
          </cell>
          <cell r="AU21">
            <v>-198639.99999999994</v>
          </cell>
        </row>
        <row r="22">
          <cell r="I22">
            <v>201104</v>
          </cell>
          <cell r="AU22">
            <v>-140579.99999999994</v>
          </cell>
        </row>
        <row r="23">
          <cell r="I23">
            <v>201010</v>
          </cell>
          <cell r="AU23">
            <v>-107759.99999999996</v>
          </cell>
        </row>
        <row r="24">
          <cell r="I24">
            <v>201011</v>
          </cell>
          <cell r="AU24">
            <v>-179160.00000000003</v>
          </cell>
        </row>
        <row r="25">
          <cell r="I25">
            <v>201012</v>
          </cell>
          <cell r="AU25">
            <v>-248399.99999999994</v>
          </cell>
        </row>
        <row r="26">
          <cell r="I26">
            <v>201101</v>
          </cell>
          <cell r="AU26">
            <v>-295459.99999999994</v>
          </cell>
        </row>
        <row r="27">
          <cell r="I27">
            <v>201102</v>
          </cell>
          <cell r="AU27">
            <v>-245979.99999999994</v>
          </cell>
        </row>
        <row r="28">
          <cell r="I28">
            <v>201103</v>
          </cell>
          <cell r="AU28">
            <v>-200760</v>
          </cell>
        </row>
        <row r="29">
          <cell r="I29">
            <v>201104</v>
          </cell>
          <cell r="AU29">
            <v>-164519.99999999994</v>
          </cell>
        </row>
        <row r="30">
          <cell r="I30">
            <v>201010</v>
          </cell>
          <cell r="AU30">
            <v>-71349.999999999985</v>
          </cell>
        </row>
        <row r="31">
          <cell r="I31">
            <v>201011</v>
          </cell>
          <cell r="AU31">
            <v>-129040.00000000003</v>
          </cell>
        </row>
        <row r="32">
          <cell r="I32">
            <v>201012</v>
          </cell>
          <cell r="AU32">
            <v>-176600</v>
          </cell>
        </row>
        <row r="33">
          <cell r="I33">
            <v>201101</v>
          </cell>
          <cell r="AU33">
            <v>-219360.00000000003</v>
          </cell>
        </row>
        <row r="34">
          <cell r="I34">
            <v>201102</v>
          </cell>
          <cell r="AU34">
            <v>-184699.99999999994</v>
          </cell>
        </row>
        <row r="35">
          <cell r="I35">
            <v>201103</v>
          </cell>
          <cell r="AU35">
            <v>-141040</v>
          </cell>
        </row>
        <row r="36">
          <cell r="I36">
            <v>201104</v>
          </cell>
          <cell r="AU36">
            <v>-100869.99999999999</v>
          </cell>
        </row>
        <row r="37">
          <cell r="I37">
            <v>201010</v>
          </cell>
          <cell r="AU37">
            <v>-60949.999999999971</v>
          </cell>
        </row>
        <row r="38">
          <cell r="I38">
            <v>201011</v>
          </cell>
          <cell r="AU38">
            <v>-116640.00000000001</v>
          </cell>
        </row>
        <row r="39">
          <cell r="I39">
            <v>201012</v>
          </cell>
          <cell r="AU39">
            <v>-145439.99999999997</v>
          </cell>
        </row>
        <row r="40">
          <cell r="I40">
            <v>201101</v>
          </cell>
          <cell r="AU40">
            <v>-185679.99999999997</v>
          </cell>
        </row>
        <row r="41">
          <cell r="I41">
            <v>201102</v>
          </cell>
          <cell r="AU41">
            <v>-170699.99999999997</v>
          </cell>
        </row>
        <row r="42">
          <cell r="I42">
            <v>201103</v>
          </cell>
          <cell r="AU42">
            <v>-129840.00000000001</v>
          </cell>
        </row>
        <row r="43">
          <cell r="I43">
            <v>201104</v>
          </cell>
          <cell r="AU43">
            <v>-91349.999999999985</v>
          </cell>
        </row>
        <row r="44">
          <cell r="I44">
            <v>201010</v>
          </cell>
          <cell r="AU44">
            <v>-98720</v>
          </cell>
        </row>
        <row r="45">
          <cell r="I45">
            <v>201011</v>
          </cell>
          <cell r="AU45">
            <v>-176399.99999999997</v>
          </cell>
        </row>
        <row r="46">
          <cell r="I46">
            <v>201012</v>
          </cell>
          <cell r="AU46">
            <v>-164900</v>
          </cell>
        </row>
        <row r="47">
          <cell r="I47">
            <v>201101</v>
          </cell>
          <cell r="AU47">
            <v>-171400.00000000003</v>
          </cell>
        </row>
        <row r="48">
          <cell r="I48">
            <v>201102</v>
          </cell>
          <cell r="AU48">
            <v>-157770</v>
          </cell>
        </row>
        <row r="49">
          <cell r="I49">
            <v>201103</v>
          </cell>
          <cell r="AU49">
            <v>-134000</v>
          </cell>
        </row>
        <row r="50">
          <cell r="I50">
            <v>201104</v>
          </cell>
          <cell r="AU50">
            <v>-109119.99999999999</v>
          </cell>
        </row>
        <row r="51">
          <cell r="I51">
            <v>201010</v>
          </cell>
          <cell r="AU51">
            <v>-82549.999999999985</v>
          </cell>
        </row>
        <row r="52">
          <cell r="I52">
            <v>201011</v>
          </cell>
          <cell r="AU52">
            <v>-109919.99999999999</v>
          </cell>
        </row>
        <row r="53">
          <cell r="I53">
            <v>201012</v>
          </cell>
          <cell r="AU53">
            <v>-195699.99999999997</v>
          </cell>
        </row>
        <row r="54">
          <cell r="I54">
            <v>201101</v>
          </cell>
          <cell r="AU54">
            <v>-246959.99999999997</v>
          </cell>
        </row>
        <row r="55">
          <cell r="I55">
            <v>201102</v>
          </cell>
          <cell r="AU55">
            <v>-206700.00000000003</v>
          </cell>
        </row>
        <row r="56">
          <cell r="I56">
            <v>201103</v>
          </cell>
          <cell r="AU56">
            <v>-176220.00000000003</v>
          </cell>
        </row>
        <row r="57">
          <cell r="I57">
            <v>201104</v>
          </cell>
          <cell r="AU57">
            <v>-110319.99999999997</v>
          </cell>
        </row>
        <row r="58">
          <cell r="I58">
            <v>201010</v>
          </cell>
          <cell r="AU58">
            <v>-129699.99999999997</v>
          </cell>
        </row>
        <row r="59">
          <cell r="I59">
            <v>201011</v>
          </cell>
          <cell r="AU59">
            <v>-318779.99999999994</v>
          </cell>
        </row>
        <row r="60">
          <cell r="I60">
            <v>201012</v>
          </cell>
          <cell r="AU60">
            <v>-66639.999999999985</v>
          </cell>
        </row>
        <row r="61">
          <cell r="I61">
            <v>201101</v>
          </cell>
          <cell r="AU61">
            <v>-69720.000000000015</v>
          </cell>
        </row>
        <row r="62">
          <cell r="I62">
            <v>201102</v>
          </cell>
          <cell r="AU62">
            <v>-334779.99999999994</v>
          </cell>
        </row>
        <row r="63">
          <cell r="I63">
            <v>201103</v>
          </cell>
          <cell r="AU63">
            <v>-234920</v>
          </cell>
        </row>
        <row r="64">
          <cell r="I64">
            <v>201104</v>
          </cell>
          <cell r="AU64">
            <v>-254789.99999999985</v>
          </cell>
        </row>
        <row r="65">
          <cell r="I65">
            <v>201010</v>
          </cell>
          <cell r="AU65">
            <v>-135199.99999999994</v>
          </cell>
        </row>
        <row r="66">
          <cell r="I66">
            <v>201011</v>
          </cell>
          <cell r="AU66">
            <v>-328230.00000000012</v>
          </cell>
        </row>
        <row r="67">
          <cell r="I67">
            <v>201012</v>
          </cell>
          <cell r="AU67">
            <v>-68039.999999999985</v>
          </cell>
        </row>
        <row r="68">
          <cell r="I68">
            <v>201101</v>
          </cell>
          <cell r="AU68">
            <v>-71119.999999999985</v>
          </cell>
        </row>
        <row r="69">
          <cell r="I69">
            <v>201102</v>
          </cell>
          <cell r="AU69">
            <v>-345230.00000000006</v>
          </cell>
        </row>
        <row r="70">
          <cell r="I70">
            <v>201103</v>
          </cell>
          <cell r="AU70">
            <v>-223989.99999999997</v>
          </cell>
        </row>
        <row r="71">
          <cell r="I71">
            <v>201104</v>
          </cell>
          <cell r="AU71">
            <v>-268089.99999999994</v>
          </cell>
        </row>
        <row r="72">
          <cell r="I72">
            <v>201011</v>
          </cell>
          <cell r="AU72">
            <v>-10440.000000000005</v>
          </cell>
        </row>
        <row r="73">
          <cell r="I73">
            <v>201012</v>
          </cell>
          <cell r="AU73">
            <v>-24520</v>
          </cell>
        </row>
        <row r="74">
          <cell r="I74">
            <v>201101</v>
          </cell>
          <cell r="AU74">
            <v>-39389.999999999993</v>
          </cell>
        </row>
        <row r="75">
          <cell r="I75">
            <v>201102</v>
          </cell>
          <cell r="AU75">
            <v>0</v>
          </cell>
        </row>
        <row r="76">
          <cell r="I76">
            <v>201103</v>
          </cell>
          <cell r="AU76">
            <v>-12480.000000000002</v>
          </cell>
        </row>
        <row r="77">
          <cell r="I77">
            <v>201011</v>
          </cell>
          <cell r="AU77">
            <v>-11310.000000000002</v>
          </cell>
        </row>
        <row r="78">
          <cell r="I78">
            <v>201012</v>
          </cell>
          <cell r="AU78">
            <v>-27399.999999999985</v>
          </cell>
        </row>
        <row r="79">
          <cell r="I79">
            <v>201101</v>
          </cell>
          <cell r="AU79">
            <v>-57959.999999999993</v>
          </cell>
        </row>
        <row r="80">
          <cell r="I80">
            <v>201102</v>
          </cell>
          <cell r="AU80">
            <v>0</v>
          </cell>
        </row>
        <row r="81">
          <cell r="I81">
            <v>201103</v>
          </cell>
          <cell r="AU81">
            <v>-13830</v>
          </cell>
        </row>
        <row r="82">
          <cell r="I82">
            <v>201010</v>
          </cell>
          <cell r="AU82">
            <v>-10989.999999999993</v>
          </cell>
        </row>
        <row r="83">
          <cell r="I83">
            <v>201011</v>
          </cell>
          <cell r="AU83">
            <v>-91559.999999999985</v>
          </cell>
        </row>
        <row r="84">
          <cell r="I84">
            <v>201012</v>
          </cell>
          <cell r="AU84">
            <v>-103809.99999999997</v>
          </cell>
        </row>
        <row r="85">
          <cell r="I85">
            <v>201101</v>
          </cell>
          <cell r="AU85">
            <v>-171710</v>
          </cell>
        </row>
        <row r="86">
          <cell r="I86">
            <v>201102</v>
          </cell>
          <cell r="AU86">
            <v>-110810.00000000001</v>
          </cell>
        </row>
        <row r="87">
          <cell r="I87">
            <v>201103</v>
          </cell>
          <cell r="AU87">
            <v>-122239.99999999997</v>
          </cell>
        </row>
        <row r="88">
          <cell r="I88">
            <v>201104</v>
          </cell>
          <cell r="AU88">
            <v>-78059.999999999956</v>
          </cell>
        </row>
        <row r="89">
          <cell r="I89">
            <v>201010</v>
          </cell>
          <cell r="AU89">
            <v>-14169.999999999998</v>
          </cell>
        </row>
        <row r="90">
          <cell r="I90">
            <v>201011</v>
          </cell>
          <cell r="AU90">
            <v>-108710</v>
          </cell>
        </row>
        <row r="91">
          <cell r="I91">
            <v>201012</v>
          </cell>
          <cell r="AU91">
            <v>-113819.99999999996</v>
          </cell>
        </row>
        <row r="92">
          <cell r="I92">
            <v>201101</v>
          </cell>
          <cell r="AU92">
            <v>-185679.99999999997</v>
          </cell>
        </row>
        <row r="93">
          <cell r="I93">
            <v>201102</v>
          </cell>
          <cell r="AU93">
            <v>-117739.99999999997</v>
          </cell>
        </row>
        <row r="94">
          <cell r="I94">
            <v>201103</v>
          </cell>
          <cell r="AU94">
            <v>-128239.99999999999</v>
          </cell>
        </row>
        <row r="95">
          <cell r="I95">
            <v>201104</v>
          </cell>
          <cell r="AU95">
            <v>-67859.999999999956</v>
          </cell>
        </row>
        <row r="96">
          <cell r="I96">
            <v>201010</v>
          </cell>
          <cell r="AU96">
            <v>-25399.999999999993</v>
          </cell>
        </row>
        <row r="97">
          <cell r="I97">
            <v>201011</v>
          </cell>
          <cell r="AU97">
            <v>-112240.00000000004</v>
          </cell>
        </row>
        <row r="98">
          <cell r="I98">
            <v>201012</v>
          </cell>
          <cell r="AU98">
            <v>-121679.99999999999</v>
          </cell>
        </row>
        <row r="99">
          <cell r="I99">
            <v>201101</v>
          </cell>
          <cell r="AU99">
            <v>-175779.99999999997</v>
          </cell>
        </row>
        <row r="100">
          <cell r="I100">
            <v>201102</v>
          </cell>
          <cell r="AU100">
            <v>-110739.99999999999</v>
          </cell>
        </row>
        <row r="101">
          <cell r="I101">
            <v>201103</v>
          </cell>
          <cell r="AU101">
            <v>-118320.00000000001</v>
          </cell>
        </row>
        <row r="102">
          <cell r="I102">
            <v>201104</v>
          </cell>
          <cell r="AU102">
            <v>-78469.999999999971</v>
          </cell>
        </row>
        <row r="103">
          <cell r="I103">
            <v>201010</v>
          </cell>
          <cell r="AU103">
            <v>-26918.312839999999</v>
          </cell>
        </row>
        <row r="104">
          <cell r="I104">
            <v>201011</v>
          </cell>
          <cell r="AU104">
            <v>-84765.771349999995</v>
          </cell>
        </row>
        <row r="105">
          <cell r="I105">
            <v>201012</v>
          </cell>
          <cell r="AU105">
            <v>-108235.66467</v>
          </cell>
        </row>
        <row r="106">
          <cell r="I106">
            <v>201101</v>
          </cell>
          <cell r="AU106">
            <v>-154714.28099</v>
          </cell>
        </row>
        <row r="107">
          <cell r="I107">
            <v>201102</v>
          </cell>
          <cell r="AU107">
            <v>-102577.48136999999</v>
          </cell>
        </row>
        <row r="108">
          <cell r="I108">
            <v>201103</v>
          </cell>
          <cell r="AU108">
            <v>-95477.689299999998</v>
          </cell>
        </row>
        <row r="109">
          <cell r="I109">
            <v>201104</v>
          </cell>
          <cell r="AU109">
            <v>-66051.265249999997</v>
          </cell>
        </row>
        <row r="110">
          <cell r="I110">
            <v>201010</v>
          </cell>
          <cell r="AU110">
            <v>-30389.999999999996</v>
          </cell>
        </row>
        <row r="111">
          <cell r="I111">
            <v>201011</v>
          </cell>
          <cell r="AU111">
            <v>-55600.000000000007</v>
          </cell>
        </row>
        <row r="112">
          <cell r="I112">
            <v>201012</v>
          </cell>
          <cell r="AU112">
            <v>-61949.999999999993</v>
          </cell>
        </row>
        <row r="113">
          <cell r="I113">
            <v>201101</v>
          </cell>
          <cell r="AU113">
            <v>-78060.000000000015</v>
          </cell>
        </row>
        <row r="114">
          <cell r="I114">
            <v>201102</v>
          </cell>
          <cell r="AU114">
            <v>-77700</v>
          </cell>
        </row>
        <row r="115">
          <cell r="I115">
            <v>201103</v>
          </cell>
          <cell r="AU115">
            <v>-61750.000000000015</v>
          </cell>
        </row>
        <row r="116">
          <cell r="I116">
            <v>201104</v>
          </cell>
          <cell r="AU116">
            <v>-49249.999999999971</v>
          </cell>
        </row>
        <row r="117">
          <cell r="I117">
            <v>201010</v>
          </cell>
          <cell r="AU117">
            <v>-15509.999999999984</v>
          </cell>
        </row>
        <row r="118">
          <cell r="I118">
            <v>201011</v>
          </cell>
          <cell r="AU118">
            <v>-39780.000000000015</v>
          </cell>
        </row>
        <row r="119">
          <cell r="I119">
            <v>201012</v>
          </cell>
          <cell r="AU119">
            <v>-39299.999999999978</v>
          </cell>
        </row>
        <row r="120">
          <cell r="I120">
            <v>201101</v>
          </cell>
          <cell r="AU120">
            <v>-52080.000000000022</v>
          </cell>
        </row>
        <row r="121">
          <cell r="I121">
            <v>201102</v>
          </cell>
          <cell r="AU121">
            <v>-51659.999999999985</v>
          </cell>
        </row>
        <row r="122">
          <cell r="I122">
            <v>201103</v>
          </cell>
          <cell r="AU122">
            <v>-40700</v>
          </cell>
        </row>
        <row r="123">
          <cell r="I123">
            <v>201104</v>
          </cell>
          <cell r="AU123">
            <v>-30899.999999999971</v>
          </cell>
        </row>
        <row r="124">
          <cell r="I124">
            <v>201010</v>
          </cell>
          <cell r="AU124">
            <v>-3659.9999999999964</v>
          </cell>
        </row>
        <row r="125">
          <cell r="I125">
            <v>201011</v>
          </cell>
          <cell r="AU125">
            <v>-16680.000000000029</v>
          </cell>
        </row>
        <row r="126">
          <cell r="I126">
            <v>201012</v>
          </cell>
          <cell r="AU126">
            <v>-21049.999999999967</v>
          </cell>
        </row>
        <row r="127">
          <cell r="I127">
            <v>201101</v>
          </cell>
          <cell r="AU127">
            <v>-29580.000000000018</v>
          </cell>
        </row>
        <row r="128">
          <cell r="I128">
            <v>201102</v>
          </cell>
          <cell r="AU128">
            <v>-29220.000000000007</v>
          </cell>
        </row>
        <row r="129">
          <cell r="I129">
            <v>201103</v>
          </cell>
          <cell r="AU129">
            <v>-22900.000000000011</v>
          </cell>
        </row>
        <row r="130">
          <cell r="I130">
            <v>201104</v>
          </cell>
          <cell r="AU130">
            <v>-17300.000000000004</v>
          </cell>
        </row>
        <row r="131">
          <cell r="I131">
            <v>201010</v>
          </cell>
          <cell r="AU131">
            <v>7060.0000000000127</v>
          </cell>
        </row>
        <row r="132">
          <cell r="I132">
            <v>201011</v>
          </cell>
          <cell r="AU132">
            <v>8099.9999999999964</v>
          </cell>
        </row>
        <row r="133">
          <cell r="I133">
            <v>201012</v>
          </cell>
          <cell r="AU133">
            <v>-2299.9999999999686</v>
          </cell>
        </row>
        <row r="134">
          <cell r="I134">
            <v>201101</v>
          </cell>
          <cell r="AU134">
            <v>-7080.00000000002</v>
          </cell>
        </row>
        <row r="135">
          <cell r="I135">
            <v>201102</v>
          </cell>
          <cell r="AU135">
            <v>-6720.0000000000064</v>
          </cell>
        </row>
        <row r="136">
          <cell r="I136">
            <v>201103</v>
          </cell>
          <cell r="AU136">
            <v>-4899.9999999999936</v>
          </cell>
        </row>
        <row r="137">
          <cell r="I137">
            <v>201104</v>
          </cell>
          <cell r="AU137">
            <v>-2549.9999999999636</v>
          </cell>
        </row>
        <row r="138">
          <cell r="I138">
            <v>201010</v>
          </cell>
          <cell r="AU138">
            <v>5280.0000000000045</v>
          </cell>
        </row>
        <row r="139">
          <cell r="I139">
            <v>201011</v>
          </cell>
          <cell r="AU139">
            <v>-360.00000000001364</v>
          </cell>
        </row>
        <row r="140">
          <cell r="I140">
            <v>201012</v>
          </cell>
          <cell r="AU140">
            <v>-10199.999999999987</v>
          </cell>
        </row>
        <row r="141">
          <cell r="I141">
            <v>201101</v>
          </cell>
          <cell r="AU141">
            <v>-16140.000000000007</v>
          </cell>
        </row>
        <row r="142">
          <cell r="I142">
            <v>201102</v>
          </cell>
          <cell r="AU142">
            <v>-15480</v>
          </cell>
        </row>
        <row r="143">
          <cell r="I143">
            <v>201103</v>
          </cell>
          <cell r="AU143">
            <v>-11899.999999999978</v>
          </cell>
        </row>
        <row r="144">
          <cell r="I144">
            <v>201104</v>
          </cell>
          <cell r="AU144">
            <v>-8899.9999999999964</v>
          </cell>
        </row>
        <row r="145">
          <cell r="I145">
            <v>201010</v>
          </cell>
          <cell r="AU145">
            <v>3567.1260900000002</v>
          </cell>
        </row>
        <row r="146">
          <cell r="I146">
            <v>201011</v>
          </cell>
          <cell r="AU146">
            <v>-4673.7018099999996</v>
          </cell>
        </row>
        <row r="147">
          <cell r="I147">
            <v>201012</v>
          </cell>
          <cell r="AU147">
            <v>-13124.010979999999</v>
          </cell>
        </row>
        <row r="148">
          <cell r="I148">
            <v>201101</v>
          </cell>
          <cell r="AU148">
            <v>-23033.64199</v>
          </cell>
        </row>
        <row r="149">
          <cell r="I149">
            <v>201102</v>
          </cell>
          <cell r="AU149">
            <v>-19487.330379999999</v>
          </cell>
        </row>
        <row r="150">
          <cell r="I150">
            <v>201103</v>
          </cell>
          <cell r="AU150">
            <v>-19589.250680000001</v>
          </cell>
        </row>
        <row r="151">
          <cell r="I151">
            <v>201104</v>
          </cell>
          <cell r="AU151">
            <v>-15709.92008</v>
          </cell>
        </row>
        <row r="152">
          <cell r="I152">
            <v>201110</v>
          </cell>
          <cell r="AU152">
            <v>-15272.2186</v>
          </cell>
        </row>
        <row r="153">
          <cell r="I153">
            <v>201111</v>
          </cell>
          <cell r="AU153">
            <v>-29788.157510000001</v>
          </cell>
        </row>
        <row r="154">
          <cell r="I154">
            <v>201112</v>
          </cell>
          <cell r="AU154">
            <v>-28677.438109999999</v>
          </cell>
        </row>
        <row r="155">
          <cell r="I155">
            <v>201201</v>
          </cell>
          <cell r="AU155">
            <v>-37209.691189999998</v>
          </cell>
        </row>
        <row r="156">
          <cell r="I156">
            <v>201202</v>
          </cell>
          <cell r="AU156">
            <v>-33544.000099999997</v>
          </cell>
        </row>
        <row r="157">
          <cell r="I157">
            <v>201203</v>
          </cell>
          <cell r="AU157">
            <v>-29911.323520000002</v>
          </cell>
        </row>
        <row r="158">
          <cell r="I158">
            <v>201204</v>
          </cell>
          <cell r="AU158">
            <v>-24577.624830000001</v>
          </cell>
        </row>
        <row r="159">
          <cell r="I159">
            <v>201110</v>
          </cell>
          <cell r="AU159">
            <v>-15568.766540000001</v>
          </cell>
        </row>
        <row r="160">
          <cell r="I160">
            <v>201111</v>
          </cell>
          <cell r="AU160">
            <v>-29965.99726</v>
          </cell>
        </row>
        <row r="161">
          <cell r="I161">
            <v>201112</v>
          </cell>
          <cell r="AU161">
            <v>-32706.499670000001</v>
          </cell>
        </row>
        <row r="162">
          <cell r="I162">
            <v>201201</v>
          </cell>
          <cell r="AU162">
            <v>-39183.680119999997</v>
          </cell>
        </row>
        <row r="163">
          <cell r="I163">
            <v>201202</v>
          </cell>
          <cell r="AU163">
            <v>-38772.917759999997</v>
          </cell>
        </row>
        <row r="164">
          <cell r="I164">
            <v>201203</v>
          </cell>
          <cell r="AU164">
            <v>-35414.296979999999</v>
          </cell>
        </row>
        <row r="165">
          <cell r="I165">
            <v>201204</v>
          </cell>
          <cell r="AU165">
            <v>-30788.576949999999</v>
          </cell>
        </row>
        <row r="166">
          <cell r="I166">
            <v>201110</v>
          </cell>
          <cell r="AU166">
            <v>-6405.4353799999999</v>
          </cell>
        </row>
        <row r="167">
          <cell r="I167">
            <v>201111</v>
          </cell>
          <cell r="AU167">
            <v>-15313.978160000001</v>
          </cell>
        </row>
        <row r="168">
          <cell r="I168">
            <v>201112</v>
          </cell>
          <cell r="AU168">
            <v>-18841.787850000001</v>
          </cell>
        </row>
        <row r="169">
          <cell r="I169">
            <v>201201</v>
          </cell>
          <cell r="AU169">
            <v>-21931.016930000002</v>
          </cell>
        </row>
        <row r="170">
          <cell r="I170">
            <v>201202</v>
          </cell>
          <cell r="AU170">
            <v>-22790.188300000002</v>
          </cell>
        </row>
        <row r="171">
          <cell r="I171">
            <v>201203</v>
          </cell>
          <cell r="AU171">
            <v>-23254.500769999999</v>
          </cell>
        </row>
        <row r="172">
          <cell r="I172">
            <v>201204</v>
          </cell>
          <cell r="AU172">
            <v>-16148.47552</v>
          </cell>
        </row>
      </sheetData>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Entry (2)"/>
      <sheetName val="Dec 00 DUKE"/>
      <sheetName val="DEC 00 PGC"/>
      <sheetName val="VARIANCE"/>
      <sheetName val=" COST OF GAS"/>
      <sheetName val="AGT CAP REL"/>
      <sheetName val="Sheet1"/>
      <sheetName val="GLEntry"/>
      <sheetName val="TENNE SWING"/>
      <sheetName val="VALLEY"/>
      <sheetName val="VOLUMES"/>
      <sheetName val="oba history"/>
      <sheetName val="BLANK JE"/>
    </sheetNames>
    <sheetDataSet>
      <sheetData sheetId="0"/>
      <sheetData sheetId="1"/>
      <sheetData sheetId="2"/>
      <sheetData sheetId="3"/>
      <sheetData sheetId="4"/>
      <sheetData sheetId="5"/>
      <sheetData sheetId="6"/>
      <sheetData sheetId="7">
        <row r="1">
          <cell r="A1" t="str">
            <v>PGC</v>
          </cell>
          <cell r="B1" t="str">
            <v>Period 03    Dec  2000</v>
          </cell>
          <cell r="C1" t="str">
            <v>Journal ID #</v>
          </cell>
        </row>
        <row r="2">
          <cell r="A2" t="str">
            <v xml:space="preserve"> </v>
          </cell>
          <cell r="B2" t="str">
            <v xml:space="preserve"> </v>
          </cell>
          <cell r="C2" t="str">
            <v xml:space="preserve"> </v>
          </cell>
          <cell r="D2" t="str">
            <v xml:space="preserve"> </v>
          </cell>
        </row>
        <row r="3">
          <cell r="A3" t="str">
            <v>Debit/</v>
          </cell>
          <cell r="B3" t="str">
            <v xml:space="preserve"> </v>
          </cell>
          <cell r="D3" t="str">
            <v xml:space="preserve"> </v>
          </cell>
        </row>
        <row r="4">
          <cell r="A4" t="str">
            <v>Cred Code</v>
          </cell>
          <cell r="B4" t="str">
            <v>Account #</v>
          </cell>
          <cell r="C4" t="str">
            <v>Debit</v>
          </cell>
          <cell r="D4" t="str">
            <v>Credit</v>
          </cell>
        </row>
        <row r="6">
          <cell r="A6">
            <v>50</v>
          </cell>
          <cell r="B6" t="str">
            <v>PGC23218000</v>
          </cell>
          <cell r="D6">
            <v>25520621.248100001</v>
          </cell>
        </row>
        <row r="7">
          <cell r="A7">
            <v>50</v>
          </cell>
          <cell r="B7" t="str">
            <v>PGC16410000</v>
          </cell>
          <cell r="D7">
            <v>4951862.1998999994</v>
          </cell>
        </row>
        <row r="8">
          <cell r="A8">
            <v>50</v>
          </cell>
          <cell r="B8" t="str">
            <v xml:space="preserve">PGC16510000  </v>
          </cell>
          <cell r="D8">
            <v>1442833.478520639</v>
          </cell>
        </row>
        <row r="9">
          <cell r="A9">
            <v>50</v>
          </cell>
          <cell r="B9" t="str">
            <v>PGC80542000PGC4801</v>
          </cell>
          <cell r="D9">
            <v>24034.219999999998</v>
          </cell>
        </row>
        <row r="10">
          <cell r="A10">
            <v>40</v>
          </cell>
          <cell r="B10" t="str">
            <v>PGC14630000PGC4801</v>
          </cell>
          <cell r="C10">
            <v>98691.6</v>
          </cell>
        </row>
        <row r="11">
          <cell r="A11">
            <v>40</v>
          </cell>
          <cell r="B11" t="str">
            <v>PGC16510000</v>
          </cell>
          <cell r="C11">
            <v>25004.798100000022</v>
          </cell>
        </row>
        <row r="12">
          <cell r="A12">
            <v>40</v>
          </cell>
          <cell r="B12" t="str">
            <v>PGC80500000PGC4801</v>
          </cell>
          <cell r="C12">
            <v>624.08000000000004</v>
          </cell>
        </row>
        <row r="13">
          <cell r="A13">
            <v>50</v>
          </cell>
          <cell r="B13" t="str">
            <v>PGC80506000PGC4801</v>
          </cell>
          <cell r="D13">
            <v>52.68</v>
          </cell>
        </row>
        <row r="14">
          <cell r="A14">
            <v>40</v>
          </cell>
          <cell r="B14" t="str">
            <v>PGC80511000PGC4801</v>
          </cell>
          <cell r="C14">
            <v>850391.59559999988</v>
          </cell>
        </row>
        <row r="15">
          <cell r="A15">
            <v>40</v>
          </cell>
          <cell r="B15" t="str">
            <v>PGC80512000PGC4801</v>
          </cell>
          <cell r="C15">
            <v>1330345.1029999999</v>
          </cell>
        </row>
        <row r="16">
          <cell r="A16">
            <v>40</v>
          </cell>
          <cell r="B16" t="str">
            <v>PGC80513000PGC4801</v>
          </cell>
          <cell r="C16">
            <v>484105.54</v>
          </cell>
        </row>
        <row r="17">
          <cell r="A17">
            <v>40</v>
          </cell>
          <cell r="B17" t="str">
            <v>PGC80514000PGC4801</v>
          </cell>
          <cell r="C17">
            <v>301937.34299999994</v>
          </cell>
        </row>
        <row r="18">
          <cell r="A18">
            <v>40</v>
          </cell>
          <cell r="B18" t="str">
            <v>PGC80517000PGC4801</v>
          </cell>
          <cell r="C18">
            <v>21322.327999999998</v>
          </cell>
        </row>
        <row r="19">
          <cell r="A19">
            <v>40</v>
          </cell>
          <cell r="B19" t="str">
            <v>PGC80519000PGC4801</v>
          </cell>
          <cell r="C19">
            <v>7278.8124000000007</v>
          </cell>
        </row>
        <row r="20">
          <cell r="A20">
            <v>40</v>
          </cell>
          <cell r="B20" t="str">
            <v>PGC80519500PGC4801</v>
          </cell>
          <cell r="C20">
            <v>1945.2105999999999</v>
          </cell>
        </row>
        <row r="21">
          <cell r="A21">
            <v>40</v>
          </cell>
          <cell r="B21" t="str">
            <v>PGC80531000PGC4801</v>
          </cell>
          <cell r="C21">
            <v>57057</v>
          </cell>
        </row>
        <row r="22">
          <cell r="A22">
            <v>40</v>
          </cell>
          <cell r="B22" t="str">
            <v>PGC80542000PGC4801</v>
          </cell>
          <cell r="C22">
            <v>25338248.402600002</v>
          </cell>
        </row>
        <row r="23">
          <cell r="A23">
            <v>40</v>
          </cell>
          <cell r="B23" t="str">
            <v>PGC8080100 PGC4801</v>
          </cell>
          <cell r="C23">
            <v>82727.217014012451</v>
          </cell>
        </row>
        <row r="24">
          <cell r="A24">
            <v>40</v>
          </cell>
          <cell r="B24" t="str">
            <v>PGC8080200 PGC4801</v>
          </cell>
          <cell r="C24">
            <v>1360106.2615066266</v>
          </cell>
        </row>
        <row r="25">
          <cell r="A25">
            <v>40</v>
          </cell>
          <cell r="B25" t="str">
            <v>PGC80811100 PGC4801</v>
          </cell>
          <cell r="C25">
            <v>4975896.4198999992</v>
          </cell>
        </row>
        <row r="26">
          <cell r="A26">
            <v>40</v>
          </cell>
          <cell r="B26" t="str">
            <v>PGC80812200PGC4801</v>
          </cell>
          <cell r="C26">
            <v>86883.410900000003</v>
          </cell>
        </row>
        <row r="27">
          <cell r="A27">
            <v>40</v>
          </cell>
          <cell r="B27" t="str">
            <v>PGC80812500PGC4801</v>
          </cell>
          <cell r="C27">
            <v>43610.520100000002</v>
          </cell>
        </row>
        <row r="28">
          <cell r="A28">
            <v>40</v>
          </cell>
          <cell r="B28" t="str">
            <v>PGC80812600PGC4801</v>
          </cell>
          <cell r="C28">
            <v>13801.4509</v>
          </cell>
        </row>
        <row r="29">
          <cell r="A29">
            <v>50</v>
          </cell>
          <cell r="B29" t="str">
            <v>PGC81313000PGC4801</v>
          </cell>
          <cell r="D29">
            <v>3142568.44</v>
          </cell>
        </row>
        <row r="30">
          <cell r="A30">
            <v>40</v>
          </cell>
          <cell r="B30" t="str">
            <v>PGC81314000PGC4801</v>
          </cell>
          <cell r="C30">
            <v>1995.175</v>
          </cell>
        </row>
        <row r="34">
          <cell r="C34">
            <v>35081972.268620633</v>
          </cell>
          <cell r="D34">
            <v>35081972.266520634</v>
          </cell>
        </row>
        <row r="35">
          <cell r="D35" t="str">
            <v xml:space="preserve"> </v>
          </cell>
        </row>
        <row r="36">
          <cell r="A36" t="str">
            <v xml:space="preserve">Date Prepared:   </v>
          </cell>
          <cell r="B36" t="str">
            <v xml:space="preserve"> </v>
          </cell>
          <cell r="D36">
            <v>2.0999982953071594E-3</v>
          </cell>
        </row>
        <row r="37">
          <cell r="A37" t="str">
            <v>Prepared By: Pgionis</v>
          </cell>
          <cell r="C37" t="str">
            <v>Gas Costs Nov  2000</v>
          </cell>
        </row>
        <row r="38">
          <cell r="A38" t="str">
            <v xml:space="preserve">Date Entered: </v>
          </cell>
        </row>
        <row r="39">
          <cell r="A39" t="str">
            <v>Approved By: KHitt</v>
          </cell>
        </row>
      </sheetData>
      <sheetData sheetId="8"/>
      <sheetData sheetId="9"/>
      <sheetData sheetId="10"/>
      <sheetData sheetId="11"/>
      <sheetData sheetId="12"/>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ss"/>
      <sheetName val="Start"/>
      <sheetName val="Revenue"/>
      <sheetName val="Co-Pays"/>
      <sheetName val="Expenses"/>
      <sheetName val="Projections"/>
      <sheetName val="Reports"/>
      <sheetName val="overview"/>
      <sheetName val="Table 1 - All"/>
      <sheetName val="Table 2 - Residential"/>
      <sheetName val="Table 3 - Low Income"/>
      <sheetName val="Table 4 - C I"/>
      <sheetName val="Table 5 - SL"/>
      <sheetName val="Single Acct Recon Lead Sheet"/>
      <sheetName val="IS"/>
      <sheetName val="19"/>
    </sheetNames>
    <sheetDataSet>
      <sheetData sheetId="0" refreshError="1"/>
      <sheetData sheetId="1" refreshError="1">
        <row r="26">
          <cell r="C26">
            <v>12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y"/>
      <sheetName val="Cassie"/>
      <sheetName val="Rich"/>
      <sheetName val="Patti"/>
      <sheetName val="Rashi"/>
      <sheetName val="Kristine"/>
      <sheetName val="Mike"/>
      <sheetName val="Planning"/>
      <sheetName val="Winter 07-08 Peakers"/>
      <sheetName val="Schedulers"/>
      <sheetName val="NYMEX"/>
      <sheetName val="Data"/>
      <sheetName val="NE"/>
      <sheetName val="Rich Kunz"/>
      <sheetName val="Mary Brolly"/>
      <sheetName val="Patti Hoeler"/>
      <sheetName val="Rashi Dahl"/>
      <sheetName val="AJ"/>
      <sheetName val="Steve McCauley"/>
      <sheetName val="NIMO"/>
      <sheetName val="Winter 08-09 Peakers"/>
      <sheetName val="Dave"/>
      <sheetName val="Sheet1"/>
      <sheetName val="Assumptions"/>
    </sheetNames>
    <sheetDataSet>
      <sheetData sheetId="0">
        <row r="138">
          <cell r="F138" t="str">
            <v xml:space="preserve">ADAMSRESMKT </v>
          </cell>
        </row>
      </sheetData>
      <sheetData sheetId="1"/>
      <sheetData sheetId="2"/>
      <sheetData sheetId="3"/>
      <sheetData sheetId="4"/>
      <sheetData sheetId="5"/>
      <sheetData sheetId="6"/>
      <sheetData sheetId="7"/>
      <sheetData sheetId="8"/>
      <sheetData sheetId="9">
        <row r="2">
          <cell r="A2" t="str">
            <v>buy</v>
          </cell>
        </row>
      </sheetData>
      <sheetData sheetId="10">
        <row r="2">
          <cell r="A2" t="str">
            <v>buy</v>
          </cell>
        </row>
      </sheetData>
      <sheetData sheetId="11">
        <row r="2">
          <cell r="A2" t="str">
            <v>buy</v>
          </cell>
        </row>
        <row r="3">
          <cell r="A3" t="str">
            <v>sell</v>
          </cell>
        </row>
        <row r="4">
          <cell r="A4" t="str">
            <v>shift</v>
          </cell>
        </row>
        <row r="5">
          <cell r="A5" t="str">
            <v>inj</v>
          </cell>
        </row>
        <row r="6">
          <cell r="A6" t="str">
            <v>wtd</v>
          </cell>
        </row>
        <row r="20">
          <cell r="C20" t="str">
            <v>Transco</v>
          </cell>
        </row>
        <row r="21">
          <cell r="C21" t="str">
            <v>Tetco</v>
          </cell>
        </row>
        <row r="22">
          <cell r="C22" t="str">
            <v>Tenn</v>
          </cell>
        </row>
        <row r="23">
          <cell r="C23" t="str">
            <v>Dominion</v>
          </cell>
        </row>
        <row r="24">
          <cell r="C24" t="str">
            <v>Iroquois</v>
          </cell>
        </row>
        <row r="25">
          <cell r="C25" t="str">
            <v>Algonquin</v>
          </cell>
        </row>
        <row r="26">
          <cell r="C26" t="str">
            <v>Texas Gas</v>
          </cell>
        </row>
        <row r="27">
          <cell r="C27" t="str">
            <v>Equitrans</v>
          </cell>
        </row>
        <row r="28">
          <cell r="C28" t="str">
            <v>National Fuel</v>
          </cell>
        </row>
        <row r="29">
          <cell r="C29" t="str">
            <v>TransCanada</v>
          </cell>
        </row>
        <row r="30">
          <cell r="C30" t="str">
            <v>KED LI</v>
          </cell>
        </row>
        <row r="31">
          <cell r="C31" t="str">
            <v>KED NY</v>
          </cell>
        </row>
        <row r="32">
          <cell r="C32" t="str">
            <v>Algonquin</v>
          </cell>
        </row>
        <row r="34">
          <cell r="D34" t="str">
            <v>500L</v>
          </cell>
        </row>
        <row r="35">
          <cell r="D35" t="str">
            <v>Portland</v>
          </cell>
        </row>
        <row r="36">
          <cell r="D36" t="str">
            <v>z0</v>
          </cell>
        </row>
        <row r="37">
          <cell r="D37" t="str">
            <v>King Ranch</v>
          </cell>
        </row>
        <row r="38">
          <cell r="D38" t="str">
            <v>Agua Dulce</v>
          </cell>
        </row>
        <row r="39">
          <cell r="D39" t="str">
            <v>z1</v>
          </cell>
        </row>
        <row r="40">
          <cell r="D40" t="str">
            <v>z1 100L</v>
          </cell>
        </row>
        <row r="41">
          <cell r="D41" t="str">
            <v>z1 500 L</v>
          </cell>
        </row>
        <row r="42">
          <cell r="D42" t="str">
            <v>z1 800 L</v>
          </cell>
        </row>
        <row r="43">
          <cell r="D43" t="str">
            <v>zL 500 L</v>
          </cell>
        </row>
        <row r="44">
          <cell r="D44" t="str">
            <v>zL 800 L</v>
          </cell>
        </row>
        <row r="45">
          <cell r="D45" t="str">
            <v>FSMA</v>
          </cell>
        </row>
        <row r="46">
          <cell r="D46" t="str">
            <v>Honeoye</v>
          </cell>
        </row>
        <row r="47">
          <cell r="D47" t="str">
            <v>Nat Fuel</v>
          </cell>
        </row>
        <row r="48">
          <cell r="D48" t="str">
            <v>z2</v>
          </cell>
        </row>
        <row r="49">
          <cell r="D49" t="str">
            <v>z3</v>
          </cell>
        </row>
        <row r="50">
          <cell r="D50" t="str">
            <v>z4</v>
          </cell>
        </row>
        <row r="51">
          <cell r="D51" t="str">
            <v>z5</v>
          </cell>
        </row>
        <row r="52">
          <cell r="D52" t="str">
            <v>Mahwah</v>
          </cell>
        </row>
        <row r="53">
          <cell r="D53" t="str">
            <v>z6</v>
          </cell>
        </row>
        <row r="54">
          <cell r="D54" t="str">
            <v>Dracut</v>
          </cell>
        </row>
        <row r="55">
          <cell r="D55" t="str">
            <v>Waddington</v>
          </cell>
        </row>
        <row r="56">
          <cell r="D56" t="str">
            <v>Canajoharie</v>
          </cell>
        </row>
        <row r="57">
          <cell r="D57" t="str">
            <v>Niagara</v>
          </cell>
        </row>
        <row r="58">
          <cell r="D58" t="str">
            <v>Wright</v>
          </cell>
        </row>
        <row r="59">
          <cell r="D59" t="str">
            <v>White Plains</v>
          </cell>
        </row>
        <row r="60">
          <cell r="D60" t="str">
            <v>Hunts Pt</v>
          </cell>
        </row>
        <row r="61">
          <cell r="D61" t="str">
            <v>South Point</v>
          </cell>
        </row>
        <row r="62">
          <cell r="D62" t="str">
            <v>North Point</v>
          </cell>
        </row>
        <row r="63">
          <cell r="D63" t="str">
            <v>Lebanon</v>
          </cell>
        </row>
        <row r="64">
          <cell r="D64" t="str">
            <v>Cornwell</v>
          </cell>
        </row>
        <row r="65">
          <cell r="D65" t="str">
            <v>Sta 30</v>
          </cell>
        </row>
        <row r="66">
          <cell r="D66" t="str">
            <v>Sta 45</v>
          </cell>
        </row>
        <row r="67">
          <cell r="D67" t="str">
            <v>Sta 65</v>
          </cell>
        </row>
        <row r="68">
          <cell r="D68" t="str">
            <v>Sta 85</v>
          </cell>
        </row>
        <row r="69">
          <cell r="D69" t="str">
            <v>St. James LIG</v>
          </cell>
        </row>
        <row r="70">
          <cell r="D70" t="str">
            <v>Clark</v>
          </cell>
        </row>
        <row r="71">
          <cell r="D71" t="str">
            <v>Larose</v>
          </cell>
        </row>
        <row r="72">
          <cell r="D72" t="str">
            <v>Pleasant Valley</v>
          </cell>
        </row>
        <row r="73">
          <cell r="D73" t="str">
            <v>Holmesville</v>
          </cell>
        </row>
        <row r="74">
          <cell r="D74" t="str">
            <v>Heidelberg</v>
          </cell>
        </row>
        <row r="75">
          <cell r="D75" t="str">
            <v>Petal</v>
          </cell>
        </row>
        <row r="76">
          <cell r="D76" t="str">
            <v>Katy</v>
          </cell>
        </row>
        <row r="77">
          <cell r="D77" t="str">
            <v>Katy LoneStar</v>
          </cell>
        </row>
        <row r="78">
          <cell r="D78" t="str">
            <v>Kinder</v>
          </cell>
        </row>
        <row r="79">
          <cell r="D79" t="str">
            <v>Ragley</v>
          </cell>
        </row>
        <row r="80">
          <cell r="D80" t="str">
            <v>Sta 210</v>
          </cell>
        </row>
        <row r="81">
          <cell r="D81" t="str">
            <v>Destin</v>
          </cell>
        </row>
        <row r="82">
          <cell r="D82" t="str">
            <v>WSS</v>
          </cell>
        </row>
        <row r="83">
          <cell r="D83" t="str">
            <v>z6 ny</v>
          </cell>
        </row>
        <row r="84">
          <cell r="D84" t="str">
            <v>z6 non-ny</v>
          </cell>
        </row>
        <row r="85">
          <cell r="D85" t="str">
            <v>Leidy</v>
          </cell>
        </row>
        <row r="86">
          <cell r="D86" t="str">
            <v>stx</v>
          </cell>
        </row>
        <row r="87">
          <cell r="D87" t="str">
            <v>etx</v>
          </cell>
        </row>
        <row r="88">
          <cell r="D88" t="str">
            <v>wla</v>
          </cell>
        </row>
        <row r="89">
          <cell r="D89" t="str">
            <v>ela</v>
          </cell>
        </row>
        <row r="90">
          <cell r="D90" t="str">
            <v>m1 30"</v>
          </cell>
        </row>
        <row r="91">
          <cell r="D91" t="str">
            <v>m1 24"</v>
          </cell>
        </row>
        <row r="92">
          <cell r="D92" t="str">
            <v>m2</v>
          </cell>
        </row>
        <row r="93">
          <cell r="D93" t="str">
            <v>m3</v>
          </cell>
        </row>
        <row r="94">
          <cell r="D94" t="str">
            <v>zSL</v>
          </cell>
        </row>
        <row r="95">
          <cell r="D95" t="str">
            <v>Rivervale</v>
          </cell>
        </row>
        <row r="96">
          <cell r="D96" t="str">
            <v>Centerville</v>
          </cell>
        </row>
      </sheetData>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ow r="2">
          <cell r="A2" t="str">
            <v>buy</v>
          </cell>
        </row>
      </sheetData>
      <sheetData sheetId="22" refreshError="1"/>
      <sheetData sheetId="2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
      <sheetName val="Points"/>
      <sheetName val="Fuel"/>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8181a"/>
      <sheetName val="Mar09"/>
    </sheetNames>
    <sheetDataSet>
      <sheetData sheetId="0"/>
      <sheetData sheetId="1">
        <row r="16">
          <cell r="C16" t="str">
            <v>626D</v>
          </cell>
        </row>
        <row r="17">
          <cell r="C17" t="str">
            <v>625D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4 Case 2"/>
      <sheetName val="2004 case 5"/>
      <sheetName val="check"/>
      <sheetName val="Compare to 04 ep and Act"/>
      <sheetName val="IS"/>
      <sheetName val="CF"/>
      <sheetName val="BS"/>
      <sheetName val="P&amp;OPEB"/>
      <sheetName val="TAX"/>
      <sheetName val="Allocations"/>
      <sheetName val="PushDownDebt"/>
      <sheetName val="TAX STATUS &amp; PMT SCH"/>
      <sheetName val="TaxCalc"/>
      <sheetName val="summary"/>
      <sheetName val="Detail BS"/>
      <sheetName val="Revenues"/>
      <sheetName val="Synergies"/>
      <sheetName val="Depreciation"/>
      <sheetName val="Money Pool"/>
      <sheetName val="General Taxes"/>
      <sheetName val="Direct O&amp;M"/>
      <sheetName val="Direct Capital"/>
      <sheetName val="Misc Net"/>
      <sheetName val="Other Interest"/>
      <sheetName val="WC"/>
      <sheetName val="notes"/>
      <sheetName val="Compare to 03 ep and Act"/>
      <sheetName val="Working Capital"/>
      <sheetName val="Inc Tax"/>
      <sheetName val="Comparison_5yrs(LI)"/>
    </sheetNames>
    <sheetDataSet>
      <sheetData sheetId="0"/>
      <sheetData sheetId="1"/>
      <sheetData sheetId="2"/>
      <sheetData sheetId="3"/>
      <sheetData sheetId="4" refreshError="1">
        <row r="1">
          <cell r="A1" t="str">
            <v xml:space="preserve">EMA </v>
          </cell>
        </row>
        <row r="2">
          <cell r="A2" t="str">
            <v>Income Statement</v>
          </cell>
        </row>
        <row r="4">
          <cell r="A4" t="str">
            <v>Net Presentation</v>
          </cell>
        </row>
        <row r="5">
          <cell r="Q5" t="str">
            <v>Total</v>
          </cell>
          <cell r="AE5" t="str">
            <v>Total</v>
          </cell>
          <cell r="AS5" t="str">
            <v>Total</v>
          </cell>
          <cell r="BG5" t="str">
            <v>Total</v>
          </cell>
        </row>
        <row r="6">
          <cell r="A6" t="str">
            <v/>
          </cell>
          <cell r="E6">
            <v>38353</v>
          </cell>
          <cell r="F6">
            <v>38384</v>
          </cell>
          <cell r="G6">
            <v>38412</v>
          </cell>
          <cell r="H6">
            <v>38443</v>
          </cell>
          <cell r="I6">
            <v>38473</v>
          </cell>
          <cell r="J6">
            <v>38504</v>
          </cell>
          <cell r="K6">
            <v>38534</v>
          </cell>
          <cell r="L6">
            <v>38565</v>
          </cell>
          <cell r="M6">
            <v>38596</v>
          </cell>
          <cell r="N6">
            <v>38626</v>
          </cell>
          <cell r="O6">
            <v>38657</v>
          </cell>
          <cell r="P6">
            <v>38687</v>
          </cell>
          <cell r="Q6">
            <v>2005</v>
          </cell>
          <cell r="S6">
            <v>38718</v>
          </cell>
          <cell r="T6">
            <v>38749</v>
          </cell>
          <cell r="U6">
            <v>38777</v>
          </cell>
          <cell r="V6">
            <v>38808</v>
          </cell>
          <cell r="W6">
            <v>38838</v>
          </cell>
          <cell r="X6">
            <v>38869</v>
          </cell>
          <cell r="Y6">
            <v>38899</v>
          </cell>
          <cell r="Z6">
            <v>38930</v>
          </cell>
          <cell r="AA6">
            <v>38961</v>
          </cell>
          <cell r="AB6">
            <v>38991</v>
          </cell>
          <cell r="AC6">
            <v>39022</v>
          </cell>
          <cell r="AD6">
            <v>39052</v>
          </cell>
          <cell r="AE6">
            <v>2006</v>
          </cell>
          <cell r="AG6">
            <v>39083</v>
          </cell>
          <cell r="AH6">
            <v>39114</v>
          </cell>
          <cell r="AI6">
            <v>39142</v>
          </cell>
          <cell r="AJ6">
            <v>39173</v>
          </cell>
          <cell r="AK6">
            <v>39203</v>
          </cell>
          <cell r="AL6">
            <v>39234</v>
          </cell>
          <cell r="AM6">
            <v>39264</v>
          </cell>
          <cell r="AN6">
            <v>39295</v>
          </cell>
          <cell r="AO6">
            <v>39326</v>
          </cell>
          <cell r="AP6">
            <v>39356</v>
          </cell>
          <cell r="AQ6">
            <v>39387</v>
          </cell>
          <cell r="AR6">
            <v>39417</v>
          </cell>
          <cell r="AS6">
            <v>2007</v>
          </cell>
          <cell r="AU6">
            <v>39448</v>
          </cell>
          <cell r="AV6">
            <v>39479</v>
          </cell>
          <cell r="AW6">
            <v>39508</v>
          </cell>
          <cell r="AX6">
            <v>39539</v>
          </cell>
          <cell r="AY6">
            <v>39569</v>
          </cell>
          <cell r="AZ6">
            <v>39600</v>
          </cell>
          <cell r="BA6">
            <v>39630</v>
          </cell>
          <cell r="BB6">
            <v>39661</v>
          </cell>
          <cell r="BC6">
            <v>39692</v>
          </cell>
          <cell r="BD6">
            <v>39722</v>
          </cell>
          <cell r="BE6">
            <v>39753</v>
          </cell>
          <cell r="BF6">
            <v>39783</v>
          </cell>
          <cell r="BG6">
            <v>2008</v>
          </cell>
        </row>
        <row r="7">
          <cell r="A7" t="str">
            <v>Operating Revenues</v>
          </cell>
          <cell r="E7">
            <v>1458.6337999999998</v>
          </cell>
          <cell r="F7">
            <v>1309.6595999999997</v>
          </cell>
          <cell r="G7">
            <v>820.90239999999994</v>
          </cell>
          <cell r="H7">
            <v>833.98239999999998</v>
          </cell>
          <cell r="I7">
            <v>847.08240000000001</v>
          </cell>
          <cell r="J7">
            <v>1250.6538</v>
          </cell>
          <cell r="K7">
            <v>1376.0821999999998</v>
          </cell>
          <cell r="L7">
            <v>1067.7079999999999</v>
          </cell>
          <cell r="M7">
            <v>681.43100000000004</v>
          </cell>
          <cell r="N7">
            <v>441.38240000000002</v>
          </cell>
          <cell r="O7">
            <v>401.00820000000004</v>
          </cell>
          <cell r="P7">
            <v>591.85379999999986</v>
          </cell>
          <cell r="Q7">
            <v>11080.380000000001</v>
          </cell>
          <cell r="S7">
            <v>1408.3518999999999</v>
          </cell>
          <cell r="T7">
            <v>1258.9859999999996</v>
          </cell>
          <cell r="U7">
            <v>778.44620000000009</v>
          </cell>
          <cell r="V7">
            <v>784.48399999999992</v>
          </cell>
          <cell r="W7">
            <v>788.98399999999992</v>
          </cell>
          <cell r="X7">
            <v>1177.8140999999998</v>
          </cell>
          <cell r="Y7">
            <v>1292.6836999999998</v>
          </cell>
          <cell r="Z7">
            <v>983.91779999999994</v>
          </cell>
          <cell r="AA7">
            <v>607.41610000000014</v>
          </cell>
          <cell r="AB7">
            <v>374.98399999999998</v>
          </cell>
          <cell r="AC7">
            <v>334.21809999999999</v>
          </cell>
          <cell r="AD7">
            <v>519.11410000000001</v>
          </cell>
          <cell r="AE7">
            <v>10309.4</v>
          </cell>
          <cell r="AG7">
            <v>1410.8827823529409</v>
          </cell>
          <cell r="AH7">
            <v>1261.1430823529408</v>
          </cell>
          <cell r="AI7">
            <v>785.76561176470591</v>
          </cell>
          <cell r="AJ7">
            <v>787.76268235294106</v>
          </cell>
          <cell r="AK7">
            <v>789.41562352941173</v>
          </cell>
          <cell r="AL7">
            <v>1177.2033588235292</v>
          </cell>
          <cell r="AM7">
            <v>1287.3562999999997</v>
          </cell>
          <cell r="AN7">
            <v>978.21629999999982</v>
          </cell>
          <cell r="AO7">
            <v>605.68375882352939</v>
          </cell>
          <cell r="AP7">
            <v>375.41562352941179</v>
          </cell>
          <cell r="AQ7">
            <v>334.28592352941178</v>
          </cell>
          <cell r="AR7">
            <v>518.43865294117654</v>
          </cell>
          <cell r="AS7">
            <v>10311.569699999998</v>
          </cell>
          <cell r="AU7">
            <v>1326.5141549019606</v>
          </cell>
          <cell r="AV7">
            <v>1176.7744549019606</v>
          </cell>
          <cell r="AW7">
            <v>701.65580784313704</v>
          </cell>
          <cell r="AX7">
            <v>703.39405490196066</v>
          </cell>
          <cell r="AY7">
            <v>704.52934901960782</v>
          </cell>
          <cell r="AZ7">
            <v>1091.7876725490196</v>
          </cell>
          <cell r="BA7">
            <v>1201.4229666666665</v>
          </cell>
          <cell r="BB7">
            <v>892.28296666666654</v>
          </cell>
          <cell r="BC7">
            <v>520.26807254901962</v>
          </cell>
          <cell r="BD7">
            <v>290.52934901960793</v>
          </cell>
          <cell r="BE7">
            <v>249.39964901960786</v>
          </cell>
          <cell r="BF7">
            <v>433.01120196078426</v>
          </cell>
          <cell r="BG7">
            <v>9291.5696999999982</v>
          </cell>
        </row>
        <row r="8">
          <cell r="A8" t="str">
            <v>Intercompany Revenues</v>
          </cell>
          <cell r="Q8">
            <v>0</v>
          </cell>
          <cell r="AE8">
            <v>0</v>
          </cell>
          <cell r="AS8">
            <v>0</v>
          </cell>
          <cell r="BG8">
            <v>0</v>
          </cell>
        </row>
        <row r="9">
          <cell r="A9" t="str">
            <v>Total Operating Revenues</v>
          </cell>
          <cell r="E9">
            <v>1458.6337999999998</v>
          </cell>
          <cell r="F9">
            <v>1309.6595999999997</v>
          </cell>
          <cell r="G9">
            <v>820.90239999999994</v>
          </cell>
          <cell r="H9">
            <v>833.98239999999998</v>
          </cell>
          <cell r="I9">
            <v>847.08240000000001</v>
          </cell>
          <cell r="J9">
            <v>1250.6538</v>
          </cell>
          <cell r="K9">
            <v>1376.0821999999998</v>
          </cell>
          <cell r="L9">
            <v>1067.7079999999999</v>
          </cell>
          <cell r="M9">
            <v>681.43100000000004</v>
          </cell>
          <cell r="N9">
            <v>441.38240000000002</v>
          </cell>
          <cell r="O9">
            <v>401.00820000000004</v>
          </cell>
          <cell r="P9">
            <v>591.85379999999986</v>
          </cell>
          <cell r="Q9">
            <v>11080.380000000001</v>
          </cell>
          <cell r="S9">
            <v>1408.3518999999999</v>
          </cell>
          <cell r="T9">
            <v>1258.9859999999996</v>
          </cell>
          <cell r="U9">
            <v>778.44620000000009</v>
          </cell>
          <cell r="V9">
            <v>784.48399999999992</v>
          </cell>
          <cell r="W9">
            <v>788.98399999999992</v>
          </cell>
          <cell r="X9">
            <v>1177.8140999999998</v>
          </cell>
          <cell r="Y9">
            <v>1292.6836999999998</v>
          </cell>
          <cell r="Z9">
            <v>983.91779999999994</v>
          </cell>
          <cell r="AA9">
            <v>607.41610000000014</v>
          </cell>
          <cell r="AB9">
            <v>374.98399999999998</v>
          </cell>
          <cell r="AC9">
            <v>334.21809999999999</v>
          </cell>
          <cell r="AD9">
            <v>519.11410000000001</v>
          </cell>
          <cell r="AE9">
            <v>10309.4</v>
          </cell>
          <cell r="AG9">
            <v>1410.8827823529409</v>
          </cell>
          <cell r="AH9">
            <v>1261.1430823529408</v>
          </cell>
          <cell r="AI9">
            <v>785.76561176470591</v>
          </cell>
          <cell r="AJ9">
            <v>787.76268235294106</v>
          </cell>
          <cell r="AK9">
            <v>789.41562352941173</v>
          </cell>
          <cell r="AL9">
            <v>1177.2033588235292</v>
          </cell>
          <cell r="AM9">
            <v>1287.3562999999997</v>
          </cell>
          <cell r="AN9">
            <v>978.21629999999982</v>
          </cell>
          <cell r="AO9">
            <v>605.68375882352939</v>
          </cell>
          <cell r="AP9">
            <v>375.41562352941179</v>
          </cell>
          <cell r="AQ9">
            <v>334.28592352941178</v>
          </cell>
          <cell r="AR9">
            <v>518.43865294117654</v>
          </cell>
          <cell r="AS9">
            <v>10311.569699999998</v>
          </cell>
          <cell r="AU9">
            <v>1326.5141549019606</v>
          </cell>
          <cell r="AV9">
            <v>1176.7744549019606</v>
          </cell>
          <cell r="AW9">
            <v>701.65580784313704</v>
          </cell>
          <cell r="AX9">
            <v>703.39405490196066</v>
          </cell>
          <cell r="AY9">
            <v>704.52934901960782</v>
          </cell>
          <cell r="AZ9">
            <v>1091.7876725490196</v>
          </cell>
          <cell r="BA9">
            <v>1201.4229666666665</v>
          </cell>
          <cell r="BB9">
            <v>892.28296666666654</v>
          </cell>
          <cell r="BC9">
            <v>520.26807254901962</v>
          </cell>
          <cell r="BD9">
            <v>290.52934901960793</v>
          </cell>
          <cell r="BE9">
            <v>249.39964901960786</v>
          </cell>
          <cell r="BF9">
            <v>433.01120196078426</v>
          </cell>
          <cell r="BG9">
            <v>9291.5696999999982</v>
          </cell>
        </row>
        <row r="11">
          <cell r="A11" t="str">
            <v>Operations &amp; Maintenance Expenses</v>
          </cell>
          <cell r="E11">
            <v>150.74107486268815</v>
          </cell>
          <cell r="F11">
            <v>232.10565706268815</v>
          </cell>
          <cell r="G11">
            <v>317.72687746268815</v>
          </cell>
          <cell r="H11">
            <v>234.95338856268816</v>
          </cell>
          <cell r="I11">
            <v>234.95338856268816</v>
          </cell>
          <cell r="J11">
            <v>280.54146986268819</v>
          </cell>
          <cell r="K11">
            <v>193.55715096268816</v>
          </cell>
          <cell r="L11">
            <v>234.95338856268816</v>
          </cell>
          <cell r="M11">
            <v>321.99367366268814</v>
          </cell>
          <cell r="N11">
            <v>235.50244106268812</v>
          </cell>
          <cell r="O11">
            <v>235.41972426268816</v>
          </cell>
          <cell r="P11">
            <v>322.72499266268812</v>
          </cell>
          <cell r="Q11">
            <v>2995.1732275522577</v>
          </cell>
          <cell r="S11">
            <v>150.74107486268815</v>
          </cell>
          <cell r="T11">
            <v>232.10565706268815</v>
          </cell>
          <cell r="U11">
            <v>317.72687746268815</v>
          </cell>
          <cell r="V11">
            <v>234.95338856268816</v>
          </cell>
          <cell r="W11">
            <v>234.95338856268816</v>
          </cell>
          <cell r="X11">
            <v>280.54146986268819</v>
          </cell>
          <cell r="Y11">
            <v>193.55715096268816</v>
          </cell>
          <cell r="Z11">
            <v>234.95338856268816</v>
          </cell>
          <cell r="AA11">
            <v>321.99367366268814</v>
          </cell>
          <cell r="AB11">
            <v>235.50244106268812</v>
          </cell>
          <cell r="AC11">
            <v>235.41972426268816</v>
          </cell>
          <cell r="AD11">
            <v>322.72499266268812</v>
          </cell>
          <cell r="AE11">
            <v>2995.1732275522577</v>
          </cell>
          <cell r="AG11">
            <v>150.74107486268815</v>
          </cell>
          <cell r="AH11">
            <v>232.10565706268815</v>
          </cell>
          <cell r="AI11">
            <v>317.72687746268815</v>
          </cell>
          <cell r="AJ11">
            <v>234.95338856268816</v>
          </cell>
          <cell r="AK11">
            <v>234.95338856268816</v>
          </cell>
          <cell r="AL11">
            <v>280.54146986268819</v>
          </cell>
          <cell r="AM11">
            <v>193.55715096268816</v>
          </cell>
          <cell r="AN11">
            <v>234.95338856268816</v>
          </cell>
          <cell r="AO11">
            <v>321.99367366268814</v>
          </cell>
          <cell r="AP11">
            <v>235.50244106268812</v>
          </cell>
          <cell r="AQ11">
            <v>235.41972426268816</v>
          </cell>
          <cell r="AR11">
            <v>322.72499266268812</v>
          </cell>
          <cell r="AS11">
            <v>2995.1732275522577</v>
          </cell>
          <cell r="AU11">
            <v>150.74107486268815</v>
          </cell>
          <cell r="AV11">
            <v>232.10565706268815</v>
          </cell>
          <cell r="AW11">
            <v>317.72687746268815</v>
          </cell>
          <cell r="AX11">
            <v>234.95338856268816</v>
          </cell>
          <cell r="AY11">
            <v>234.95338856268816</v>
          </cell>
          <cell r="AZ11">
            <v>280.54146986268819</v>
          </cell>
          <cell r="BA11">
            <v>193.55715096268816</v>
          </cell>
          <cell r="BB11">
            <v>234.95338856268816</v>
          </cell>
          <cell r="BC11">
            <v>321.99367366268814</v>
          </cell>
          <cell r="BD11">
            <v>235.50244106268812</v>
          </cell>
          <cell r="BE11">
            <v>235.41972426268816</v>
          </cell>
          <cell r="BF11">
            <v>322.72499266268812</v>
          </cell>
          <cell r="BG11">
            <v>2995.1732275522577</v>
          </cell>
        </row>
        <row r="12">
          <cell r="A12" t="str">
            <v>Allocated Servco Charges</v>
          </cell>
          <cell r="E12">
            <v>227.13727776209066</v>
          </cell>
          <cell r="F12">
            <v>328.34574210172013</v>
          </cell>
          <cell r="G12">
            <v>432.14027081867215</v>
          </cell>
          <cell r="H12">
            <v>327.98903324634404</v>
          </cell>
          <cell r="I12">
            <v>327.70698677646533</v>
          </cell>
          <cell r="J12">
            <v>391.96991990726929</v>
          </cell>
          <cell r="K12">
            <v>278.93843142212557</v>
          </cell>
          <cell r="L12">
            <v>326.96012271604991</v>
          </cell>
          <cell r="M12">
            <v>439.04266728573316</v>
          </cell>
          <cell r="N12">
            <v>329.5344312763583</v>
          </cell>
          <cell r="O12">
            <v>329.14011824043308</v>
          </cell>
          <cell r="P12">
            <v>447.20975558396776</v>
          </cell>
          <cell r="Q12">
            <v>4186.1147571372285</v>
          </cell>
          <cell r="S12">
            <v>222.5620441110384</v>
          </cell>
          <cell r="T12">
            <v>325.06746924281504</v>
          </cell>
          <cell r="U12">
            <v>428.73026698892085</v>
          </cell>
          <cell r="V12">
            <v>324.80868523565249</v>
          </cell>
          <cell r="W12">
            <v>324.4473646285436</v>
          </cell>
          <cell r="X12">
            <v>388.44985513967606</v>
          </cell>
          <cell r="Y12">
            <v>275.50437259321512</v>
          </cell>
          <cell r="Z12">
            <v>323.30161934504639</v>
          </cell>
          <cell r="AA12">
            <v>435.33451994886883</v>
          </cell>
          <cell r="AB12">
            <v>326.11023935709727</v>
          </cell>
          <cell r="AC12">
            <v>326.60281773728047</v>
          </cell>
          <cell r="AD12">
            <v>445.39201907595464</v>
          </cell>
          <cell r="AE12">
            <v>4146.3112734041088</v>
          </cell>
          <cell r="AG12">
            <v>220.540449070135</v>
          </cell>
          <cell r="AH12">
            <v>323.13070900379563</v>
          </cell>
          <cell r="AI12">
            <v>426.76959422816753</v>
          </cell>
          <cell r="AJ12">
            <v>322.82112060381655</v>
          </cell>
          <cell r="AK12">
            <v>322.52704878103106</v>
          </cell>
          <cell r="AL12">
            <v>386.83410836814983</v>
          </cell>
          <cell r="AM12">
            <v>273.99868067152204</v>
          </cell>
          <cell r="AN12">
            <v>322.10654153920001</v>
          </cell>
          <cell r="AO12">
            <v>434.12056021672322</v>
          </cell>
          <cell r="AP12">
            <v>324.88308147449527</v>
          </cell>
          <cell r="AQ12">
            <v>325.37481715385724</v>
          </cell>
          <cell r="AR12">
            <v>444.14795795632148</v>
          </cell>
          <cell r="AS12">
            <v>4127.2546690672143</v>
          </cell>
          <cell r="AU12">
            <v>219.24470231248861</v>
          </cell>
          <cell r="AV12">
            <v>321.80749899885586</v>
          </cell>
          <cell r="AW12">
            <v>425.43080589234614</v>
          </cell>
          <cell r="AX12">
            <v>321.46738354927754</v>
          </cell>
          <cell r="AY12">
            <v>321.20791469065216</v>
          </cell>
          <cell r="AZ12">
            <v>385.50583132897924</v>
          </cell>
          <cell r="BA12">
            <v>272.66938763900777</v>
          </cell>
          <cell r="BB12">
            <v>320.76950873384584</v>
          </cell>
          <cell r="BC12">
            <v>432.76607906799143</v>
          </cell>
          <cell r="BD12">
            <v>323.50658776358608</v>
          </cell>
          <cell r="BE12">
            <v>323.9995030074561</v>
          </cell>
          <cell r="BF12">
            <v>442.76680876884205</v>
          </cell>
          <cell r="BG12">
            <v>4111.1420117533289</v>
          </cell>
        </row>
        <row r="13">
          <cell r="A13" t="str">
            <v>Depreciation</v>
          </cell>
          <cell r="E13">
            <v>3.5407504396904756</v>
          </cell>
          <cell r="F13">
            <v>3.568538604625541</v>
          </cell>
          <cell r="G13">
            <v>3.9322063674826837</v>
          </cell>
          <cell r="H13">
            <v>3.9820605365303026</v>
          </cell>
          <cell r="I13">
            <v>4.045811167780303</v>
          </cell>
          <cell r="J13">
            <v>4.5826539545149965</v>
          </cell>
          <cell r="K13">
            <v>4.6355966914197584</v>
          </cell>
          <cell r="L13">
            <v>4.7107321799911865</v>
          </cell>
          <cell r="M13">
            <v>5.6162269710626163</v>
          </cell>
          <cell r="N13">
            <v>5.7929597782054731</v>
          </cell>
          <cell r="O13">
            <v>6.0587049996340445</v>
          </cell>
          <cell r="P13">
            <v>9.8382648924911873</v>
          </cell>
          <cell r="Q13">
            <v>60.304506583428569</v>
          </cell>
          <cell r="S13">
            <v>6.5748077833152418</v>
          </cell>
          <cell r="T13">
            <v>6.6067926919448556</v>
          </cell>
          <cell r="U13">
            <v>6.9750768728660031</v>
          </cell>
          <cell r="V13">
            <v>7.0300603953180705</v>
          </cell>
          <cell r="W13">
            <v>7.099581549148076</v>
          </cell>
          <cell r="X13">
            <v>7.6430192188313466</v>
          </cell>
          <cell r="Y13">
            <v>7.7036559858427829</v>
          </cell>
          <cell r="Z13">
            <v>7.7880243105422196</v>
          </cell>
          <cell r="AA13">
            <v>8.7050601467736595</v>
          </cell>
          <cell r="AB13">
            <v>8.8971810141298633</v>
          </cell>
          <cell r="AC13">
            <v>9.1860083258784559</v>
          </cell>
          <cell r="AD13">
            <v>13.01173239937564</v>
          </cell>
          <cell r="AE13">
            <v>97.221000693966232</v>
          </cell>
          <cell r="AG13">
            <v>9.693633362355321</v>
          </cell>
          <cell r="AH13">
            <v>9.7215676046451893</v>
          </cell>
          <cell r="AI13">
            <v>10.085396052592616</v>
          </cell>
          <cell r="AJ13">
            <v>10.13542876062944</v>
          </cell>
          <cell r="AK13">
            <v>10.199380248242294</v>
          </cell>
          <cell r="AL13">
            <v>10.736452585105965</v>
          </cell>
          <cell r="AM13">
            <v>10.789663130494535</v>
          </cell>
          <cell r="AN13">
            <v>10.865119989246532</v>
          </cell>
          <cell r="AO13">
            <v>11.771016493043669</v>
          </cell>
          <cell r="AP13">
            <v>11.94828491715414</v>
          </cell>
          <cell r="AQ13">
            <v>12.214833564034132</v>
          </cell>
          <cell r="AR13">
            <v>15.996000307794116</v>
          </cell>
          <cell r="AS13">
            <v>134.15677701533795</v>
          </cell>
          <cell r="AU13">
            <v>12.72705739273243</v>
          </cell>
          <cell r="AV13">
            <v>12.754991635022298</v>
          </cell>
          <cell r="AW13">
            <v>13.118820082969725</v>
          </cell>
          <cell r="AX13">
            <v>13.168852791006548</v>
          </cell>
          <cell r="AY13">
            <v>13.232804278619405</v>
          </cell>
          <cell r="AZ13">
            <v>13.769876615483076</v>
          </cell>
          <cell r="BA13">
            <v>13.823087160871644</v>
          </cell>
          <cell r="BB13">
            <v>11.32330668012364</v>
          </cell>
          <cell r="BC13">
            <v>12.229203183920777</v>
          </cell>
          <cell r="BD13">
            <v>12.406471608031248</v>
          </cell>
          <cell r="BE13">
            <v>12.67302025491124</v>
          </cell>
          <cell r="BF13">
            <v>16.392060628254558</v>
          </cell>
          <cell r="BG13">
            <v>157.61955231194659</v>
          </cell>
        </row>
        <row r="14">
          <cell r="A14" t="str">
            <v>Other Regulatory Amortizations</v>
          </cell>
          <cell r="Q14">
            <v>0</v>
          </cell>
          <cell r="AE14">
            <v>0</v>
          </cell>
          <cell r="AS14">
            <v>0</v>
          </cell>
          <cell r="BG14">
            <v>0</v>
          </cell>
        </row>
        <row r="15">
          <cell r="A15" t="str">
            <v>Total Operating Taxes</v>
          </cell>
          <cell r="E15">
            <v>5.3103853000000001</v>
          </cell>
          <cell r="F15">
            <v>1.6799137</v>
          </cell>
          <cell r="G15">
            <v>-1.9653537000000001</v>
          </cell>
          <cell r="H15">
            <v>-0.362873</v>
          </cell>
          <cell r="I15">
            <v>-0.362873</v>
          </cell>
          <cell r="J15">
            <v>-2.2217612</v>
          </cell>
          <cell r="K15">
            <v>1.4843310999999999</v>
          </cell>
          <cell r="L15">
            <v>-0.362873</v>
          </cell>
          <cell r="M15">
            <v>-4.0714626000000003</v>
          </cell>
          <cell r="N15">
            <v>1.5283407</v>
          </cell>
          <cell r="O15">
            <v>1.5320317000000001</v>
          </cell>
          <cell r="P15">
            <v>-2.1878061</v>
          </cell>
          <cell r="Q15">
            <v>-1.0000000072452053E-7</v>
          </cell>
          <cell r="S15">
            <v>5.3103853000000001</v>
          </cell>
          <cell r="T15">
            <v>1.6799137</v>
          </cell>
          <cell r="U15">
            <v>-1.9653537000000001</v>
          </cell>
          <cell r="V15">
            <v>-0.362873</v>
          </cell>
          <cell r="W15">
            <v>-0.362873</v>
          </cell>
          <cell r="X15">
            <v>-2.2217612</v>
          </cell>
          <cell r="Y15">
            <v>1.4843310999999999</v>
          </cell>
          <cell r="Z15">
            <v>-0.362873</v>
          </cell>
          <cell r="AA15">
            <v>-4.0714626000000003</v>
          </cell>
          <cell r="AB15">
            <v>1.5283407</v>
          </cell>
          <cell r="AC15">
            <v>1.5320317000000001</v>
          </cell>
          <cell r="AD15">
            <v>-2.1878061</v>
          </cell>
          <cell r="AE15">
            <v>-1.0000000072452053E-7</v>
          </cell>
          <cell r="AG15">
            <v>5.3103853000000001</v>
          </cell>
          <cell r="AH15">
            <v>1.6799137</v>
          </cell>
          <cell r="AI15">
            <v>-1.9653537000000001</v>
          </cell>
          <cell r="AJ15">
            <v>-0.362873</v>
          </cell>
          <cell r="AK15">
            <v>-0.362873</v>
          </cell>
          <cell r="AL15">
            <v>-2.2217612</v>
          </cell>
          <cell r="AM15">
            <v>1.4843310999999999</v>
          </cell>
          <cell r="AN15">
            <v>-0.362873</v>
          </cell>
          <cell r="AO15">
            <v>-4.0714626000000003</v>
          </cell>
          <cell r="AP15">
            <v>1.5283407</v>
          </cell>
          <cell r="AQ15">
            <v>1.5320317000000001</v>
          </cell>
          <cell r="AR15">
            <v>-2.1878061</v>
          </cell>
          <cell r="AS15">
            <v>-1.0000000072452053E-7</v>
          </cell>
          <cell r="AU15">
            <v>5.3103853000000001</v>
          </cell>
          <cell r="AV15">
            <v>1.6799137</v>
          </cell>
          <cell r="AW15">
            <v>-1.9653537000000001</v>
          </cell>
          <cell r="AX15">
            <v>-0.362873</v>
          </cell>
          <cell r="AY15">
            <v>-0.362873</v>
          </cell>
          <cell r="AZ15">
            <v>-2.2217612</v>
          </cell>
          <cell r="BA15">
            <v>1.4843310999999999</v>
          </cell>
          <cell r="BB15">
            <v>-0.362873</v>
          </cell>
          <cell r="BC15">
            <v>-4.0714626000000003</v>
          </cell>
          <cell r="BD15">
            <v>1.5283407</v>
          </cell>
          <cell r="BE15">
            <v>1.5320317000000001</v>
          </cell>
          <cell r="BF15">
            <v>-2.1878061</v>
          </cell>
          <cell r="BG15">
            <v>-1.0000000072452053E-7</v>
          </cell>
        </row>
        <row r="16">
          <cell r="A16" t="str">
            <v>Federal Income Taxes</v>
          </cell>
          <cell r="E16">
            <v>452.37103808389435</v>
          </cell>
          <cell r="F16">
            <v>327.8538442257402</v>
          </cell>
          <cell r="G16">
            <v>46.869694702335281</v>
          </cell>
          <cell r="H16">
            <v>132.39963554698753</v>
          </cell>
          <cell r="I16">
            <v>136.28205893309757</v>
          </cell>
          <cell r="J16">
            <v>257.96072882712497</v>
          </cell>
          <cell r="K16">
            <v>395.37203416344022</v>
          </cell>
          <cell r="L16">
            <v>233.98626688156429</v>
          </cell>
          <cell r="M16">
            <v>-1.7040494642380593</v>
          </cell>
          <cell r="N16">
            <v>-17.748720108191002</v>
          </cell>
          <cell r="O16">
            <v>-33.713952358377483</v>
          </cell>
          <cell r="P16">
            <v>-37.618987755233753</v>
          </cell>
          <cell r="Q16">
            <v>1892.309591678144</v>
          </cell>
          <cell r="S16">
            <v>455.64822973896469</v>
          </cell>
          <cell r="T16">
            <v>321.50207480469817</v>
          </cell>
          <cell r="U16">
            <v>51.960191737849982</v>
          </cell>
          <cell r="V16">
            <v>128.64333128119554</v>
          </cell>
          <cell r="W16">
            <v>128.79503425520397</v>
          </cell>
          <cell r="X16">
            <v>244.52425520314793</v>
          </cell>
          <cell r="Y16">
            <v>372.13640674763468</v>
          </cell>
          <cell r="Z16">
            <v>210.73843108941111</v>
          </cell>
          <cell r="AA16">
            <v>-20.703106560999093</v>
          </cell>
          <cell r="AB16">
            <v>-39.276394567207092</v>
          </cell>
          <cell r="AC16">
            <v>-57.31766916774226</v>
          </cell>
          <cell r="AD16">
            <v>-65.856927667664223</v>
          </cell>
          <cell r="AE16">
            <v>1730.7938568944937</v>
          </cell>
          <cell r="AG16">
            <v>459.91864217078944</v>
          </cell>
          <cell r="AH16">
            <v>325.65850123395518</v>
          </cell>
          <cell r="AI16">
            <v>58.453742369499444</v>
          </cell>
          <cell r="AJ16">
            <v>133.39572523014834</v>
          </cell>
          <cell r="AK16">
            <v>132.22031481419884</v>
          </cell>
          <cell r="AL16">
            <v>247.447052088942</v>
          </cell>
          <cell r="AM16">
            <v>371.21606464860457</v>
          </cell>
          <cell r="AN16">
            <v>209.53963162997431</v>
          </cell>
          <cell r="AO16">
            <v>-20.185432524792947</v>
          </cell>
          <cell r="AP16">
            <v>-37.897743024706941</v>
          </cell>
          <cell r="AQ16">
            <v>-56.112516956147559</v>
          </cell>
          <cell r="AR16">
            <v>-64.926875791665765</v>
          </cell>
          <cell r="AS16">
            <v>1758.7271058887991</v>
          </cell>
          <cell r="AU16">
            <v>426.6486867775493</v>
          </cell>
          <cell r="AV16">
            <v>292.41652396080235</v>
          </cell>
          <cell r="AW16">
            <v>25.222612049757167</v>
          </cell>
          <cell r="AX16">
            <v>100.17953405800546</v>
          </cell>
          <cell r="AY16">
            <v>98.752294331755223</v>
          </cell>
          <cell r="AZ16">
            <v>213.59447798861436</v>
          </cell>
          <cell r="BA16">
            <v>337.27270793861715</v>
          </cell>
          <cell r="BB16">
            <v>176.71215723270001</v>
          </cell>
          <cell r="BC16">
            <v>-52.912013623283386</v>
          </cell>
          <cell r="BD16">
            <v>-70.260362517611071</v>
          </cell>
          <cell r="BE16">
            <v>-88.482549535184546</v>
          </cell>
          <cell r="BF16">
            <v>-97.696862558110354</v>
          </cell>
          <cell r="BG16">
            <v>1361.4472061036117</v>
          </cell>
        </row>
        <row r="17">
          <cell r="A17" t="str">
            <v xml:space="preserve">     Total Operating Expenses</v>
          </cell>
          <cell r="E17">
            <v>839.10052644836367</v>
          </cell>
          <cell r="F17">
            <v>893.55369569477409</v>
          </cell>
          <cell r="G17">
            <v>798.70369565117824</v>
          </cell>
          <cell r="H17">
            <v>698.96124489254998</v>
          </cell>
          <cell r="I17">
            <v>702.62537244003136</v>
          </cell>
          <cell r="J17">
            <v>932.83301135159752</v>
          </cell>
          <cell r="K17">
            <v>873.98754433967372</v>
          </cell>
          <cell r="L17">
            <v>800.24763734029352</v>
          </cell>
          <cell r="M17">
            <v>760.87705585524577</v>
          </cell>
          <cell r="N17">
            <v>554.60945270906086</v>
          </cell>
          <cell r="O17">
            <v>538.43662684437777</v>
          </cell>
          <cell r="P17">
            <v>739.96621928391335</v>
          </cell>
          <cell r="Q17">
            <v>9133.9020828510584</v>
          </cell>
          <cell r="S17">
            <v>840.83654179600649</v>
          </cell>
          <cell r="T17">
            <v>886.96190750214623</v>
          </cell>
          <cell r="U17">
            <v>803.42705936232494</v>
          </cell>
          <cell r="V17">
            <v>695.07259247485422</v>
          </cell>
          <cell r="W17">
            <v>694.93249599558374</v>
          </cell>
          <cell r="X17">
            <v>918.93683822434355</v>
          </cell>
          <cell r="Y17">
            <v>850.38591738938067</v>
          </cell>
          <cell r="Z17">
            <v>776.41859030768796</v>
          </cell>
          <cell r="AA17">
            <v>741.25868459733158</v>
          </cell>
          <cell r="AB17">
            <v>532.76180756670806</v>
          </cell>
          <cell r="AC17">
            <v>515.42291285810484</v>
          </cell>
          <cell r="AD17">
            <v>713.08401037035424</v>
          </cell>
          <cell r="AE17">
            <v>8969.4993584448275</v>
          </cell>
          <cell r="AG17">
            <v>846.20418476596797</v>
          </cell>
          <cell r="AH17">
            <v>892.29634860508418</v>
          </cell>
          <cell r="AI17">
            <v>811.07025641294774</v>
          </cell>
          <cell r="AJ17">
            <v>700.94279015728239</v>
          </cell>
          <cell r="AK17">
            <v>699.53725940616027</v>
          </cell>
          <cell r="AL17">
            <v>923.33732170488611</v>
          </cell>
          <cell r="AM17">
            <v>851.04589051330936</v>
          </cell>
          <cell r="AN17">
            <v>777.10180872110902</v>
          </cell>
          <cell r="AO17">
            <v>743.62835524766206</v>
          </cell>
          <cell r="AP17">
            <v>535.96440512963056</v>
          </cell>
          <cell r="AQ17">
            <v>518.42888972443188</v>
          </cell>
          <cell r="AR17">
            <v>715.7542690351379</v>
          </cell>
          <cell r="AS17">
            <v>9015.3117794236096</v>
          </cell>
          <cell r="AU17">
            <v>814.67190664545842</v>
          </cell>
          <cell r="AV17">
            <v>860.76458535736867</v>
          </cell>
          <cell r="AW17">
            <v>779.53376178776114</v>
          </cell>
          <cell r="AX17">
            <v>669.40628596097758</v>
          </cell>
          <cell r="AY17">
            <v>667.78352886371488</v>
          </cell>
          <cell r="AZ17">
            <v>891.18989459576494</v>
          </cell>
          <cell r="BA17">
            <v>818.80666480118475</v>
          </cell>
          <cell r="BB17">
            <v>743.39548820935761</v>
          </cell>
          <cell r="BC17">
            <v>710.00547969131685</v>
          </cell>
          <cell r="BD17">
            <v>502.68347861669429</v>
          </cell>
          <cell r="BE17">
            <v>485.14172968987083</v>
          </cell>
          <cell r="BF17">
            <v>681.99919340167435</v>
          </cell>
          <cell r="BG17">
            <v>8625.3819976211453</v>
          </cell>
        </row>
        <row r="19">
          <cell r="A19" t="str">
            <v>Total Operating Income</v>
          </cell>
          <cell r="E19">
            <v>619.53327355163617</v>
          </cell>
          <cell r="F19">
            <v>416.10590430522564</v>
          </cell>
          <cell r="G19">
            <v>22.198704348821707</v>
          </cell>
          <cell r="H19">
            <v>135.02115510745</v>
          </cell>
          <cell r="I19">
            <v>144.45702755996865</v>
          </cell>
          <cell r="J19">
            <v>317.82078864840253</v>
          </cell>
          <cell r="K19">
            <v>502.09465566032611</v>
          </cell>
          <cell r="L19">
            <v>267.46036265970633</v>
          </cell>
          <cell r="M19">
            <v>-79.446055855245731</v>
          </cell>
          <cell r="N19">
            <v>-113.22705270906084</v>
          </cell>
          <cell r="O19">
            <v>-137.42842684437773</v>
          </cell>
          <cell r="P19">
            <v>-148.11241928391348</v>
          </cell>
          <cell r="Q19">
            <v>1946.4779171489427</v>
          </cell>
          <cell r="S19">
            <v>567.5153582039934</v>
          </cell>
          <cell r="T19">
            <v>372.02409249785342</v>
          </cell>
          <cell r="U19">
            <v>-24.98085936232485</v>
          </cell>
          <cell r="V19">
            <v>89.411407525145705</v>
          </cell>
          <cell r="W19">
            <v>94.051504004416188</v>
          </cell>
          <cell r="X19">
            <v>258.87726177565628</v>
          </cell>
          <cell r="Y19">
            <v>442.29778261061915</v>
          </cell>
          <cell r="Z19">
            <v>207.49920969231198</v>
          </cell>
          <cell r="AA19">
            <v>-133.84258459733144</v>
          </cell>
          <cell r="AB19">
            <v>-157.77780756670808</v>
          </cell>
          <cell r="AC19">
            <v>-181.20481285810484</v>
          </cell>
          <cell r="AD19">
            <v>-193.96991037035423</v>
          </cell>
          <cell r="AE19">
            <v>1339.9006415551721</v>
          </cell>
          <cell r="AG19">
            <v>564.67859758697296</v>
          </cell>
          <cell r="AH19">
            <v>368.84673374785666</v>
          </cell>
          <cell r="AI19">
            <v>-25.304644648241833</v>
          </cell>
          <cell r="AJ19">
            <v>86.819892195658667</v>
          </cell>
          <cell r="AK19">
            <v>89.878364123251458</v>
          </cell>
          <cell r="AL19">
            <v>253.86603711864313</v>
          </cell>
          <cell r="AM19">
            <v>436.31040948669033</v>
          </cell>
          <cell r="AN19">
            <v>201.1144912788908</v>
          </cell>
          <cell r="AO19">
            <v>-137.94459642413267</v>
          </cell>
          <cell r="AP19">
            <v>-160.54878160021877</v>
          </cell>
          <cell r="AQ19">
            <v>-184.14296619502011</v>
          </cell>
          <cell r="AR19">
            <v>-197.31561609396135</v>
          </cell>
          <cell r="AS19">
            <v>1296.2579205763886</v>
          </cell>
          <cell r="AU19">
            <v>511.84224825650222</v>
          </cell>
          <cell r="AV19">
            <v>316.00986954459188</v>
          </cell>
          <cell r="AW19">
            <v>-77.877953944624096</v>
          </cell>
          <cell r="AX19">
            <v>33.987768940983074</v>
          </cell>
          <cell r="AY19">
            <v>36.745820155892943</v>
          </cell>
          <cell r="AZ19">
            <v>200.59777795325465</v>
          </cell>
          <cell r="BA19">
            <v>382.61630186548177</v>
          </cell>
          <cell r="BB19">
            <v>148.88747845730893</v>
          </cell>
          <cell r="BC19">
            <v>-189.73740714229723</v>
          </cell>
          <cell r="BD19">
            <v>-212.15412959708635</v>
          </cell>
          <cell r="BE19">
            <v>-235.74208067026296</v>
          </cell>
          <cell r="BF19">
            <v>-248.98799144089008</v>
          </cell>
          <cell r="BG19">
            <v>666.18770237885292</v>
          </cell>
        </row>
        <row r="21">
          <cell r="A21" t="str">
            <v>AFUDC - Equity</v>
          </cell>
          <cell r="Q21">
            <v>0</v>
          </cell>
          <cell r="AE21">
            <v>0</v>
          </cell>
          <cell r="AS21">
            <v>0</v>
          </cell>
          <cell r="BG21">
            <v>0</v>
          </cell>
        </row>
        <row r="22">
          <cell r="A22" t="str">
            <v>Other Income/Deductions</v>
          </cell>
          <cell r="E22">
            <v>0</v>
          </cell>
          <cell r="F22">
            <v>0</v>
          </cell>
          <cell r="G22">
            <v>0</v>
          </cell>
          <cell r="H22">
            <v>0</v>
          </cell>
          <cell r="I22">
            <v>0</v>
          </cell>
          <cell r="J22">
            <v>0</v>
          </cell>
          <cell r="K22">
            <v>0</v>
          </cell>
          <cell r="L22">
            <v>0</v>
          </cell>
          <cell r="M22">
            <v>0</v>
          </cell>
          <cell r="N22">
            <v>0</v>
          </cell>
          <cell r="O22">
            <v>0</v>
          </cell>
          <cell r="P22">
            <v>0</v>
          </cell>
          <cell r="Q22">
            <v>0</v>
          </cell>
          <cell r="S22">
            <v>0</v>
          </cell>
          <cell r="T22">
            <v>0</v>
          </cell>
          <cell r="U22">
            <v>0</v>
          </cell>
          <cell r="V22">
            <v>0</v>
          </cell>
          <cell r="W22">
            <v>0</v>
          </cell>
          <cell r="X22">
            <v>0</v>
          </cell>
          <cell r="Y22">
            <v>0</v>
          </cell>
          <cell r="Z22">
            <v>0</v>
          </cell>
          <cell r="AA22">
            <v>0</v>
          </cell>
          <cell r="AB22">
            <v>0</v>
          </cell>
          <cell r="AC22">
            <v>0</v>
          </cell>
          <cell r="AD22">
            <v>0</v>
          </cell>
          <cell r="AE22">
            <v>0</v>
          </cell>
          <cell r="AG22">
            <v>0</v>
          </cell>
          <cell r="AH22">
            <v>0</v>
          </cell>
          <cell r="AI22">
            <v>0</v>
          </cell>
          <cell r="AJ22">
            <v>0</v>
          </cell>
          <cell r="AK22">
            <v>0</v>
          </cell>
          <cell r="AL22">
            <v>0</v>
          </cell>
          <cell r="AM22">
            <v>0</v>
          </cell>
          <cell r="AN22">
            <v>0</v>
          </cell>
          <cell r="AO22">
            <v>0</v>
          </cell>
          <cell r="AP22">
            <v>0</v>
          </cell>
          <cell r="AQ22">
            <v>0</v>
          </cell>
          <cell r="AR22">
            <v>0</v>
          </cell>
          <cell r="AS22">
            <v>0</v>
          </cell>
          <cell r="AU22">
            <v>0</v>
          </cell>
          <cell r="AV22">
            <v>0</v>
          </cell>
          <cell r="AW22">
            <v>0</v>
          </cell>
          <cell r="AX22">
            <v>0</v>
          </cell>
          <cell r="AY22">
            <v>0</v>
          </cell>
          <cell r="AZ22">
            <v>0</v>
          </cell>
          <cell r="BA22">
            <v>0</v>
          </cell>
          <cell r="BB22">
            <v>0</v>
          </cell>
          <cell r="BC22">
            <v>0</v>
          </cell>
          <cell r="BD22">
            <v>0</v>
          </cell>
          <cell r="BE22">
            <v>0</v>
          </cell>
          <cell r="BF22">
            <v>0</v>
          </cell>
          <cell r="BG22">
            <v>0</v>
          </cell>
        </row>
        <row r="23">
          <cell r="A23" t="str">
            <v>Intercompany Other inc (deductions)</v>
          </cell>
          <cell r="E23">
            <v>-0.19999990000000001</v>
          </cell>
          <cell r="F23">
            <v>-0.19999990000000001</v>
          </cell>
          <cell r="G23">
            <v>-0.19999990000000001</v>
          </cell>
          <cell r="H23">
            <v>-0.19999990000000001</v>
          </cell>
          <cell r="I23">
            <v>-0.19999990000000001</v>
          </cell>
          <cell r="J23">
            <v>-0.19999990000000001</v>
          </cell>
          <cell r="K23">
            <v>-0.19999990000000001</v>
          </cell>
          <cell r="L23">
            <v>-0.19999990000000001</v>
          </cell>
          <cell r="M23">
            <v>-0.19999990000000001</v>
          </cell>
          <cell r="N23">
            <v>-0.19999990000000001</v>
          </cell>
          <cell r="O23">
            <v>-0.19999990000000001</v>
          </cell>
          <cell r="P23">
            <v>-0.19999990000000001</v>
          </cell>
          <cell r="Q23">
            <v>-2.3999987999999997</v>
          </cell>
          <cell r="S23">
            <v>-0.19999990000000001</v>
          </cell>
          <cell r="T23">
            <v>-0.19999990000000001</v>
          </cell>
          <cell r="U23">
            <v>-0.19999990000000001</v>
          </cell>
          <cell r="V23">
            <v>-0.19999990000000001</v>
          </cell>
          <cell r="W23">
            <v>-0.19999990000000001</v>
          </cell>
          <cell r="X23">
            <v>-0.19999990000000001</v>
          </cell>
          <cell r="Y23">
            <v>-0.19999990000000001</v>
          </cell>
          <cell r="Z23">
            <v>-0.19999990000000001</v>
          </cell>
          <cell r="AA23">
            <v>-0.19999990000000001</v>
          </cell>
          <cell r="AB23">
            <v>-0.19999990000000001</v>
          </cell>
          <cell r="AC23">
            <v>-0.19999990000000001</v>
          </cell>
          <cell r="AD23">
            <v>-0.19999990000000001</v>
          </cell>
          <cell r="AE23">
            <v>-2.3999987999999997</v>
          </cell>
          <cell r="AG23">
            <v>-0.19999990000000001</v>
          </cell>
          <cell r="AH23">
            <v>-0.19999990000000001</v>
          </cell>
          <cell r="AI23">
            <v>-0.19999990000000001</v>
          </cell>
          <cell r="AJ23">
            <v>-0.19999990000000001</v>
          </cell>
          <cell r="AK23">
            <v>-0.19999990000000001</v>
          </cell>
          <cell r="AL23">
            <v>-0.19999990000000001</v>
          </cell>
          <cell r="AM23">
            <v>-0.19999990000000001</v>
          </cell>
          <cell r="AN23">
            <v>-0.19999990000000001</v>
          </cell>
          <cell r="AO23">
            <v>-0.19999990000000001</v>
          </cell>
          <cell r="AP23">
            <v>-0.19999990000000001</v>
          </cell>
          <cell r="AQ23">
            <v>-0.19999990000000001</v>
          </cell>
          <cell r="AR23">
            <v>-0.19999990000000001</v>
          </cell>
          <cell r="AS23">
            <v>-2.3999987999999997</v>
          </cell>
          <cell r="AU23">
            <v>-0.19999990000000001</v>
          </cell>
          <cell r="AV23">
            <v>-0.19999990000000001</v>
          </cell>
          <cell r="AW23">
            <v>-0.19999990000000001</v>
          </cell>
          <cell r="AX23">
            <v>-0.19999990000000001</v>
          </cell>
          <cell r="AY23">
            <v>-0.19999990000000001</v>
          </cell>
          <cell r="AZ23">
            <v>-0.19999990000000001</v>
          </cell>
          <cell r="BA23">
            <v>-0.19999990000000001</v>
          </cell>
          <cell r="BB23">
            <v>-0.19999990000000001</v>
          </cell>
          <cell r="BC23">
            <v>-0.19999990000000001</v>
          </cell>
          <cell r="BD23">
            <v>-0.19999990000000001</v>
          </cell>
          <cell r="BE23">
            <v>-0.19999990000000001</v>
          </cell>
          <cell r="BF23">
            <v>-0.19999990000000001</v>
          </cell>
          <cell r="BG23">
            <v>-2.3999987999999997</v>
          </cell>
        </row>
        <row r="24">
          <cell r="A24" t="str">
            <v>Intercompany Interest Income -LTD/Push Down Debt</v>
          </cell>
          <cell r="E24">
            <v>0</v>
          </cell>
          <cell r="F24">
            <v>0</v>
          </cell>
          <cell r="G24">
            <v>0</v>
          </cell>
          <cell r="H24">
            <v>0</v>
          </cell>
          <cell r="I24">
            <v>0</v>
          </cell>
          <cell r="J24">
            <v>0</v>
          </cell>
          <cell r="K24">
            <v>0</v>
          </cell>
          <cell r="L24">
            <v>0</v>
          </cell>
          <cell r="M24">
            <v>0</v>
          </cell>
          <cell r="N24">
            <v>0</v>
          </cell>
          <cell r="O24">
            <v>0</v>
          </cell>
          <cell r="P24">
            <v>0</v>
          </cell>
          <cell r="Q24">
            <v>0</v>
          </cell>
          <cell r="S24">
            <v>0</v>
          </cell>
          <cell r="T24">
            <v>0</v>
          </cell>
          <cell r="U24">
            <v>0</v>
          </cell>
          <cell r="V24">
            <v>0</v>
          </cell>
          <cell r="W24">
            <v>0</v>
          </cell>
          <cell r="X24">
            <v>0</v>
          </cell>
          <cell r="Y24">
            <v>0</v>
          </cell>
          <cell r="Z24">
            <v>0</v>
          </cell>
          <cell r="AA24">
            <v>0</v>
          </cell>
          <cell r="AB24">
            <v>0</v>
          </cell>
          <cell r="AC24">
            <v>0</v>
          </cell>
          <cell r="AD24">
            <v>0</v>
          </cell>
          <cell r="AE24">
            <v>0</v>
          </cell>
          <cell r="AG24">
            <v>0</v>
          </cell>
          <cell r="AH24">
            <v>0</v>
          </cell>
          <cell r="AI24">
            <v>0</v>
          </cell>
          <cell r="AJ24">
            <v>0</v>
          </cell>
          <cell r="AK24">
            <v>0</v>
          </cell>
          <cell r="AL24">
            <v>0</v>
          </cell>
          <cell r="AM24">
            <v>0</v>
          </cell>
          <cell r="AN24">
            <v>0</v>
          </cell>
          <cell r="AO24">
            <v>0</v>
          </cell>
          <cell r="AP24">
            <v>0</v>
          </cell>
          <cell r="AQ24">
            <v>0</v>
          </cell>
          <cell r="AR24">
            <v>0</v>
          </cell>
          <cell r="AS24">
            <v>0</v>
          </cell>
          <cell r="AU24">
            <v>0</v>
          </cell>
          <cell r="AV24">
            <v>0</v>
          </cell>
          <cell r="AW24">
            <v>0</v>
          </cell>
          <cell r="AX24">
            <v>0</v>
          </cell>
          <cell r="AY24">
            <v>0</v>
          </cell>
          <cell r="AZ24">
            <v>0</v>
          </cell>
          <cell r="BA24">
            <v>0</v>
          </cell>
          <cell r="BB24">
            <v>0</v>
          </cell>
          <cell r="BC24">
            <v>0</v>
          </cell>
          <cell r="BD24">
            <v>0</v>
          </cell>
          <cell r="BE24">
            <v>0</v>
          </cell>
          <cell r="BF24">
            <v>0</v>
          </cell>
          <cell r="BG24">
            <v>0</v>
          </cell>
        </row>
        <row r="25">
          <cell r="A25" t="str">
            <v>Intercompany Interest Income - Money Pool</v>
          </cell>
          <cell r="E25">
            <v>64.506102366666667</v>
          </cell>
          <cell r="F25">
            <v>87.780449642424571</v>
          </cell>
          <cell r="G25">
            <v>73.906293614691336</v>
          </cell>
          <cell r="H25">
            <v>86.079623135115014</v>
          </cell>
          <cell r="I25">
            <v>82.260889038396655</v>
          </cell>
          <cell r="J25">
            <v>83.693338208683414</v>
          </cell>
          <cell r="K25">
            <v>99.477853736037275</v>
          </cell>
          <cell r="L25">
            <v>100.61721500857175</v>
          </cell>
          <cell r="M25">
            <v>105.273957709397</v>
          </cell>
          <cell r="N25">
            <v>117.09132587893019</v>
          </cell>
          <cell r="O25">
            <v>114.3894877343041</v>
          </cell>
          <cell r="P25">
            <v>114.36911043016102</v>
          </cell>
          <cell r="Q25">
            <v>1129.4456465033791</v>
          </cell>
          <cell r="S25">
            <v>113.65646718761332</v>
          </cell>
          <cell r="T25">
            <v>115.06341049341439</v>
          </cell>
          <cell r="U25">
            <v>120.8418195359837</v>
          </cell>
          <cell r="V25">
            <v>118.64567097067997</v>
          </cell>
          <cell r="W25">
            <v>114.22506023761642</v>
          </cell>
          <cell r="X25">
            <v>115.58777612674422</v>
          </cell>
          <cell r="Y25">
            <v>118.04810046731009</v>
          </cell>
          <cell r="Z25">
            <v>119.33407842706407</v>
          </cell>
          <cell r="AA25">
            <v>124.5733826681974</v>
          </cell>
          <cell r="AB25">
            <v>122.8865419604779</v>
          </cell>
          <cell r="AC25">
            <v>120.21120717511941</v>
          </cell>
          <cell r="AD25">
            <v>119.37159947370979</v>
          </cell>
          <cell r="AE25">
            <v>1422.4451147239304</v>
          </cell>
          <cell r="AG25">
            <v>122.67171352870687</v>
          </cell>
          <cell r="AH25">
            <v>124.25433860381877</v>
          </cell>
          <cell r="AI25">
            <v>130.56055449402166</v>
          </cell>
          <cell r="AJ25">
            <v>128.11300886708253</v>
          </cell>
          <cell r="AK25">
            <v>123.35393855682534</v>
          </cell>
          <cell r="AL25">
            <v>124.82773960501632</v>
          </cell>
          <cell r="AM25">
            <v>122.70391121619879</v>
          </cell>
          <cell r="AN25">
            <v>123.98435889932553</v>
          </cell>
          <cell r="AO25">
            <v>129.42437171757018</v>
          </cell>
          <cell r="AP25">
            <v>127.65216616181067</v>
          </cell>
          <cell r="AQ25">
            <v>124.89298969388676</v>
          </cell>
          <cell r="AR25">
            <v>124.06291579822299</v>
          </cell>
          <cell r="AS25">
            <v>1506.5020071424865</v>
          </cell>
          <cell r="AU25">
            <v>127.37267834554301</v>
          </cell>
          <cell r="AV25">
            <v>128.99629738494335</v>
          </cell>
          <cell r="AW25">
            <v>135.05465187512436</v>
          </cell>
          <cell r="AX25">
            <v>132.88753435069674</v>
          </cell>
          <cell r="AY25">
            <v>128.06453498048657</v>
          </cell>
          <cell r="AZ25">
            <v>129.11767427807132</v>
          </cell>
          <cell r="BA25">
            <v>127.2883489383405</v>
          </cell>
          <cell r="BB25">
            <v>128.71617420569362</v>
          </cell>
          <cell r="BC25">
            <v>133.86795859780455</v>
          </cell>
          <cell r="BD25">
            <v>132.43487449033947</v>
          </cell>
          <cell r="BE25">
            <v>129.65873915573948</v>
          </cell>
          <cell r="BF25">
            <v>128.32326744793849</v>
          </cell>
          <cell r="BG25">
            <v>1561.7827340507215</v>
          </cell>
        </row>
        <row r="26">
          <cell r="A26" t="str">
            <v>KeySpan Unreg. Subs. Income (Net of Tax)</v>
          </cell>
          <cell r="E26">
            <v>0</v>
          </cell>
          <cell r="F26">
            <v>0</v>
          </cell>
          <cell r="G26">
            <v>0</v>
          </cell>
          <cell r="H26">
            <v>0</v>
          </cell>
          <cell r="I26">
            <v>0</v>
          </cell>
          <cell r="J26">
            <v>0</v>
          </cell>
          <cell r="K26">
            <v>0</v>
          </cell>
          <cell r="L26">
            <v>0</v>
          </cell>
          <cell r="M26">
            <v>0</v>
          </cell>
          <cell r="N26">
            <v>0</v>
          </cell>
          <cell r="O26">
            <v>0</v>
          </cell>
          <cell r="P26">
            <v>0</v>
          </cell>
          <cell r="Q26">
            <v>0</v>
          </cell>
          <cell r="S26">
            <v>0</v>
          </cell>
          <cell r="T26">
            <v>0</v>
          </cell>
          <cell r="U26">
            <v>0</v>
          </cell>
          <cell r="V26">
            <v>0</v>
          </cell>
          <cell r="W26">
            <v>0</v>
          </cell>
          <cell r="X26">
            <v>0</v>
          </cell>
          <cell r="Y26">
            <v>0</v>
          </cell>
          <cell r="Z26">
            <v>0</v>
          </cell>
          <cell r="AA26">
            <v>0</v>
          </cell>
          <cell r="AB26">
            <v>0</v>
          </cell>
          <cell r="AC26">
            <v>0</v>
          </cell>
          <cell r="AD26">
            <v>0</v>
          </cell>
          <cell r="AE26">
            <v>0</v>
          </cell>
          <cell r="AG26">
            <v>0</v>
          </cell>
          <cell r="AH26">
            <v>0</v>
          </cell>
          <cell r="AI26">
            <v>0</v>
          </cell>
          <cell r="AJ26">
            <v>0</v>
          </cell>
          <cell r="AK26">
            <v>0</v>
          </cell>
          <cell r="AL26">
            <v>0</v>
          </cell>
          <cell r="AM26">
            <v>0</v>
          </cell>
          <cell r="AN26">
            <v>0</v>
          </cell>
          <cell r="AO26">
            <v>0</v>
          </cell>
          <cell r="AP26">
            <v>0</v>
          </cell>
          <cell r="AQ26">
            <v>0</v>
          </cell>
          <cell r="AR26">
            <v>0</v>
          </cell>
          <cell r="AS26">
            <v>0</v>
          </cell>
          <cell r="AU26">
            <v>0</v>
          </cell>
          <cell r="AV26">
            <v>0</v>
          </cell>
          <cell r="AW26">
            <v>0</v>
          </cell>
          <cell r="AX26">
            <v>0</v>
          </cell>
          <cell r="AY26">
            <v>0</v>
          </cell>
          <cell r="AZ26">
            <v>0</v>
          </cell>
          <cell r="BA26">
            <v>0</v>
          </cell>
          <cell r="BB26">
            <v>0</v>
          </cell>
          <cell r="BC26">
            <v>0</v>
          </cell>
          <cell r="BD26">
            <v>0</v>
          </cell>
          <cell r="BE26">
            <v>0</v>
          </cell>
          <cell r="BF26">
            <v>0</v>
          </cell>
          <cell r="BG26">
            <v>0</v>
          </cell>
        </row>
        <row r="27">
          <cell r="A27" t="str">
            <v>Minority Interest</v>
          </cell>
          <cell r="E27">
            <v>0</v>
          </cell>
          <cell r="F27">
            <v>0</v>
          </cell>
          <cell r="G27">
            <v>0</v>
          </cell>
          <cell r="H27">
            <v>0</v>
          </cell>
          <cell r="I27">
            <v>0</v>
          </cell>
          <cell r="J27">
            <v>0</v>
          </cell>
          <cell r="K27">
            <v>0</v>
          </cell>
          <cell r="L27">
            <v>0</v>
          </cell>
          <cell r="M27">
            <v>0</v>
          </cell>
          <cell r="N27">
            <v>0</v>
          </cell>
          <cell r="O27">
            <v>0</v>
          </cell>
          <cell r="P27">
            <v>0</v>
          </cell>
          <cell r="Q27">
            <v>0</v>
          </cell>
          <cell r="S27">
            <v>0</v>
          </cell>
          <cell r="T27">
            <v>0</v>
          </cell>
          <cell r="U27">
            <v>0</v>
          </cell>
          <cell r="V27">
            <v>0</v>
          </cell>
          <cell r="W27">
            <v>0</v>
          </cell>
          <cell r="X27">
            <v>0</v>
          </cell>
          <cell r="Y27">
            <v>0</v>
          </cell>
          <cell r="Z27">
            <v>0</v>
          </cell>
          <cell r="AA27">
            <v>0</v>
          </cell>
          <cell r="AB27">
            <v>0</v>
          </cell>
          <cell r="AC27">
            <v>0</v>
          </cell>
          <cell r="AD27">
            <v>0</v>
          </cell>
          <cell r="AE27">
            <v>0</v>
          </cell>
          <cell r="AG27">
            <v>0</v>
          </cell>
          <cell r="AH27">
            <v>0</v>
          </cell>
          <cell r="AI27">
            <v>0</v>
          </cell>
          <cell r="AJ27">
            <v>0</v>
          </cell>
          <cell r="AK27">
            <v>0</v>
          </cell>
          <cell r="AL27">
            <v>0</v>
          </cell>
          <cell r="AM27">
            <v>0</v>
          </cell>
          <cell r="AN27">
            <v>0</v>
          </cell>
          <cell r="AO27">
            <v>0</v>
          </cell>
          <cell r="AP27">
            <v>0</v>
          </cell>
          <cell r="AQ27">
            <v>0</v>
          </cell>
          <cell r="AR27">
            <v>0</v>
          </cell>
          <cell r="AS27">
            <v>0</v>
          </cell>
          <cell r="AU27">
            <v>0</v>
          </cell>
          <cell r="AV27">
            <v>0</v>
          </cell>
          <cell r="AW27">
            <v>0</v>
          </cell>
          <cell r="AX27">
            <v>0</v>
          </cell>
          <cell r="AY27">
            <v>0</v>
          </cell>
          <cell r="AZ27">
            <v>0</v>
          </cell>
          <cell r="BA27">
            <v>0</v>
          </cell>
          <cell r="BB27">
            <v>0</v>
          </cell>
          <cell r="BC27">
            <v>0</v>
          </cell>
          <cell r="BD27">
            <v>0</v>
          </cell>
          <cell r="BE27">
            <v>0</v>
          </cell>
          <cell r="BF27">
            <v>0</v>
          </cell>
          <cell r="BG27">
            <v>0</v>
          </cell>
        </row>
        <row r="28">
          <cell r="A28" t="str">
            <v>Federal Income Taxes</v>
          </cell>
          <cell r="Q28">
            <v>0</v>
          </cell>
          <cell r="AE28">
            <v>0</v>
          </cell>
          <cell r="AS28">
            <v>0</v>
          </cell>
          <cell r="BG28">
            <v>0</v>
          </cell>
        </row>
        <row r="29">
          <cell r="A29" t="str">
            <v xml:space="preserve">     Total Other Income/Deductions</v>
          </cell>
          <cell r="E29">
            <v>64.306102466666673</v>
          </cell>
          <cell r="F29">
            <v>87.580449742424577</v>
          </cell>
          <cell r="G29">
            <v>73.706293714691341</v>
          </cell>
          <cell r="H29">
            <v>85.879623235115019</v>
          </cell>
          <cell r="I29">
            <v>82.060889138396661</v>
          </cell>
          <cell r="J29">
            <v>83.49333830868342</v>
          </cell>
          <cell r="K29">
            <v>99.277853836037281</v>
          </cell>
          <cell r="L29">
            <v>100.41721510857175</v>
          </cell>
          <cell r="M29">
            <v>105.073957809397</v>
          </cell>
          <cell r="N29">
            <v>116.8913259789302</v>
          </cell>
          <cell r="O29">
            <v>114.1894878343041</v>
          </cell>
          <cell r="P29">
            <v>114.16911053016102</v>
          </cell>
          <cell r="Q29">
            <v>1127.045647703379</v>
          </cell>
          <cell r="S29">
            <v>113.45646728761332</v>
          </cell>
          <cell r="T29">
            <v>114.8634105934144</v>
          </cell>
          <cell r="U29">
            <v>120.64181963598371</v>
          </cell>
          <cell r="V29">
            <v>118.44567107067998</v>
          </cell>
          <cell r="W29">
            <v>114.02506033761642</v>
          </cell>
          <cell r="X29">
            <v>115.38777622674422</v>
          </cell>
          <cell r="Y29">
            <v>117.8481005673101</v>
          </cell>
          <cell r="Z29">
            <v>119.13407852706408</v>
          </cell>
          <cell r="AA29">
            <v>124.3733827681974</v>
          </cell>
          <cell r="AB29">
            <v>122.6865420604779</v>
          </cell>
          <cell r="AC29">
            <v>120.01120727511942</v>
          </cell>
          <cell r="AD29">
            <v>119.1715995737098</v>
          </cell>
          <cell r="AE29">
            <v>1420.0451159239303</v>
          </cell>
          <cell r="AG29">
            <v>122.47171362870688</v>
          </cell>
          <cell r="AH29">
            <v>124.05433870381877</v>
          </cell>
          <cell r="AI29">
            <v>130.36055459402166</v>
          </cell>
          <cell r="AJ29">
            <v>127.91300896708253</v>
          </cell>
          <cell r="AK29">
            <v>123.15393865682535</v>
          </cell>
          <cell r="AL29">
            <v>124.62773970501632</v>
          </cell>
          <cell r="AM29">
            <v>122.5039113161988</v>
          </cell>
          <cell r="AN29">
            <v>123.78435899932553</v>
          </cell>
          <cell r="AO29">
            <v>129.22437181757019</v>
          </cell>
          <cell r="AP29">
            <v>127.45216626181067</v>
          </cell>
          <cell r="AQ29">
            <v>124.69298979388677</v>
          </cell>
          <cell r="AR29">
            <v>123.86291589822299</v>
          </cell>
          <cell r="AS29">
            <v>1504.1020083424864</v>
          </cell>
          <cell r="AU29">
            <v>127.17267844554301</v>
          </cell>
          <cell r="AV29">
            <v>128.79629748494335</v>
          </cell>
          <cell r="AW29">
            <v>134.85465197512437</v>
          </cell>
          <cell r="AX29">
            <v>132.68753445069675</v>
          </cell>
          <cell r="AY29">
            <v>127.86453508048658</v>
          </cell>
          <cell r="AZ29">
            <v>128.91767437807133</v>
          </cell>
          <cell r="BA29">
            <v>127.08834903834051</v>
          </cell>
          <cell r="BB29">
            <v>128.51617430569362</v>
          </cell>
          <cell r="BC29">
            <v>133.66795869780455</v>
          </cell>
          <cell r="BD29">
            <v>132.23487459033947</v>
          </cell>
          <cell r="BE29">
            <v>129.45873925573949</v>
          </cell>
          <cell r="BF29">
            <v>128.1232675479385</v>
          </cell>
          <cell r="BG29">
            <v>1559.3827352507215</v>
          </cell>
        </row>
        <row r="31">
          <cell r="A31" t="str">
            <v>Income Before Interest Charges</v>
          </cell>
          <cell r="E31">
            <v>683.8393760183028</v>
          </cell>
          <cell r="F31">
            <v>503.68635404765018</v>
          </cell>
          <cell r="G31">
            <v>95.904998063513048</v>
          </cell>
          <cell r="H31">
            <v>220.90077834256502</v>
          </cell>
          <cell r="I31">
            <v>226.5179166983653</v>
          </cell>
          <cell r="J31">
            <v>401.31412695708593</v>
          </cell>
          <cell r="K31">
            <v>601.37250949636336</v>
          </cell>
          <cell r="L31">
            <v>367.87757776827812</v>
          </cell>
          <cell r="M31">
            <v>25.62790195415127</v>
          </cell>
          <cell r="N31">
            <v>3.664273269869355</v>
          </cell>
          <cell r="O31">
            <v>-23.238939010073622</v>
          </cell>
          <cell r="P31">
            <v>-33.943308753752461</v>
          </cell>
          <cell r="Q31">
            <v>3073.5235648523217</v>
          </cell>
          <cell r="S31">
            <v>680.97182549160675</v>
          </cell>
          <cell r="T31">
            <v>486.88750309126783</v>
          </cell>
          <cell r="U31">
            <v>95.660960273658858</v>
          </cell>
          <cell r="V31">
            <v>207.85707859582567</v>
          </cell>
          <cell r="W31">
            <v>208.07656434203261</v>
          </cell>
          <cell r="X31">
            <v>374.2650380024005</v>
          </cell>
          <cell r="Y31">
            <v>560.14588317792925</v>
          </cell>
          <cell r="Z31">
            <v>326.63328821937603</v>
          </cell>
          <cell r="AA31">
            <v>-9.4692018291340361</v>
          </cell>
          <cell r="AB31">
            <v>-35.091265506230172</v>
          </cell>
          <cell r="AC31">
            <v>-61.193605582985427</v>
          </cell>
          <cell r="AD31">
            <v>-74.798310796644429</v>
          </cell>
          <cell r="AE31">
            <v>2759.9457574791022</v>
          </cell>
          <cell r="AG31">
            <v>687.15031121567984</v>
          </cell>
          <cell r="AH31">
            <v>492.90107245167542</v>
          </cell>
          <cell r="AI31">
            <v>105.05590994577983</v>
          </cell>
          <cell r="AJ31">
            <v>214.7329011627412</v>
          </cell>
          <cell r="AK31">
            <v>213.0323027800768</v>
          </cell>
          <cell r="AL31">
            <v>378.49377682365946</v>
          </cell>
          <cell r="AM31">
            <v>558.81432080288914</v>
          </cell>
          <cell r="AN31">
            <v>324.89885027821634</v>
          </cell>
          <cell r="AO31">
            <v>-8.720224606562482</v>
          </cell>
          <cell r="AP31">
            <v>-33.0966153384081</v>
          </cell>
          <cell r="AQ31">
            <v>-59.449976401133341</v>
          </cell>
          <cell r="AR31">
            <v>-73.452700195738359</v>
          </cell>
          <cell r="AS31">
            <v>2800.3599289188751</v>
          </cell>
          <cell r="AU31">
            <v>639.01492670204527</v>
          </cell>
          <cell r="AV31">
            <v>444.80616702953523</v>
          </cell>
          <cell r="AW31">
            <v>56.976698030500273</v>
          </cell>
          <cell r="AX31">
            <v>166.67530339167982</v>
          </cell>
          <cell r="AY31">
            <v>164.61035523637952</v>
          </cell>
          <cell r="AZ31">
            <v>329.51545233132595</v>
          </cell>
          <cell r="BA31">
            <v>509.70465090382231</v>
          </cell>
          <cell r="BB31">
            <v>277.40365276300258</v>
          </cell>
          <cell r="BC31">
            <v>-56.069448444492679</v>
          </cell>
          <cell r="BD31">
            <v>-79.91925500674688</v>
          </cell>
          <cell r="BE31">
            <v>-106.28334141452348</v>
          </cell>
          <cell r="BF31">
            <v>-120.86472389295159</v>
          </cell>
          <cell r="BG31">
            <v>2225.5704376295744</v>
          </cell>
        </row>
        <row r="33">
          <cell r="A33" t="str">
            <v>Interest on Long-Term Debt</v>
          </cell>
          <cell r="E33">
            <v>0</v>
          </cell>
          <cell r="F33">
            <v>0</v>
          </cell>
          <cell r="G33">
            <v>0</v>
          </cell>
          <cell r="H33">
            <v>0</v>
          </cell>
          <cell r="I33">
            <v>0</v>
          </cell>
          <cell r="J33">
            <v>0</v>
          </cell>
          <cell r="K33">
            <v>0</v>
          </cell>
          <cell r="L33">
            <v>0</v>
          </cell>
          <cell r="M33">
            <v>0</v>
          </cell>
          <cell r="N33">
            <v>0</v>
          </cell>
          <cell r="O33">
            <v>0</v>
          </cell>
          <cell r="P33">
            <v>0</v>
          </cell>
          <cell r="Q33">
            <v>0</v>
          </cell>
          <cell r="S33">
            <v>0</v>
          </cell>
          <cell r="T33">
            <v>0</v>
          </cell>
          <cell r="U33">
            <v>0</v>
          </cell>
          <cell r="V33">
            <v>0</v>
          </cell>
          <cell r="W33">
            <v>0</v>
          </cell>
          <cell r="X33">
            <v>0</v>
          </cell>
          <cell r="Y33">
            <v>0</v>
          </cell>
          <cell r="Z33">
            <v>0</v>
          </cell>
          <cell r="AA33">
            <v>0</v>
          </cell>
          <cell r="AB33">
            <v>0</v>
          </cell>
          <cell r="AC33">
            <v>0</v>
          </cell>
          <cell r="AD33">
            <v>0</v>
          </cell>
          <cell r="AE33">
            <v>0</v>
          </cell>
          <cell r="AG33">
            <v>0</v>
          </cell>
          <cell r="AH33">
            <v>0</v>
          </cell>
          <cell r="AI33">
            <v>0</v>
          </cell>
          <cell r="AJ33">
            <v>0</v>
          </cell>
          <cell r="AK33">
            <v>0</v>
          </cell>
          <cell r="AL33">
            <v>0</v>
          </cell>
          <cell r="AM33">
            <v>0</v>
          </cell>
          <cell r="AN33">
            <v>0</v>
          </cell>
          <cell r="AO33">
            <v>0</v>
          </cell>
          <cell r="AP33">
            <v>0</v>
          </cell>
          <cell r="AQ33">
            <v>0</v>
          </cell>
          <cell r="AR33">
            <v>0</v>
          </cell>
          <cell r="AS33">
            <v>0</v>
          </cell>
          <cell r="AU33">
            <v>0</v>
          </cell>
          <cell r="AV33">
            <v>0</v>
          </cell>
          <cell r="AW33">
            <v>0</v>
          </cell>
          <cell r="AX33">
            <v>0</v>
          </cell>
          <cell r="AY33">
            <v>0</v>
          </cell>
          <cell r="AZ33">
            <v>0</v>
          </cell>
          <cell r="BA33">
            <v>0</v>
          </cell>
          <cell r="BB33">
            <v>0</v>
          </cell>
          <cell r="BC33">
            <v>0</v>
          </cell>
          <cell r="BD33">
            <v>0</v>
          </cell>
          <cell r="BE33">
            <v>0</v>
          </cell>
          <cell r="BF33">
            <v>0</v>
          </cell>
          <cell r="BG33">
            <v>0</v>
          </cell>
        </row>
        <row r="34">
          <cell r="A34" t="str">
            <v>Interest on Short -Term Debt</v>
          </cell>
          <cell r="E34">
            <v>0</v>
          </cell>
          <cell r="F34">
            <v>0</v>
          </cell>
          <cell r="G34">
            <v>0</v>
          </cell>
          <cell r="H34">
            <v>0</v>
          </cell>
          <cell r="I34">
            <v>0</v>
          </cell>
          <cell r="J34">
            <v>0</v>
          </cell>
          <cell r="K34">
            <v>0</v>
          </cell>
          <cell r="L34">
            <v>0</v>
          </cell>
          <cell r="M34">
            <v>0</v>
          </cell>
          <cell r="N34">
            <v>0</v>
          </cell>
          <cell r="O34">
            <v>0</v>
          </cell>
          <cell r="P34">
            <v>0</v>
          </cell>
          <cell r="Q34">
            <v>0</v>
          </cell>
          <cell r="S34">
            <v>0</v>
          </cell>
          <cell r="T34">
            <v>0</v>
          </cell>
          <cell r="U34">
            <v>0</v>
          </cell>
          <cell r="V34">
            <v>0</v>
          </cell>
          <cell r="W34">
            <v>0</v>
          </cell>
          <cell r="X34">
            <v>0</v>
          </cell>
          <cell r="Y34">
            <v>0</v>
          </cell>
          <cell r="Z34">
            <v>0</v>
          </cell>
          <cell r="AA34">
            <v>0</v>
          </cell>
          <cell r="AB34">
            <v>0</v>
          </cell>
          <cell r="AC34">
            <v>0</v>
          </cell>
          <cell r="AD34">
            <v>0</v>
          </cell>
          <cell r="AE34">
            <v>0</v>
          </cell>
          <cell r="AG34">
            <v>0</v>
          </cell>
          <cell r="AH34">
            <v>0</v>
          </cell>
          <cell r="AI34">
            <v>0</v>
          </cell>
          <cell r="AJ34">
            <v>0</v>
          </cell>
          <cell r="AK34">
            <v>0</v>
          </cell>
          <cell r="AL34">
            <v>0</v>
          </cell>
          <cell r="AM34">
            <v>0</v>
          </cell>
          <cell r="AN34">
            <v>0</v>
          </cell>
          <cell r="AO34">
            <v>0</v>
          </cell>
          <cell r="AP34">
            <v>0</v>
          </cell>
          <cell r="AQ34">
            <v>0</v>
          </cell>
          <cell r="AR34">
            <v>0</v>
          </cell>
          <cell r="AS34">
            <v>0</v>
          </cell>
          <cell r="AU34">
            <v>0</v>
          </cell>
          <cell r="AV34">
            <v>0</v>
          </cell>
          <cell r="AW34">
            <v>0</v>
          </cell>
          <cell r="AX34">
            <v>0</v>
          </cell>
          <cell r="AY34">
            <v>0</v>
          </cell>
          <cell r="AZ34">
            <v>0</v>
          </cell>
          <cell r="BA34">
            <v>0</v>
          </cell>
          <cell r="BB34">
            <v>0</v>
          </cell>
          <cell r="BC34">
            <v>0</v>
          </cell>
          <cell r="BD34">
            <v>0</v>
          </cell>
          <cell r="BE34">
            <v>0</v>
          </cell>
          <cell r="BF34">
            <v>0</v>
          </cell>
          <cell r="BG34">
            <v>0</v>
          </cell>
        </row>
        <row r="35">
          <cell r="A35" t="str">
            <v>Intercompany Interest Expense - LTD/Pushdown Debt</v>
          </cell>
          <cell r="E35">
            <v>29.343341874999997</v>
          </cell>
          <cell r="F35">
            <v>29.343341874999997</v>
          </cell>
          <cell r="G35">
            <v>29.343341874999997</v>
          </cell>
          <cell r="H35">
            <v>29.343341874999997</v>
          </cell>
          <cell r="I35">
            <v>29.343341874999997</v>
          </cell>
          <cell r="J35">
            <v>29.343341874999997</v>
          </cell>
          <cell r="K35">
            <v>29.343341874999997</v>
          </cell>
          <cell r="L35">
            <v>29.343341874999997</v>
          </cell>
          <cell r="M35">
            <v>29.343341874999997</v>
          </cell>
          <cell r="N35">
            <v>29.343341874999997</v>
          </cell>
          <cell r="O35">
            <v>25.538825824999996</v>
          </cell>
          <cell r="P35">
            <v>21.734309775</v>
          </cell>
          <cell r="Q35">
            <v>340.70655434999998</v>
          </cell>
          <cell r="S35">
            <v>21.734309775</v>
          </cell>
          <cell r="T35">
            <v>21.734309775</v>
          </cell>
          <cell r="U35">
            <v>21.734309775</v>
          </cell>
          <cell r="V35">
            <v>21.734309775</v>
          </cell>
          <cell r="W35">
            <v>21.734309775</v>
          </cell>
          <cell r="X35">
            <v>21.734309775</v>
          </cell>
          <cell r="Y35">
            <v>21.734309775</v>
          </cell>
          <cell r="Z35">
            <v>21.734309775</v>
          </cell>
          <cell r="AA35">
            <v>21.734309775</v>
          </cell>
          <cell r="AB35">
            <v>21.734309775</v>
          </cell>
          <cell r="AC35">
            <v>21.734309775</v>
          </cell>
          <cell r="AD35">
            <v>21.734309775</v>
          </cell>
          <cell r="AE35">
            <v>260.81171729999994</v>
          </cell>
          <cell r="AG35">
            <v>21.734309775</v>
          </cell>
          <cell r="AH35">
            <v>21.734309775</v>
          </cell>
          <cell r="AI35">
            <v>21.734309775</v>
          </cell>
          <cell r="AJ35">
            <v>21.734309775</v>
          </cell>
          <cell r="AK35">
            <v>21.734309775</v>
          </cell>
          <cell r="AL35">
            <v>21.734309775</v>
          </cell>
          <cell r="AM35">
            <v>21.734309775</v>
          </cell>
          <cell r="AN35">
            <v>21.734309775</v>
          </cell>
          <cell r="AO35">
            <v>21.734309775</v>
          </cell>
          <cell r="AP35">
            <v>21.734309775</v>
          </cell>
          <cell r="AQ35">
            <v>21.734309775</v>
          </cell>
          <cell r="AR35">
            <v>21.734309775</v>
          </cell>
          <cell r="AS35">
            <v>260.81171729999994</v>
          </cell>
          <cell r="AU35">
            <v>21.734309775</v>
          </cell>
          <cell r="AV35">
            <v>21.734309775</v>
          </cell>
          <cell r="AW35">
            <v>21.734309775</v>
          </cell>
          <cell r="AX35">
            <v>21.734309775</v>
          </cell>
          <cell r="AY35">
            <v>21.734309775</v>
          </cell>
          <cell r="AZ35">
            <v>21.734309775</v>
          </cell>
          <cell r="BA35">
            <v>21.734309775</v>
          </cell>
          <cell r="BB35">
            <v>21.734309775</v>
          </cell>
          <cell r="BC35">
            <v>21.734309775</v>
          </cell>
          <cell r="BD35">
            <v>21.734309775</v>
          </cell>
          <cell r="BE35">
            <v>21.734309775</v>
          </cell>
          <cell r="BF35">
            <v>21.734309775</v>
          </cell>
          <cell r="BG35">
            <v>260.81171729999994</v>
          </cell>
        </row>
        <row r="36">
          <cell r="A36" t="str">
            <v>Intercompany Interest Expense - Money Pool</v>
          </cell>
          <cell r="E36">
            <v>0</v>
          </cell>
          <cell r="F36">
            <v>0</v>
          </cell>
          <cell r="G36">
            <v>0</v>
          </cell>
          <cell r="H36">
            <v>0</v>
          </cell>
          <cell r="I36">
            <v>0</v>
          </cell>
          <cell r="J36">
            <v>0</v>
          </cell>
          <cell r="K36">
            <v>0</v>
          </cell>
          <cell r="L36">
            <v>0</v>
          </cell>
          <cell r="M36">
            <v>0</v>
          </cell>
          <cell r="N36">
            <v>0</v>
          </cell>
          <cell r="O36">
            <v>0</v>
          </cell>
          <cell r="P36">
            <v>0</v>
          </cell>
          <cell r="Q36">
            <v>0</v>
          </cell>
          <cell r="S36">
            <v>0</v>
          </cell>
          <cell r="T36">
            <v>0</v>
          </cell>
          <cell r="U36">
            <v>0</v>
          </cell>
          <cell r="V36">
            <v>0</v>
          </cell>
          <cell r="W36">
            <v>0</v>
          </cell>
          <cell r="X36">
            <v>0</v>
          </cell>
          <cell r="Y36">
            <v>0</v>
          </cell>
          <cell r="Z36">
            <v>0</v>
          </cell>
          <cell r="AA36">
            <v>0</v>
          </cell>
          <cell r="AB36">
            <v>0</v>
          </cell>
          <cell r="AC36">
            <v>0</v>
          </cell>
          <cell r="AD36">
            <v>0</v>
          </cell>
          <cell r="AE36">
            <v>0</v>
          </cell>
          <cell r="AG36">
            <v>0</v>
          </cell>
          <cell r="AH36">
            <v>0</v>
          </cell>
          <cell r="AI36">
            <v>0</v>
          </cell>
          <cell r="AJ36">
            <v>0</v>
          </cell>
          <cell r="AK36">
            <v>0</v>
          </cell>
          <cell r="AL36">
            <v>0</v>
          </cell>
          <cell r="AM36">
            <v>0</v>
          </cell>
          <cell r="AN36">
            <v>0</v>
          </cell>
          <cell r="AO36">
            <v>0</v>
          </cell>
          <cell r="AP36">
            <v>0</v>
          </cell>
          <cell r="AQ36">
            <v>0</v>
          </cell>
          <cell r="AR36">
            <v>0</v>
          </cell>
          <cell r="AS36">
            <v>0</v>
          </cell>
          <cell r="AU36">
            <v>0</v>
          </cell>
          <cell r="AV36">
            <v>0</v>
          </cell>
          <cell r="AW36">
            <v>0</v>
          </cell>
          <cell r="AX36">
            <v>0</v>
          </cell>
          <cell r="AY36">
            <v>0</v>
          </cell>
          <cell r="AZ36">
            <v>0</v>
          </cell>
          <cell r="BA36">
            <v>0</v>
          </cell>
          <cell r="BB36">
            <v>0</v>
          </cell>
          <cell r="BC36">
            <v>0</v>
          </cell>
          <cell r="BD36">
            <v>0</v>
          </cell>
          <cell r="BE36">
            <v>0</v>
          </cell>
          <cell r="BF36">
            <v>0</v>
          </cell>
          <cell r="BG36">
            <v>0</v>
          </cell>
        </row>
        <row r="37">
          <cell r="A37" t="str">
            <v>Debt Discount Expense/Issuance Cost Amortization</v>
          </cell>
          <cell r="E37">
            <v>0</v>
          </cell>
          <cell r="F37">
            <v>0</v>
          </cell>
          <cell r="G37">
            <v>0</v>
          </cell>
          <cell r="H37">
            <v>0</v>
          </cell>
          <cell r="I37">
            <v>0</v>
          </cell>
          <cell r="J37">
            <v>0</v>
          </cell>
          <cell r="K37">
            <v>0</v>
          </cell>
          <cell r="L37">
            <v>0</v>
          </cell>
          <cell r="M37">
            <v>0</v>
          </cell>
          <cell r="N37">
            <v>0</v>
          </cell>
          <cell r="O37">
            <v>0</v>
          </cell>
          <cell r="P37">
            <v>0</v>
          </cell>
          <cell r="Q37">
            <v>0</v>
          </cell>
          <cell r="S37">
            <v>0</v>
          </cell>
          <cell r="T37">
            <v>0</v>
          </cell>
          <cell r="U37">
            <v>0</v>
          </cell>
          <cell r="V37">
            <v>0</v>
          </cell>
          <cell r="W37">
            <v>0</v>
          </cell>
          <cell r="X37">
            <v>0</v>
          </cell>
          <cell r="Y37">
            <v>0</v>
          </cell>
          <cell r="Z37">
            <v>0</v>
          </cell>
          <cell r="AA37">
            <v>0</v>
          </cell>
          <cell r="AB37">
            <v>0</v>
          </cell>
          <cell r="AC37">
            <v>0</v>
          </cell>
          <cell r="AD37">
            <v>0</v>
          </cell>
          <cell r="AE37">
            <v>0</v>
          </cell>
          <cell r="AG37">
            <v>0</v>
          </cell>
          <cell r="AH37">
            <v>0</v>
          </cell>
          <cell r="AI37">
            <v>0</v>
          </cell>
          <cell r="AJ37">
            <v>0</v>
          </cell>
          <cell r="AK37">
            <v>0</v>
          </cell>
          <cell r="AL37">
            <v>0</v>
          </cell>
          <cell r="AM37">
            <v>0</v>
          </cell>
          <cell r="AN37">
            <v>0</v>
          </cell>
          <cell r="AO37">
            <v>0</v>
          </cell>
          <cell r="AP37">
            <v>0</v>
          </cell>
          <cell r="AQ37">
            <v>0</v>
          </cell>
          <cell r="AR37">
            <v>0</v>
          </cell>
          <cell r="AS37">
            <v>0</v>
          </cell>
          <cell r="AU37">
            <v>0</v>
          </cell>
          <cell r="AV37">
            <v>0</v>
          </cell>
          <cell r="AW37">
            <v>0</v>
          </cell>
          <cell r="AX37">
            <v>0</v>
          </cell>
          <cell r="AY37">
            <v>0</v>
          </cell>
          <cell r="AZ37">
            <v>0</v>
          </cell>
          <cell r="BA37">
            <v>0</v>
          </cell>
          <cell r="BB37">
            <v>0</v>
          </cell>
          <cell r="BC37">
            <v>0</v>
          </cell>
          <cell r="BD37">
            <v>0</v>
          </cell>
          <cell r="BE37">
            <v>0</v>
          </cell>
          <cell r="BF37">
            <v>0</v>
          </cell>
          <cell r="BG37">
            <v>0</v>
          </cell>
        </row>
        <row r="38">
          <cell r="A38" t="str">
            <v>Other Interest</v>
          </cell>
          <cell r="Q38">
            <v>0</v>
          </cell>
          <cell r="AE38">
            <v>0</v>
          </cell>
          <cell r="AS38">
            <v>0</v>
          </cell>
          <cell r="BG38">
            <v>0</v>
          </cell>
        </row>
        <row r="39">
          <cell r="A39" t="str">
            <v>AFUDC - Borrowed Funds</v>
          </cell>
          <cell r="Q39">
            <v>0</v>
          </cell>
          <cell r="AE39">
            <v>0</v>
          </cell>
          <cell r="AS39">
            <v>0</v>
          </cell>
          <cell r="BG39">
            <v>0</v>
          </cell>
        </row>
        <row r="40">
          <cell r="A40" t="str">
            <v xml:space="preserve">     Total Interest Charges &amp; Credits</v>
          </cell>
          <cell r="E40">
            <v>29.343341874999997</v>
          </cell>
          <cell r="F40">
            <v>29.343341874999997</v>
          </cell>
          <cell r="G40">
            <v>29.343341874999997</v>
          </cell>
          <cell r="H40">
            <v>29.343341874999997</v>
          </cell>
          <cell r="I40">
            <v>29.343341874999997</v>
          </cell>
          <cell r="J40">
            <v>29.343341874999997</v>
          </cell>
          <cell r="K40">
            <v>29.343341874999997</v>
          </cell>
          <cell r="L40">
            <v>29.343341874999997</v>
          </cell>
          <cell r="M40">
            <v>29.343341874999997</v>
          </cell>
          <cell r="N40">
            <v>29.343341874999997</v>
          </cell>
          <cell r="O40">
            <v>25.538825824999996</v>
          </cell>
          <cell r="P40">
            <v>21.734309775</v>
          </cell>
          <cell r="Q40">
            <v>340.70655434999998</v>
          </cell>
          <cell r="S40">
            <v>21.734309775</v>
          </cell>
          <cell r="T40">
            <v>21.734309775</v>
          </cell>
          <cell r="U40">
            <v>21.734309775</v>
          </cell>
          <cell r="V40">
            <v>21.734309775</v>
          </cell>
          <cell r="W40">
            <v>21.734309775</v>
          </cell>
          <cell r="X40">
            <v>21.734309775</v>
          </cell>
          <cell r="Y40">
            <v>21.734309775</v>
          </cell>
          <cell r="Z40">
            <v>21.734309775</v>
          </cell>
          <cell r="AA40">
            <v>21.734309775</v>
          </cell>
          <cell r="AB40">
            <v>21.734309775</v>
          </cell>
          <cell r="AC40">
            <v>21.734309775</v>
          </cell>
          <cell r="AD40">
            <v>21.734309775</v>
          </cell>
          <cell r="AE40">
            <v>260.81171729999994</v>
          </cell>
          <cell r="AG40">
            <v>21.734309775</v>
          </cell>
          <cell r="AH40">
            <v>21.734309775</v>
          </cell>
          <cell r="AI40">
            <v>21.734309775</v>
          </cell>
          <cell r="AJ40">
            <v>21.734309775</v>
          </cell>
          <cell r="AK40">
            <v>21.734309775</v>
          </cell>
          <cell r="AL40">
            <v>21.734309775</v>
          </cell>
          <cell r="AM40">
            <v>21.734309775</v>
          </cell>
          <cell r="AN40">
            <v>21.734309775</v>
          </cell>
          <cell r="AO40">
            <v>21.734309775</v>
          </cell>
          <cell r="AP40">
            <v>21.734309775</v>
          </cell>
          <cell r="AQ40">
            <v>21.734309775</v>
          </cell>
          <cell r="AR40">
            <v>21.734309775</v>
          </cell>
          <cell r="AS40">
            <v>260.81171729999994</v>
          </cell>
          <cell r="AU40">
            <v>21.734309775</v>
          </cell>
          <cell r="AV40">
            <v>21.734309775</v>
          </cell>
          <cell r="AW40">
            <v>21.734309775</v>
          </cell>
          <cell r="AX40">
            <v>21.734309775</v>
          </cell>
          <cell r="AY40">
            <v>21.734309775</v>
          </cell>
          <cell r="AZ40">
            <v>21.734309775</v>
          </cell>
          <cell r="BA40">
            <v>21.734309775</v>
          </cell>
          <cell r="BB40">
            <v>21.734309775</v>
          </cell>
          <cell r="BC40">
            <v>21.734309775</v>
          </cell>
          <cell r="BD40">
            <v>21.734309775</v>
          </cell>
          <cell r="BE40">
            <v>21.734309775</v>
          </cell>
          <cell r="BF40">
            <v>21.734309775</v>
          </cell>
          <cell r="BG40">
            <v>260.81171729999994</v>
          </cell>
        </row>
        <row r="42">
          <cell r="A42" t="str">
            <v>Net Income from Continuing Operations</v>
          </cell>
          <cell r="E42">
            <v>654.49603414330284</v>
          </cell>
          <cell r="F42">
            <v>474.34301217265016</v>
          </cell>
          <cell r="G42">
            <v>66.561656188513055</v>
          </cell>
          <cell r="H42">
            <v>191.55743646756503</v>
          </cell>
          <cell r="I42">
            <v>197.1745748233653</v>
          </cell>
          <cell r="J42">
            <v>371.97078508208591</v>
          </cell>
          <cell r="K42">
            <v>572.0291676213634</v>
          </cell>
          <cell r="L42">
            <v>338.53423589327809</v>
          </cell>
          <cell r="M42">
            <v>-3.715439920848727</v>
          </cell>
          <cell r="N42">
            <v>-25.679068605130642</v>
          </cell>
          <cell r="O42">
            <v>-48.777764835073619</v>
          </cell>
          <cell r="P42">
            <v>-55.677618528752461</v>
          </cell>
          <cell r="Q42">
            <v>2732.8170105023219</v>
          </cell>
          <cell r="S42">
            <v>659.23751571660671</v>
          </cell>
          <cell r="T42">
            <v>465.15319331626785</v>
          </cell>
          <cell r="U42">
            <v>73.926650498658859</v>
          </cell>
          <cell r="V42">
            <v>186.12276882082568</v>
          </cell>
          <cell r="W42">
            <v>186.34225456703263</v>
          </cell>
          <cell r="X42">
            <v>352.53072822740052</v>
          </cell>
          <cell r="Y42">
            <v>538.41157340292921</v>
          </cell>
          <cell r="Z42">
            <v>304.89897844437604</v>
          </cell>
          <cell r="AA42">
            <v>-31.203511604134036</v>
          </cell>
          <cell r="AB42">
            <v>-56.825575281230172</v>
          </cell>
          <cell r="AC42">
            <v>-82.927915357985427</v>
          </cell>
          <cell r="AD42">
            <v>-96.532620571644429</v>
          </cell>
          <cell r="AE42">
            <v>2499.1340401791022</v>
          </cell>
          <cell r="AG42">
            <v>665.41600144067979</v>
          </cell>
          <cell r="AH42">
            <v>471.16676267667543</v>
          </cell>
          <cell r="AI42">
            <v>83.321600170779831</v>
          </cell>
          <cell r="AJ42">
            <v>192.99859138774121</v>
          </cell>
          <cell r="AK42">
            <v>191.29799300507682</v>
          </cell>
          <cell r="AL42">
            <v>356.75946704865947</v>
          </cell>
          <cell r="AM42">
            <v>537.0800110278891</v>
          </cell>
          <cell r="AN42">
            <v>303.16454050321636</v>
          </cell>
          <cell r="AO42">
            <v>-30.454534381562482</v>
          </cell>
          <cell r="AP42">
            <v>-54.830925113408099</v>
          </cell>
          <cell r="AQ42">
            <v>-81.184286176133341</v>
          </cell>
          <cell r="AR42">
            <v>-95.187009970738359</v>
          </cell>
          <cell r="AS42">
            <v>2539.548211618875</v>
          </cell>
          <cell r="AU42">
            <v>617.28061692704523</v>
          </cell>
          <cell r="AV42">
            <v>423.07185725453525</v>
          </cell>
          <cell r="AW42">
            <v>35.242388255500273</v>
          </cell>
          <cell r="AX42">
            <v>144.9409936166798</v>
          </cell>
          <cell r="AY42">
            <v>142.87604546137953</v>
          </cell>
          <cell r="AZ42">
            <v>307.78114255632596</v>
          </cell>
          <cell r="BA42">
            <v>487.97034112882233</v>
          </cell>
          <cell r="BB42">
            <v>255.6693429880026</v>
          </cell>
          <cell r="BC42">
            <v>-77.803758219492678</v>
          </cell>
          <cell r="BD42">
            <v>-101.65356478174688</v>
          </cell>
          <cell r="BE42">
            <v>-128.01765118952346</v>
          </cell>
          <cell r="BF42">
            <v>-142.59903366795157</v>
          </cell>
          <cell r="BG42">
            <v>1964.7587203295743</v>
          </cell>
        </row>
        <row r="44">
          <cell r="A44" t="str">
            <v>OPERATING INCOME</v>
          </cell>
          <cell r="E44">
            <v>1079.5043935015271</v>
          </cell>
          <cell r="F44">
            <v>750.63034234505415</v>
          </cell>
          <cell r="G44">
            <v>75.572173600788645</v>
          </cell>
          <cell r="H44">
            <v>273.48412711473662</v>
          </cell>
          <cell r="I44">
            <v>287.68538342350303</v>
          </cell>
          <cell r="J44">
            <v>582.56201930803502</v>
          </cell>
          <cell r="K44">
            <v>903.73184100262074</v>
          </cell>
          <cell r="L44">
            <v>507.54233271294436</v>
          </cell>
          <cell r="M44">
            <v>-75.343255885616443</v>
          </cell>
          <cell r="N44">
            <v>-125.86843777077036</v>
          </cell>
          <cell r="O44">
            <v>-166.58039764911928</v>
          </cell>
          <cell r="P44">
            <v>-182.10873329391598</v>
          </cell>
          <cell r="Q44">
            <v>3910.811788409791</v>
          </cell>
          <cell r="S44">
            <v>1026.3564341390145</v>
          </cell>
          <cell r="T44">
            <v>697.0902625424884</v>
          </cell>
          <cell r="U44">
            <v>30.248667642510949</v>
          </cell>
          <cell r="V44">
            <v>220.96195313221978</v>
          </cell>
          <cell r="W44">
            <v>226.56018152241691</v>
          </cell>
          <cell r="X44">
            <v>506.82660585793155</v>
          </cell>
          <cell r="Y44">
            <v>817.42728881995743</v>
          </cell>
          <cell r="Z44">
            <v>421.15478612742919</v>
          </cell>
          <cell r="AA44">
            <v>-151.96303206044817</v>
          </cell>
          <cell r="AB44">
            <v>-194.8942944036564</v>
          </cell>
          <cell r="AC44">
            <v>-236.28075885248433</v>
          </cell>
          <cell r="AD44">
            <v>-257.80458258879662</v>
          </cell>
          <cell r="AE44">
            <v>3105.683511878583</v>
          </cell>
          <cell r="AG44">
            <v>1025.9772577097231</v>
          </cell>
          <cell r="AH44">
            <v>696.34220798764204</v>
          </cell>
          <cell r="AI44">
            <v>34.668269962486342</v>
          </cell>
          <cell r="AJ44">
            <v>221.34293705679451</v>
          </cell>
          <cell r="AK44">
            <v>224.10052266032048</v>
          </cell>
          <cell r="AL44">
            <v>503.19684663544996</v>
          </cell>
          <cell r="AM44">
            <v>809.07354586365375</v>
          </cell>
          <cell r="AN44">
            <v>412.12178539363202</v>
          </cell>
          <cell r="AO44">
            <v>-157.01557821501771</v>
          </cell>
          <cell r="AP44">
            <v>-197.76759556932757</v>
          </cell>
          <cell r="AQ44">
            <v>-239.49542049846013</v>
          </cell>
          <cell r="AR44">
            <v>-261.71843083570809</v>
          </cell>
          <cell r="AS44">
            <v>3070.8263481511881</v>
          </cell>
          <cell r="AU44">
            <v>938.31702897014623</v>
          </cell>
          <cell r="AV44">
            <v>608.68211840741935</v>
          </cell>
          <cell r="AW44">
            <v>-52.73284599113591</v>
          </cell>
          <cell r="AX44">
            <v>133.68342783862909</v>
          </cell>
          <cell r="AY44">
            <v>135.92354461626826</v>
          </cell>
          <cell r="AZ44">
            <v>414.49062005604554</v>
          </cell>
          <cell r="BA44">
            <v>719.84453279413617</v>
          </cell>
          <cell r="BB44">
            <v>325.46791824080128</v>
          </cell>
          <cell r="BC44">
            <v>-243.15220394229942</v>
          </cell>
          <cell r="BD44">
            <v>-283.37497843351383</v>
          </cell>
          <cell r="BE44">
            <v>-325.10322037450817</v>
          </cell>
          <cell r="BF44">
            <v>-347.80637622207632</v>
          </cell>
          <cell r="BG44">
            <v>2024.2395659599104</v>
          </cell>
        </row>
        <row r="46">
          <cell r="A46" t="str">
            <v>Discontinued Operations</v>
          </cell>
        </row>
        <row r="47">
          <cell r="A47" t="str">
            <v xml:space="preserve">  Discontinued Operations, net of tax</v>
          </cell>
          <cell r="Q47">
            <v>0</v>
          </cell>
          <cell r="AE47">
            <v>0</v>
          </cell>
          <cell r="AS47">
            <v>0</v>
          </cell>
          <cell r="BG47">
            <v>0</v>
          </cell>
        </row>
        <row r="48">
          <cell r="A48" t="str">
            <v xml:space="preserve">  Gain on Disposal, net of tax</v>
          </cell>
          <cell r="Q48">
            <v>0</v>
          </cell>
          <cell r="AE48">
            <v>0</v>
          </cell>
          <cell r="AS48">
            <v>0</v>
          </cell>
          <cell r="BG48">
            <v>0</v>
          </cell>
        </row>
        <row r="49">
          <cell r="A49" t="str">
            <v xml:space="preserve">  Loss on Disposal, net of tax</v>
          </cell>
          <cell r="Q49">
            <v>0</v>
          </cell>
          <cell r="AE49">
            <v>0</v>
          </cell>
          <cell r="AS49">
            <v>0</v>
          </cell>
          <cell r="BG49">
            <v>0</v>
          </cell>
        </row>
        <row r="50">
          <cell r="Q50">
            <v>0</v>
          </cell>
          <cell r="AE50">
            <v>0</v>
          </cell>
          <cell r="AS50">
            <v>0</v>
          </cell>
          <cell r="BG50">
            <v>0</v>
          </cell>
        </row>
        <row r="51">
          <cell r="Q51">
            <v>0</v>
          </cell>
          <cell r="AE51">
            <v>0</v>
          </cell>
          <cell r="AS51">
            <v>0</v>
          </cell>
          <cell r="BG51">
            <v>0</v>
          </cell>
        </row>
        <row r="52">
          <cell r="Q52">
            <v>0</v>
          </cell>
          <cell r="AE52">
            <v>0</v>
          </cell>
          <cell r="AS52">
            <v>0</v>
          </cell>
          <cell r="BG52">
            <v>0</v>
          </cell>
        </row>
        <row r="53">
          <cell r="A53" t="str">
            <v>Net Income From Discontinued Operations</v>
          </cell>
          <cell r="E53">
            <v>0</v>
          </cell>
          <cell r="F53">
            <v>0</v>
          </cell>
          <cell r="G53">
            <v>0</v>
          </cell>
          <cell r="H53">
            <v>0</v>
          </cell>
          <cell r="I53">
            <v>0</v>
          </cell>
          <cell r="J53">
            <v>0</v>
          </cell>
          <cell r="K53">
            <v>0</v>
          </cell>
          <cell r="L53">
            <v>0</v>
          </cell>
          <cell r="M53">
            <v>0</v>
          </cell>
          <cell r="N53">
            <v>0</v>
          </cell>
          <cell r="O53">
            <v>0</v>
          </cell>
          <cell r="P53">
            <v>0</v>
          </cell>
          <cell r="Q53">
            <v>0</v>
          </cell>
          <cell r="S53">
            <v>0</v>
          </cell>
          <cell r="T53">
            <v>0</v>
          </cell>
          <cell r="U53">
            <v>0</v>
          </cell>
          <cell r="V53">
            <v>0</v>
          </cell>
          <cell r="W53">
            <v>0</v>
          </cell>
          <cell r="X53">
            <v>0</v>
          </cell>
          <cell r="Y53">
            <v>0</v>
          </cell>
          <cell r="Z53">
            <v>0</v>
          </cell>
          <cell r="AA53">
            <v>0</v>
          </cell>
          <cell r="AB53">
            <v>0</v>
          </cell>
          <cell r="AC53">
            <v>0</v>
          </cell>
          <cell r="AD53">
            <v>0</v>
          </cell>
          <cell r="AE53">
            <v>0</v>
          </cell>
          <cell r="AG53">
            <v>0</v>
          </cell>
          <cell r="AH53">
            <v>0</v>
          </cell>
          <cell r="AI53">
            <v>0</v>
          </cell>
          <cell r="AJ53">
            <v>0</v>
          </cell>
          <cell r="AK53">
            <v>0</v>
          </cell>
          <cell r="AL53">
            <v>0</v>
          </cell>
          <cell r="AM53">
            <v>0</v>
          </cell>
          <cell r="AN53">
            <v>0</v>
          </cell>
          <cell r="AO53">
            <v>0</v>
          </cell>
          <cell r="AP53">
            <v>0</v>
          </cell>
          <cell r="AQ53">
            <v>0</v>
          </cell>
          <cell r="AR53">
            <v>0</v>
          </cell>
          <cell r="AS53">
            <v>0</v>
          </cell>
          <cell r="AU53">
            <v>0</v>
          </cell>
          <cell r="AV53">
            <v>0</v>
          </cell>
          <cell r="AW53">
            <v>0</v>
          </cell>
          <cell r="AX53">
            <v>0</v>
          </cell>
          <cell r="AY53">
            <v>0</v>
          </cell>
          <cell r="AZ53">
            <v>0</v>
          </cell>
          <cell r="BA53">
            <v>0</v>
          </cell>
          <cell r="BB53">
            <v>0</v>
          </cell>
          <cell r="BC53">
            <v>0</v>
          </cell>
          <cell r="BD53">
            <v>0</v>
          </cell>
          <cell r="BE53">
            <v>0</v>
          </cell>
          <cell r="BF53">
            <v>0</v>
          </cell>
          <cell r="BG53">
            <v>0</v>
          </cell>
        </row>
        <row r="59">
          <cell r="A59" t="str">
            <v>Net Income before Extraordinary Items</v>
          </cell>
          <cell r="E59">
            <v>654.49603414330284</v>
          </cell>
          <cell r="F59">
            <v>474.34301217265016</v>
          </cell>
          <cell r="G59">
            <v>66.561656188513055</v>
          </cell>
          <cell r="H59">
            <v>191.55743646756503</v>
          </cell>
          <cell r="I59">
            <v>197.1745748233653</v>
          </cell>
          <cell r="J59">
            <v>371.97078508208591</v>
          </cell>
          <cell r="K59">
            <v>572.0291676213634</v>
          </cell>
          <cell r="L59">
            <v>338.53423589327809</v>
          </cell>
          <cell r="M59">
            <v>-3.715439920848727</v>
          </cell>
          <cell r="N59">
            <v>-25.679068605130642</v>
          </cell>
          <cell r="O59">
            <v>-48.777764835073619</v>
          </cell>
          <cell r="P59">
            <v>-55.677618528752461</v>
          </cell>
          <cell r="Q59">
            <v>2732.8170105023219</v>
          </cell>
          <cell r="S59">
            <v>659.23751571660671</v>
          </cell>
          <cell r="T59">
            <v>465.15319331626785</v>
          </cell>
          <cell r="U59">
            <v>73.926650498658859</v>
          </cell>
          <cell r="V59">
            <v>186.12276882082568</v>
          </cell>
          <cell r="W59">
            <v>186.34225456703263</v>
          </cell>
          <cell r="X59">
            <v>352.53072822740052</v>
          </cell>
          <cell r="Y59">
            <v>538.41157340292921</v>
          </cell>
          <cell r="Z59">
            <v>304.89897844437604</v>
          </cell>
          <cell r="AA59">
            <v>-31.203511604134036</v>
          </cell>
          <cell r="AB59">
            <v>-56.825575281230172</v>
          </cell>
          <cell r="AC59">
            <v>-82.927915357985427</v>
          </cell>
          <cell r="AD59">
            <v>-96.532620571644429</v>
          </cell>
          <cell r="AE59">
            <v>2499.1340401791022</v>
          </cell>
          <cell r="AG59">
            <v>665.41600144067979</v>
          </cell>
          <cell r="AH59">
            <v>471.16676267667543</v>
          </cell>
          <cell r="AI59">
            <v>83.321600170779831</v>
          </cell>
          <cell r="AJ59">
            <v>192.99859138774121</v>
          </cell>
          <cell r="AK59">
            <v>191.29799300507682</v>
          </cell>
          <cell r="AL59">
            <v>356.75946704865947</v>
          </cell>
          <cell r="AM59">
            <v>537.0800110278891</v>
          </cell>
          <cell r="AN59">
            <v>303.16454050321636</v>
          </cell>
          <cell r="AO59">
            <v>-30.454534381562482</v>
          </cell>
          <cell r="AP59">
            <v>-54.830925113408099</v>
          </cell>
          <cell r="AQ59">
            <v>-81.184286176133341</v>
          </cell>
          <cell r="AR59">
            <v>-95.187009970738359</v>
          </cell>
          <cell r="AS59">
            <v>2539.548211618875</v>
          </cell>
          <cell r="AU59">
            <v>617.28061692704523</v>
          </cell>
          <cell r="AV59">
            <v>423.07185725453525</v>
          </cell>
          <cell r="AW59">
            <v>35.242388255500273</v>
          </cell>
          <cell r="AX59">
            <v>144.9409936166798</v>
          </cell>
          <cell r="AY59">
            <v>142.87604546137953</v>
          </cell>
          <cell r="AZ59">
            <v>307.78114255632596</v>
          </cell>
          <cell r="BA59">
            <v>487.97034112882233</v>
          </cell>
          <cell r="BB59">
            <v>255.6693429880026</v>
          </cell>
          <cell r="BC59">
            <v>-77.803758219492678</v>
          </cell>
          <cell r="BD59">
            <v>-101.65356478174688</v>
          </cell>
          <cell r="BE59">
            <v>-128.01765118952346</v>
          </cell>
          <cell r="BF59">
            <v>-142.59903366795157</v>
          </cell>
          <cell r="BG59">
            <v>1964.7587203295743</v>
          </cell>
        </row>
        <row r="61">
          <cell r="A61" t="str">
            <v>Income from Extraordinary Items</v>
          </cell>
          <cell r="Q61">
            <v>0</v>
          </cell>
          <cell r="AE61">
            <v>0</v>
          </cell>
          <cell r="AS61">
            <v>0</v>
          </cell>
          <cell r="BG61">
            <v>0</v>
          </cell>
        </row>
        <row r="66">
          <cell r="A66" t="str">
            <v>Net Income</v>
          </cell>
          <cell r="E66">
            <v>654.49603414330284</v>
          </cell>
          <cell r="F66">
            <v>474.34301217265016</v>
          </cell>
          <cell r="G66">
            <v>66.561656188513055</v>
          </cell>
          <cell r="H66">
            <v>191.55743646756503</v>
          </cell>
          <cell r="I66">
            <v>197.1745748233653</v>
          </cell>
          <cell r="J66">
            <v>371.97078508208591</v>
          </cell>
          <cell r="K66">
            <v>572.0291676213634</v>
          </cell>
          <cell r="L66">
            <v>338.53423589327809</v>
          </cell>
          <cell r="M66">
            <v>-3.715439920848727</v>
          </cell>
          <cell r="N66">
            <v>-25.679068605130642</v>
          </cell>
          <cell r="O66">
            <v>-48.777764835073619</v>
          </cell>
          <cell r="P66">
            <v>-55.677618528752461</v>
          </cell>
          <cell r="Q66">
            <v>2732.8170105023219</v>
          </cell>
          <cell r="S66">
            <v>659.23751571660671</v>
          </cell>
          <cell r="T66">
            <v>465.15319331626785</v>
          </cell>
          <cell r="U66">
            <v>73.926650498658859</v>
          </cell>
          <cell r="V66">
            <v>186.12276882082568</v>
          </cell>
          <cell r="W66">
            <v>186.34225456703263</v>
          </cell>
          <cell r="X66">
            <v>352.53072822740052</v>
          </cell>
          <cell r="Y66">
            <v>538.41157340292921</v>
          </cell>
          <cell r="Z66">
            <v>304.89897844437604</v>
          </cell>
          <cell r="AA66">
            <v>-31.203511604134036</v>
          </cell>
          <cell r="AB66">
            <v>-56.825575281230172</v>
          </cell>
          <cell r="AC66">
            <v>-82.927915357985427</v>
          </cell>
          <cell r="AD66">
            <v>-96.532620571644429</v>
          </cell>
          <cell r="AE66">
            <v>2499.1340401791022</v>
          </cell>
          <cell r="AG66">
            <v>665.41600144067979</v>
          </cell>
          <cell r="AH66">
            <v>471.16676267667543</v>
          </cell>
          <cell r="AI66">
            <v>83.321600170779831</v>
          </cell>
          <cell r="AJ66">
            <v>192.99859138774121</v>
          </cell>
          <cell r="AK66">
            <v>191.29799300507682</v>
          </cell>
          <cell r="AL66">
            <v>356.75946704865947</v>
          </cell>
          <cell r="AM66">
            <v>537.0800110278891</v>
          </cell>
          <cell r="AN66">
            <v>303.16454050321636</v>
          </cell>
          <cell r="AO66">
            <v>-30.454534381562482</v>
          </cell>
          <cell r="AP66">
            <v>-54.830925113408099</v>
          </cell>
          <cell r="AQ66">
            <v>-81.184286176133341</v>
          </cell>
          <cell r="AR66">
            <v>-95.187009970738359</v>
          </cell>
          <cell r="AS66">
            <v>2539.548211618875</v>
          </cell>
          <cell r="AU66">
            <v>617.28061692704523</v>
          </cell>
          <cell r="AV66">
            <v>423.07185725453525</v>
          </cell>
          <cell r="AW66">
            <v>35.242388255500273</v>
          </cell>
          <cell r="AX66">
            <v>144.9409936166798</v>
          </cell>
          <cell r="AY66">
            <v>142.87604546137953</v>
          </cell>
          <cell r="AZ66">
            <v>307.78114255632596</v>
          </cell>
          <cell r="BA66">
            <v>487.97034112882233</v>
          </cell>
          <cell r="BB66">
            <v>255.6693429880026</v>
          </cell>
          <cell r="BC66">
            <v>-77.803758219492678</v>
          </cell>
          <cell r="BD66">
            <v>-101.65356478174688</v>
          </cell>
          <cell r="BE66">
            <v>-128.01765118952346</v>
          </cell>
          <cell r="BF66">
            <v>-142.59903366795157</v>
          </cell>
          <cell r="BG66">
            <v>1964.7587203295743</v>
          </cell>
        </row>
        <row r="68">
          <cell r="A68" t="str">
            <v>Preferred Dividends</v>
          </cell>
          <cell r="Q68">
            <v>0</v>
          </cell>
          <cell r="AE68">
            <v>0</v>
          </cell>
          <cell r="AS68">
            <v>0</v>
          </cell>
          <cell r="BG68">
            <v>0</v>
          </cell>
        </row>
        <row r="71">
          <cell r="A71" t="str">
            <v>Net Earnings for Common Stock</v>
          </cell>
          <cell r="E71">
            <v>654.49603414330284</v>
          </cell>
          <cell r="F71">
            <v>474.34301217265016</v>
          </cell>
          <cell r="G71">
            <v>66.561656188513055</v>
          </cell>
          <cell r="H71">
            <v>191.55743646756503</v>
          </cell>
          <cell r="I71">
            <v>197.1745748233653</v>
          </cell>
          <cell r="J71">
            <v>371.97078508208591</v>
          </cell>
          <cell r="K71">
            <v>572.0291676213634</v>
          </cell>
          <cell r="L71">
            <v>338.53423589327809</v>
          </cell>
          <cell r="M71">
            <v>-3.715439920848727</v>
          </cell>
          <cell r="N71">
            <v>-25.679068605130642</v>
          </cell>
          <cell r="O71">
            <v>-48.777764835073619</v>
          </cell>
          <cell r="P71">
            <v>-55.677618528752461</v>
          </cell>
          <cell r="Q71">
            <v>2732.8170105023219</v>
          </cell>
          <cell r="S71">
            <v>659.23751571660671</v>
          </cell>
          <cell r="T71">
            <v>465.15319331626785</v>
          </cell>
          <cell r="U71">
            <v>73.926650498658859</v>
          </cell>
          <cell r="V71">
            <v>186.12276882082568</v>
          </cell>
          <cell r="W71">
            <v>186.34225456703263</v>
          </cell>
          <cell r="X71">
            <v>352.53072822740052</v>
          </cell>
          <cell r="Y71">
            <v>538.41157340292921</v>
          </cell>
          <cell r="Z71">
            <v>304.89897844437604</v>
          </cell>
          <cell r="AA71">
            <v>-31.203511604134036</v>
          </cell>
          <cell r="AB71">
            <v>-56.825575281230172</v>
          </cell>
          <cell r="AC71">
            <v>-82.927915357985427</v>
          </cell>
          <cell r="AD71">
            <v>-96.532620571644429</v>
          </cell>
          <cell r="AE71">
            <v>2499.1340401791022</v>
          </cell>
          <cell r="AG71">
            <v>665.41600144067979</v>
          </cell>
          <cell r="AH71">
            <v>471.16676267667543</v>
          </cell>
          <cell r="AI71">
            <v>83.321600170779831</v>
          </cell>
          <cell r="AJ71">
            <v>192.99859138774121</v>
          </cell>
          <cell r="AK71">
            <v>191.29799300507682</v>
          </cell>
          <cell r="AL71">
            <v>356.75946704865947</v>
          </cell>
          <cell r="AM71">
            <v>537.0800110278891</v>
          </cell>
          <cell r="AN71">
            <v>303.16454050321636</v>
          </cell>
          <cell r="AO71">
            <v>-30.454534381562482</v>
          </cell>
          <cell r="AP71">
            <v>-54.830925113408099</v>
          </cell>
          <cell r="AQ71">
            <v>-81.184286176133341</v>
          </cell>
          <cell r="AR71">
            <v>-95.187009970738359</v>
          </cell>
          <cell r="AS71">
            <v>2539.548211618875</v>
          </cell>
          <cell r="AU71">
            <v>617.28061692704523</v>
          </cell>
          <cell r="AV71">
            <v>423.07185725453525</v>
          </cell>
          <cell r="AW71">
            <v>35.242388255500273</v>
          </cell>
          <cell r="AX71">
            <v>144.9409936166798</v>
          </cell>
          <cell r="AY71">
            <v>142.87604546137953</v>
          </cell>
          <cell r="AZ71">
            <v>307.78114255632596</v>
          </cell>
          <cell r="BA71">
            <v>487.97034112882233</v>
          </cell>
          <cell r="BB71">
            <v>255.6693429880026</v>
          </cell>
          <cell r="BC71">
            <v>-77.803758219492678</v>
          </cell>
          <cell r="BD71">
            <v>-101.65356478174688</v>
          </cell>
          <cell r="BE71">
            <v>-128.01765118952346</v>
          </cell>
          <cell r="BF71">
            <v>-142.59903366795157</v>
          </cell>
          <cell r="BG71">
            <v>1964.7587203295743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Graphs"/>
      <sheetName val="IS"/>
      <sheetName val="Program Scaling Factors"/>
      <sheetName val="PrevQ_Derivative Inventory"/>
    </sheetNames>
    <sheetDataSet>
      <sheetData sheetId="0" refreshError="1">
        <row r="6">
          <cell r="BZ6" t="str">
            <v>Marketing Services</v>
          </cell>
          <cell r="CB6" t="str">
            <v>Page 7</v>
          </cell>
          <cell r="CW6" t="str">
            <v>Marketing Services</v>
          </cell>
          <cell r="CY6" t="str">
            <v>Page 6</v>
          </cell>
          <cell r="ER6" t="str">
            <v>Marketing Services</v>
          </cell>
          <cell r="ES6" t="str">
            <v>Page 9</v>
          </cell>
          <cell r="FM6" t="str">
            <v>Marketing Services</v>
          </cell>
          <cell r="FO6" t="str">
            <v>Page 8</v>
          </cell>
        </row>
        <row r="7">
          <cell r="BR7" t="str">
            <v>KEYSPAN  ENERGY DELIVERY VOLUME RESULTS</v>
          </cell>
          <cell r="CO7" t="str">
            <v>KEYSPAN  ENERGY DELIVERY REMAINING PERIOD MARGIN FORECAST</v>
          </cell>
          <cell r="EJ7" t="str">
            <v>KEYSPAN  ENERGY DELIVERY YEP 2000 VOLUME VS 1999</v>
          </cell>
          <cell r="FE7" t="str">
            <v>KEYSPAN  ENERGY DELIVERY YEP 2000 MARGIN VS 1999</v>
          </cell>
        </row>
        <row r="9">
          <cell r="BR9" t="str">
            <v>NORMALIZED ACTUALS 2000 vs 1999 (Mdt)</v>
          </cell>
          <cell r="CO9" t="str">
            <v>Year End Projected (YEP) vs Forecast with Minimum and Maximum Ranges</v>
          </cell>
          <cell r="EJ9" t="str">
            <v>YEP 2000 vs 1999</v>
          </cell>
          <cell r="FE9" t="str">
            <v>YEP 2000 vs 1999</v>
          </cell>
        </row>
        <row r="10">
          <cell r="BR10" t="str">
            <v>(Results through October 2000)</v>
          </cell>
          <cell r="CO10" t="str">
            <v>($000)</v>
          </cell>
          <cell r="EJ10" t="str">
            <v>(Volumes Mdt)</v>
          </cell>
          <cell r="FE10" t="str">
            <v>(Margin $000)</v>
          </cell>
        </row>
        <row r="16">
          <cell r="BU16" t="str">
            <v xml:space="preserve">                       Keyspan Energy Delivery Volumes (Combined)</v>
          </cell>
          <cell r="CQ16" t="str">
            <v xml:space="preserve">                                 Keyspan Energy Delivery YEP Margins (Combined) ($000)</v>
          </cell>
          <cell r="EM16" t="str">
            <v>Keyspan Energy Delivery Volumes (Combined)</v>
          </cell>
          <cell r="FH16" t="str">
            <v xml:space="preserve">               Keyspan Energy Delivery Margins (Combined)</v>
          </cell>
        </row>
        <row r="17">
          <cell r="EO17" t="str">
            <v>Forecast</v>
          </cell>
          <cell r="EQ17" t="str">
            <v>YEP vs 1999</v>
          </cell>
          <cell r="ER17" t="str">
            <v>YEP vs 1999</v>
          </cell>
          <cell r="FJ17" t="str">
            <v>Forecast</v>
          </cell>
          <cell r="FL17" t="str">
            <v>YEP vs 1999</v>
          </cell>
          <cell r="FM17" t="str">
            <v>YEP vs 1999</v>
          </cell>
        </row>
        <row r="18">
          <cell r="BV18">
            <v>2000</v>
          </cell>
          <cell r="BW18">
            <v>1999</v>
          </cell>
          <cell r="BY18" t="str">
            <v>Variation</v>
          </cell>
          <cell r="BZ18" t="str">
            <v>% Variation</v>
          </cell>
          <cell r="CR18" t="str">
            <v>YEP</v>
          </cell>
          <cell r="CS18" t="str">
            <v>Forecast</v>
          </cell>
          <cell r="CT18" t="str">
            <v>Difference</v>
          </cell>
          <cell r="CU18" t="str">
            <v>% Difference</v>
          </cell>
          <cell r="CV18" t="str">
            <v>Min</v>
          </cell>
          <cell r="CW18" t="str">
            <v>Max</v>
          </cell>
          <cell r="EN18" t="str">
            <v>YEP 2000</v>
          </cell>
          <cell r="EO18">
            <v>2000</v>
          </cell>
          <cell r="EP18">
            <v>1999</v>
          </cell>
          <cell r="EQ18" t="str">
            <v>Variation</v>
          </cell>
          <cell r="ER18" t="str">
            <v>% Variation</v>
          </cell>
          <cell r="FI18" t="str">
            <v>YEP 2000</v>
          </cell>
          <cell r="FJ18">
            <v>2000</v>
          </cell>
          <cell r="FK18">
            <v>1999</v>
          </cell>
          <cell r="FL18" t="str">
            <v>Variation</v>
          </cell>
          <cell r="FM18" t="str">
            <v>% Variation</v>
          </cell>
        </row>
        <row r="19">
          <cell r="BU19" t="str">
            <v>Firm Normalized</v>
          </cell>
          <cell r="BV19">
            <v>0</v>
          </cell>
          <cell r="BW19" t="e">
            <v>#REF!</v>
          </cell>
          <cell r="BY19" t="e">
            <v>#REF!</v>
          </cell>
          <cell r="BZ19" t="e">
            <v>#REF!</v>
          </cell>
          <cell r="CQ19" t="str">
            <v>Firm</v>
          </cell>
          <cell r="CR19">
            <v>867296.51300000004</v>
          </cell>
          <cell r="CS19">
            <v>867296.51300000004</v>
          </cell>
          <cell r="CT19">
            <v>0</v>
          </cell>
          <cell r="CU19">
            <v>0</v>
          </cell>
          <cell r="CV19">
            <v>863864.51300000004</v>
          </cell>
          <cell r="CW19">
            <v>869114.51300000004</v>
          </cell>
          <cell r="EM19" t="str">
            <v>Firm Normalized</v>
          </cell>
          <cell r="EN19" t="e">
            <v>#REF!</v>
          </cell>
          <cell r="EO19" t="e">
            <v>#REF!</v>
          </cell>
          <cell r="EP19" t="e">
            <v>#REF!</v>
          </cell>
          <cell r="EQ19" t="e">
            <v>#REF!</v>
          </cell>
          <cell r="ER19" t="e">
            <v>#REF!</v>
          </cell>
          <cell r="FH19" t="str">
            <v>Firm</v>
          </cell>
          <cell r="FI19">
            <v>867296.51300000004</v>
          </cell>
          <cell r="FJ19">
            <v>867296.51300000004</v>
          </cell>
          <cell r="FK19">
            <v>845383</v>
          </cell>
          <cell r="FL19">
            <v>21913.513000000035</v>
          </cell>
          <cell r="FM19">
            <v>2.5921402488576328E-2</v>
          </cell>
        </row>
        <row r="20">
          <cell r="BU20" t="str">
            <v>TC</v>
          </cell>
          <cell r="BV20">
            <v>0</v>
          </cell>
          <cell r="BW20">
            <v>0</v>
          </cell>
          <cell r="BY20">
            <v>0</v>
          </cell>
          <cell r="BZ20" t="e">
            <v>#DIV/0!</v>
          </cell>
          <cell r="CQ20" t="str">
            <v>TC</v>
          </cell>
          <cell r="CR20">
            <v>0</v>
          </cell>
          <cell r="CS20">
            <v>0</v>
          </cell>
          <cell r="CT20">
            <v>0</v>
          </cell>
          <cell r="CU20" t="e">
            <v>#DIV/0!</v>
          </cell>
          <cell r="CV20">
            <v>0</v>
          </cell>
          <cell r="CW20">
            <v>0</v>
          </cell>
          <cell r="EM20" t="str">
            <v>TC</v>
          </cell>
          <cell r="EN20">
            <v>0</v>
          </cell>
          <cell r="EO20">
            <v>0</v>
          </cell>
          <cell r="EP20">
            <v>0</v>
          </cell>
          <cell r="EQ20">
            <v>0</v>
          </cell>
          <cell r="ER20" t="e">
            <v>#DIV/0!</v>
          </cell>
          <cell r="FH20" t="str">
            <v>TC</v>
          </cell>
          <cell r="FI20">
            <v>0</v>
          </cell>
          <cell r="FJ20">
            <v>0</v>
          </cell>
          <cell r="FK20">
            <v>0</v>
          </cell>
          <cell r="FL20">
            <v>0</v>
          </cell>
          <cell r="FM20" t="e">
            <v>#DIV/0!</v>
          </cell>
        </row>
        <row r="21">
          <cell r="BU21" t="str">
            <v>Interruptible</v>
          </cell>
          <cell r="BV21">
            <v>0</v>
          </cell>
          <cell r="BW21" t="e">
            <v>#REF!</v>
          </cell>
          <cell r="BY21" t="e">
            <v>#REF!</v>
          </cell>
          <cell r="BZ21" t="e">
            <v>#REF!</v>
          </cell>
          <cell r="CQ21" t="str">
            <v>Interruptible</v>
          </cell>
          <cell r="CR21">
            <v>12033.001</v>
          </cell>
          <cell r="CS21">
            <v>12033.001</v>
          </cell>
          <cell r="CT21">
            <v>0</v>
          </cell>
          <cell r="CU21">
            <v>0</v>
          </cell>
          <cell r="CV21">
            <v>12033.001</v>
          </cell>
          <cell r="CW21">
            <v>12033.001</v>
          </cell>
          <cell r="EM21" t="str">
            <v>Interruptible</v>
          </cell>
          <cell r="EN21" t="e">
            <v>#REF!</v>
          </cell>
          <cell r="EO21" t="e">
            <v>#REF!</v>
          </cell>
          <cell r="EP21" t="e">
            <v>#REF!</v>
          </cell>
          <cell r="EQ21" t="e">
            <v>#REF!</v>
          </cell>
          <cell r="ER21" t="e">
            <v>#REF!</v>
          </cell>
          <cell r="FH21" t="str">
            <v>Interruptible</v>
          </cell>
          <cell r="FI21">
            <v>12033.001</v>
          </cell>
          <cell r="FJ21">
            <v>12033.001</v>
          </cell>
          <cell r="FK21">
            <v>9295</v>
          </cell>
          <cell r="FL21">
            <v>2738.0010000000002</v>
          </cell>
          <cell r="FM21">
            <v>0.29456707907477142</v>
          </cell>
        </row>
        <row r="22">
          <cell r="BU22" t="str">
            <v>Total</v>
          </cell>
          <cell r="BV22">
            <v>0</v>
          </cell>
          <cell r="BW22" t="e">
            <v>#REF!</v>
          </cell>
          <cell r="BY22" t="e">
            <v>#REF!</v>
          </cell>
          <cell r="BZ22" t="e">
            <v>#REF!</v>
          </cell>
          <cell r="CQ22" t="str">
            <v>Enron/Hub</v>
          </cell>
          <cell r="CR22">
            <v>0</v>
          </cell>
          <cell r="CS22">
            <v>0</v>
          </cell>
          <cell r="CT22">
            <v>0</v>
          </cell>
          <cell r="CU22" t="e">
            <v>#DIV/0!</v>
          </cell>
          <cell r="CV22">
            <v>0</v>
          </cell>
          <cell r="CW22">
            <v>0</v>
          </cell>
          <cell r="EM22" t="str">
            <v>Total</v>
          </cell>
          <cell r="EN22" t="e">
            <v>#REF!</v>
          </cell>
          <cell r="EO22" t="e">
            <v>#REF!</v>
          </cell>
          <cell r="EP22" t="e">
            <v>#REF!</v>
          </cell>
          <cell r="EQ22" t="e">
            <v>#REF!</v>
          </cell>
          <cell r="ER22" t="e">
            <v>#REF!</v>
          </cell>
          <cell r="FH22" t="str">
            <v>Enron/Hub</v>
          </cell>
          <cell r="FI22">
            <v>0</v>
          </cell>
          <cell r="FJ22">
            <v>0</v>
          </cell>
          <cell r="FK22">
            <v>0</v>
          </cell>
          <cell r="FL22">
            <v>0</v>
          </cell>
          <cell r="FM22" t="e">
            <v>#DIV/0!</v>
          </cell>
        </row>
        <row r="23">
          <cell r="CQ23" t="str">
            <v>Other</v>
          </cell>
          <cell r="CR23">
            <v>29774.2</v>
          </cell>
          <cell r="CS23">
            <v>29774.2</v>
          </cell>
          <cell r="CT23">
            <v>0</v>
          </cell>
          <cell r="CU23">
            <v>0</v>
          </cell>
          <cell r="CV23">
            <v>29774.2</v>
          </cell>
          <cell r="CW23">
            <v>30174.2</v>
          </cell>
          <cell r="FH23" t="str">
            <v>UFG Incentive</v>
          </cell>
          <cell r="FI23">
            <v>0</v>
          </cell>
          <cell r="FJ23">
            <v>0</v>
          </cell>
          <cell r="FK23">
            <v>0</v>
          </cell>
          <cell r="FL23">
            <v>0</v>
          </cell>
          <cell r="FM23" t="e">
            <v>#DIV/0!</v>
          </cell>
        </row>
        <row r="24">
          <cell r="CQ24" t="str">
            <v>Property Tax</v>
          </cell>
          <cell r="CR24">
            <v>0</v>
          </cell>
          <cell r="CS24">
            <v>0</v>
          </cell>
          <cell r="CT24">
            <v>0</v>
          </cell>
          <cell r="CU24" t="str">
            <v>NA</v>
          </cell>
          <cell r="CV24">
            <v>0</v>
          </cell>
          <cell r="CW24">
            <v>0</v>
          </cell>
          <cell r="FH24" t="str">
            <v>Other Revenues</v>
          </cell>
          <cell r="FI24">
            <v>28368.2</v>
          </cell>
          <cell r="FJ24">
            <v>29774.2</v>
          </cell>
          <cell r="FK24">
            <v>29018</v>
          </cell>
          <cell r="FL24">
            <v>-649.79999999999927</v>
          </cell>
          <cell r="FM24">
            <v>-2.2392997449858676E-2</v>
          </cell>
        </row>
        <row r="25">
          <cell r="CQ25" t="str">
            <v>Total</v>
          </cell>
          <cell r="CR25">
            <v>909103.71400000004</v>
          </cell>
          <cell r="CS25">
            <v>909103.71400000004</v>
          </cell>
          <cell r="CT25">
            <v>0</v>
          </cell>
          <cell r="CU25">
            <v>0</v>
          </cell>
          <cell r="CV25">
            <v>905671.71400000004</v>
          </cell>
          <cell r="CW25">
            <v>911321.71400000004</v>
          </cell>
          <cell r="FH25" t="str">
            <v>Earnings Adjustment</v>
          </cell>
          <cell r="FI25">
            <v>0</v>
          </cell>
          <cell r="FJ25">
            <v>0</v>
          </cell>
          <cell r="FK25">
            <v>0</v>
          </cell>
          <cell r="FL25">
            <v>0</v>
          </cell>
          <cell r="FM25" t="str">
            <v>NA</v>
          </cell>
        </row>
        <row r="26">
          <cell r="FH26">
            <v>0</v>
          </cell>
          <cell r="FI26">
            <v>0</v>
          </cell>
          <cell r="FJ26">
            <v>0</v>
          </cell>
          <cell r="FK26">
            <v>0</v>
          </cell>
          <cell r="FL26">
            <v>0</v>
          </cell>
          <cell r="FM26" t="str">
            <v>NA</v>
          </cell>
        </row>
        <row r="27">
          <cell r="FH27" t="str">
            <v>Total</v>
          </cell>
          <cell r="FI27">
            <v>907697.71400000004</v>
          </cell>
          <cell r="FJ27">
            <v>909103.71400000004</v>
          </cell>
          <cell r="FK27">
            <v>883696</v>
          </cell>
          <cell r="FL27">
            <v>24001.714000000036</v>
          </cell>
          <cell r="FM27">
            <v>2.7160600477992514E-2</v>
          </cell>
        </row>
        <row r="43">
          <cell r="EI43" t="str">
            <v>New York Volumes</v>
          </cell>
          <cell r="EQ43" t="str">
            <v>Long Island Volumes</v>
          </cell>
        </row>
        <row r="44">
          <cell r="BQ44" t="str">
            <v>New York Volumes</v>
          </cell>
          <cell r="BY44" t="str">
            <v>Long Island Volumes</v>
          </cell>
          <cell r="EK44" t="str">
            <v>Forecast</v>
          </cell>
          <cell r="EM44" t="str">
            <v>YEP vs 1999</v>
          </cell>
          <cell r="EN44" t="str">
            <v>YEP vs 1999</v>
          </cell>
          <cell r="ES44" t="str">
            <v>Forecast</v>
          </cell>
          <cell r="EU44" t="str">
            <v>YEP vs 1999</v>
          </cell>
          <cell r="EV44" t="str">
            <v>YEP vs 1999</v>
          </cell>
        </row>
        <row r="45">
          <cell r="BR45">
            <v>2000</v>
          </cell>
          <cell r="BS45">
            <v>1999</v>
          </cell>
          <cell r="BU45" t="str">
            <v>Variation</v>
          </cell>
          <cell r="BV45" t="str">
            <v>% Variation</v>
          </cell>
          <cell r="BZ45">
            <v>2000</v>
          </cell>
          <cell r="CA45">
            <v>1999</v>
          </cell>
          <cell r="CC45" t="str">
            <v>Variation</v>
          </cell>
          <cell r="CD45" t="str">
            <v>% Variation</v>
          </cell>
          <cell r="EJ45" t="str">
            <v>YEP 2000</v>
          </cell>
          <cell r="EK45">
            <v>2000</v>
          </cell>
          <cell r="EL45">
            <v>1999</v>
          </cell>
          <cell r="EM45" t="str">
            <v>Variation</v>
          </cell>
          <cell r="EN45" t="str">
            <v>% Variation</v>
          </cell>
          <cell r="ER45" t="str">
            <v>YEP 2000</v>
          </cell>
          <cell r="ES45">
            <v>2000</v>
          </cell>
          <cell r="ET45">
            <v>1999</v>
          </cell>
          <cell r="EU45" t="str">
            <v>Variation</v>
          </cell>
          <cell r="EV45" t="str">
            <v>% Variation</v>
          </cell>
        </row>
        <row r="46">
          <cell r="BQ46" t="str">
            <v>Firm Normalized</v>
          </cell>
          <cell r="BR46">
            <v>0</v>
          </cell>
          <cell r="BS46" t="e">
            <v>#REF!</v>
          </cell>
          <cell r="BU46" t="e">
            <v>#REF!</v>
          </cell>
          <cell r="BV46" t="e">
            <v>#REF!</v>
          </cell>
          <cell r="BY46" t="str">
            <v>Firm Normalized</v>
          </cell>
          <cell r="BZ46">
            <v>0</v>
          </cell>
          <cell r="CA46">
            <v>48051</v>
          </cell>
          <cell r="CC46">
            <v>-48051</v>
          </cell>
          <cell r="CD46">
            <v>-1</v>
          </cell>
          <cell r="CN46" t="str">
            <v>New York YEP Margins ($000)</v>
          </cell>
          <cell r="CV46" t="str">
            <v>Long Island YEP Margins ($000)</v>
          </cell>
          <cell r="EI46" t="str">
            <v>Firm Normalized</v>
          </cell>
          <cell r="EJ46" t="e">
            <v>#REF!</v>
          </cell>
          <cell r="EK46" t="e">
            <v>#REF!</v>
          </cell>
          <cell r="EL46" t="e">
            <v>#REF!</v>
          </cell>
          <cell r="EM46" t="e">
            <v>#REF!</v>
          </cell>
          <cell r="EN46" t="e">
            <v>#REF!</v>
          </cell>
          <cell r="EQ46" t="str">
            <v>Firm Normalized</v>
          </cell>
          <cell r="ER46">
            <v>65864</v>
          </cell>
          <cell r="ES46">
            <v>65864</v>
          </cell>
          <cell r="ET46">
            <v>63702</v>
          </cell>
          <cell r="EU46">
            <v>2162</v>
          </cell>
          <cell r="EV46">
            <v>3.3939279771435737E-2</v>
          </cell>
        </row>
        <row r="47">
          <cell r="CN47" t="str">
            <v>YEP</v>
          </cell>
          <cell r="CO47" t="str">
            <v>Forecast</v>
          </cell>
          <cell r="CP47" t="str">
            <v>Difference</v>
          </cell>
          <cell r="CQ47" t="str">
            <v>% Difference</v>
          </cell>
          <cell r="CR47" t="str">
            <v>Min</v>
          </cell>
          <cell r="CS47" t="str">
            <v>Max</v>
          </cell>
          <cell r="CV47" t="str">
            <v>YEP</v>
          </cell>
          <cell r="CW47" t="str">
            <v>Forecast</v>
          </cell>
          <cell r="CX47" t="str">
            <v>Difference</v>
          </cell>
          <cell r="CY47" t="str">
            <v>% Difference</v>
          </cell>
          <cell r="CZ47" t="str">
            <v>Min</v>
          </cell>
          <cell r="DA47" t="str">
            <v>Max</v>
          </cell>
        </row>
        <row r="48">
          <cell r="BQ48" t="str">
            <v>Interruptible</v>
          </cell>
          <cell r="BR48">
            <v>0</v>
          </cell>
          <cell r="BS48" t="e">
            <v>#REF!</v>
          </cell>
          <cell r="BU48" t="e">
            <v>#REF!</v>
          </cell>
          <cell r="BV48" t="e">
            <v>#REF!</v>
          </cell>
          <cell r="BY48" t="str">
            <v>Total</v>
          </cell>
          <cell r="BZ48">
            <v>0</v>
          </cell>
          <cell r="CA48">
            <v>48051</v>
          </cell>
          <cell r="CC48">
            <v>-48051</v>
          </cell>
          <cell r="CD48">
            <v>-1</v>
          </cell>
          <cell r="CM48" t="str">
            <v>Firm</v>
          </cell>
          <cell r="CN48">
            <v>543948.51300000004</v>
          </cell>
          <cell r="CO48">
            <v>543948.51300000004</v>
          </cell>
          <cell r="CP48">
            <v>0</v>
          </cell>
          <cell r="CQ48">
            <v>0</v>
          </cell>
          <cell r="CR48">
            <v>541512.51300000004</v>
          </cell>
          <cell r="CS48">
            <v>544770.51300000004</v>
          </cell>
          <cell r="CU48" t="str">
            <v>Firm</v>
          </cell>
          <cell r="CV48">
            <v>323348</v>
          </cell>
          <cell r="CW48">
            <v>323348</v>
          </cell>
          <cell r="CX48">
            <v>0</v>
          </cell>
          <cell r="CY48">
            <v>0</v>
          </cell>
          <cell r="CZ48">
            <v>322352</v>
          </cell>
          <cell r="DA48">
            <v>324344</v>
          </cell>
          <cell r="EI48" t="str">
            <v>Interruptible</v>
          </cell>
          <cell r="EJ48" t="e">
            <v>#REF!</v>
          </cell>
          <cell r="EK48" t="e">
            <v>#REF!</v>
          </cell>
          <cell r="EL48" t="e">
            <v>#REF!</v>
          </cell>
          <cell r="EM48" t="e">
            <v>#REF!</v>
          </cell>
          <cell r="EN48" t="e">
            <v>#REF!</v>
          </cell>
          <cell r="EQ48" t="str">
            <v>Total</v>
          </cell>
          <cell r="ER48">
            <v>65864</v>
          </cell>
          <cell r="ES48">
            <v>65864</v>
          </cell>
          <cell r="ET48">
            <v>63702</v>
          </cell>
          <cell r="EU48">
            <v>2162</v>
          </cell>
          <cell r="EV48">
            <v>3.3939279771435737E-2</v>
          </cell>
          <cell r="FD48" t="str">
            <v>New York Margins</v>
          </cell>
          <cell r="FL48" t="str">
            <v>Long Island Margins</v>
          </cell>
        </row>
        <row r="49">
          <cell r="BQ49" t="str">
            <v>Total</v>
          </cell>
          <cell r="BR49">
            <v>0</v>
          </cell>
          <cell r="BS49" t="e">
            <v>#REF!</v>
          </cell>
          <cell r="BU49" t="e">
            <v>#REF!</v>
          </cell>
          <cell r="BV49" t="e">
            <v>#REF!</v>
          </cell>
          <cell r="EI49" t="str">
            <v>Total</v>
          </cell>
          <cell r="EJ49" t="e">
            <v>#REF!</v>
          </cell>
          <cell r="EK49" t="e">
            <v>#REF!</v>
          </cell>
          <cell r="EL49" t="e">
            <v>#REF!</v>
          </cell>
          <cell r="EM49" t="e">
            <v>#REF!</v>
          </cell>
          <cell r="EN49" t="e">
            <v>#REF!</v>
          </cell>
          <cell r="FF49" t="str">
            <v>Forecast</v>
          </cell>
          <cell r="FH49" t="str">
            <v>YEP vs 1999</v>
          </cell>
          <cell r="FI49" t="str">
            <v>YEP vs 1999</v>
          </cell>
          <cell r="FN49" t="str">
            <v>Forecast</v>
          </cell>
          <cell r="FP49" t="str">
            <v>YEP vs 1999</v>
          </cell>
          <cell r="FQ49" t="str">
            <v>YEP vs 1999</v>
          </cell>
        </row>
        <row r="50">
          <cell r="CM50" t="str">
            <v>Interruptible</v>
          </cell>
          <cell r="CN50">
            <v>12033.001</v>
          </cell>
          <cell r="CO50">
            <v>12033.001</v>
          </cell>
          <cell r="CP50">
            <v>0</v>
          </cell>
          <cell r="CQ50">
            <v>0</v>
          </cell>
          <cell r="CR50">
            <v>12033.001</v>
          </cell>
          <cell r="CS50">
            <v>12033.001</v>
          </cell>
          <cell r="CU50" t="str">
            <v>Other*</v>
          </cell>
          <cell r="CV50">
            <v>16428</v>
          </cell>
          <cell r="CW50">
            <v>16428</v>
          </cell>
          <cell r="CX50">
            <v>0</v>
          </cell>
          <cell r="CY50">
            <v>0</v>
          </cell>
          <cell r="CZ50">
            <v>16428</v>
          </cell>
          <cell r="DA50">
            <v>16828</v>
          </cell>
          <cell r="FE50" t="str">
            <v>YEP 2000</v>
          </cell>
          <cell r="FF50">
            <v>2000</v>
          </cell>
          <cell r="FG50">
            <v>1999</v>
          </cell>
          <cell r="FH50" t="str">
            <v>Variation</v>
          </cell>
          <cell r="FI50" t="str">
            <v>% Variation</v>
          </cell>
          <cell r="FM50" t="str">
            <v>YEP 2000</v>
          </cell>
          <cell r="FN50">
            <v>2000</v>
          </cell>
          <cell r="FO50">
            <v>1999</v>
          </cell>
          <cell r="FP50" t="str">
            <v>Variation</v>
          </cell>
          <cell r="FQ50" t="str">
            <v>% Variation</v>
          </cell>
        </row>
        <row r="51">
          <cell r="BU51" t="str">
            <v>Note: Only the Firm volumes are normalized; volumes include Transportation.</v>
          </cell>
          <cell r="EM51" t="str">
            <v>Note: Only the Firm volumes are normalized; volumes include Transportation.</v>
          </cell>
          <cell r="FD51" t="str">
            <v>Firm</v>
          </cell>
          <cell r="FE51">
            <v>543948.51300000004</v>
          </cell>
          <cell r="FF51">
            <v>543948.51300000004</v>
          </cell>
          <cell r="FG51">
            <v>538342</v>
          </cell>
          <cell r="FH51">
            <v>5606.5130000000354</v>
          </cell>
          <cell r="FI51">
            <v>1.0414407569909079E-2</v>
          </cell>
          <cell r="FL51" t="str">
            <v>Firm</v>
          </cell>
          <cell r="FM51">
            <v>323348</v>
          </cell>
          <cell r="FN51">
            <v>323348</v>
          </cell>
          <cell r="FO51">
            <v>307041</v>
          </cell>
          <cell r="FP51">
            <v>16307</v>
          </cell>
          <cell r="FQ51">
            <v>5.3110170954367764E-2</v>
          </cell>
        </row>
        <row r="52">
          <cell r="CM52" t="str">
            <v>Other Revenues*</v>
          </cell>
          <cell r="CN52">
            <v>13346.2</v>
          </cell>
          <cell r="CO52">
            <v>13346.2</v>
          </cell>
          <cell r="CP52">
            <v>0</v>
          </cell>
          <cell r="CQ52">
            <v>0</v>
          </cell>
          <cell r="CR52">
            <v>13346.2</v>
          </cell>
          <cell r="CS52">
            <v>13346.2</v>
          </cell>
          <cell r="CU52" t="str">
            <v>Total</v>
          </cell>
          <cell r="CV52">
            <v>339776</v>
          </cell>
          <cell r="CW52">
            <v>339776</v>
          </cell>
          <cell r="CX52">
            <v>0</v>
          </cell>
          <cell r="CY52">
            <v>0</v>
          </cell>
          <cell r="CZ52">
            <v>338780</v>
          </cell>
          <cell r="DA52">
            <v>341172</v>
          </cell>
        </row>
        <row r="53">
          <cell r="CM53" t="str">
            <v>Total</v>
          </cell>
          <cell r="CN53">
            <v>569327.71400000004</v>
          </cell>
          <cell r="CO53">
            <v>569327.71400000004</v>
          </cell>
          <cell r="CP53">
            <v>0</v>
          </cell>
          <cell r="CQ53">
            <v>0</v>
          </cell>
          <cell r="CR53">
            <v>566891.71400000004</v>
          </cell>
          <cell r="CS53">
            <v>570149.71400000004</v>
          </cell>
          <cell r="FD53" t="str">
            <v>Interruptible</v>
          </cell>
          <cell r="FE53">
            <v>12033.001</v>
          </cell>
          <cell r="FF53">
            <v>12033.001</v>
          </cell>
          <cell r="FG53">
            <v>9295</v>
          </cell>
          <cell r="FH53">
            <v>2738.0010000000002</v>
          </cell>
          <cell r="FI53">
            <v>0.29456707907477142</v>
          </cell>
          <cell r="FL53" t="str">
            <v>Other</v>
          </cell>
          <cell r="FM53">
            <v>15022</v>
          </cell>
          <cell r="FN53">
            <v>16428</v>
          </cell>
          <cell r="FO53">
            <v>16191</v>
          </cell>
          <cell r="FP53">
            <v>-1169</v>
          </cell>
          <cell r="FQ53">
            <v>-7.2200605274535201E-2</v>
          </cell>
        </row>
        <row r="54">
          <cell r="CN54" t="str">
            <v>Note: Billed and Unbilled Margin Results include Transportation.</v>
          </cell>
        </row>
        <row r="55">
          <cell r="CM55" t="str">
            <v>*Other Revenues include excess earnings adjustment and an UFG adjustment of $2.574 million.</v>
          </cell>
          <cell r="CU55" t="str">
            <v xml:space="preserve">*Other represents additional revenues that are not sales related which includes Intercompany revenues </v>
          </cell>
        </row>
        <row r="56">
          <cell r="CU56" t="str">
            <v xml:space="preserve"> and an L&amp;U adjustment of $1.406 million.</v>
          </cell>
          <cell r="FD56" t="str">
            <v>Other Revenues</v>
          </cell>
          <cell r="FE56">
            <v>13346.2</v>
          </cell>
          <cell r="FF56">
            <v>13346.2</v>
          </cell>
          <cell r="FG56">
            <v>12827</v>
          </cell>
          <cell r="FH56">
            <v>519.20000000000073</v>
          </cell>
          <cell r="FI56">
            <v>4.0477118577999516E-2</v>
          </cell>
          <cell r="FL56" t="str">
            <v>Total</v>
          </cell>
          <cell r="FM56">
            <v>338370</v>
          </cell>
          <cell r="FN56">
            <v>339776</v>
          </cell>
          <cell r="FO56">
            <v>323232</v>
          </cell>
          <cell r="FP56">
            <v>15138</v>
          </cell>
          <cell r="FQ56">
            <v>4.6833234333234275E-2</v>
          </cell>
        </row>
        <row r="57">
          <cell r="CN57" t="str">
            <v>Summary Of Methodology:</v>
          </cell>
        </row>
        <row r="58">
          <cell r="CN58" t="str">
            <v>YEP</v>
          </cell>
          <cell r="FD58" t="str">
            <v>Total</v>
          </cell>
          <cell r="FE58">
            <v>569327.71400000004</v>
          </cell>
          <cell r="FF58">
            <v>569327.71400000004</v>
          </cell>
          <cell r="FG58">
            <v>560464</v>
          </cell>
          <cell r="FH58">
            <v>8863.7140000000363</v>
          </cell>
          <cell r="FI58">
            <v>1.5814956892860277E-2</v>
          </cell>
        </row>
        <row r="59">
          <cell r="CN59" t="str">
            <v>New York: Assumed that YEP will equal Forecast plus the current YTD margin variation plus a UFG incentive of $2.574 million.</v>
          </cell>
          <cell r="FH59" t="str">
            <v>Note: Only the Firm volumes are normalized; volumes include Transportation.</v>
          </cell>
        </row>
        <row r="60">
          <cell r="CN60" t="str">
            <v>Long Island: Firm: YEP includes current YTD margin variation and adjustments for Property Taxes plus an L&amp;U incentive of $1.406 million.</v>
          </cell>
        </row>
        <row r="61">
          <cell r="CN61" t="str">
            <v xml:space="preserve">                      TC and Other: Assumed that YEP will equal Forecast plus the current YTD margin variation.</v>
          </cell>
        </row>
        <row r="62">
          <cell r="CN62" t="str">
            <v>MIN</v>
          </cell>
        </row>
        <row r="63">
          <cell r="CN63" t="str">
            <v>New York: FIRM: Additional adjustments made assume 11% warmer than normal</v>
          </cell>
        </row>
        <row r="64">
          <cell r="CN64" t="str">
            <v>weather for Oct-00 to Dec-00 (this is the same weather pattern that was experienced during Oct-99 to Dec-99);</v>
          </cell>
        </row>
        <row r="65">
          <cell r="CN65" t="str">
            <v>and a year-end Firm volume shortfall similar to FY1999.</v>
          </cell>
        </row>
        <row r="66">
          <cell r="CN66" t="str">
            <v xml:space="preserve">                   TC: Assumed a similar year-end volume shortfall as FY 1999. Interruptible: Assumed min equals forecast.</v>
          </cell>
        </row>
        <row r="67">
          <cell r="CN67" t="str">
            <v>Long Island: Firm:  Assumed a negative deadband adjustment.</v>
          </cell>
        </row>
        <row r="68">
          <cell r="CN68" t="str">
            <v xml:space="preserve">                      TC and Other: Assumed that YEP Min will equal Forecast plus the current YTD margin variation.</v>
          </cell>
        </row>
        <row r="70">
          <cell r="CN70" t="str">
            <v>MAX</v>
          </cell>
        </row>
        <row r="71">
          <cell r="CN71" t="str">
            <v>New York: Firm: Assumed positive deadband adjustment.</v>
          </cell>
        </row>
        <row r="72">
          <cell r="CN72" t="str">
            <v xml:space="preserve">                   TC: Assumed YTD volume shortfall is made up by end of year.</v>
          </cell>
        </row>
        <row r="73">
          <cell r="CN73" t="str">
            <v>Long Island: Firm: Assumed a positive deadband adjustment.</v>
          </cell>
        </row>
        <row r="74">
          <cell r="CN74" t="str">
            <v xml:space="preserve">                      TC and Other: Assumed YEP plus minor pricing variations.</v>
          </cell>
        </row>
      </sheetData>
      <sheetData sheetId="1" refreshError="1"/>
      <sheetData sheetId="2" refreshError="1"/>
      <sheetData sheetId="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tions"/>
      <sheetName val="Classify"/>
      <sheetName val="C_Supp Demand"/>
      <sheetName val="C_Supp Comm"/>
      <sheetName val="C_Supp Cust"/>
      <sheetName val="C_Stor Demand"/>
      <sheetName val="C_Stor Comm"/>
      <sheetName val="C_Stor Cust"/>
      <sheetName val="Tran Demand"/>
      <sheetName val="Tran Comm"/>
      <sheetName val="Tran Cust"/>
      <sheetName val="Dist Demand"/>
      <sheetName val="Dist Comm"/>
      <sheetName val="Dist Cust"/>
      <sheetName val="BILL_PP Demand"/>
      <sheetName val="BILL_PP Comm"/>
      <sheetName val="BILL_PP Cust"/>
      <sheetName val="CommPT Demand"/>
      <sheetName val="CommPT Comm"/>
      <sheetName val="CommPT Cust"/>
      <sheetName val="CommColl Demand"/>
      <sheetName val="CommColl Comm"/>
      <sheetName val="CommColl Cust"/>
      <sheetName val="Func8 Demand"/>
      <sheetName val="Func8 Comm"/>
      <sheetName val="Func8 Cust"/>
      <sheetName val="Total"/>
      <sheetName val="Quick List"/>
      <sheetName val="Factors"/>
      <sheetName val="Unit Cost"/>
      <sheetName val="Open"/>
      <sheetName val="Registry"/>
      <sheetName val="Specific Customer"/>
      <sheetName val="Verify"/>
      <sheetName val="LOG"/>
      <sheetName val="Input"/>
      <sheetName val="Contract Rat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
          <cell r="F7" t="str">
            <v>SC 1 - Res</v>
          </cell>
          <cell r="G7" t="str">
            <v>SC 1 - Res</v>
          </cell>
          <cell r="H7" t="str">
            <v>SC 2 - Res &amp;</v>
          </cell>
          <cell r="I7" t="str">
            <v>SC - 2</v>
          </cell>
          <cell r="J7" t="str">
            <v>SC 1-RES</v>
          </cell>
          <cell r="K7" t="str">
            <v>SC 1-RES</v>
          </cell>
          <cell r="L7" t="str">
            <v>SC 2</v>
          </cell>
          <cell r="M7" t="str">
            <v>SC2</v>
          </cell>
          <cell r="N7" t="str">
            <v>SC 3 Large</v>
          </cell>
          <cell r="U7" t="str">
            <v>Other</v>
          </cell>
          <cell r="V7" t="str">
            <v>SC 12 NonRes</v>
          </cell>
          <cell r="W7" t="str">
            <v>SC 12 NonRes</v>
          </cell>
          <cell r="X7" t="str">
            <v>SC 13 Res</v>
          </cell>
          <cell r="Z7" t="str">
            <v xml:space="preserve"> </v>
          </cell>
        </row>
        <row r="8">
          <cell r="F8" t="str">
            <v>Non Heating</v>
          </cell>
          <cell r="G8" t="str">
            <v>Heating</v>
          </cell>
          <cell r="H8" t="str">
            <v>Commercial</v>
          </cell>
          <cell r="I8" t="str">
            <v>Industrial</v>
          </cell>
          <cell r="J8" t="str">
            <v>Transportation</v>
          </cell>
          <cell r="K8" t="str">
            <v>Transportation</v>
          </cell>
          <cell r="L8" t="str">
            <v>Transportation</v>
          </cell>
          <cell r="M8" t="str">
            <v>Transportation</v>
          </cell>
          <cell r="N8" t="str">
            <v>Com'l &amp; Ind</v>
          </cell>
          <cell r="O8" t="str">
            <v>NYSEG</v>
          </cell>
          <cell r="P8" t="str">
            <v>Interruptible</v>
          </cell>
          <cell r="Q8" t="str">
            <v>FIRM</v>
          </cell>
          <cell r="R8" t="str">
            <v>Interruptible</v>
          </cell>
          <cell r="S8" t="str">
            <v>Small Firm</v>
          </cell>
          <cell r="T8" t="str">
            <v>Large Firm</v>
          </cell>
          <cell r="U8" t="str">
            <v>SC 9, NGV &amp;</v>
          </cell>
          <cell r="V8" t="str">
            <v>DG Commodity</v>
          </cell>
          <cell r="W8" t="str">
            <v>DG Delivery</v>
          </cell>
          <cell r="X8" t="str">
            <v>DG</v>
          </cell>
          <cell r="Y8" t="str">
            <v>N/A</v>
          </cell>
          <cell r="Z8" t="str">
            <v>N/A</v>
          </cell>
        </row>
        <row r="9">
          <cell r="F9" t="str">
            <v>1-NH</v>
          </cell>
          <cell r="G9" t="str">
            <v>1 HT</v>
          </cell>
          <cell r="H9" t="str">
            <v>2-RC</v>
          </cell>
          <cell r="I9" t="str">
            <v>2 - Ind</v>
          </cell>
          <cell r="J9" t="str">
            <v>Res NonHeat</v>
          </cell>
          <cell r="K9" t="str">
            <v>Res Heat</v>
          </cell>
          <cell r="L9" t="str">
            <v>Res &amp; Comm</v>
          </cell>
          <cell r="M9" t="str">
            <v>Industrial</v>
          </cell>
          <cell r="N9" t="str">
            <v>SC 3</v>
          </cell>
          <cell r="O9" t="str">
            <v>TRANS</v>
          </cell>
          <cell r="P9" t="str">
            <v>SC 4</v>
          </cell>
          <cell r="Q9" t="str">
            <v xml:space="preserve">SC 5 </v>
          </cell>
          <cell r="R9" t="str">
            <v>6I</v>
          </cell>
          <cell r="S9" t="str">
            <v>SC 7</v>
          </cell>
          <cell r="T9" t="str">
            <v>SC 8</v>
          </cell>
          <cell r="U9" t="str">
            <v>SC 14</v>
          </cell>
          <cell r="V9" t="str">
            <v>SC 12</v>
          </cell>
          <cell r="W9" t="str">
            <v>SC 12</v>
          </cell>
          <cell r="X9" t="str">
            <v>SC 13 Res</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Savings Proof"/>
      <sheetName val="COS p1"/>
      <sheetName val="O and M"/>
      <sheetName val="O and M Adjust"/>
      <sheetName val="Salary Split"/>
      <sheetName val="O&amp;MSalaries"/>
      <sheetName val="Health Care"/>
      <sheetName val="Group Ins"/>
      <sheetName val="Pensions"/>
      <sheetName val="FAS106"/>
      <sheetName val="SUMM VERO adj"/>
      <sheetName val="O&amp;M Attrition"/>
      <sheetName val="Cap Adds"/>
      <sheetName val="Depr Exp"/>
      <sheetName val="Net Salv"/>
      <sheetName val="Muni Taxes"/>
      <sheetName val="FICA"/>
      <sheetName val="Rate Base"/>
      <sheetName val="Plant In Svc"/>
      <sheetName val="Depr Res"/>
      <sheetName val="Return and Tax"/>
      <sheetName val="FIT"/>
      <sheetName val="Def Tax Expense"/>
      <sheetName val="unfunded"/>
      <sheetName val="Cap Struct"/>
      <sheetName val="RB Adjust"/>
      <sheetName val="Sheet17"/>
      <sheetName val="Sheet1"/>
      <sheetName val="Ratebase"/>
      <sheetName val="Def FIT"/>
      <sheetName val="Loss on  Dbt"/>
      <sheetName val="CWC"/>
      <sheetName val="Sheet18"/>
      <sheetName val="Alloc p1"/>
      <sheetName val="Alloc p2"/>
      <sheetName val="Alloc p3"/>
      <sheetName val="Alloc p4"/>
      <sheetName val="Alloc p5"/>
      <sheetName val="Alloc p6"/>
      <sheetName val="Alloc p7"/>
      <sheetName val="Alloc p8"/>
      <sheetName val="Plant Changes"/>
      <sheetName val="allocation 5 by ferc"/>
      <sheetName val="Mapping"/>
      <sheetName val="Total"/>
      <sheetName val="Def"/>
    </sheetNames>
    <sheetDataSet>
      <sheetData sheetId="0"/>
      <sheetData sheetId="1"/>
      <sheetData sheetId="2">
        <row r="8">
          <cell r="R8" t="str">
            <v>Intrastate Cost of Service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Balance"/>
      <sheetName val="Projections"/>
      <sheetName val="kWh"/>
      <sheetName val="Expenses"/>
      <sheetName val="Revenue"/>
      <sheetName val="Alloc"/>
      <sheetName val="REPORTS"/>
      <sheetName val="Prime Rate"/>
      <sheetName val="REC"/>
      <sheetName val="328330"/>
      <sheetName val="Basic"/>
      <sheetName val="trans"/>
      <sheetName val=""/>
      <sheetName val="Download_BS"/>
    </sheetNames>
    <sheetDataSet>
      <sheetData sheetId="0" refreshError="1">
        <row r="8">
          <cell r="D8">
            <v>0</v>
          </cell>
        </row>
        <row r="15">
          <cell r="C15" t="str">
            <v>PREPARED BY:  R. Bowcock</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llocators"/>
      <sheetName val="Functions"/>
      <sheetName val="Bills"/>
      <sheetName val="Sales"/>
      <sheetName val="Revenue"/>
      <sheetName val="OtherRev"/>
      <sheetName val="Rates"/>
      <sheetName val="Lights-MECO"/>
      <sheetName val="Lights-NANT"/>
      <sheetName val="Xfmrs"/>
      <sheetName val="Xfmr_Detail"/>
      <sheetName val="Xfmr_Cost"/>
      <sheetName val="Services"/>
      <sheetName val="Services Details"/>
      <sheetName val="Meters"/>
      <sheetName val="MeterDetail"/>
      <sheetName val="MeterCosts"/>
      <sheetName val="CustDep"/>
      <sheetName val="Acct903"/>
      <sheetName val="Acct908"/>
      <sheetName val="Acct910"/>
      <sheetName val="WOffs"/>
      <sheetName val="CustCharge"/>
      <sheetName val="Demand"/>
      <sheetName val="Demand-1"/>
      <sheetName val="Demand-2"/>
      <sheetName val="Demand-2A"/>
      <sheetName val="Demand-3"/>
      <sheetName val="Demand-5"/>
      <sheetName val="Demand-6"/>
      <sheetName val="Demand-7"/>
      <sheetName val="Demand-8"/>
      <sheetName val="Demand-8 (2)"/>
      <sheetName val="Demand-9"/>
      <sheetName val="Demand-1CP"/>
      <sheetName val="Demand-10"/>
      <sheetName val="Demand-11"/>
      <sheetName val="Func 364-368 MA"/>
      <sheetName val="Func 364-368 NA"/>
      <sheetName val="C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alesVol(NY)"/>
      <sheetName val="Graph-AvCust(NY)"/>
      <sheetName val="Graph-UsePerCust(NY)"/>
      <sheetName val="LI Contracts Data Inputs"/>
    </sheetNames>
    <sheetDataSet>
      <sheetData sheetId="0">
        <row r="3">
          <cell r="L3" t="str">
            <v>(Excl. CNG)</v>
          </cell>
          <cell r="M3" t="str">
            <v>(Excl. CNG)</v>
          </cell>
        </row>
        <row r="4">
          <cell r="B4" t="str">
            <v>Sales Vol</v>
          </cell>
          <cell r="C4" t="str">
            <v>1A / T1A</v>
          </cell>
          <cell r="D4" t="str">
            <v>1B / T1B</v>
          </cell>
          <cell r="E4" t="str">
            <v>3 / T3</v>
          </cell>
          <cell r="F4" t="str">
            <v>2-1 / T2-1</v>
          </cell>
          <cell r="G4" t="str">
            <v>2-2 / T2-2</v>
          </cell>
          <cell r="H4" t="str">
            <v>4A / T4A</v>
          </cell>
          <cell r="I4" t="str">
            <v>4B / T4B</v>
          </cell>
          <cell r="J4" t="str">
            <v>7 / T7</v>
          </cell>
          <cell r="L4" t="str">
            <v>Total Firm</v>
          </cell>
          <cell r="M4" t="str">
            <v>Total Resid</v>
          </cell>
        </row>
        <row r="5">
          <cell r="B5" t="str">
            <v>Apr06-Mar07 (Act)</v>
          </cell>
          <cell r="C5">
            <v>6837604.0000000009</v>
          </cell>
          <cell r="D5">
            <v>66779655.271308646</v>
          </cell>
          <cell r="E5">
            <v>14045532.082043786</v>
          </cell>
          <cell r="F5">
            <v>11487968.4</v>
          </cell>
          <cell r="G5">
            <v>9061880.5936694555</v>
          </cell>
          <cell r="H5">
            <v>3344844.5</v>
          </cell>
          <cell r="I5">
            <v>286337.80000000005</v>
          </cell>
          <cell r="J5">
            <v>14382.500000000002</v>
          </cell>
          <cell r="L5">
            <v>111858205.14702189</v>
          </cell>
          <cell r="M5">
            <v>73617259.271308646</v>
          </cell>
        </row>
        <row r="6">
          <cell r="B6" t="str">
            <v>Apr07-Mar08 (Act)</v>
          </cell>
          <cell r="C6">
            <v>6847546.4000000004</v>
          </cell>
          <cell r="D6">
            <v>68756232.568721533</v>
          </cell>
          <cell r="E6">
            <v>17191418.363461435</v>
          </cell>
          <cell r="F6">
            <v>11680729.100000001</v>
          </cell>
          <cell r="G6">
            <v>9800295.7614267748</v>
          </cell>
          <cell r="H6">
            <v>5503074.9000000004</v>
          </cell>
          <cell r="I6">
            <v>291789</v>
          </cell>
          <cell r="J6">
            <v>12764.400000000001</v>
          </cell>
          <cell r="L6">
            <v>120083850.49360976</v>
          </cell>
          <cell r="M6">
            <v>75603778.968721539</v>
          </cell>
        </row>
        <row r="7">
          <cell r="B7" t="str">
            <v>Apr08-Mar09 (Act)</v>
          </cell>
          <cell r="C7">
            <v>7199488.8000000007</v>
          </cell>
          <cell r="D7">
            <v>72122786.904522866</v>
          </cell>
          <cell r="E7">
            <v>19103496.459098179</v>
          </cell>
          <cell r="F7">
            <v>9870630.3999999985</v>
          </cell>
          <cell r="G7">
            <v>12144824.926066954</v>
          </cell>
          <cell r="H7">
            <v>5494269.3999999994</v>
          </cell>
          <cell r="I7">
            <v>294821.59999999998</v>
          </cell>
          <cell r="J7">
            <v>9556.6</v>
          </cell>
          <cell r="L7">
            <v>126239875.08968799</v>
          </cell>
          <cell r="M7">
            <v>79322275.704522863</v>
          </cell>
        </row>
        <row r="8">
          <cell r="B8" t="str">
            <v>Apr09-Mar10 (Fore)</v>
          </cell>
          <cell r="C8">
            <v>15638977.092895012</v>
          </cell>
          <cell r="D8">
            <v>65922658.568548962</v>
          </cell>
          <cell r="E8">
            <v>16741196.653174687</v>
          </cell>
          <cell r="F8">
            <v>7179223.4497087691</v>
          </cell>
          <cell r="G8">
            <v>11256932.505813697</v>
          </cell>
          <cell r="H8">
            <v>6025228.4718816243</v>
          </cell>
          <cell r="I8">
            <v>281201.86704824748</v>
          </cell>
          <cell r="J8">
            <v>8624.6095204092799</v>
          </cell>
          <cell r="L8">
            <v>123054043.21859142</v>
          </cell>
          <cell r="M8">
            <v>81561635.661443979</v>
          </cell>
        </row>
        <row r="9">
          <cell r="B9" t="str">
            <v>Apr10-Mar11 (Fore)</v>
          </cell>
          <cell r="C9">
            <v>19700839.186108951</v>
          </cell>
          <cell r="D9">
            <v>65812396.754463449</v>
          </cell>
          <cell r="E9">
            <v>17114091.593276132</v>
          </cell>
          <cell r="F9">
            <v>7256503.4167853426</v>
          </cell>
          <cell r="G9">
            <v>11362219.091238355</v>
          </cell>
          <cell r="H9">
            <v>6214030.8560232967</v>
          </cell>
          <cell r="I9">
            <v>273923.61400873912</v>
          </cell>
          <cell r="J9">
            <v>6523.4771327251883</v>
          </cell>
          <cell r="L9">
            <v>127740527.98903698</v>
          </cell>
          <cell r="M9">
            <v>85513235.940572396</v>
          </cell>
        </row>
        <row r="10">
          <cell r="B10" t="str">
            <v>Apr11-Mar12 (Fore)</v>
          </cell>
          <cell r="C10">
            <v>21554938.080835968</v>
          </cell>
          <cell r="D10">
            <v>64927314.797314405</v>
          </cell>
          <cell r="E10">
            <v>16957683.021742143</v>
          </cell>
          <cell r="F10">
            <v>7350390.2921225205</v>
          </cell>
          <cell r="G10">
            <v>11495545.731508516</v>
          </cell>
          <cell r="H10">
            <v>5933091.5813472122</v>
          </cell>
          <cell r="I10">
            <v>264046.62986208522</v>
          </cell>
          <cell r="J10">
            <v>4435.5764482825934</v>
          </cell>
          <cell r="L10">
            <v>128487445.71118112</v>
          </cell>
          <cell r="M10">
            <v>86482252.878150374</v>
          </cell>
        </row>
        <row r="11">
          <cell r="B11" t="str">
            <v>Apr12-Mar13 (Fore)</v>
          </cell>
          <cell r="C11">
            <v>21504525.40710846</v>
          </cell>
          <cell r="D11">
            <v>62981786.401443183</v>
          </cell>
          <cell r="E11">
            <v>16292270.561846925</v>
          </cell>
          <cell r="F11">
            <v>7408029.5063869013</v>
          </cell>
          <cell r="G11">
            <v>11432691.128005013</v>
          </cell>
          <cell r="H11">
            <v>6200375.1736963028</v>
          </cell>
          <cell r="I11">
            <v>257921.39710439942</v>
          </cell>
          <cell r="J11">
            <v>2361.6488258961558</v>
          </cell>
          <cell r="L11">
            <v>126079961.22441709</v>
          </cell>
          <cell r="M11">
            <v>84486311.808551639</v>
          </cell>
        </row>
        <row r="12">
          <cell r="B12" t="str">
            <v>Apr13-Mar14 (Fore)</v>
          </cell>
          <cell r="C12">
            <v>21055458.09453918</v>
          </cell>
          <cell r="D12">
            <v>61517574.998769373</v>
          </cell>
          <cell r="E12">
            <v>16474098.392825134</v>
          </cell>
          <cell r="F12">
            <v>7471840.2652120963</v>
          </cell>
          <cell r="G12">
            <v>11432020.297565585</v>
          </cell>
          <cell r="H12">
            <v>6642044.524359609</v>
          </cell>
          <cell r="I12">
            <v>255051.21569834909</v>
          </cell>
          <cell r="J12">
            <v>873.05137462901507</v>
          </cell>
          <cell r="L12">
            <v>124848960.84034395</v>
          </cell>
          <cell r="M12">
            <v>82573033.093308553</v>
          </cell>
        </row>
      </sheetData>
      <sheetData sheetId="1" refreshError="1"/>
      <sheetData sheetId="2" refreshError="1"/>
      <sheetData sheetId="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ce to Forecast"/>
      <sheetName val="Forecast &amp; Plan Trace Summary"/>
      <sheetName val="Sheet1"/>
      <sheetName val="Statutory Structure - Unwind"/>
      <sheetName val="Statutory Structure - Cap Int"/>
      <sheetName val="Statutory Structure - Tot Int"/>
      <sheetName val="Analysis of effective rates"/>
      <sheetName val="Int Rec for Moodys"/>
      <sheetName val="Int Rec for JP"/>
      <sheetName val="P&amp;L Interest Breakdown"/>
      <sheetName val="Sheet3"/>
      <sheetName val="Int Model New PM 4% all yr infl"/>
      <sheetName val="Int Model FINAL"/>
      <sheetName val="Int Model FINAL Sens -1% "/>
      <sheetName val="Int Model FINAL Sens +1%"/>
      <sheetName val="US"/>
      <sheetName val="Int Model New PM adj 4% inf rev"/>
      <sheetName val="Opening Debt (Mar 07)"/>
      <sheetName val="Int Model New PM adj"/>
      <sheetName val="Other"/>
      <sheetName val="NGElec"/>
      <sheetName val="Int Model New"/>
      <sheetName val="Opening Debt - BS"/>
      <sheetName val="Int Model"/>
      <sheetName val="NG"/>
      <sheetName val="NGGas plc"/>
      <sheetName val="NGGas Holdings plc Consol"/>
      <sheetName val="NGGas Holding plc Standalone"/>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sheetData sheetId="19" refreshError="1"/>
      <sheetData sheetId="20" refreshError="1"/>
      <sheetData sheetId="21" refreshError="1"/>
      <sheetData sheetId="22" refreshError="1"/>
      <sheetData sheetId="23" refreshError="1">
        <row r="1">
          <cell r="C1">
            <v>0</v>
          </cell>
        </row>
      </sheetData>
      <sheetData sheetId="24" refreshError="1"/>
      <sheetData sheetId="25" refreshError="1"/>
      <sheetData sheetId="26" refreshError="1"/>
      <sheetData sheetId="27"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mand"/>
      <sheetName val="NG Commodity"/>
      <sheetName val="Storage"/>
      <sheetName val="LNG"/>
      <sheetName val="PivotTable"/>
      <sheetName val="Supplier"/>
      <sheetName val="725"/>
      <sheetName val="726"/>
      <sheetName val="Nov 02"/>
    </sheetNames>
    <sheetDataSet>
      <sheetData sheetId="0"/>
      <sheetData sheetId="1"/>
      <sheetData sheetId="2"/>
      <sheetData sheetId="3"/>
      <sheetData sheetId="4"/>
      <sheetData sheetId="5">
        <row r="37">
          <cell r="C37">
            <v>428</v>
          </cell>
          <cell r="D37">
            <v>21220</v>
          </cell>
          <cell r="H37">
            <v>122.97389999999999</v>
          </cell>
          <cell r="I37">
            <v>7.2260999999999997</v>
          </cell>
        </row>
        <row r="38">
          <cell r="C38">
            <v>435</v>
          </cell>
          <cell r="D38">
            <v>250305.05</v>
          </cell>
          <cell r="E38">
            <v>-239609.65540000002</v>
          </cell>
          <cell r="F38">
            <v>-10716.601500000001</v>
          </cell>
        </row>
        <row r="39">
          <cell r="C39">
            <v>524</v>
          </cell>
          <cell r="D39">
            <v>36545.354999999996</v>
          </cell>
          <cell r="E39">
            <v>-35432.692999999999</v>
          </cell>
          <cell r="F39">
            <v>-1112.6619999999998</v>
          </cell>
        </row>
        <row r="40">
          <cell r="C40">
            <v>2025</v>
          </cell>
          <cell r="D40">
            <v>357511.08319999999</v>
          </cell>
          <cell r="E40">
            <v>-342227.87080000003</v>
          </cell>
          <cell r="F40">
            <v>-15283.164199999999</v>
          </cell>
        </row>
        <row r="41">
          <cell r="C41">
            <v>2029</v>
          </cell>
          <cell r="D41">
            <v>44198.559999999998</v>
          </cell>
          <cell r="E41">
            <v>-42855.64</v>
          </cell>
          <cell r="F41">
            <v>-1342.92</v>
          </cell>
        </row>
        <row r="42">
          <cell r="C42">
            <v>10778</v>
          </cell>
          <cell r="D42">
            <v>94728.87</v>
          </cell>
          <cell r="E42">
            <v>-91848.66</v>
          </cell>
          <cell r="F42">
            <v>-2880.21</v>
          </cell>
        </row>
        <row r="43">
          <cell r="C43">
            <v>11290</v>
          </cell>
          <cell r="D43">
            <v>42440</v>
          </cell>
          <cell r="H43">
            <v>246.01289999999997</v>
          </cell>
          <cell r="I43">
            <v>14.387099999999998</v>
          </cell>
        </row>
      </sheetData>
      <sheetData sheetId="6"/>
      <sheetData sheetId="7"/>
      <sheetData sheetId="8"/>
      <sheetData sheetId="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Contract Info DELETE"/>
      <sheetName val="CanadianMarkBasket ProGas,PMark"/>
      <sheetName val="Canadian Market Basket AEC"/>
      <sheetName val="CGM-NY Sterling KEPCO"/>
      <sheetName val="Tariff Links"/>
      <sheetName val="NY City Gate Memo"/>
      <sheetName val="LI City Gate Memo"/>
      <sheetName val="NY Contracts Data Inputs"/>
      <sheetName val="LI Contracts Data Inputs"/>
      <sheetName val="NY Demand $"/>
      <sheetName val="LI Demand $"/>
      <sheetName val="Calc NY Iroq RTS"/>
      <sheetName val="Calc NY Landfill, BNY"/>
      <sheetName val="Calc NY Transco FT"/>
      <sheetName val="Calc NY Tenn FT-A"/>
      <sheetName val="Calc NY TETCO CDS"/>
      <sheetName val="Calc LI Iroq RTS"/>
      <sheetName val="Calc LI Transco FT"/>
      <sheetName val="Calc LI Tenn FT-A"/>
      <sheetName val="Calc LI TETCO CDS"/>
      <sheetName val="Published Gas Costs"/>
      <sheetName val="Pipeline Tariff Rates_Dominion"/>
      <sheetName val="Pipeline Tariff Rates_Equitrans"/>
      <sheetName val="Pipeline Tariff Rates_Hattiesbg"/>
      <sheetName val="Pipeline Tariff Rates_Honeoye"/>
      <sheetName val="Pipeline Tariff Rates_Iroquois"/>
      <sheetName val="Pipeline Tariff Rates_Tennessee"/>
      <sheetName val="Pipeline Tariff Rates_Tetco"/>
      <sheetName val="Pipeline Tariff Rates_Texas Gas"/>
      <sheetName val="Pipeline Tariff Rates_Transco"/>
      <sheetName val="CGM-NY Dominion Restructuring"/>
      <sheetName val="Old CGM-NY Tenn, Iroquois"/>
      <sheetName val="NY Firm Gas Purchase Contracts"/>
      <sheetName val="LI Firm Gas Purchase Contracts"/>
      <sheetName val="Pipeline and Storage Capacity"/>
      <sheetName val="Lookup Tables, Misc."/>
      <sheetName val="NY Monthly Set-up"/>
      <sheetName val="SC16 Unbundling Costs"/>
      <sheetName val="RDM Unbilled 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6">
          <cell r="E6">
            <v>1</v>
          </cell>
          <cell r="F6" t="str">
            <v>through</v>
          </cell>
          <cell r="G6">
            <v>3</v>
          </cell>
          <cell r="H6">
            <v>4.1399999999999999E-2</v>
          </cell>
        </row>
        <row r="7">
          <cell r="E7">
            <v>4</v>
          </cell>
          <cell r="F7" t="str">
            <v>through</v>
          </cell>
          <cell r="G7">
            <v>5</v>
          </cell>
          <cell r="H7">
            <v>3.7900000000000003E-2</v>
          </cell>
        </row>
        <row r="8">
          <cell r="E8">
            <v>6</v>
          </cell>
          <cell r="F8" t="str">
            <v>through</v>
          </cell>
          <cell r="G8">
            <v>9</v>
          </cell>
          <cell r="H8">
            <v>3.7900000000000003E-2</v>
          </cell>
        </row>
        <row r="9">
          <cell r="E9">
            <v>10</v>
          </cell>
          <cell r="F9" t="str">
            <v>through</v>
          </cell>
          <cell r="G9">
            <v>11</v>
          </cell>
          <cell r="H9">
            <v>3.7900000000000003E-2</v>
          </cell>
        </row>
        <row r="10">
          <cell r="E10">
            <v>12</v>
          </cell>
          <cell r="F10" t="str">
            <v>through</v>
          </cell>
          <cell r="G10">
            <v>3</v>
          </cell>
          <cell r="H10">
            <v>4.1399999999999999E-2</v>
          </cell>
        </row>
      </sheetData>
      <sheetData sheetId="36" refreshError="1"/>
      <sheetData sheetId="37" refreshError="1"/>
      <sheetData sheetId="3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ales"/>
      <sheetName val="Data Entry Transp"/>
      <sheetName val="Data EntryS&amp;T"/>
      <sheetName val="UNBILLED"/>
      <sheetName val="Normalization"/>
      <sheetName val="Rate Table"/>
      <sheetName val="Actual BF-S"/>
      <sheetName val="Ld. Grth"/>
      <sheetName val="Weather"/>
      <sheetName val="Var. Anal."/>
      <sheetName val="Forecast"/>
      <sheetName val="Non-Core"/>
      <sheetName val="Sales vs Unbilled"/>
      <sheetName val="CY2002 Actual"/>
      <sheetName val="1"/>
      <sheetName val="10"/>
      <sheetName val="2627"/>
      <sheetName val="2829"/>
      <sheetName val="43"/>
      <sheetName val="47"/>
      <sheetName val="7071"/>
      <sheetName val="85"/>
      <sheetName val="86"/>
      <sheetName val="uk to grp nametran"/>
      <sheetName val="DTA (DTL) State Tax"/>
      <sheetName val="Lookup Tables, Misc."/>
      <sheetName val="Ld. Grth:Weather"/>
      <sheetName val="Data_Entry_Sales"/>
      <sheetName val="Data_Entry_Transp"/>
      <sheetName val="Data_EntryS&amp;T"/>
      <sheetName val="Rate_Table"/>
      <sheetName val="Actual_BF-S"/>
      <sheetName val="Ld__Grth"/>
      <sheetName val="Var__Anal_"/>
      <sheetName val="Sales_vs_Unbilled"/>
      <sheetName val="CY2002_Actual"/>
    </sheetNames>
    <sheetDataSet>
      <sheetData sheetId="0"/>
      <sheetData sheetId="1"/>
      <sheetData sheetId="2"/>
      <sheetData sheetId="3"/>
      <sheetData sheetId="4"/>
      <sheetData sheetId="5"/>
      <sheetData sheetId="6"/>
      <sheetData sheetId="7" refreshError="1">
        <row r="5">
          <cell r="B5" t="str">
            <v>Customer Charge Margin Impact :</v>
          </cell>
          <cell r="F5">
            <v>-142247.62785000031</v>
          </cell>
        </row>
        <row r="7">
          <cell r="B7" t="str">
            <v>2005 BF</v>
          </cell>
          <cell r="C7" t="str">
            <v>2004 BF</v>
          </cell>
          <cell r="E7" t="str">
            <v xml:space="preserve">Customer </v>
          </cell>
          <cell r="F7" t="str">
            <v xml:space="preserve">Margin </v>
          </cell>
        </row>
        <row r="8">
          <cell r="B8" t="str">
            <v>Actual</v>
          </cell>
          <cell r="C8" t="str">
            <v>Actual</v>
          </cell>
          <cell r="D8" t="str">
            <v>Increase</v>
          </cell>
          <cell r="E8" t="str">
            <v xml:space="preserve">Charge </v>
          </cell>
          <cell r="F8" t="str">
            <v xml:space="preserve">Impact </v>
          </cell>
        </row>
        <row r="10">
          <cell r="B10">
            <v>150145.10329999999</v>
          </cell>
          <cell r="C10">
            <v>159048</v>
          </cell>
          <cell r="D10">
            <v>-8902.8967000000121</v>
          </cell>
          <cell r="E10">
            <v>9.5</v>
          </cell>
          <cell r="F10">
            <v>-84577.518650000115</v>
          </cell>
        </row>
        <row r="11">
          <cell r="B11">
            <v>4485</v>
          </cell>
          <cell r="C11">
            <v>6080</v>
          </cell>
          <cell r="D11">
            <v>-1595</v>
          </cell>
          <cell r="E11">
            <v>5.7</v>
          </cell>
          <cell r="F11">
            <v>-9091.5</v>
          </cell>
        </row>
        <row r="12">
          <cell r="B12">
            <v>384868.26669999998</v>
          </cell>
          <cell r="C12">
            <v>381572</v>
          </cell>
          <cell r="D12">
            <v>3296.2666999999783</v>
          </cell>
          <cell r="E12">
            <v>12</v>
          </cell>
          <cell r="F12">
            <v>39555.20039999974</v>
          </cell>
        </row>
        <row r="13">
          <cell r="B13">
            <v>15666.4</v>
          </cell>
          <cell r="C13">
            <v>20339</v>
          </cell>
          <cell r="D13">
            <v>-4672.6000000000004</v>
          </cell>
          <cell r="E13">
            <v>7.2</v>
          </cell>
          <cell r="F13">
            <v>-33642.720000000001</v>
          </cell>
        </row>
        <row r="14">
          <cell r="B14">
            <v>21682.466699999997</v>
          </cell>
          <cell r="C14">
            <v>21456</v>
          </cell>
          <cell r="D14">
            <v>226.46669999999722</v>
          </cell>
          <cell r="E14">
            <v>25</v>
          </cell>
          <cell r="F14">
            <v>5661.6674999999304</v>
          </cell>
        </row>
        <row r="15">
          <cell r="B15">
            <v>7689.7665999999999</v>
          </cell>
          <cell r="C15">
            <v>7788.033300000001</v>
          </cell>
          <cell r="D15">
            <v>-98.266700000001038</v>
          </cell>
          <cell r="E15">
            <v>45</v>
          </cell>
          <cell r="F15">
            <v>-4422.0015000000467</v>
          </cell>
        </row>
        <row r="16">
          <cell r="B16">
            <v>4982.7700000000004</v>
          </cell>
          <cell r="C16">
            <v>5210.5</v>
          </cell>
          <cell r="D16">
            <v>-227.72999999999956</v>
          </cell>
          <cell r="E16">
            <v>127</v>
          </cell>
          <cell r="F16">
            <v>-28921.709999999945</v>
          </cell>
        </row>
        <row r="17">
          <cell r="B17">
            <v>329.03340000000003</v>
          </cell>
          <cell r="C17">
            <v>335.06669999999997</v>
          </cell>
          <cell r="D17">
            <v>-6.0332999999999402</v>
          </cell>
          <cell r="E17">
            <v>510</v>
          </cell>
          <cell r="F17">
            <v>-3076.9829999999693</v>
          </cell>
        </row>
        <row r="18">
          <cell r="B18">
            <v>9042.7000000000007</v>
          </cell>
          <cell r="C18">
            <v>9240.1998999999996</v>
          </cell>
          <cell r="D18">
            <v>-197.49989999999889</v>
          </cell>
          <cell r="E18">
            <v>25</v>
          </cell>
          <cell r="F18">
            <v>-4937.4974999999722</v>
          </cell>
        </row>
        <row r="19">
          <cell r="B19">
            <v>3315.9</v>
          </cell>
          <cell r="C19">
            <v>3376</v>
          </cell>
          <cell r="D19">
            <v>-60.099999999999909</v>
          </cell>
          <cell r="E19">
            <v>45</v>
          </cell>
          <cell r="F19">
            <v>-2704.4999999999959</v>
          </cell>
        </row>
        <row r="20">
          <cell r="B20">
            <v>1604.5666000000001</v>
          </cell>
          <cell r="C20">
            <v>1714.0333999999998</v>
          </cell>
          <cell r="D20">
            <v>-109.46679999999969</v>
          </cell>
          <cell r="E20">
            <v>127</v>
          </cell>
          <cell r="F20">
            <v>-13902.283599999961</v>
          </cell>
        </row>
        <row r="21">
          <cell r="B21">
            <v>98.066699999999997</v>
          </cell>
          <cell r="C21">
            <v>102.63329999999999</v>
          </cell>
          <cell r="D21">
            <v>-4.566599999999994</v>
          </cell>
          <cell r="E21">
            <v>510</v>
          </cell>
          <cell r="F21">
            <v>-2328.9659999999967</v>
          </cell>
        </row>
        <row r="22">
          <cell r="B22">
            <v>0</v>
          </cell>
          <cell r="C22">
            <v>1.8332999999999999</v>
          </cell>
          <cell r="D22">
            <v>-1.8332999999999999</v>
          </cell>
          <cell r="E22">
            <v>25</v>
          </cell>
          <cell r="F22">
            <v>-45.832499999999996</v>
          </cell>
        </row>
        <row r="23">
          <cell r="B23">
            <v>0</v>
          </cell>
          <cell r="C23">
            <v>0</v>
          </cell>
          <cell r="D23">
            <v>0</v>
          </cell>
          <cell r="E23">
            <v>45</v>
          </cell>
          <cell r="F23">
            <v>0</v>
          </cell>
        </row>
        <row r="24">
          <cell r="B24">
            <v>0</v>
          </cell>
          <cell r="C24">
            <v>0</v>
          </cell>
          <cell r="D24">
            <v>0</v>
          </cell>
          <cell r="E24">
            <v>127</v>
          </cell>
          <cell r="F24">
            <v>0</v>
          </cell>
        </row>
        <row r="25">
          <cell r="B25">
            <v>66.833300000000008</v>
          </cell>
          <cell r="C25">
            <v>67.266599999999997</v>
          </cell>
          <cell r="D25">
            <v>-0.43329999999998847</v>
          </cell>
          <cell r="E25">
            <v>510</v>
          </cell>
          <cell r="F25">
            <v>-220.98299999999412</v>
          </cell>
        </row>
        <row r="26">
          <cell r="B26">
            <v>76.533299999999997</v>
          </cell>
          <cell r="C26">
            <v>75.7333</v>
          </cell>
          <cell r="D26">
            <v>0.79999999999999716</v>
          </cell>
          <cell r="E26">
            <v>510</v>
          </cell>
          <cell r="F26">
            <v>407.99999999999852</v>
          </cell>
        </row>
        <row r="27">
          <cell r="B27">
            <v>604053.40659999999</v>
          </cell>
          <cell r="C27">
            <v>616406.29979999992</v>
          </cell>
          <cell r="D27">
            <v>-12352.893200000039</v>
          </cell>
        </row>
      </sheetData>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row r="5">
          <cell r="B5" t="str">
            <v>Customer Charge Margin Impact :</v>
          </cell>
        </row>
      </sheetData>
      <sheetData sheetId="33"/>
      <sheetData sheetId="34"/>
      <sheetData sheetId="35"/>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ales"/>
      <sheetName val="Data Entry Transp"/>
      <sheetName val="Data EntryS&amp;T"/>
      <sheetName val="UNBILLED"/>
      <sheetName val="Normalization"/>
      <sheetName val="Rate Table"/>
      <sheetName val="Actual BF-S"/>
      <sheetName val="Ld. Grth"/>
      <sheetName val="Weather"/>
      <sheetName val="Var. Anal."/>
      <sheetName val="Forecast"/>
      <sheetName val="Non-Core"/>
      <sheetName val="Sales vs Unbilled"/>
      <sheetName val="CY2002 Actual"/>
      <sheetName val="1"/>
      <sheetName val="10"/>
      <sheetName val="2627"/>
      <sheetName val="2829"/>
      <sheetName val="43"/>
      <sheetName val="47"/>
      <sheetName val="7071"/>
      <sheetName val="85"/>
      <sheetName val="86"/>
      <sheetName val="DTA (DTL) State Tax"/>
      <sheetName val="uk to grp nametran"/>
      <sheetName val="Lookup Tables, Misc."/>
      <sheetName val="Ld. Grth:Weather"/>
      <sheetName val="Data_Entry_Sales"/>
      <sheetName val="Data_Entry_Transp"/>
      <sheetName val="Data_EntryS&amp;T"/>
      <sheetName val="Rate_Table"/>
      <sheetName val="Actual_BF-S"/>
      <sheetName val="Ld__Grth"/>
      <sheetName val="Var__Anal_"/>
      <sheetName val="Sales_vs_Unbilled"/>
      <sheetName val="CY2002_Actual"/>
    </sheetNames>
    <sheetDataSet>
      <sheetData sheetId="0"/>
      <sheetData sheetId="1"/>
      <sheetData sheetId="2"/>
      <sheetData sheetId="3"/>
      <sheetData sheetId="4"/>
      <sheetData sheetId="5"/>
      <sheetData sheetId="6"/>
      <sheetData sheetId="7" refreshError="1">
        <row r="5">
          <cell r="B5" t="str">
            <v>Customer Charge Margin Impact :</v>
          </cell>
          <cell r="F5">
            <v>-142247.62785000031</v>
          </cell>
        </row>
        <row r="7">
          <cell r="B7" t="str">
            <v>2005 BF</v>
          </cell>
          <cell r="C7" t="str">
            <v>2004 BF</v>
          </cell>
          <cell r="E7" t="str">
            <v xml:space="preserve">Customer </v>
          </cell>
          <cell r="F7" t="str">
            <v xml:space="preserve">Margin </v>
          </cell>
        </row>
        <row r="8">
          <cell r="B8" t="str">
            <v>Actual</v>
          </cell>
          <cell r="C8" t="str">
            <v>Actual</v>
          </cell>
          <cell r="D8" t="str">
            <v>Increase</v>
          </cell>
          <cell r="E8" t="str">
            <v xml:space="preserve">Charge </v>
          </cell>
          <cell r="F8" t="str">
            <v xml:space="preserve">Impact </v>
          </cell>
        </row>
        <row r="10">
          <cell r="B10">
            <v>150145.10329999999</v>
          </cell>
          <cell r="C10">
            <v>159048</v>
          </cell>
          <cell r="D10">
            <v>-8902.8967000000121</v>
          </cell>
          <cell r="E10">
            <v>9.5</v>
          </cell>
          <cell r="F10">
            <v>-84577.518650000115</v>
          </cell>
        </row>
        <row r="11">
          <cell r="B11">
            <v>4485</v>
          </cell>
          <cell r="C11">
            <v>6080</v>
          </cell>
          <cell r="D11">
            <v>-1595</v>
          </cell>
          <cell r="E11">
            <v>5.7</v>
          </cell>
          <cell r="F11">
            <v>-9091.5</v>
          </cell>
        </row>
        <row r="12">
          <cell r="B12">
            <v>384868.26669999998</v>
          </cell>
          <cell r="C12">
            <v>381572</v>
          </cell>
          <cell r="D12">
            <v>3296.2666999999783</v>
          </cell>
          <cell r="E12">
            <v>12</v>
          </cell>
          <cell r="F12">
            <v>39555.20039999974</v>
          </cell>
        </row>
        <row r="13">
          <cell r="B13">
            <v>15666.4</v>
          </cell>
          <cell r="C13">
            <v>20339</v>
          </cell>
          <cell r="D13">
            <v>-4672.6000000000004</v>
          </cell>
          <cell r="E13">
            <v>7.2</v>
          </cell>
          <cell r="F13">
            <v>-33642.720000000001</v>
          </cell>
        </row>
        <row r="14">
          <cell r="B14">
            <v>21682.466699999997</v>
          </cell>
          <cell r="C14">
            <v>21456</v>
          </cell>
          <cell r="D14">
            <v>226.46669999999722</v>
          </cell>
          <cell r="E14">
            <v>25</v>
          </cell>
          <cell r="F14">
            <v>5661.6674999999304</v>
          </cell>
        </row>
        <row r="15">
          <cell r="B15">
            <v>7689.7665999999999</v>
          </cell>
          <cell r="C15">
            <v>7788.033300000001</v>
          </cell>
          <cell r="D15">
            <v>-98.266700000001038</v>
          </cell>
          <cell r="E15">
            <v>45</v>
          </cell>
          <cell r="F15">
            <v>-4422.0015000000467</v>
          </cell>
        </row>
        <row r="16">
          <cell r="B16">
            <v>4982.7700000000004</v>
          </cell>
          <cell r="C16">
            <v>5210.5</v>
          </cell>
          <cell r="D16">
            <v>-227.72999999999956</v>
          </cell>
          <cell r="E16">
            <v>127</v>
          </cell>
          <cell r="F16">
            <v>-28921.709999999945</v>
          </cell>
        </row>
        <row r="17">
          <cell r="B17">
            <v>329.03340000000003</v>
          </cell>
          <cell r="C17">
            <v>335.06669999999997</v>
          </cell>
          <cell r="D17">
            <v>-6.0332999999999402</v>
          </cell>
          <cell r="E17">
            <v>510</v>
          </cell>
          <cell r="F17">
            <v>-3076.9829999999693</v>
          </cell>
        </row>
        <row r="18">
          <cell r="B18">
            <v>9042.7000000000007</v>
          </cell>
          <cell r="C18">
            <v>9240.1998999999996</v>
          </cell>
          <cell r="D18">
            <v>-197.49989999999889</v>
          </cell>
          <cell r="E18">
            <v>25</v>
          </cell>
          <cell r="F18">
            <v>-4937.4974999999722</v>
          </cell>
        </row>
        <row r="19">
          <cell r="B19">
            <v>3315.9</v>
          </cell>
          <cell r="C19">
            <v>3376</v>
          </cell>
          <cell r="D19">
            <v>-60.099999999999909</v>
          </cell>
          <cell r="E19">
            <v>45</v>
          </cell>
          <cell r="F19">
            <v>-2704.4999999999959</v>
          </cell>
        </row>
        <row r="20">
          <cell r="B20">
            <v>1604.5666000000001</v>
          </cell>
          <cell r="C20">
            <v>1714.0333999999998</v>
          </cell>
          <cell r="D20">
            <v>-109.46679999999969</v>
          </cell>
          <cell r="E20">
            <v>127</v>
          </cell>
          <cell r="F20">
            <v>-13902.283599999961</v>
          </cell>
        </row>
        <row r="21">
          <cell r="B21">
            <v>98.066699999999997</v>
          </cell>
          <cell r="C21">
            <v>102.63329999999999</v>
          </cell>
          <cell r="D21">
            <v>-4.566599999999994</v>
          </cell>
          <cell r="E21">
            <v>510</v>
          </cell>
          <cell r="F21">
            <v>-2328.9659999999967</v>
          </cell>
        </row>
        <row r="22">
          <cell r="B22">
            <v>0</v>
          </cell>
          <cell r="C22">
            <v>1.8332999999999999</v>
          </cell>
          <cell r="D22">
            <v>-1.8332999999999999</v>
          </cell>
          <cell r="E22">
            <v>25</v>
          </cell>
          <cell r="F22">
            <v>-45.832499999999996</v>
          </cell>
        </row>
        <row r="23">
          <cell r="B23">
            <v>0</v>
          </cell>
          <cell r="C23">
            <v>0</v>
          </cell>
          <cell r="D23">
            <v>0</v>
          </cell>
          <cell r="E23">
            <v>45</v>
          </cell>
          <cell r="F23">
            <v>0</v>
          </cell>
        </row>
        <row r="24">
          <cell r="B24">
            <v>0</v>
          </cell>
          <cell r="C24">
            <v>0</v>
          </cell>
          <cell r="D24">
            <v>0</v>
          </cell>
          <cell r="E24">
            <v>127</v>
          </cell>
          <cell r="F24">
            <v>0</v>
          </cell>
        </row>
        <row r="25">
          <cell r="B25">
            <v>66.833300000000008</v>
          </cell>
          <cell r="C25">
            <v>67.266599999999997</v>
          </cell>
          <cell r="D25">
            <v>-0.43329999999998847</v>
          </cell>
          <cell r="E25">
            <v>510</v>
          </cell>
          <cell r="F25">
            <v>-220.98299999999412</v>
          </cell>
        </row>
        <row r="26">
          <cell r="B26">
            <v>76.533299999999997</v>
          </cell>
          <cell r="C26">
            <v>75.7333</v>
          </cell>
          <cell r="D26">
            <v>0.79999999999999716</v>
          </cell>
          <cell r="E26">
            <v>510</v>
          </cell>
          <cell r="F26">
            <v>407.99999999999852</v>
          </cell>
        </row>
        <row r="27">
          <cell r="B27">
            <v>604053.40659999999</v>
          </cell>
          <cell r="C27">
            <v>616406.29979999992</v>
          </cell>
          <cell r="D27">
            <v>-12352.893200000039</v>
          </cell>
        </row>
      </sheetData>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row r="5">
          <cell r="B5" t="str">
            <v>Customer Charge Margin Impact :</v>
          </cell>
        </row>
      </sheetData>
      <sheetData sheetId="33"/>
      <sheetData sheetId="34"/>
      <sheetData sheetId="35"/>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0 Work Plan Summary"/>
      <sheetName val="Reliability Plan"/>
      <sheetName val="Reliability Change Tracking"/>
      <sheetName val="NE Unit Costs"/>
      <sheetName val="Spending Summary By Year"/>
      <sheetName val="Spending Summary By Legacy Co."/>
      <sheetName val="Spending Summary By State"/>
      <sheetName val="MA Rate Case"/>
      <sheetName val="Regulator Stations"/>
    </sheetNames>
    <sheetDataSet>
      <sheetData sheetId="0"/>
      <sheetData sheetId="1"/>
      <sheetData sheetId="2">
        <row r="1">
          <cell r="V1" t="str">
            <v>Pending</v>
          </cell>
        </row>
        <row r="2">
          <cell r="V2" t="str">
            <v>Approved</v>
          </cell>
        </row>
        <row r="3">
          <cell r="V3" t="str">
            <v>In-Progress</v>
          </cell>
        </row>
        <row r="4">
          <cell r="V4" t="str">
            <v>Complete</v>
          </cell>
        </row>
        <row r="5">
          <cell r="V5" t="str">
            <v>Deferred</v>
          </cell>
        </row>
        <row r="6">
          <cell r="V6" t="str">
            <v>Cancelled</v>
          </cell>
        </row>
      </sheetData>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w.AddedLoad)"/>
      <sheetName val="Input"/>
      <sheetName val="Rate1A"/>
      <sheetName val="Rate1A(AddedLoad)"/>
      <sheetName val="RateT1A"/>
      <sheetName val="RateT1A(AddedLoad)"/>
      <sheetName val="Rate1B"/>
      <sheetName val="Rate1B(AddedLoad)"/>
      <sheetName val="RateT1B"/>
      <sheetName val="RateT1B(AddedLoad)"/>
      <sheetName val="Rate2-1"/>
      <sheetName val="Rate2-1(AddedLoad)"/>
      <sheetName val="RateT2-1"/>
      <sheetName val="RateT2-1(AddedLoad)"/>
      <sheetName val="Rate2-2"/>
      <sheetName val="Rate2-2(AddedLoad)"/>
      <sheetName val="RateT2-2"/>
      <sheetName val="RateT2-2(AddedLoad)"/>
      <sheetName val="Rate3"/>
      <sheetName val="RateT3"/>
      <sheetName val="RateT3(Switching)"/>
      <sheetName val="Rate4A"/>
      <sheetName val="RateT4A"/>
      <sheetName val="Rate4B"/>
      <sheetName val="RateT4B"/>
      <sheetName val="Rate7"/>
      <sheetName val="RateT7"/>
      <sheetName val="Rate14(CNG)"/>
      <sheetName val="CWC"/>
      <sheetName val="Type Code Map Table"/>
    </sheetNames>
    <sheetDataSet>
      <sheetData sheetId="0" refreshError="1"/>
      <sheetData sheetId="1" refreshError="1">
        <row r="9">
          <cell r="AL9" t="str">
            <v>1A</v>
          </cell>
          <cell r="AM9" t="str">
            <v>T1A</v>
          </cell>
          <cell r="AN9" t="str">
            <v>1B</v>
          </cell>
          <cell r="AO9" t="str">
            <v>T1B</v>
          </cell>
          <cell r="AP9">
            <v>3</v>
          </cell>
          <cell r="AQ9" t="str">
            <v>T3</v>
          </cell>
          <cell r="AR9" t="str">
            <v>2-1</v>
          </cell>
          <cell r="AS9" t="str">
            <v>T2-1</v>
          </cell>
          <cell r="AT9" t="str">
            <v>2-2</v>
          </cell>
          <cell r="AU9" t="str">
            <v>T2-2</v>
          </cell>
          <cell r="AV9" t="str">
            <v>4a</v>
          </cell>
          <cell r="AW9" t="str">
            <v>T4A</v>
          </cell>
          <cell r="AX9" t="str">
            <v>4b</v>
          </cell>
          <cell r="AY9" t="str">
            <v>T4B</v>
          </cell>
          <cell r="AZ9">
            <v>7</v>
          </cell>
          <cell r="BA9" t="str">
            <v>T7</v>
          </cell>
          <cell r="BB9">
            <v>14</v>
          </cell>
        </row>
        <row r="12">
          <cell r="AK12">
            <v>39448</v>
          </cell>
          <cell r="AL12">
            <v>0</v>
          </cell>
          <cell r="AN12">
            <v>0</v>
          </cell>
        </row>
        <row r="13">
          <cell r="AK13">
            <v>39479</v>
          </cell>
          <cell r="AL13">
            <v>0</v>
          </cell>
          <cell r="AN13">
            <v>0</v>
          </cell>
        </row>
        <row r="14">
          <cell r="AK14">
            <v>39508</v>
          </cell>
          <cell r="AL14">
            <v>0</v>
          </cell>
          <cell r="AN14">
            <v>0</v>
          </cell>
        </row>
        <row r="15">
          <cell r="AK15">
            <v>39539</v>
          </cell>
          <cell r="AL15">
            <v>0</v>
          </cell>
          <cell r="AN15">
            <v>0</v>
          </cell>
        </row>
        <row r="16">
          <cell r="AK16">
            <v>39569</v>
          </cell>
          <cell r="AL16">
            <v>0</v>
          </cell>
          <cell r="AN16">
            <v>0</v>
          </cell>
        </row>
        <row r="17">
          <cell r="AK17">
            <v>39600</v>
          </cell>
          <cell r="AL17">
            <v>0</v>
          </cell>
          <cell r="AN17">
            <v>0</v>
          </cell>
        </row>
        <row r="18">
          <cell r="AK18">
            <v>39630</v>
          </cell>
          <cell r="AL18">
            <v>0</v>
          </cell>
          <cell r="AN18">
            <v>0</v>
          </cell>
        </row>
        <row r="19">
          <cell r="AK19">
            <v>39661</v>
          </cell>
          <cell r="AL19">
            <v>0</v>
          </cell>
          <cell r="AN19">
            <v>0</v>
          </cell>
        </row>
        <row r="20">
          <cell r="AK20">
            <v>39692</v>
          </cell>
          <cell r="AL20">
            <v>-143.9</v>
          </cell>
          <cell r="AN20">
            <v>-143.9</v>
          </cell>
        </row>
        <row r="21">
          <cell r="AK21">
            <v>39722</v>
          </cell>
          <cell r="AL21">
            <v>2081.1999999999998</v>
          </cell>
          <cell r="AN21">
            <v>2081.1999999999998</v>
          </cell>
        </row>
        <row r="22">
          <cell r="AK22">
            <v>39753</v>
          </cell>
          <cell r="AL22">
            <v>1179.75</v>
          </cell>
          <cell r="AN22">
            <v>1179.75</v>
          </cell>
        </row>
        <row r="23">
          <cell r="AK23">
            <v>39783</v>
          </cell>
          <cell r="AL23">
            <v>752.125</v>
          </cell>
          <cell r="AN23">
            <v>752.125</v>
          </cell>
        </row>
        <row r="24">
          <cell r="AK24">
            <v>39814</v>
          </cell>
          <cell r="AL24">
            <v>584.25</v>
          </cell>
          <cell r="AN24">
            <v>584.25</v>
          </cell>
        </row>
        <row r="25">
          <cell r="AK25">
            <v>39845</v>
          </cell>
          <cell r="AL25">
            <v>-881.5</v>
          </cell>
          <cell r="AN25">
            <v>-881.5</v>
          </cell>
        </row>
        <row r="26">
          <cell r="AK26">
            <v>39873</v>
          </cell>
          <cell r="AL26">
            <v>-202.125</v>
          </cell>
          <cell r="AN26">
            <v>-202.125</v>
          </cell>
        </row>
        <row r="27">
          <cell r="AK27">
            <v>39904</v>
          </cell>
          <cell r="AL27">
            <v>-1770.25</v>
          </cell>
          <cell r="AN27">
            <v>-1770.25</v>
          </cell>
        </row>
        <row r="28">
          <cell r="AK28">
            <v>39934</v>
          </cell>
          <cell r="AL28">
            <v>-1158.9000000000001</v>
          </cell>
          <cell r="AN28">
            <v>-1158.9000000000001</v>
          </cell>
        </row>
        <row r="29">
          <cell r="AK29">
            <v>39965</v>
          </cell>
          <cell r="AL29">
            <v>-1831.1</v>
          </cell>
          <cell r="AN29">
            <v>-1831.1</v>
          </cell>
        </row>
        <row r="30">
          <cell r="AK30">
            <v>39995</v>
          </cell>
          <cell r="AL30">
            <v>-909.5</v>
          </cell>
          <cell r="AN30">
            <v>-909.5</v>
          </cell>
        </row>
        <row r="31">
          <cell r="AK31">
            <v>40026</v>
          </cell>
          <cell r="AL31">
            <v>-736.6</v>
          </cell>
          <cell r="AN31">
            <v>-736.6</v>
          </cell>
        </row>
        <row r="32">
          <cell r="AK32">
            <v>40057</v>
          </cell>
          <cell r="AL32">
            <v>-143.9</v>
          </cell>
          <cell r="AN32">
            <v>-143.9</v>
          </cell>
        </row>
        <row r="33">
          <cell r="AK33">
            <v>40087</v>
          </cell>
          <cell r="AL33">
            <v>2081.1999999999998</v>
          </cell>
          <cell r="AN33">
            <v>2081.1999999999998</v>
          </cell>
        </row>
        <row r="34">
          <cell r="AK34">
            <v>40118</v>
          </cell>
          <cell r="AL34">
            <v>1179.75</v>
          </cell>
          <cell r="AN34">
            <v>1179.75</v>
          </cell>
        </row>
        <row r="35">
          <cell r="AK35">
            <v>40148</v>
          </cell>
          <cell r="AL35">
            <v>752.125</v>
          </cell>
          <cell r="AN35">
            <v>752.125</v>
          </cell>
        </row>
        <row r="36">
          <cell r="AK36">
            <v>40179</v>
          </cell>
          <cell r="AL36">
            <v>584.25</v>
          </cell>
          <cell r="AN36">
            <v>584.25</v>
          </cell>
        </row>
        <row r="37">
          <cell r="AK37">
            <v>40210</v>
          </cell>
          <cell r="AL37">
            <v>-881.5</v>
          </cell>
          <cell r="AN37">
            <v>-881.5</v>
          </cell>
        </row>
        <row r="38">
          <cell r="AK38">
            <v>40238</v>
          </cell>
          <cell r="AL38">
            <v>-202.125</v>
          </cell>
          <cell r="AN38">
            <v>-202.125</v>
          </cell>
        </row>
        <row r="39">
          <cell r="AK39">
            <v>40269</v>
          </cell>
          <cell r="AL39">
            <v>-1770.25</v>
          </cell>
          <cell r="AN39">
            <v>-1770.25</v>
          </cell>
        </row>
        <row r="40">
          <cell r="AK40">
            <v>40299</v>
          </cell>
          <cell r="AL40">
            <v>-1158.9000000000001</v>
          </cell>
          <cell r="AN40">
            <v>-1158.9000000000001</v>
          </cell>
        </row>
        <row r="41">
          <cell r="AK41">
            <v>40330</v>
          </cell>
          <cell r="AL41">
            <v>-1831.1</v>
          </cell>
          <cell r="AN41">
            <v>-1831.1</v>
          </cell>
        </row>
        <row r="42">
          <cell r="AK42">
            <v>40360</v>
          </cell>
          <cell r="AL42">
            <v>-909.5</v>
          </cell>
          <cell r="AN42">
            <v>-909.5</v>
          </cell>
        </row>
        <row r="43">
          <cell r="AK43">
            <v>40391</v>
          </cell>
          <cell r="AL43">
            <v>-736.6</v>
          </cell>
          <cell r="AN43">
            <v>-736.6</v>
          </cell>
        </row>
        <row r="44">
          <cell r="AK44">
            <v>40422</v>
          </cell>
          <cell r="AL44">
            <v>-143.9</v>
          </cell>
          <cell r="AN44">
            <v>-143.9</v>
          </cell>
        </row>
        <row r="45">
          <cell r="AK45">
            <v>40452</v>
          </cell>
          <cell r="AL45">
            <v>2081.1999999999998</v>
          </cell>
          <cell r="AN45">
            <v>2081.1999999999998</v>
          </cell>
        </row>
        <row r="46">
          <cell r="AK46">
            <v>40483</v>
          </cell>
          <cell r="AL46">
            <v>1179.75</v>
          </cell>
          <cell r="AN46">
            <v>1179.75</v>
          </cell>
        </row>
        <row r="47">
          <cell r="AK47">
            <v>40513</v>
          </cell>
          <cell r="AL47">
            <v>752.125</v>
          </cell>
          <cell r="AN47">
            <v>752.125</v>
          </cell>
        </row>
        <row r="48">
          <cell r="AK48">
            <v>40544</v>
          </cell>
          <cell r="AL48">
            <v>584.25</v>
          </cell>
          <cell r="AN48">
            <v>584.25</v>
          </cell>
        </row>
        <row r="49">
          <cell r="AK49">
            <v>40575</v>
          </cell>
          <cell r="AL49">
            <v>-881.5</v>
          </cell>
          <cell r="AN49">
            <v>-881.5</v>
          </cell>
        </row>
        <row r="50">
          <cell r="AK50">
            <v>40603</v>
          </cell>
          <cell r="AL50">
            <v>-202.125</v>
          </cell>
          <cell r="AN50">
            <v>-202.125</v>
          </cell>
        </row>
        <row r="51">
          <cell r="AK51">
            <v>40634</v>
          </cell>
          <cell r="AL51">
            <v>-1770.25</v>
          </cell>
          <cell r="AN51">
            <v>-1770.25</v>
          </cell>
        </row>
        <row r="52">
          <cell r="AK52">
            <v>40664</v>
          </cell>
          <cell r="AL52">
            <v>-1158.9000000000001</v>
          </cell>
          <cell r="AN52">
            <v>-1158.9000000000001</v>
          </cell>
        </row>
        <row r="53">
          <cell r="AK53">
            <v>40695</v>
          </cell>
          <cell r="AL53">
            <v>-1831.1</v>
          </cell>
          <cell r="AN53">
            <v>-1831.1</v>
          </cell>
        </row>
        <row r="54">
          <cell r="AK54">
            <v>40725</v>
          </cell>
          <cell r="AL54">
            <v>-909.5</v>
          </cell>
          <cell r="AN54">
            <v>-909.5</v>
          </cell>
        </row>
        <row r="55">
          <cell r="AK55">
            <v>40756</v>
          </cell>
          <cell r="AL55">
            <v>-736.6</v>
          </cell>
          <cell r="AN55">
            <v>-736.6</v>
          </cell>
        </row>
        <row r="56">
          <cell r="AK56">
            <v>40787</v>
          </cell>
          <cell r="AL56">
            <v>-143.9</v>
          </cell>
          <cell r="AN56">
            <v>-143.9</v>
          </cell>
        </row>
        <row r="57">
          <cell r="AK57">
            <v>40817</v>
          </cell>
          <cell r="AL57">
            <v>2081.1999999999998</v>
          </cell>
          <cell r="AN57">
            <v>2081.1999999999998</v>
          </cell>
        </row>
        <row r="58">
          <cell r="AK58">
            <v>40848</v>
          </cell>
          <cell r="AL58">
            <v>1179.75</v>
          </cell>
          <cell r="AN58">
            <v>1179.75</v>
          </cell>
        </row>
        <row r="59">
          <cell r="AK59">
            <v>40878</v>
          </cell>
          <cell r="AL59">
            <v>752.125</v>
          </cell>
          <cell r="AN59">
            <v>752.125</v>
          </cell>
        </row>
        <row r="60">
          <cell r="AK60">
            <v>40909</v>
          </cell>
          <cell r="AL60">
            <v>584.25</v>
          </cell>
          <cell r="AN60">
            <v>584.25</v>
          </cell>
        </row>
        <row r="61">
          <cell r="AK61">
            <v>40940</v>
          </cell>
          <cell r="AL61">
            <v>-881.5</v>
          </cell>
          <cell r="AN61">
            <v>-881.5</v>
          </cell>
        </row>
        <row r="62">
          <cell r="AK62">
            <v>40969</v>
          </cell>
          <cell r="AL62">
            <v>-202.125</v>
          </cell>
          <cell r="AN62">
            <v>-202.125</v>
          </cell>
        </row>
        <row r="63">
          <cell r="AK63">
            <v>41000</v>
          </cell>
          <cell r="AL63">
            <v>-1770.25</v>
          </cell>
          <cell r="AN63">
            <v>-1770.25</v>
          </cell>
        </row>
        <row r="64">
          <cell r="AK64">
            <v>41030</v>
          </cell>
          <cell r="AL64">
            <v>-1158.9000000000001</v>
          </cell>
          <cell r="AN64">
            <v>-1158.9000000000001</v>
          </cell>
        </row>
        <row r="65">
          <cell r="AK65">
            <v>41061</v>
          </cell>
          <cell r="AL65">
            <v>-1831.1</v>
          </cell>
          <cell r="AN65">
            <v>-1831.1</v>
          </cell>
        </row>
        <row r="66">
          <cell r="AK66">
            <v>41091</v>
          </cell>
          <cell r="AL66">
            <v>-909.5</v>
          </cell>
          <cell r="AN66">
            <v>-909.5</v>
          </cell>
        </row>
        <row r="67">
          <cell r="AK67">
            <v>41122</v>
          </cell>
          <cell r="AL67">
            <v>-736.6</v>
          </cell>
          <cell r="AN67">
            <v>-736.6</v>
          </cell>
        </row>
        <row r="68">
          <cell r="AK68">
            <v>41153</v>
          </cell>
          <cell r="AL68">
            <v>-143.9</v>
          </cell>
          <cell r="AN68">
            <v>-143.9</v>
          </cell>
        </row>
        <row r="69">
          <cell r="AK69">
            <v>41183</v>
          </cell>
          <cell r="AL69">
            <v>2081.1999999999998</v>
          </cell>
          <cell r="AN69">
            <v>2081.1999999999998</v>
          </cell>
        </row>
        <row r="70">
          <cell r="AK70">
            <v>41214</v>
          </cell>
          <cell r="AL70">
            <v>1179.75</v>
          </cell>
          <cell r="AN70">
            <v>1179.75</v>
          </cell>
        </row>
        <row r="71">
          <cell r="AK71">
            <v>41244</v>
          </cell>
          <cell r="AL71">
            <v>752.125</v>
          </cell>
          <cell r="AN71">
            <v>752.125</v>
          </cell>
        </row>
        <row r="72">
          <cell r="AK72">
            <v>41275</v>
          </cell>
          <cell r="AL72">
            <v>584.25</v>
          </cell>
          <cell r="AN72">
            <v>584.25</v>
          </cell>
        </row>
        <row r="73">
          <cell r="AK73">
            <v>41306</v>
          </cell>
          <cell r="AL73">
            <v>-881.5</v>
          </cell>
          <cell r="AN73">
            <v>-881.5</v>
          </cell>
        </row>
        <row r="74">
          <cell r="AK74">
            <v>41334</v>
          </cell>
          <cell r="AL74">
            <v>-202.125</v>
          </cell>
          <cell r="AN74">
            <v>-202.125</v>
          </cell>
        </row>
        <row r="75">
          <cell r="AK75">
            <v>41365</v>
          </cell>
          <cell r="AL75">
            <v>-1770.25</v>
          </cell>
          <cell r="AN75">
            <v>-1770.25</v>
          </cell>
        </row>
        <row r="76">
          <cell r="AK76">
            <v>41395</v>
          </cell>
          <cell r="AL76">
            <v>-1158.9000000000001</v>
          </cell>
          <cell r="AN76">
            <v>-1158.9000000000001</v>
          </cell>
        </row>
        <row r="77">
          <cell r="AK77">
            <v>41426</v>
          </cell>
          <cell r="AL77">
            <v>-1831.1</v>
          </cell>
          <cell r="AN77">
            <v>-1831.1</v>
          </cell>
        </row>
        <row r="78">
          <cell r="AK78">
            <v>41456</v>
          </cell>
          <cell r="AL78">
            <v>-909.5</v>
          </cell>
          <cell r="AN78">
            <v>-909.5</v>
          </cell>
        </row>
        <row r="79">
          <cell r="AK79">
            <v>41487</v>
          </cell>
          <cell r="AL79">
            <v>-736.6</v>
          </cell>
          <cell r="AN79">
            <v>-736.6</v>
          </cell>
        </row>
        <row r="80">
          <cell r="AK80">
            <v>41518</v>
          </cell>
          <cell r="AL80">
            <v>-143.9</v>
          </cell>
          <cell r="AN80">
            <v>-143.9</v>
          </cell>
        </row>
        <row r="81">
          <cell r="AK81">
            <v>41548</v>
          </cell>
          <cell r="AL81">
            <v>2081.1999999999998</v>
          </cell>
          <cell r="AN81">
            <v>2081.1999999999998</v>
          </cell>
        </row>
        <row r="82">
          <cell r="AK82">
            <v>41579</v>
          </cell>
          <cell r="AL82">
            <v>1179.75</v>
          </cell>
          <cell r="AN82">
            <v>1179.75</v>
          </cell>
        </row>
        <row r="83">
          <cell r="AK83">
            <v>41609</v>
          </cell>
          <cell r="AL83">
            <v>752.125</v>
          </cell>
          <cell r="AN83">
            <v>752.125</v>
          </cell>
        </row>
        <row r="84">
          <cell r="AK84">
            <v>41640</v>
          </cell>
          <cell r="AL84">
            <v>584.25</v>
          </cell>
          <cell r="AN84">
            <v>584.25</v>
          </cell>
        </row>
        <row r="85">
          <cell r="AK85">
            <v>41671</v>
          </cell>
          <cell r="AL85">
            <v>-881.5</v>
          </cell>
          <cell r="AN85">
            <v>-881.5</v>
          </cell>
        </row>
        <row r="86">
          <cell r="AK86">
            <v>41699</v>
          </cell>
          <cell r="AL86">
            <v>-202.125</v>
          </cell>
          <cell r="AN86">
            <v>-202.125</v>
          </cell>
        </row>
        <row r="87">
          <cell r="AK87">
            <v>41730</v>
          </cell>
          <cell r="AL87">
            <v>-1770.25</v>
          </cell>
          <cell r="AN87">
            <v>-1770.25</v>
          </cell>
        </row>
        <row r="88">
          <cell r="AK88">
            <v>41760</v>
          </cell>
          <cell r="AL88">
            <v>-1158.9000000000001</v>
          </cell>
          <cell r="AN88">
            <v>-1158.9000000000001</v>
          </cell>
        </row>
        <row r="89">
          <cell r="AK89">
            <v>41791</v>
          </cell>
          <cell r="AL89">
            <v>-1831.1</v>
          </cell>
          <cell r="AN89">
            <v>-1831.1</v>
          </cell>
        </row>
        <row r="90">
          <cell r="AK90">
            <v>41821</v>
          </cell>
          <cell r="AL90">
            <v>-909.5</v>
          </cell>
          <cell r="AN90">
            <v>-909.5</v>
          </cell>
        </row>
        <row r="91">
          <cell r="AK91">
            <v>41852</v>
          </cell>
          <cell r="AL91">
            <v>-736.6</v>
          </cell>
          <cell r="AN91">
            <v>-736.6</v>
          </cell>
        </row>
        <row r="92">
          <cell r="AK92">
            <v>41883</v>
          </cell>
          <cell r="AL92">
            <v>-143.9</v>
          </cell>
          <cell r="AN92">
            <v>-143.9</v>
          </cell>
        </row>
        <row r="93">
          <cell r="AK93">
            <v>41913</v>
          </cell>
          <cell r="AL93">
            <v>2081.1999999999998</v>
          </cell>
          <cell r="AN93">
            <v>2081.1999999999998</v>
          </cell>
        </row>
        <row r="94">
          <cell r="AK94">
            <v>41944</v>
          </cell>
          <cell r="AL94">
            <v>1179.75</v>
          </cell>
          <cell r="AN94">
            <v>1179.75</v>
          </cell>
        </row>
        <row r="95">
          <cell r="AK95">
            <v>41974</v>
          </cell>
          <cell r="AL95">
            <v>752.125</v>
          </cell>
          <cell r="AN95">
            <v>752.125</v>
          </cell>
        </row>
        <row r="98">
          <cell r="AK98" t="str">
            <v>Gross Unbilled Sales Input (Use the Actual Gross Unbilled Prior to the Forecast Period Started) - For Regular Base Customers</v>
          </cell>
        </row>
        <row r="100">
          <cell r="AL100" t="str">
            <v>1A</v>
          </cell>
          <cell r="AM100" t="str">
            <v>T1A</v>
          </cell>
          <cell r="AN100" t="str">
            <v>1B</v>
          </cell>
          <cell r="AO100" t="str">
            <v>T1B</v>
          </cell>
          <cell r="AP100">
            <v>3</v>
          </cell>
          <cell r="AQ100" t="str">
            <v>T3</v>
          </cell>
          <cell r="AR100" t="str">
            <v>2-1</v>
          </cell>
          <cell r="AS100" t="str">
            <v>T2-1</v>
          </cell>
          <cell r="AT100" t="str">
            <v>2-2</v>
          </cell>
          <cell r="AU100" t="str">
            <v>T2-2</v>
          </cell>
          <cell r="AV100" t="str">
            <v>4a</v>
          </cell>
          <cell r="AW100" t="str">
            <v>T4A</v>
          </cell>
          <cell r="AX100" t="str">
            <v>4b</v>
          </cell>
          <cell r="AY100" t="str">
            <v>T4B</v>
          </cell>
          <cell r="AZ100">
            <v>7</v>
          </cell>
          <cell r="BA100" t="str">
            <v>T7</v>
          </cell>
          <cell r="BB100">
            <v>14</v>
          </cell>
        </row>
        <row r="103">
          <cell r="AK103">
            <v>39448</v>
          </cell>
        </row>
        <row r="104">
          <cell r="AK104">
            <v>39479</v>
          </cell>
        </row>
        <row r="105">
          <cell r="AK105">
            <v>39508</v>
          </cell>
        </row>
        <row r="106">
          <cell r="AK106">
            <v>39539</v>
          </cell>
        </row>
        <row r="107">
          <cell r="AK107">
            <v>39569</v>
          </cell>
        </row>
        <row r="108">
          <cell r="AK108">
            <v>39600</v>
          </cell>
        </row>
        <row r="109">
          <cell r="AK109">
            <v>39630</v>
          </cell>
        </row>
        <row r="110">
          <cell r="AK110">
            <v>39661</v>
          </cell>
        </row>
        <row r="111">
          <cell r="AK111">
            <v>39692</v>
          </cell>
          <cell r="AL111">
            <v>29905.242543704688</v>
          </cell>
          <cell r="AM111">
            <v>5306.1082133207919</v>
          </cell>
          <cell r="AN111">
            <v>115135.93392161686</v>
          </cell>
          <cell r="AO111">
            <v>12197.065311513543</v>
          </cell>
          <cell r="AP111">
            <v>27725.048063876395</v>
          </cell>
          <cell r="AQ111">
            <v>0</v>
          </cell>
          <cell r="AR111">
            <v>30217.096097756101</v>
          </cell>
          <cell r="AS111">
            <v>20247.426875517358</v>
          </cell>
          <cell r="AT111">
            <v>13722.548343363274</v>
          </cell>
          <cell r="AU111">
            <v>5145.5112356365489</v>
          </cell>
          <cell r="AV111">
            <v>16172.84695554202</v>
          </cell>
          <cell r="AW111">
            <v>4372.3721877029111</v>
          </cell>
          <cell r="AX111">
            <v>1027.2341668638951</v>
          </cell>
          <cell r="AY111">
            <v>503.07835931024266</v>
          </cell>
          <cell r="AZ111">
            <v>155.86885205629812</v>
          </cell>
          <cell r="BA111">
            <v>0</v>
          </cell>
          <cell r="BB111">
            <v>3478.6188722190441</v>
          </cell>
        </row>
        <row r="112">
          <cell r="AK112">
            <v>39722</v>
          </cell>
        </row>
        <row r="113">
          <cell r="AK113">
            <v>39753</v>
          </cell>
        </row>
        <row r="114">
          <cell r="AK114">
            <v>39783</v>
          </cell>
        </row>
        <row r="116">
          <cell r="AK116" t="str">
            <v>Gross Unbilled Sales Input (Use the Actual Gross Unbilled Prior to the Forecast Period Started) - For Added Load Customers</v>
          </cell>
        </row>
        <row r="118">
          <cell r="AL118" t="str">
            <v>1A</v>
          </cell>
          <cell r="AM118" t="str">
            <v>T1A</v>
          </cell>
          <cell r="AN118" t="str">
            <v>1B</v>
          </cell>
          <cell r="AO118" t="str">
            <v>T1B</v>
          </cell>
          <cell r="AP118">
            <v>3</v>
          </cell>
          <cell r="AQ118" t="str">
            <v>T3</v>
          </cell>
          <cell r="AR118" t="str">
            <v>2-1</v>
          </cell>
          <cell r="AS118" t="str">
            <v>T2-1</v>
          </cell>
          <cell r="AT118" t="str">
            <v>2-2</v>
          </cell>
          <cell r="AU118" t="str">
            <v>T2-2</v>
          </cell>
          <cell r="AV118" t="str">
            <v>4a</v>
          </cell>
          <cell r="AW118" t="str">
            <v>T4A</v>
          </cell>
          <cell r="AX118" t="str">
            <v>4b</v>
          </cell>
          <cell r="AY118" t="str">
            <v>T4B</v>
          </cell>
          <cell r="AZ118">
            <v>7</v>
          </cell>
          <cell r="BA118" t="str">
            <v>T7</v>
          </cell>
          <cell r="BB118">
            <v>14</v>
          </cell>
        </row>
        <row r="121">
          <cell r="AK121">
            <v>39448</v>
          </cell>
        </row>
        <row r="122">
          <cell r="AK122">
            <v>39479</v>
          </cell>
        </row>
        <row r="123">
          <cell r="AK123">
            <v>39508</v>
          </cell>
        </row>
        <row r="124">
          <cell r="AK124">
            <v>39539</v>
          </cell>
        </row>
        <row r="125">
          <cell r="AK125">
            <v>39569</v>
          </cell>
        </row>
        <row r="126">
          <cell r="AK126">
            <v>39600</v>
          </cell>
        </row>
        <row r="127">
          <cell r="AK127">
            <v>39630</v>
          </cell>
        </row>
        <row r="128">
          <cell r="AK128">
            <v>39661</v>
          </cell>
        </row>
        <row r="129">
          <cell r="AK129">
            <v>39692</v>
          </cell>
        </row>
        <row r="130">
          <cell r="AK130">
            <v>39722</v>
          </cell>
        </row>
        <row r="131">
          <cell r="AK131">
            <v>39753</v>
          </cell>
        </row>
        <row r="132">
          <cell r="AK132">
            <v>39783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put_sheet"/>
      <sheetName val="Index"/>
      <sheetName val="Summary"/>
      <sheetName val="FY 2018"/>
      <sheetName val="FY 2018 Tax Depr"/>
      <sheetName val="VY 18 Pro"/>
      <sheetName val="FY 2019"/>
      <sheetName val="FY 2019 Tax Depr"/>
      <sheetName val="VY 19 Proration"/>
      <sheetName val="FY 2020"/>
      <sheetName val="FY 2020 Tax Depr"/>
      <sheetName val="VY 20 Proration"/>
      <sheetName val="Average Rate Base Adds"/>
      <sheetName val="FY 2021"/>
      <sheetName val="FY 2021 Tax Depr "/>
      <sheetName val="VY 21 Proration"/>
      <sheetName val="FY 2022"/>
      <sheetName val="FY 2022 Tax Depr "/>
      <sheetName val="VY 22 Proration"/>
      <sheetName val="Capital Investment"/>
      <sheetName val="DIT &amp; NOL"/>
      <sheetName val="ISR Depn Rate"/>
      <sheetName val="ISR Depn Exp"/>
      <sheetName val="Gas Prop Tax"/>
      <sheetName val="WACC"/>
    </sheetNames>
    <sheetDataSet>
      <sheetData sheetId="0"/>
      <sheetData sheetId="1">
        <row r="1">
          <cell r="H1" t="str">
            <v>The Narragansett Electric Company</v>
          </cell>
        </row>
        <row r="2">
          <cell r="H2" t="str">
            <v>d/b/a Rhode Island Energy</v>
          </cell>
        </row>
        <row r="10">
          <cell r="A10" t="str">
            <v>Annual Revenue Requirement Summary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C(actual)"/>
      <sheetName val="UPC(Normal)"/>
      <sheetName val="Cust"/>
      <sheetName val="Act"/>
      <sheetName val="Nor"/>
      <sheetName val="Nor_work"/>
      <sheetName val="NM1111C"/>
      <sheetName val="nm2011thm"/>
      <sheetName val="nm2011cus"/>
      <sheetName val="Charts=&gt;"/>
      <sheetName val="Cht_DD"/>
      <sheetName val="Cht_Vol"/>
      <sheetName val="Cht_Cust"/>
      <sheetName val="Cht_UPC"/>
      <sheetName val="chart_Input"/>
      <sheetName val="chart_InputNC"/>
      <sheetName val="=inputs=&gt;"/>
      <sheetName val="Weather11-12"/>
      <sheetName val="System"/>
      <sheetName val="Weather09-10"/>
      <sheetName val="Weather10-11"/>
      <sheetName val="BDD1211"/>
      <sheetName val="DD"/>
      <sheetName val="HDD&amp;BDD (3)"/>
      <sheetName val="Frcst_Cust"/>
      <sheetName val="Frcst_Vol"/>
      <sheetName val="nm2009thm_6D"/>
      <sheetName val="nm2009cus_6D"/>
      <sheetName val="nm2010thm_6D"/>
      <sheetName val="nm2010cus_6D"/>
      <sheetName val="nm2011thm_6D"/>
      <sheetName val="nm2011cus_6D"/>
      <sheetName val="nm2008cus"/>
      <sheetName val="nm2009cus"/>
      <sheetName val="nm2008thm"/>
      <sheetName val="nm2009thm"/>
      <sheetName val="nm2010thm"/>
      <sheetName val="nm2010cus"/>
      <sheetName val="Transpose(PHA)"/>
      <sheetName val="Transpose"/>
      <sheetName val="Transpose(org)"/>
      <sheetName val="Transpose_CUST"/>
      <sheetName val="Therms Including Efficiency_09"/>
      <sheetName val="Customers_09"/>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index</v>
          </cell>
          <cell r="B1" t="str">
            <v>Label</v>
          </cell>
          <cell r="C1" t="str">
            <v>_NAME_</v>
          </cell>
          <cell r="D1" t="str">
            <v>JAN11</v>
          </cell>
        </row>
        <row r="2">
          <cell r="A2">
            <v>1</v>
          </cell>
          <cell r="B2" t="str">
            <v>SC1 Res Non Heat</v>
          </cell>
          <cell r="C2" t="str">
            <v>therm</v>
          </cell>
          <cell r="D2">
            <v>1842808</v>
          </cell>
        </row>
        <row r="3">
          <cell r="A3">
            <v>2</v>
          </cell>
          <cell r="B3" t="str">
            <v>SC1 Res Heat</v>
          </cell>
          <cell r="C3" t="str">
            <v>therm</v>
          </cell>
          <cell r="D3">
            <v>68863711</v>
          </cell>
        </row>
        <row r="4">
          <cell r="A4">
            <v>3</v>
          </cell>
          <cell r="B4" t="str">
            <v>SC2 Res Non Heat</v>
          </cell>
          <cell r="C4" t="str">
            <v>therm</v>
          </cell>
          <cell r="D4">
            <v>8088</v>
          </cell>
        </row>
        <row r="5">
          <cell r="A5">
            <v>4</v>
          </cell>
          <cell r="B5" t="str">
            <v>SC2 Res Heat</v>
          </cell>
          <cell r="C5" t="str">
            <v>therm</v>
          </cell>
          <cell r="D5">
            <v>280283</v>
          </cell>
        </row>
        <row r="6">
          <cell r="A6">
            <v>5</v>
          </cell>
          <cell r="B6" t="str">
            <v>SC2 Comm Non Heat</v>
          </cell>
          <cell r="C6" t="str">
            <v>therm</v>
          </cell>
          <cell r="D6">
            <v>428763</v>
          </cell>
        </row>
        <row r="7">
          <cell r="A7">
            <v>6</v>
          </cell>
          <cell r="B7" t="str">
            <v>SC2 Comm Heat</v>
          </cell>
          <cell r="C7" t="str">
            <v>therm</v>
          </cell>
          <cell r="D7">
            <v>17372097</v>
          </cell>
        </row>
        <row r="8">
          <cell r="A8">
            <v>7</v>
          </cell>
          <cell r="B8" t="str">
            <v>SC2 Industrial</v>
          </cell>
          <cell r="C8" t="str">
            <v>therm</v>
          </cell>
          <cell r="D8">
            <v>269103</v>
          </cell>
        </row>
        <row r="9">
          <cell r="A9">
            <v>8</v>
          </cell>
          <cell r="B9" t="str">
            <v>SC3 Comm Non Heat</v>
          </cell>
          <cell r="C9" t="str">
            <v>therm</v>
          </cell>
          <cell r="D9">
            <v>75437</v>
          </cell>
        </row>
        <row r="10">
          <cell r="A10">
            <v>9</v>
          </cell>
          <cell r="B10" t="str">
            <v>SC3 Comm Heat</v>
          </cell>
          <cell r="C10" t="str">
            <v>therm</v>
          </cell>
          <cell r="D10">
            <v>375286</v>
          </cell>
        </row>
        <row r="11">
          <cell r="A11">
            <v>10</v>
          </cell>
          <cell r="B11" t="str">
            <v>SC3 Industrial</v>
          </cell>
          <cell r="C11" t="str">
            <v>therm</v>
          </cell>
          <cell r="D11">
            <v>90556</v>
          </cell>
        </row>
        <row r="12">
          <cell r="A12">
            <v>11</v>
          </cell>
          <cell r="B12" t="str">
            <v>SC4 Comm Heat</v>
          </cell>
          <cell r="C12" t="str">
            <v>therm</v>
          </cell>
          <cell r="D12">
            <v>763917</v>
          </cell>
        </row>
        <row r="13">
          <cell r="A13">
            <v>12</v>
          </cell>
          <cell r="B13" t="str">
            <v>SC5 Firm</v>
          </cell>
          <cell r="C13" t="str">
            <v>therm</v>
          </cell>
          <cell r="D13">
            <v>8482725</v>
          </cell>
        </row>
        <row r="14">
          <cell r="A14">
            <v>13</v>
          </cell>
          <cell r="B14" t="str">
            <v>SC6 Interruptible</v>
          </cell>
          <cell r="C14" t="str">
            <v>therm</v>
          </cell>
          <cell r="D14">
            <v>8979865</v>
          </cell>
        </row>
        <row r="15">
          <cell r="A15">
            <v>14</v>
          </cell>
          <cell r="B15" t="str">
            <v>SC7 Firm</v>
          </cell>
          <cell r="C15" t="str">
            <v>therm</v>
          </cell>
          <cell r="D15">
            <v>11713767</v>
          </cell>
        </row>
        <row r="16">
          <cell r="A16">
            <v>15</v>
          </cell>
          <cell r="B16" t="str">
            <v>SC8 Trans includes STBY</v>
          </cell>
          <cell r="C16" t="str">
            <v>therm</v>
          </cell>
          <cell r="D16">
            <v>19146174</v>
          </cell>
        </row>
        <row r="17">
          <cell r="A17">
            <v>16</v>
          </cell>
          <cell r="B17" t="str">
            <v>SC1 Res Non Heat MB</v>
          </cell>
          <cell r="C17" t="str">
            <v>therm</v>
          </cell>
          <cell r="D17">
            <v>426910</v>
          </cell>
        </row>
        <row r="18">
          <cell r="A18">
            <v>17</v>
          </cell>
          <cell r="B18" t="str">
            <v>SC1 Res Heat MB</v>
          </cell>
          <cell r="C18" t="str">
            <v>therm</v>
          </cell>
          <cell r="D18">
            <v>20868892</v>
          </cell>
        </row>
        <row r="19">
          <cell r="A19">
            <v>18</v>
          </cell>
          <cell r="B19" t="str">
            <v>SC2 Res Non Heat MB</v>
          </cell>
          <cell r="C19" t="str">
            <v>therm</v>
          </cell>
          <cell r="D19">
            <v>4104</v>
          </cell>
        </row>
        <row r="20">
          <cell r="A20">
            <v>19</v>
          </cell>
          <cell r="B20" t="str">
            <v>SC2 Res Heat MB</v>
          </cell>
          <cell r="C20" t="str">
            <v>therm</v>
          </cell>
          <cell r="D20">
            <v>166046</v>
          </cell>
        </row>
        <row r="21">
          <cell r="A21">
            <v>20</v>
          </cell>
          <cell r="B21" t="str">
            <v>SC2 Comm Non Heat MB</v>
          </cell>
          <cell r="C21" t="str">
            <v>therm</v>
          </cell>
          <cell r="D21">
            <v>462279</v>
          </cell>
        </row>
        <row r="22">
          <cell r="A22">
            <v>21</v>
          </cell>
          <cell r="B22" t="str">
            <v>SC2 Comm Heat MB</v>
          </cell>
          <cell r="C22" t="str">
            <v>therm</v>
          </cell>
          <cell r="D22">
            <v>15749905</v>
          </cell>
        </row>
        <row r="23">
          <cell r="A23">
            <v>22</v>
          </cell>
          <cell r="B23" t="str">
            <v>SC2  Industrial MB</v>
          </cell>
          <cell r="C23" t="str">
            <v>therm</v>
          </cell>
          <cell r="D23">
            <v>182887</v>
          </cell>
        </row>
        <row r="24">
          <cell r="A24">
            <v>23</v>
          </cell>
          <cell r="B24" t="str">
            <v>SC10 Natural Gas Vehicles</v>
          </cell>
          <cell r="C24" t="str">
            <v>therm</v>
          </cell>
          <cell r="D24">
            <v>177</v>
          </cell>
        </row>
        <row r="25">
          <cell r="A25">
            <v>24</v>
          </cell>
          <cell r="B25" t="str">
            <v>SC12 DG &lt; 250 K</v>
          </cell>
          <cell r="C25" t="str">
            <v>therm</v>
          </cell>
          <cell r="D25">
            <v>13456</v>
          </cell>
        </row>
        <row r="26">
          <cell r="A26">
            <v>25</v>
          </cell>
          <cell r="B26" t="str">
            <v>SC12 DG &lt; 250 K MB</v>
          </cell>
          <cell r="C26" t="str">
            <v>therm</v>
          </cell>
          <cell r="D26">
            <v>34254</v>
          </cell>
        </row>
        <row r="27">
          <cell r="A27">
            <v>26</v>
          </cell>
          <cell r="B27" t="str">
            <v>SC12 DG 250 K - 1000 K MB</v>
          </cell>
          <cell r="C27" t="str">
            <v>therm</v>
          </cell>
          <cell r="D27">
            <v>15587</v>
          </cell>
        </row>
        <row r="28">
          <cell r="A28">
            <v>27</v>
          </cell>
          <cell r="B28" t="str">
            <v>SC13 DG Res</v>
          </cell>
          <cell r="C28" t="str">
            <v>therm</v>
          </cell>
          <cell r="D28">
            <v>984</v>
          </cell>
        </row>
        <row r="29">
          <cell r="A29">
            <v>28</v>
          </cell>
          <cell r="B29" t="str">
            <v>NYSEG Transp</v>
          </cell>
          <cell r="C29" t="str">
            <v>therm</v>
          </cell>
          <cell r="D29">
            <v>554934</v>
          </cell>
        </row>
        <row r="30">
          <cell r="A30">
            <v>29</v>
          </cell>
          <cell r="B30" t="str">
            <v>Special Contracts</v>
          </cell>
          <cell r="C30" t="str">
            <v>therm</v>
          </cell>
          <cell r="D30">
            <v>43732375</v>
          </cell>
        </row>
      </sheetData>
      <sheetData sheetId="8">
        <row r="1">
          <cell r="A1" t="str">
            <v>index</v>
          </cell>
          <cell r="B1" t="str">
            <v>Label</v>
          </cell>
          <cell r="C1" t="str">
            <v>_NAME_</v>
          </cell>
          <cell r="D1" t="str">
            <v>JAN11</v>
          </cell>
        </row>
        <row r="2">
          <cell r="A2">
            <v>1</v>
          </cell>
          <cell r="B2" t="str">
            <v>SC1 Res Non Heat</v>
          </cell>
          <cell r="C2" t="str">
            <v>Cust</v>
          </cell>
          <cell r="D2">
            <v>37406</v>
          </cell>
        </row>
        <row r="3">
          <cell r="A3">
            <v>2</v>
          </cell>
          <cell r="B3" t="str">
            <v>SC1 Res Heat</v>
          </cell>
          <cell r="C3" t="str">
            <v>Cust</v>
          </cell>
          <cell r="D3">
            <v>386234</v>
          </cell>
        </row>
        <row r="4">
          <cell r="A4">
            <v>3</v>
          </cell>
          <cell r="B4" t="str">
            <v>SC2 Res Non Heat</v>
          </cell>
          <cell r="C4" t="str">
            <v>Cust</v>
          </cell>
          <cell r="D4">
            <v>60</v>
          </cell>
        </row>
        <row r="5">
          <cell r="A5">
            <v>4</v>
          </cell>
          <cell r="B5" t="str">
            <v>SC2 Res Heat</v>
          </cell>
          <cell r="C5" t="str">
            <v>Cust</v>
          </cell>
          <cell r="D5">
            <v>570</v>
          </cell>
        </row>
        <row r="6">
          <cell r="A6">
            <v>5</v>
          </cell>
          <cell r="B6" t="str">
            <v>SC2 Comm Non Heat</v>
          </cell>
          <cell r="C6" t="str">
            <v>Cust</v>
          </cell>
          <cell r="D6">
            <v>1459</v>
          </cell>
        </row>
        <row r="7">
          <cell r="A7">
            <v>6</v>
          </cell>
          <cell r="B7" t="str">
            <v>SC2 Comm Heat</v>
          </cell>
          <cell r="C7" t="str">
            <v>Cust</v>
          </cell>
          <cell r="D7">
            <v>27053</v>
          </cell>
        </row>
        <row r="8">
          <cell r="A8">
            <v>7</v>
          </cell>
          <cell r="B8" t="str">
            <v>SC2 Industrial</v>
          </cell>
          <cell r="C8" t="str">
            <v>Cust</v>
          </cell>
          <cell r="D8">
            <v>112</v>
          </cell>
        </row>
        <row r="9">
          <cell r="A9">
            <v>8</v>
          </cell>
          <cell r="B9" t="str">
            <v>SC3 Comm Non Heat</v>
          </cell>
          <cell r="C9" t="str">
            <v>Cust</v>
          </cell>
          <cell r="D9">
            <v>2</v>
          </cell>
        </row>
        <row r="10">
          <cell r="A10">
            <v>9</v>
          </cell>
          <cell r="B10" t="str">
            <v>SC3 Comm Heat</v>
          </cell>
          <cell r="C10" t="str">
            <v>Cust</v>
          </cell>
          <cell r="D10">
            <v>31</v>
          </cell>
        </row>
        <row r="11">
          <cell r="A11">
            <v>10</v>
          </cell>
          <cell r="B11" t="str">
            <v>SC3 Industrial</v>
          </cell>
          <cell r="C11" t="str">
            <v>Cust</v>
          </cell>
          <cell r="D11">
            <v>5</v>
          </cell>
        </row>
        <row r="12">
          <cell r="A12">
            <v>11</v>
          </cell>
          <cell r="B12" t="str">
            <v>SC4 Comm Heat</v>
          </cell>
          <cell r="C12" t="str">
            <v>Cust</v>
          </cell>
          <cell r="D12">
            <v>2</v>
          </cell>
        </row>
        <row r="13">
          <cell r="A13">
            <v>12</v>
          </cell>
          <cell r="B13" t="str">
            <v>SC5 Firm</v>
          </cell>
          <cell r="C13" t="str">
            <v>Cust</v>
          </cell>
          <cell r="D13">
            <v>155</v>
          </cell>
        </row>
        <row r="14">
          <cell r="A14">
            <v>13</v>
          </cell>
          <cell r="B14" t="str">
            <v>SC6 Interruptible</v>
          </cell>
          <cell r="C14" t="str">
            <v>Cust</v>
          </cell>
          <cell r="D14">
            <v>19</v>
          </cell>
        </row>
        <row r="15">
          <cell r="A15">
            <v>14</v>
          </cell>
          <cell r="B15" t="str">
            <v>SC7 Firm</v>
          </cell>
          <cell r="C15" t="str">
            <v>Cust</v>
          </cell>
          <cell r="D15">
            <v>686</v>
          </cell>
        </row>
        <row r="16">
          <cell r="A16">
            <v>15</v>
          </cell>
          <cell r="B16" t="str">
            <v>SC8 Trans includes STBY</v>
          </cell>
          <cell r="C16" t="str">
            <v>Cust</v>
          </cell>
          <cell r="D16">
            <v>58</v>
          </cell>
        </row>
        <row r="17">
          <cell r="A17">
            <v>16</v>
          </cell>
          <cell r="B17" t="str">
            <v>SC1 Res Non Heat MB</v>
          </cell>
          <cell r="C17" t="str">
            <v>Cust</v>
          </cell>
          <cell r="D17">
            <v>7391</v>
          </cell>
        </row>
        <row r="18">
          <cell r="A18">
            <v>17</v>
          </cell>
          <cell r="B18" t="str">
            <v>SC1 Res Heat MB</v>
          </cell>
          <cell r="C18" t="str">
            <v>Cust</v>
          </cell>
          <cell r="D18">
            <v>110139</v>
          </cell>
        </row>
        <row r="19">
          <cell r="A19">
            <v>18</v>
          </cell>
          <cell r="B19" t="str">
            <v>SC2 Res Non Heat MB</v>
          </cell>
          <cell r="C19" t="str">
            <v>Cust</v>
          </cell>
          <cell r="D19">
            <v>25</v>
          </cell>
        </row>
        <row r="20">
          <cell r="A20">
            <v>19</v>
          </cell>
          <cell r="B20" t="str">
            <v>SC2 Res Heat MB</v>
          </cell>
          <cell r="C20" t="str">
            <v>Cust</v>
          </cell>
          <cell r="D20">
            <v>252</v>
          </cell>
        </row>
        <row r="21">
          <cell r="A21">
            <v>20</v>
          </cell>
          <cell r="B21" t="str">
            <v>SC2 Comm Non Heat MB</v>
          </cell>
          <cell r="C21" t="str">
            <v>Cust</v>
          </cell>
          <cell r="D21">
            <v>781</v>
          </cell>
        </row>
        <row r="22">
          <cell r="A22">
            <v>21</v>
          </cell>
          <cell r="B22" t="str">
            <v>SC2 Comm Heat MB</v>
          </cell>
          <cell r="C22" t="str">
            <v>Cust</v>
          </cell>
          <cell r="D22">
            <v>14876</v>
          </cell>
        </row>
        <row r="23">
          <cell r="A23">
            <v>22</v>
          </cell>
          <cell r="B23" t="str">
            <v>SC2  Industrial MB</v>
          </cell>
          <cell r="C23" t="str">
            <v>Cust</v>
          </cell>
          <cell r="D23">
            <v>58</v>
          </cell>
        </row>
        <row r="24">
          <cell r="A24">
            <v>23</v>
          </cell>
          <cell r="B24" t="str">
            <v>SC10 Natural Gas Vehicles</v>
          </cell>
          <cell r="C24" t="str">
            <v>Cust</v>
          </cell>
          <cell r="D24">
            <v>1</v>
          </cell>
        </row>
        <row r="25">
          <cell r="A25">
            <v>24</v>
          </cell>
          <cell r="B25" t="str">
            <v>SC12 DG &lt; 250 K</v>
          </cell>
          <cell r="C25" t="str">
            <v>Cust</v>
          </cell>
          <cell r="D25">
            <v>1</v>
          </cell>
        </row>
        <row r="26">
          <cell r="A26">
            <v>25</v>
          </cell>
          <cell r="B26" t="str">
            <v>SC12 DG &lt; 250 K MB</v>
          </cell>
          <cell r="C26" t="str">
            <v>Cust</v>
          </cell>
          <cell r="D26">
            <v>2</v>
          </cell>
        </row>
        <row r="27">
          <cell r="A27">
            <v>26</v>
          </cell>
          <cell r="B27" t="str">
            <v>SC12 DG 250 K - 1000 K MB</v>
          </cell>
          <cell r="C27" t="str">
            <v>Cust</v>
          </cell>
          <cell r="D27">
            <v>1</v>
          </cell>
        </row>
        <row r="28">
          <cell r="A28">
            <v>27</v>
          </cell>
          <cell r="B28" t="str">
            <v>SC13 DG Res</v>
          </cell>
          <cell r="C28" t="str">
            <v>Cust</v>
          </cell>
          <cell r="D28">
            <v>5</v>
          </cell>
        </row>
        <row r="29">
          <cell r="A29">
            <v>28</v>
          </cell>
          <cell r="B29" t="str">
            <v>NYSEG Transp</v>
          </cell>
          <cell r="C29" t="str">
            <v>Cust</v>
          </cell>
          <cell r="D29">
            <v>1</v>
          </cell>
        </row>
        <row r="30">
          <cell r="A30">
            <v>29</v>
          </cell>
          <cell r="B30" t="str">
            <v>Special Contracts</v>
          </cell>
          <cell r="C30" t="str">
            <v>Cust</v>
          </cell>
          <cell r="D30">
            <v>9</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
          <cell r="A1" t="str">
            <v>Year</v>
          </cell>
          <cell r="B1" t="str">
            <v>Month</v>
          </cell>
          <cell r="C1" t="str">
            <v>albdd</v>
          </cell>
          <cell r="D1" t="str">
            <v>albHdd</v>
          </cell>
          <cell r="E1" t="str">
            <v>albCdd</v>
          </cell>
          <cell r="F1" t="str">
            <v>syrdd</v>
          </cell>
          <cell r="G1" t="str">
            <v>syrHdd</v>
          </cell>
          <cell r="H1" t="str">
            <v>syrCdd</v>
          </cell>
          <cell r="I1" t="str">
            <v>nmDD</v>
          </cell>
          <cell r="J1" t="str">
            <v>nmHdd</v>
          </cell>
          <cell r="K1" t="str">
            <v>nmCdd</v>
          </cell>
          <cell r="L1" t="str">
            <v>nmNdd</v>
          </cell>
          <cell r="M1" t="str">
            <v>_FREQ_</v>
          </cell>
        </row>
        <row r="2">
          <cell r="A2">
            <v>2009</v>
          </cell>
          <cell r="B2">
            <v>8</v>
          </cell>
          <cell r="C2">
            <v>2116.8000000000002</v>
          </cell>
          <cell r="D2">
            <v>4.3499999999999996</v>
          </cell>
          <cell r="E2">
            <v>171.15</v>
          </cell>
          <cell r="F2">
            <v>2121.15</v>
          </cell>
          <cell r="G2">
            <v>5.9</v>
          </cell>
          <cell r="H2">
            <v>177.05</v>
          </cell>
          <cell r="I2">
            <v>2118.9749999999999</v>
          </cell>
          <cell r="J2">
            <v>4.9000000000000004</v>
          </cell>
          <cell r="K2">
            <v>173.875</v>
          </cell>
          <cell r="L2">
            <v>7.55</v>
          </cell>
          <cell r="M2">
            <v>20</v>
          </cell>
        </row>
        <row r="3">
          <cell r="A3">
            <v>2009</v>
          </cell>
          <cell r="B3">
            <v>9</v>
          </cell>
          <cell r="C3">
            <v>2124.85</v>
          </cell>
          <cell r="D3">
            <v>51.45</v>
          </cell>
          <cell r="E3">
            <v>135.30000000000001</v>
          </cell>
          <cell r="F3">
            <v>2126.6</v>
          </cell>
          <cell r="G3">
            <v>43.65</v>
          </cell>
          <cell r="H3">
            <v>129.25</v>
          </cell>
          <cell r="I3">
            <v>2125.7249999999999</v>
          </cell>
          <cell r="J3">
            <v>45.7</v>
          </cell>
          <cell r="K3">
            <v>130.42500000000001</v>
          </cell>
          <cell r="L3">
            <v>58.9</v>
          </cell>
          <cell r="M3">
            <v>20</v>
          </cell>
        </row>
        <row r="4">
          <cell r="A4">
            <v>2009</v>
          </cell>
          <cell r="B4">
            <v>10</v>
          </cell>
          <cell r="C4">
            <v>1737.75</v>
          </cell>
          <cell r="D4">
            <v>313.55</v>
          </cell>
          <cell r="E4">
            <v>10.3</v>
          </cell>
          <cell r="F4">
            <v>1756</v>
          </cell>
          <cell r="G4">
            <v>301.89999999999998</v>
          </cell>
          <cell r="H4">
            <v>16.899999999999999</v>
          </cell>
          <cell r="I4">
            <v>1746.875</v>
          </cell>
          <cell r="J4">
            <v>307.125</v>
          </cell>
          <cell r="K4">
            <v>13</v>
          </cell>
          <cell r="L4">
            <v>281.60000000000002</v>
          </cell>
          <cell r="M4">
            <v>20</v>
          </cell>
        </row>
        <row r="5">
          <cell r="A5">
            <v>2009</v>
          </cell>
          <cell r="B5">
            <v>11</v>
          </cell>
          <cell r="C5">
            <v>1401.55</v>
          </cell>
          <cell r="D5">
            <v>574.45000000000005</v>
          </cell>
          <cell r="E5">
            <v>0</v>
          </cell>
          <cell r="F5">
            <v>1426.7</v>
          </cell>
          <cell r="G5">
            <v>549.29999999999995</v>
          </cell>
          <cell r="H5">
            <v>0</v>
          </cell>
          <cell r="I5">
            <v>1414.125</v>
          </cell>
          <cell r="J5">
            <v>561.875</v>
          </cell>
          <cell r="K5">
            <v>0</v>
          </cell>
          <cell r="L5">
            <v>571.54999999999995</v>
          </cell>
          <cell r="M5">
            <v>20</v>
          </cell>
        </row>
        <row r="6">
          <cell r="A6">
            <v>2009</v>
          </cell>
          <cell r="B6">
            <v>12</v>
          </cell>
          <cell r="C6">
            <v>1261.9000000000001</v>
          </cell>
          <cell r="D6">
            <v>866.85</v>
          </cell>
          <cell r="E6">
            <v>0</v>
          </cell>
          <cell r="F6">
            <v>1282.6500000000001</v>
          </cell>
          <cell r="G6">
            <v>846.1</v>
          </cell>
          <cell r="H6">
            <v>0</v>
          </cell>
          <cell r="I6">
            <v>1272.2750000000001</v>
          </cell>
          <cell r="J6">
            <v>856.47500000000002</v>
          </cell>
          <cell r="K6">
            <v>0</v>
          </cell>
          <cell r="L6">
            <v>954.05</v>
          </cell>
          <cell r="M6">
            <v>20</v>
          </cell>
        </row>
        <row r="7">
          <cell r="A7">
            <v>2010</v>
          </cell>
          <cell r="B7">
            <v>1</v>
          </cell>
          <cell r="C7">
            <v>825.35</v>
          </cell>
          <cell r="D7">
            <v>1335.9</v>
          </cell>
          <cell r="E7">
            <v>0</v>
          </cell>
          <cell r="F7">
            <v>793.9</v>
          </cell>
          <cell r="G7">
            <v>1367.35</v>
          </cell>
          <cell r="H7">
            <v>0</v>
          </cell>
          <cell r="I7">
            <v>809.625</v>
          </cell>
          <cell r="J7">
            <v>1351.625</v>
          </cell>
          <cell r="K7">
            <v>0</v>
          </cell>
          <cell r="L7">
            <v>1297.45</v>
          </cell>
          <cell r="M7">
            <v>20</v>
          </cell>
        </row>
        <row r="8">
          <cell r="A8">
            <v>2010</v>
          </cell>
          <cell r="B8">
            <v>2</v>
          </cell>
          <cell r="C8">
            <v>782.5</v>
          </cell>
          <cell r="D8">
            <v>1200</v>
          </cell>
          <cell r="E8">
            <v>0</v>
          </cell>
          <cell r="F8">
            <v>728.9</v>
          </cell>
          <cell r="G8">
            <v>1253.5999999999999</v>
          </cell>
          <cell r="H8">
            <v>0</v>
          </cell>
          <cell r="I8">
            <v>755.7</v>
          </cell>
          <cell r="J8">
            <v>1226.8</v>
          </cell>
          <cell r="K8">
            <v>0</v>
          </cell>
          <cell r="L8">
            <v>1281.3</v>
          </cell>
          <cell r="M8">
            <v>20</v>
          </cell>
        </row>
        <row r="9">
          <cell r="A9">
            <v>2010</v>
          </cell>
          <cell r="B9">
            <v>3</v>
          </cell>
          <cell r="C9">
            <v>1115.9000000000001</v>
          </cell>
          <cell r="D9">
            <v>915.35</v>
          </cell>
          <cell r="E9">
            <v>0</v>
          </cell>
          <cell r="F9">
            <v>1046.75</v>
          </cell>
          <cell r="G9">
            <v>984.5</v>
          </cell>
          <cell r="H9">
            <v>0</v>
          </cell>
          <cell r="I9">
            <v>1081.325</v>
          </cell>
          <cell r="J9">
            <v>949.92499999999995</v>
          </cell>
          <cell r="K9">
            <v>0</v>
          </cell>
          <cell r="L9">
            <v>1126.4000000000001</v>
          </cell>
          <cell r="M9">
            <v>20</v>
          </cell>
        </row>
        <row r="10">
          <cell r="A10">
            <v>2010</v>
          </cell>
          <cell r="B10">
            <v>4</v>
          </cell>
          <cell r="C10">
            <v>1530.9</v>
          </cell>
          <cell r="D10">
            <v>560.35</v>
          </cell>
          <cell r="E10">
            <v>1.5</v>
          </cell>
          <cell r="F10">
            <v>1524.6</v>
          </cell>
          <cell r="G10">
            <v>573.25</v>
          </cell>
          <cell r="H10">
            <v>8.1</v>
          </cell>
          <cell r="I10">
            <v>1527.75</v>
          </cell>
          <cell r="J10">
            <v>565.45000000000005</v>
          </cell>
          <cell r="K10">
            <v>3.45</v>
          </cell>
          <cell r="L10">
            <v>785</v>
          </cell>
          <cell r="M10">
            <v>20</v>
          </cell>
        </row>
        <row r="11">
          <cell r="A11">
            <v>2010</v>
          </cell>
          <cell r="B11">
            <v>5</v>
          </cell>
          <cell r="C11">
            <v>1639.9</v>
          </cell>
          <cell r="D11">
            <v>339.8</v>
          </cell>
          <cell r="E11">
            <v>19.95</v>
          </cell>
          <cell r="F11">
            <v>1622.25</v>
          </cell>
          <cell r="G11">
            <v>357.85</v>
          </cell>
          <cell r="H11">
            <v>20.350000000000001</v>
          </cell>
          <cell r="I11">
            <v>1631.075</v>
          </cell>
          <cell r="J11">
            <v>348.67500000000001</v>
          </cell>
          <cell r="K11">
            <v>20</v>
          </cell>
          <cell r="L11">
            <v>397.1</v>
          </cell>
          <cell r="M11">
            <v>20</v>
          </cell>
        </row>
        <row r="12">
          <cell r="A12">
            <v>2010</v>
          </cell>
          <cell r="B12">
            <v>6</v>
          </cell>
          <cell r="C12">
            <v>2031.95</v>
          </cell>
          <cell r="D12">
            <v>99.4</v>
          </cell>
          <cell r="E12">
            <v>106.6</v>
          </cell>
          <cell r="F12">
            <v>2035.85</v>
          </cell>
          <cell r="G12">
            <v>100.05</v>
          </cell>
          <cell r="H12">
            <v>111.15</v>
          </cell>
          <cell r="I12">
            <v>2033.9</v>
          </cell>
          <cell r="J12">
            <v>98.75</v>
          </cell>
          <cell r="K12">
            <v>107.9</v>
          </cell>
          <cell r="L12">
            <v>159</v>
          </cell>
          <cell r="M12">
            <v>20</v>
          </cell>
        </row>
        <row r="13">
          <cell r="A13">
            <v>2010</v>
          </cell>
          <cell r="B13">
            <v>7</v>
          </cell>
          <cell r="C13">
            <v>2370.5500000000002</v>
          </cell>
          <cell r="D13">
            <v>25.4</v>
          </cell>
          <cell r="E13">
            <v>254.2</v>
          </cell>
          <cell r="F13">
            <v>2358.6</v>
          </cell>
          <cell r="G13">
            <v>21.65</v>
          </cell>
          <cell r="H13">
            <v>238.5</v>
          </cell>
          <cell r="I13">
            <v>2364.5749999999998</v>
          </cell>
          <cell r="J13">
            <v>21.925000000000001</v>
          </cell>
          <cell r="K13">
            <v>244.75</v>
          </cell>
          <cell r="L13">
            <v>36.299999999999997</v>
          </cell>
          <cell r="M13">
            <v>20</v>
          </cell>
        </row>
        <row r="14">
          <cell r="A14">
            <v>2010</v>
          </cell>
          <cell r="B14">
            <v>8</v>
          </cell>
          <cell r="C14">
            <v>2297.8000000000002</v>
          </cell>
          <cell r="D14">
            <v>3.5</v>
          </cell>
          <cell r="E14">
            <v>286.3</v>
          </cell>
          <cell r="F14">
            <v>2288.25</v>
          </cell>
          <cell r="G14">
            <v>1.75</v>
          </cell>
          <cell r="H14">
            <v>275</v>
          </cell>
          <cell r="I14">
            <v>2293.0250000000001</v>
          </cell>
          <cell r="J14">
            <v>2.625</v>
          </cell>
          <cell r="K14">
            <v>280.64999999999998</v>
          </cell>
          <cell r="L14">
            <v>8.5</v>
          </cell>
          <cell r="M14">
            <v>20</v>
          </cell>
        </row>
        <row r="15">
          <cell r="A15">
            <v>2010</v>
          </cell>
          <cell r="B15">
            <v>9</v>
          </cell>
          <cell r="C15">
            <v>2179.25</v>
          </cell>
          <cell r="D15">
            <v>42.9</v>
          </cell>
          <cell r="E15">
            <v>161.65</v>
          </cell>
          <cell r="F15">
            <v>2148.1999999999998</v>
          </cell>
          <cell r="G15">
            <v>51.5</v>
          </cell>
          <cell r="H15">
            <v>139.19999999999999</v>
          </cell>
          <cell r="I15">
            <v>2163.7249999999999</v>
          </cell>
          <cell r="J15">
            <v>45.825000000000003</v>
          </cell>
          <cell r="K15">
            <v>149.05000000000001</v>
          </cell>
          <cell r="L15">
            <v>63.7</v>
          </cell>
          <cell r="M15">
            <v>20</v>
          </cell>
        </row>
        <row r="16">
          <cell r="A16">
            <v>2010</v>
          </cell>
          <cell r="B16">
            <v>10</v>
          </cell>
          <cell r="C16">
            <v>1772.95</v>
          </cell>
          <cell r="D16">
            <v>227.55</v>
          </cell>
          <cell r="E16">
            <v>37.5</v>
          </cell>
          <cell r="F16">
            <v>1743.8</v>
          </cell>
          <cell r="G16">
            <v>249.85</v>
          </cell>
          <cell r="H16">
            <v>30.65</v>
          </cell>
          <cell r="I16">
            <v>1758.375</v>
          </cell>
          <cell r="J16">
            <v>236.1</v>
          </cell>
          <cell r="K16">
            <v>31.475000000000001</v>
          </cell>
          <cell r="L16">
            <v>282.60000000000002</v>
          </cell>
          <cell r="M16">
            <v>20</v>
          </cell>
        </row>
        <row r="17">
          <cell r="A17">
            <v>2010</v>
          </cell>
          <cell r="B17">
            <v>11</v>
          </cell>
          <cell r="C17">
            <v>1408.55</v>
          </cell>
          <cell r="D17">
            <v>564.54999999999995</v>
          </cell>
          <cell r="E17">
            <v>0.35</v>
          </cell>
          <cell r="F17">
            <v>1437.55</v>
          </cell>
          <cell r="G17">
            <v>535.20000000000005</v>
          </cell>
          <cell r="H17">
            <v>0</v>
          </cell>
          <cell r="I17">
            <v>1423.05</v>
          </cell>
          <cell r="J17">
            <v>549.70000000000005</v>
          </cell>
          <cell r="K17">
            <v>0</v>
          </cell>
          <cell r="L17">
            <v>574.6</v>
          </cell>
          <cell r="M17">
            <v>20</v>
          </cell>
        </row>
        <row r="18">
          <cell r="A18">
            <v>2010</v>
          </cell>
          <cell r="B18">
            <v>12</v>
          </cell>
          <cell r="C18">
            <v>1129.95</v>
          </cell>
          <cell r="D18">
            <v>989.05</v>
          </cell>
          <cell r="E18">
            <v>0</v>
          </cell>
          <cell r="F18">
            <v>1152.8499999999999</v>
          </cell>
          <cell r="G18">
            <v>966.15</v>
          </cell>
          <cell r="H18">
            <v>0</v>
          </cell>
          <cell r="I18">
            <v>1141.4000000000001</v>
          </cell>
          <cell r="J18">
            <v>977.6</v>
          </cell>
          <cell r="K18">
            <v>0</v>
          </cell>
          <cell r="L18">
            <v>953.4</v>
          </cell>
          <cell r="M18">
            <v>20</v>
          </cell>
        </row>
        <row r="19">
          <cell r="A19">
            <v>2011</v>
          </cell>
          <cell r="B19">
            <v>1</v>
          </cell>
          <cell r="C19">
            <v>775.75</v>
          </cell>
          <cell r="D19">
            <v>1307.5</v>
          </cell>
          <cell r="E19">
            <v>0</v>
          </cell>
          <cell r="F19">
            <v>775.35</v>
          </cell>
          <cell r="G19">
            <v>1307.9000000000001</v>
          </cell>
          <cell r="H19">
            <v>0</v>
          </cell>
          <cell r="I19">
            <v>775.55</v>
          </cell>
          <cell r="J19">
            <v>1307.7</v>
          </cell>
          <cell r="K19">
            <v>0</v>
          </cell>
          <cell r="L19">
            <v>1248.55</v>
          </cell>
          <cell r="M19">
            <v>20</v>
          </cell>
        </row>
        <row r="20">
          <cell r="A20">
            <v>2011</v>
          </cell>
          <cell r="B20">
            <v>2</v>
          </cell>
          <cell r="C20">
            <v>607</v>
          </cell>
          <cell r="D20">
            <v>1352.75</v>
          </cell>
          <cell r="E20">
            <v>0</v>
          </cell>
          <cell r="F20">
            <v>621.54999999999995</v>
          </cell>
          <cell r="G20">
            <v>1338.2</v>
          </cell>
          <cell r="H20">
            <v>0</v>
          </cell>
          <cell r="I20">
            <v>614.27499999999998</v>
          </cell>
          <cell r="J20">
            <v>1345.4749999999999</v>
          </cell>
          <cell r="K20">
            <v>0</v>
          </cell>
          <cell r="L20">
            <v>1269.6500000000001</v>
          </cell>
          <cell r="M20">
            <v>20</v>
          </cell>
        </row>
        <row r="21">
          <cell r="A21">
            <v>2011</v>
          </cell>
          <cell r="B21">
            <v>3</v>
          </cell>
          <cell r="C21">
            <v>883.85</v>
          </cell>
          <cell r="D21">
            <v>1124.6500000000001</v>
          </cell>
          <cell r="E21">
            <v>0</v>
          </cell>
          <cell r="F21">
            <v>881.45</v>
          </cell>
          <cell r="G21">
            <v>1127.05</v>
          </cell>
          <cell r="H21">
            <v>0</v>
          </cell>
          <cell r="I21">
            <v>882.65</v>
          </cell>
          <cell r="J21">
            <v>1125.8499999999999</v>
          </cell>
          <cell r="K21">
            <v>0</v>
          </cell>
          <cell r="L21">
            <v>1127.05</v>
          </cell>
          <cell r="M21">
            <v>20</v>
          </cell>
        </row>
        <row r="22">
          <cell r="A22">
            <v>2011</v>
          </cell>
          <cell r="B22">
            <v>4</v>
          </cell>
          <cell r="C22">
            <v>1280.3499999999999</v>
          </cell>
          <cell r="D22">
            <v>789.15</v>
          </cell>
          <cell r="E22">
            <v>2.5</v>
          </cell>
          <cell r="F22">
            <v>1255.3</v>
          </cell>
          <cell r="G22">
            <v>815</v>
          </cell>
          <cell r="H22">
            <v>3.3</v>
          </cell>
          <cell r="I22">
            <v>1267.825</v>
          </cell>
          <cell r="J22">
            <v>802.07500000000005</v>
          </cell>
          <cell r="K22">
            <v>2.9</v>
          </cell>
          <cell r="L22">
            <v>798.7</v>
          </cell>
          <cell r="M22">
            <v>20</v>
          </cell>
        </row>
        <row r="23">
          <cell r="A23">
            <v>2011</v>
          </cell>
          <cell r="B23">
            <v>5</v>
          </cell>
          <cell r="C23">
            <v>1674.55</v>
          </cell>
          <cell r="D23">
            <v>368.95</v>
          </cell>
          <cell r="E23">
            <v>15.5</v>
          </cell>
          <cell r="F23">
            <v>1684.7</v>
          </cell>
          <cell r="G23">
            <v>363.25</v>
          </cell>
          <cell r="H23">
            <v>19.95</v>
          </cell>
          <cell r="I23">
            <v>1679.625</v>
          </cell>
          <cell r="J23">
            <v>362.97500000000002</v>
          </cell>
          <cell r="K23">
            <v>14.6</v>
          </cell>
          <cell r="L23">
            <v>427.6</v>
          </cell>
          <cell r="M23">
            <v>20</v>
          </cell>
        </row>
        <row r="24">
          <cell r="A24">
            <v>2011</v>
          </cell>
          <cell r="B24">
            <v>6</v>
          </cell>
          <cell r="C24">
            <v>2088.8000000000002</v>
          </cell>
          <cell r="D24">
            <v>78.25</v>
          </cell>
          <cell r="E24">
            <v>116.3</v>
          </cell>
          <cell r="F24">
            <v>2122.9499999999998</v>
          </cell>
          <cell r="G24">
            <v>60.85</v>
          </cell>
          <cell r="H24">
            <v>133.05000000000001</v>
          </cell>
          <cell r="I24">
            <v>2105.875</v>
          </cell>
          <cell r="J24">
            <v>62</v>
          </cell>
          <cell r="K24">
            <v>117.125</v>
          </cell>
          <cell r="L24">
            <v>165.95</v>
          </cell>
          <cell r="M24">
            <v>20</v>
          </cell>
        </row>
        <row r="25">
          <cell r="A25">
            <v>2011</v>
          </cell>
          <cell r="B25">
            <v>7</v>
          </cell>
          <cell r="C25">
            <v>2292.1999999999998</v>
          </cell>
          <cell r="D25">
            <v>10.25</v>
          </cell>
          <cell r="E25">
            <v>209.45</v>
          </cell>
          <cell r="F25">
            <v>2327.8000000000002</v>
          </cell>
          <cell r="G25">
            <v>6.3</v>
          </cell>
          <cell r="H25">
            <v>241.1</v>
          </cell>
          <cell r="I25">
            <v>2310</v>
          </cell>
          <cell r="J25">
            <v>7.6</v>
          </cell>
          <cell r="K25">
            <v>224.6</v>
          </cell>
          <cell r="L25">
            <v>37.4</v>
          </cell>
          <cell r="M25">
            <v>20</v>
          </cell>
        </row>
        <row r="26">
          <cell r="A26">
            <v>2011</v>
          </cell>
          <cell r="B26">
            <v>8</v>
          </cell>
          <cell r="C26">
            <v>2328.1999999999998</v>
          </cell>
          <cell r="D26">
            <v>0.1</v>
          </cell>
          <cell r="E26">
            <v>290.55</v>
          </cell>
          <cell r="F26">
            <v>2359.3000000000002</v>
          </cell>
          <cell r="G26">
            <v>0.1</v>
          </cell>
          <cell r="H26">
            <v>321.64999999999998</v>
          </cell>
          <cell r="I26">
            <v>2343.75</v>
          </cell>
          <cell r="J26">
            <v>0.1</v>
          </cell>
          <cell r="K26">
            <v>306.10000000000002</v>
          </cell>
          <cell r="L26">
            <v>8.25</v>
          </cell>
          <cell r="M26">
            <v>20</v>
          </cell>
        </row>
        <row r="27">
          <cell r="A27">
            <v>2011</v>
          </cell>
          <cell r="B27">
            <v>9</v>
          </cell>
          <cell r="C27">
            <v>2171.1</v>
          </cell>
          <cell r="D27">
            <v>30.2</v>
          </cell>
          <cell r="E27">
            <v>140.80000000000001</v>
          </cell>
          <cell r="F27">
            <v>2205.4499999999998</v>
          </cell>
          <cell r="G27">
            <v>28.1</v>
          </cell>
          <cell r="H27">
            <v>173.05</v>
          </cell>
          <cell r="I27">
            <v>2188.2750000000001</v>
          </cell>
          <cell r="J27">
            <v>29.1</v>
          </cell>
          <cell r="K27">
            <v>156.875</v>
          </cell>
          <cell r="L27">
            <v>60.1</v>
          </cell>
          <cell r="M27">
            <v>20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1">
          <cell r="A1" t="str">
            <v>index</v>
          </cell>
          <cell r="B1" t="str">
            <v>Label</v>
          </cell>
          <cell r="C1" t="str">
            <v>_NAME_</v>
          </cell>
          <cell r="D1" t="str">
            <v>JAN11</v>
          </cell>
          <cell r="E1" t="str">
            <v>FEB11</v>
          </cell>
          <cell r="F1" t="str">
            <v>MAR11</v>
          </cell>
          <cell r="G1" t="str">
            <v>APR11</v>
          </cell>
        </row>
        <row r="2">
          <cell r="A2">
            <v>1</v>
          </cell>
          <cell r="B2" t="str">
            <v>SC1 Res Non Heat</v>
          </cell>
          <cell r="C2" t="str">
            <v>therm</v>
          </cell>
          <cell r="D2">
            <v>1842808</v>
          </cell>
          <cell r="E2">
            <v>1924255</v>
          </cell>
          <cell r="F2">
            <v>1752493</v>
          </cell>
          <cell r="G2">
            <v>1335256</v>
          </cell>
        </row>
        <row r="3">
          <cell r="A3">
            <v>2</v>
          </cell>
          <cell r="B3" t="str">
            <v>SC1 Res Heat</v>
          </cell>
          <cell r="C3" t="str">
            <v>therm</v>
          </cell>
          <cell r="D3">
            <v>68863711</v>
          </cell>
          <cell r="E3">
            <v>71280910</v>
          </cell>
          <cell r="F3">
            <v>62980904</v>
          </cell>
          <cell r="G3">
            <v>46784152</v>
          </cell>
        </row>
        <row r="4">
          <cell r="A4">
            <v>3</v>
          </cell>
          <cell r="B4" t="str">
            <v>SC2 Res Non Heat</v>
          </cell>
          <cell r="C4" t="str">
            <v>therm</v>
          </cell>
          <cell r="D4">
            <v>8088</v>
          </cell>
          <cell r="E4">
            <v>8504</v>
          </cell>
          <cell r="F4">
            <v>7425</v>
          </cell>
          <cell r="G4">
            <v>6264</v>
          </cell>
        </row>
        <row r="5">
          <cell r="A5">
            <v>4</v>
          </cell>
          <cell r="B5" t="str">
            <v>SC2 Res Heat</v>
          </cell>
          <cell r="C5" t="str">
            <v>therm</v>
          </cell>
          <cell r="D5">
            <v>280283</v>
          </cell>
          <cell r="E5">
            <v>288988</v>
          </cell>
          <cell r="F5">
            <v>251441</v>
          </cell>
          <cell r="G5">
            <v>197413</v>
          </cell>
        </row>
        <row r="6">
          <cell r="A6">
            <v>5</v>
          </cell>
          <cell r="B6" t="str">
            <v>SC2 Comm Non Heat</v>
          </cell>
          <cell r="C6" t="str">
            <v>therm</v>
          </cell>
          <cell r="D6">
            <v>428763</v>
          </cell>
          <cell r="E6">
            <v>447461</v>
          </cell>
          <cell r="F6">
            <v>440002</v>
          </cell>
          <cell r="G6">
            <v>319105</v>
          </cell>
        </row>
        <row r="7">
          <cell r="A7">
            <v>6</v>
          </cell>
          <cell r="B7" t="str">
            <v>SC2 Comm Heat</v>
          </cell>
          <cell r="C7" t="str">
            <v>therm</v>
          </cell>
          <cell r="D7">
            <v>17372097</v>
          </cell>
          <cell r="E7">
            <v>18090789</v>
          </cell>
          <cell r="F7">
            <v>15916449</v>
          </cell>
          <cell r="G7">
            <v>11362929</v>
          </cell>
        </row>
        <row r="8">
          <cell r="A8">
            <v>7</v>
          </cell>
          <cell r="B8" t="str">
            <v>SC2 Industrial</v>
          </cell>
          <cell r="C8" t="str">
            <v>therm</v>
          </cell>
          <cell r="D8">
            <v>269103</v>
          </cell>
          <cell r="E8">
            <v>258365</v>
          </cell>
          <cell r="F8">
            <v>220528</v>
          </cell>
          <cell r="G8">
            <v>154179</v>
          </cell>
        </row>
        <row r="9">
          <cell r="A9">
            <v>8</v>
          </cell>
          <cell r="B9" t="str">
            <v>SC3 Comm Non Heat</v>
          </cell>
          <cell r="C9" t="str">
            <v>therm</v>
          </cell>
          <cell r="D9">
            <v>75437</v>
          </cell>
          <cell r="E9">
            <v>70603</v>
          </cell>
          <cell r="F9">
            <v>60449</v>
          </cell>
          <cell r="G9">
            <v>51996</v>
          </cell>
        </row>
        <row r="10">
          <cell r="A10">
            <v>9</v>
          </cell>
          <cell r="B10" t="str">
            <v>SC3 Comm Heat</v>
          </cell>
          <cell r="C10" t="str">
            <v>therm</v>
          </cell>
          <cell r="D10">
            <v>375286</v>
          </cell>
          <cell r="E10">
            <v>464937</v>
          </cell>
          <cell r="F10">
            <v>439861</v>
          </cell>
          <cell r="G10">
            <v>455546</v>
          </cell>
        </row>
        <row r="11">
          <cell r="A11">
            <v>10</v>
          </cell>
          <cell r="B11" t="str">
            <v>SC3 Industrial</v>
          </cell>
          <cell r="C11" t="str">
            <v>therm</v>
          </cell>
          <cell r="D11">
            <v>90556</v>
          </cell>
          <cell r="E11">
            <v>79426</v>
          </cell>
          <cell r="F11">
            <v>87267</v>
          </cell>
          <cell r="G11">
            <v>69723</v>
          </cell>
        </row>
        <row r="12">
          <cell r="A12">
            <v>11</v>
          </cell>
          <cell r="B12" t="str">
            <v>SC4 Comm Heat</v>
          </cell>
          <cell r="C12" t="str">
            <v>therm</v>
          </cell>
          <cell r="D12">
            <v>838128</v>
          </cell>
          <cell r="E12">
            <v>830006</v>
          </cell>
          <cell r="F12">
            <v>866214</v>
          </cell>
          <cell r="G12">
            <v>0</v>
          </cell>
        </row>
        <row r="13">
          <cell r="A13">
            <v>12</v>
          </cell>
          <cell r="B13" t="str">
            <v>SC5 Firm</v>
          </cell>
          <cell r="C13" t="str">
            <v>therm</v>
          </cell>
          <cell r="D13">
            <v>8715227</v>
          </cell>
          <cell r="E13">
            <v>8269700</v>
          </cell>
          <cell r="F13">
            <v>7724774</v>
          </cell>
          <cell r="G13">
            <v>5287096</v>
          </cell>
        </row>
        <row r="14">
          <cell r="A14">
            <v>13</v>
          </cell>
          <cell r="B14" t="str">
            <v>SC6 Interruptible</v>
          </cell>
          <cell r="C14" t="str">
            <v>therm</v>
          </cell>
          <cell r="D14">
            <v>9558796</v>
          </cell>
          <cell r="E14">
            <v>8044803</v>
          </cell>
          <cell r="F14">
            <v>7900887</v>
          </cell>
          <cell r="G14">
            <v>6943701</v>
          </cell>
        </row>
        <row r="15">
          <cell r="A15">
            <v>14</v>
          </cell>
          <cell r="B15" t="str">
            <v>SC7 Firm</v>
          </cell>
          <cell r="C15" t="str">
            <v>therm</v>
          </cell>
          <cell r="D15">
            <v>10411543</v>
          </cell>
          <cell r="E15">
            <v>9293640</v>
          </cell>
          <cell r="F15">
            <v>8411791</v>
          </cell>
          <cell r="G15">
            <v>4877635</v>
          </cell>
        </row>
        <row r="16">
          <cell r="A16">
            <v>15</v>
          </cell>
          <cell r="B16" t="str">
            <v>SC8 Trans includes STBY</v>
          </cell>
          <cell r="C16" t="str">
            <v>therm</v>
          </cell>
          <cell r="D16">
            <v>19741497</v>
          </cell>
          <cell r="E16">
            <v>18148580</v>
          </cell>
          <cell r="F16">
            <v>18137133</v>
          </cell>
          <cell r="G16">
            <v>13888368</v>
          </cell>
        </row>
        <row r="17">
          <cell r="A17">
            <v>16</v>
          </cell>
          <cell r="B17" t="str">
            <v>SC1 Res Non Heat MB</v>
          </cell>
          <cell r="C17" t="str">
            <v>therm</v>
          </cell>
          <cell r="D17">
            <v>426910</v>
          </cell>
          <cell r="E17">
            <v>457208</v>
          </cell>
          <cell r="F17">
            <v>421428</v>
          </cell>
          <cell r="G17">
            <v>340971</v>
          </cell>
        </row>
        <row r="18">
          <cell r="A18">
            <v>17</v>
          </cell>
          <cell r="B18" t="str">
            <v>SC1 Res Heat MB</v>
          </cell>
          <cell r="C18" t="str">
            <v>therm</v>
          </cell>
          <cell r="D18">
            <v>20868892</v>
          </cell>
          <cell r="E18">
            <v>21769159</v>
          </cell>
          <cell r="F18">
            <v>19549557</v>
          </cell>
          <cell r="G18">
            <v>14574648</v>
          </cell>
        </row>
        <row r="19">
          <cell r="A19">
            <v>18</v>
          </cell>
          <cell r="B19" t="str">
            <v>SC2 Res Non Heat MB</v>
          </cell>
          <cell r="C19" t="str">
            <v>therm</v>
          </cell>
          <cell r="D19">
            <v>4104</v>
          </cell>
          <cell r="E19">
            <v>4395</v>
          </cell>
          <cell r="F19">
            <v>4405</v>
          </cell>
          <cell r="G19">
            <v>3466</v>
          </cell>
        </row>
        <row r="20">
          <cell r="A20">
            <v>19</v>
          </cell>
          <cell r="B20" t="str">
            <v>SC2 Res Heat MB</v>
          </cell>
          <cell r="C20" t="str">
            <v>therm</v>
          </cell>
          <cell r="D20">
            <v>166046</v>
          </cell>
          <cell r="E20">
            <v>153685</v>
          </cell>
          <cell r="F20">
            <v>143305</v>
          </cell>
          <cell r="G20">
            <v>103465</v>
          </cell>
        </row>
        <row r="21">
          <cell r="A21">
            <v>20</v>
          </cell>
          <cell r="B21" t="str">
            <v>SC2 Comm Non Heat MB</v>
          </cell>
          <cell r="C21" t="str">
            <v>therm</v>
          </cell>
          <cell r="D21">
            <v>462279</v>
          </cell>
          <cell r="E21">
            <v>450045</v>
          </cell>
          <cell r="F21">
            <v>434342</v>
          </cell>
          <cell r="G21">
            <v>351391</v>
          </cell>
        </row>
        <row r="22">
          <cell r="A22">
            <v>21</v>
          </cell>
          <cell r="B22" t="str">
            <v>SC2 Comm Heat MB</v>
          </cell>
          <cell r="C22" t="str">
            <v>therm</v>
          </cell>
          <cell r="D22">
            <v>15749905</v>
          </cell>
          <cell r="E22">
            <v>16316545</v>
          </cell>
          <cell r="F22">
            <v>14579317</v>
          </cell>
          <cell r="G22">
            <v>10702777</v>
          </cell>
        </row>
        <row r="23">
          <cell r="A23">
            <v>22</v>
          </cell>
          <cell r="B23" t="str">
            <v>SC2  Industrial MB</v>
          </cell>
          <cell r="C23" t="str">
            <v>therm</v>
          </cell>
          <cell r="D23">
            <v>182887</v>
          </cell>
          <cell r="E23">
            <v>194695</v>
          </cell>
          <cell r="F23">
            <v>172214</v>
          </cell>
          <cell r="G23">
            <v>124147</v>
          </cell>
        </row>
        <row r="24">
          <cell r="A24">
            <v>23</v>
          </cell>
          <cell r="B24" t="str">
            <v>SC10 Natural Gas Vehicles</v>
          </cell>
          <cell r="C24" t="str">
            <v>therm</v>
          </cell>
          <cell r="D24">
            <v>33</v>
          </cell>
          <cell r="E24">
            <v>771</v>
          </cell>
          <cell r="F24">
            <v>10</v>
          </cell>
          <cell r="G24">
            <v>10</v>
          </cell>
        </row>
        <row r="25">
          <cell r="A25">
            <v>24</v>
          </cell>
          <cell r="B25" t="str">
            <v>SC12 DG &lt; 250 K</v>
          </cell>
          <cell r="C25" t="str">
            <v>therm</v>
          </cell>
          <cell r="D25">
            <v>13456</v>
          </cell>
          <cell r="E25">
            <v>13064</v>
          </cell>
          <cell r="F25">
            <v>11648</v>
          </cell>
          <cell r="G25">
            <v>12763</v>
          </cell>
        </row>
        <row r="26">
          <cell r="A26">
            <v>25</v>
          </cell>
          <cell r="B26" t="str">
            <v>SC12 DG &lt; 250 K MB</v>
          </cell>
          <cell r="C26" t="str">
            <v>therm</v>
          </cell>
          <cell r="D26">
            <v>34254</v>
          </cell>
          <cell r="E26">
            <v>33153</v>
          </cell>
          <cell r="F26">
            <v>33278</v>
          </cell>
          <cell r="G26">
            <v>34187</v>
          </cell>
        </row>
        <row r="27">
          <cell r="A27">
            <v>26</v>
          </cell>
          <cell r="B27" t="str">
            <v>SC12 DG 250 K - 1000 K MB</v>
          </cell>
          <cell r="C27" t="str">
            <v>therm</v>
          </cell>
          <cell r="D27">
            <v>15587</v>
          </cell>
          <cell r="E27">
            <v>17266</v>
          </cell>
          <cell r="F27">
            <v>152599</v>
          </cell>
          <cell r="G27">
            <v>162870</v>
          </cell>
        </row>
        <row r="28">
          <cell r="A28">
            <v>27</v>
          </cell>
          <cell r="B28" t="str">
            <v>SC13 DG Res</v>
          </cell>
          <cell r="C28" t="str">
            <v>therm</v>
          </cell>
          <cell r="D28">
            <v>984</v>
          </cell>
          <cell r="E28">
            <v>1100</v>
          </cell>
          <cell r="F28">
            <v>935</v>
          </cell>
          <cell r="G28">
            <v>708</v>
          </cell>
        </row>
        <row r="29">
          <cell r="A29">
            <v>28</v>
          </cell>
          <cell r="B29" t="str">
            <v>NYSEG Transp</v>
          </cell>
          <cell r="C29" t="str">
            <v>therm</v>
          </cell>
          <cell r="D29">
            <v>549093</v>
          </cell>
          <cell r="E29">
            <v>469216</v>
          </cell>
          <cell r="F29">
            <v>385390</v>
          </cell>
          <cell r="G29">
            <v>194089</v>
          </cell>
        </row>
        <row r="30">
          <cell r="A30">
            <v>29</v>
          </cell>
          <cell r="B30" t="str">
            <v>Special Contracts</v>
          </cell>
          <cell r="C30" t="str">
            <v>therm</v>
          </cell>
          <cell r="D30">
            <v>44661232</v>
          </cell>
          <cell r="E30">
            <v>32315884</v>
          </cell>
          <cell r="F30">
            <v>23796308</v>
          </cell>
          <cell r="G30">
            <v>21356187</v>
          </cell>
        </row>
      </sheetData>
      <sheetData sheetId="31">
        <row r="1">
          <cell r="A1" t="str">
            <v>index</v>
          </cell>
          <cell r="B1" t="str">
            <v>Label</v>
          </cell>
          <cell r="C1" t="str">
            <v>_NAME_</v>
          </cell>
          <cell r="D1" t="str">
            <v>JAN11</v>
          </cell>
          <cell r="E1" t="str">
            <v>FEB11</v>
          </cell>
          <cell r="F1" t="str">
            <v>MAR11</v>
          </cell>
          <cell r="G1" t="str">
            <v>APR11</v>
          </cell>
        </row>
        <row r="2">
          <cell r="A2">
            <v>1</v>
          </cell>
          <cell r="B2" t="str">
            <v>SC1 Res Non Heat</v>
          </cell>
          <cell r="C2" t="str">
            <v>Cust</v>
          </cell>
          <cell r="D2">
            <v>37406</v>
          </cell>
          <cell r="E2">
            <v>37400</v>
          </cell>
          <cell r="F2">
            <v>37362</v>
          </cell>
          <cell r="G2">
            <v>37072</v>
          </cell>
        </row>
        <row r="3">
          <cell r="A3">
            <v>2</v>
          </cell>
          <cell r="B3" t="str">
            <v>SC1 Res Heat</v>
          </cell>
          <cell r="C3" t="str">
            <v>Cust</v>
          </cell>
          <cell r="D3">
            <v>386234</v>
          </cell>
          <cell r="E3">
            <v>386676</v>
          </cell>
          <cell r="F3">
            <v>386252</v>
          </cell>
          <cell r="G3">
            <v>384309</v>
          </cell>
        </row>
        <row r="4">
          <cell r="A4">
            <v>3</v>
          </cell>
          <cell r="B4" t="str">
            <v>SC2 Res Non Heat</v>
          </cell>
          <cell r="C4" t="str">
            <v>Cust</v>
          </cell>
          <cell r="D4">
            <v>60</v>
          </cell>
          <cell r="E4">
            <v>61</v>
          </cell>
          <cell r="F4">
            <v>61</v>
          </cell>
          <cell r="G4">
            <v>60</v>
          </cell>
        </row>
        <row r="5">
          <cell r="A5">
            <v>4</v>
          </cell>
          <cell r="B5" t="str">
            <v>SC2 Res Heat</v>
          </cell>
          <cell r="C5" t="str">
            <v>Cust</v>
          </cell>
          <cell r="D5">
            <v>570</v>
          </cell>
          <cell r="E5">
            <v>567</v>
          </cell>
          <cell r="F5">
            <v>570</v>
          </cell>
          <cell r="G5">
            <v>566</v>
          </cell>
        </row>
        <row r="6">
          <cell r="A6">
            <v>5</v>
          </cell>
          <cell r="B6" t="str">
            <v>SC2 Comm Non Heat</v>
          </cell>
          <cell r="C6" t="str">
            <v>Cust</v>
          </cell>
          <cell r="D6">
            <v>1459</v>
          </cell>
          <cell r="E6">
            <v>1464</v>
          </cell>
          <cell r="F6">
            <v>1461</v>
          </cell>
          <cell r="G6">
            <v>1452</v>
          </cell>
        </row>
        <row r="7">
          <cell r="A7">
            <v>6</v>
          </cell>
          <cell r="B7" t="str">
            <v>SC2 Comm Heat</v>
          </cell>
          <cell r="C7" t="str">
            <v>Cust</v>
          </cell>
          <cell r="D7">
            <v>27053</v>
          </cell>
          <cell r="E7">
            <v>27060</v>
          </cell>
          <cell r="F7">
            <v>26868</v>
          </cell>
          <cell r="G7">
            <v>26526</v>
          </cell>
        </row>
        <row r="8">
          <cell r="A8">
            <v>7</v>
          </cell>
          <cell r="B8" t="str">
            <v>SC2 Industrial</v>
          </cell>
          <cell r="C8" t="str">
            <v>Cust</v>
          </cell>
          <cell r="D8">
            <v>112</v>
          </cell>
          <cell r="E8">
            <v>110</v>
          </cell>
          <cell r="F8">
            <v>112</v>
          </cell>
          <cell r="G8">
            <v>108</v>
          </cell>
        </row>
        <row r="9">
          <cell r="A9">
            <v>8</v>
          </cell>
          <cell r="B9" t="str">
            <v>SC3 Comm Non Heat</v>
          </cell>
          <cell r="C9" t="str">
            <v>Cust</v>
          </cell>
          <cell r="D9">
            <v>2</v>
          </cell>
          <cell r="E9">
            <v>2</v>
          </cell>
          <cell r="F9">
            <v>2</v>
          </cell>
          <cell r="G9">
            <v>2</v>
          </cell>
        </row>
        <row r="10">
          <cell r="A10">
            <v>9</v>
          </cell>
          <cell r="B10" t="str">
            <v>SC3 Comm Heat</v>
          </cell>
          <cell r="C10" t="str">
            <v>Cust</v>
          </cell>
          <cell r="D10">
            <v>31</v>
          </cell>
          <cell r="E10">
            <v>41</v>
          </cell>
          <cell r="F10">
            <v>41</v>
          </cell>
          <cell r="G10">
            <v>39</v>
          </cell>
        </row>
        <row r="11">
          <cell r="A11">
            <v>10</v>
          </cell>
          <cell r="B11" t="str">
            <v>SC3 Industrial</v>
          </cell>
          <cell r="C11" t="str">
            <v>Cust</v>
          </cell>
          <cell r="D11">
            <v>5</v>
          </cell>
          <cell r="E11">
            <v>6</v>
          </cell>
          <cell r="F11">
            <v>6</v>
          </cell>
          <cell r="G11">
            <v>6</v>
          </cell>
        </row>
        <row r="12">
          <cell r="A12">
            <v>11</v>
          </cell>
          <cell r="B12" t="str">
            <v>SC4 Comm Heat</v>
          </cell>
          <cell r="C12" t="str">
            <v>Cust</v>
          </cell>
          <cell r="D12">
            <v>2</v>
          </cell>
          <cell r="E12">
            <v>2</v>
          </cell>
          <cell r="F12">
            <v>2</v>
          </cell>
          <cell r="G12">
            <v>0</v>
          </cell>
        </row>
        <row r="13">
          <cell r="A13">
            <v>12</v>
          </cell>
          <cell r="B13" t="str">
            <v>SC5 Firm</v>
          </cell>
          <cell r="C13" t="str">
            <v>Cust</v>
          </cell>
          <cell r="D13">
            <v>155</v>
          </cell>
          <cell r="E13">
            <v>155</v>
          </cell>
          <cell r="F13">
            <v>154</v>
          </cell>
          <cell r="G13">
            <v>155</v>
          </cell>
        </row>
        <row r="14">
          <cell r="A14">
            <v>13</v>
          </cell>
          <cell r="B14" t="str">
            <v>SC6 Interruptible</v>
          </cell>
          <cell r="C14" t="str">
            <v>Cust</v>
          </cell>
          <cell r="D14">
            <v>19</v>
          </cell>
          <cell r="E14">
            <v>19</v>
          </cell>
          <cell r="F14">
            <v>19</v>
          </cell>
          <cell r="G14">
            <v>20</v>
          </cell>
        </row>
        <row r="15">
          <cell r="A15">
            <v>14</v>
          </cell>
          <cell r="B15" t="str">
            <v>SC7 Firm</v>
          </cell>
          <cell r="C15" t="str">
            <v>Cust</v>
          </cell>
          <cell r="D15">
            <v>686</v>
          </cell>
          <cell r="E15">
            <v>684</v>
          </cell>
          <cell r="F15">
            <v>685</v>
          </cell>
          <cell r="G15">
            <v>688</v>
          </cell>
        </row>
        <row r="16">
          <cell r="A16">
            <v>15</v>
          </cell>
          <cell r="B16" t="str">
            <v>SC8 Trans includes STBY</v>
          </cell>
          <cell r="C16" t="str">
            <v>Cust</v>
          </cell>
          <cell r="D16">
            <v>58</v>
          </cell>
          <cell r="E16">
            <v>59</v>
          </cell>
          <cell r="F16">
            <v>59</v>
          </cell>
          <cell r="G16">
            <v>60</v>
          </cell>
        </row>
        <row r="17">
          <cell r="A17">
            <v>16</v>
          </cell>
          <cell r="B17" t="str">
            <v>SC1 Res Non Heat MB</v>
          </cell>
          <cell r="C17" t="str">
            <v>Cust</v>
          </cell>
          <cell r="D17">
            <v>7391</v>
          </cell>
          <cell r="E17">
            <v>7400</v>
          </cell>
          <cell r="F17">
            <v>7438</v>
          </cell>
          <cell r="G17">
            <v>7574</v>
          </cell>
        </row>
        <row r="18">
          <cell r="A18">
            <v>17</v>
          </cell>
          <cell r="B18" t="str">
            <v>SC1 Res Heat MB</v>
          </cell>
          <cell r="C18" t="str">
            <v>Cust</v>
          </cell>
          <cell r="D18">
            <v>110139</v>
          </cell>
          <cell r="E18">
            <v>110230</v>
          </cell>
          <cell r="F18">
            <v>110813</v>
          </cell>
          <cell r="G18">
            <v>112195</v>
          </cell>
        </row>
        <row r="19">
          <cell r="A19">
            <v>18</v>
          </cell>
          <cell r="B19" t="str">
            <v>SC2 Res Non Heat MB</v>
          </cell>
          <cell r="C19" t="str">
            <v>Cust</v>
          </cell>
          <cell r="D19">
            <v>25</v>
          </cell>
          <cell r="E19">
            <v>25</v>
          </cell>
          <cell r="F19">
            <v>26</v>
          </cell>
          <cell r="G19">
            <v>27</v>
          </cell>
        </row>
        <row r="20">
          <cell r="A20">
            <v>19</v>
          </cell>
          <cell r="B20" t="str">
            <v>SC2 Res Heat MB</v>
          </cell>
          <cell r="C20" t="str">
            <v>Cust</v>
          </cell>
          <cell r="D20">
            <v>252</v>
          </cell>
          <cell r="E20">
            <v>252</v>
          </cell>
          <cell r="F20">
            <v>252</v>
          </cell>
          <cell r="G20">
            <v>256</v>
          </cell>
        </row>
        <row r="21">
          <cell r="A21">
            <v>20</v>
          </cell>
          <cell r="B21" t="str">
            <v>SC2 Comm Non Heat MB</v>
          </cell>
          <cell r="C21" t="str">
            <v>Cust</v>
          </cell>
          <cell r="D21">
            <v>781</v>
          </cell>
          <cell r="E21">
            <v>778</v>
          </cell>
          <cell r="F21">
            <v>776</v>
          </cell>
          <cell r="G21">
            <v>787</v>
          </cell>
        </row>
        <row r="22">
          <cell r="A22">
            <v>21</v>
          </cell>
          <cell r="B22" t="str">
            <v>SC2 Comm Heat MB</v>
          </cell>
          <cell r="C22" t="str">
            <v>Cust</v>
          </cell>
          <cell r="D22">
            <v>14876</v>
          </cell>
          <cell r="E22">
            <v>14903</v>
          </cell>
          <cell r="F22">
            <v>15081</v>
          </cell>
          <cell r="G22">
            <v>15273</v>
          </cell>
        </row>
        <row r="23">
          <cell r="A23">
            <v>22</v>
          </cell>
          <cell r="B23" t="str">
            <v>SC2  Industrial MB</v>
          </cell>
          <cell r="C23" t="str">
            <v>Cust</v>
          </cell>
          <cell r="D23">
            <v>58</v>
          </cell>
          <cell r="E23">
            <v>58</v>
          </cell>
          <cell r="F23">
            <v>57</v>
          </cell>
          <cell r="G23">
            <v>58</v>
          </cell>
        </row>
        <row r="24">
          <cell r="A24">
            <v>23</v>
          </cell>
          <cell r="B24" t="str">
            <v>SC10 Natural Gas Vehicles</v>
          </cell>
          <cell r="C24" t="str">
            <v>Cust</v>
          </cell>
          <cell r="D24">
            <v>1</v>
          </cell>
          <cell r="E24">
            <v>1</v>
          </cell>
          <cell r="F24">
            <v>1</v>
          </cell>
          <cell r="G24">
            <v>1</v>
          </cell>
        </row>
        <row r="25">
          <cell r="A25">
            <v>24</v>
          </cell>
          <cell r="B25" t="str">
            <v>SC12 DG &lt; 250 K</v>
          </cell>
          <cell r="C25" t="str">
            <v>Cust</v>
          </cell>
          <cell r="D25">
            <v>1</v>
          </cell>
          <cell r="E25">
            <v>1</v>
          </cell>
          <cell r="F25">
            <v>1</v>
          </cell>
          <cell r="G25">
            <v>1</v>
          </cell>
        </row>
        <row r="26">
          <cell r="A26">
            <v>25</v>
          </cell>
          <cell r="B26" t="str">
            <v>SC12 DG &lt; 250 K MB</v>
          </cell>
          <cell r="C26" t="str">
            <v>Cust</v>
          </cell>
          <cell r="D26">
            <v>2</v>
          </cell>
          <cell r="E26">
            <v>2</v>
          </cell>
          <cell r="F26">
            <v>2</v>
          </cell>
          <cell r="G26">
            <v>2</v>
          </cell>
        </row>
        <row r="27">
          <cell r="A27">
            <v>26</v>
          </cell>
          <cell r="B27" t="str">
            <v>SC12 DG 250 K - 1000 K MB</v>
          </cell>
          <cell r="C27" t="str">
            <v>Cust</v>
          </cell>
          <cell r="D27">
            <v>1</v>
          </cell>
          <cell r="E27">
            <v>1</v>
          </cell>
          <cell r="F27">
            <v>2</v>
          </cell>
          <cell r="G27">
            <v>2</v>
          </cell>
        </row>
        <row r="28">
          <cell r="A28">
            <v>27</v>
          </cell>
          <cell r="B28" t="str">
            <v>SC13 DG Res</v>
          </cell>
          <cell r="C28" t="str">
            <v>Cust</v>
          </cell>
          <cell r="D28">
            <v>5</v>
          </cell>
          <cell r="E28">
            <v>5</v>
          </cell>
          <cell r="F28">
            <v>5</v>
          </cell>
          <cell r="G28">
            <v>5</v>
          </cell>
        </row>
        <row r="29">
          <cell r="A29">
            <v>28</v>
          </cell>
          <cell r="B29" t="str">
            <v>NYSEG Transp</v>
          </cell>
          <cell r="C29" t="str">
            <v>Cust</v>
          </cell>
          <cell r="D29">
            <v>1</v>
          </cell>
          <cell r="E29">
            <v>1</v>
          </cell>
          <cell r="F29">
            <v>1</v>
          </cell>
          <cell r="G29">
            <v>1</v>
          </cell>
        </row>
        <row r="30">
          <cell r="A30">
            <v>29</v>
          </cell>
          <cell r="B30" t="str">
            <v>Special Contracts</v>
          </cell>
          <cell r="C30" t="str">
            <v>Cust</v>
          </cell>
          <cell r="D30">
            <v>9</v>
          </cell>
          <cell r="E30">
            <v>8</v>
          </cell>
          <cell r="F30">
            <v>8</v>
          </cell>
          <cell r="G30">
            <v>8</v>
          </cell>
        </row>
      </sheetData>
      <sheetData sheetId="32">
        <row r="1">
          <cell r="A1" t="str">
            <v>index</v>
          </cell>
          <cell r="B1" t="str">
            <v>Label</v>
          </cell>
          <cell r="C1" t="str">
            <v>_NAME_</v>
          </cell>
          <cell r="D1" t="str">
            <v>JAN08</v>
          </cell>
          <cell r="E1" t="str">
            <v>FEB08</v>
          </cell>
          <cell r="F1" t="str">
            <v>MAR08</v>
          </cell>
          <cell r="G1" t="str">
            <v>APR08</v>
          </cell>
          <cell r="H1" t="str">
            <v>MAY08</v>
          </cell>
          <cell r="I1" t="str">
            <v>JUN08</v>
          </cell>
          <cell r="J1" t="str">
            <v>JUL08</v>
          </cell>
          <cell r="K1" t="str">
            <v>AUG08</v>
          </cell>
          <cell r="L1" t="str">
            <v>SEP08</v>
          </cell>
          <cell r="M1" t="str">
            <v>OCT08</v>
          </cell>
          <cell r="N1" t="str">
            <v>NOV08</v>
          </cell>
          <cell r="O1" t="str">
            <v>DEC08</v>
          </cell>
        </row>
        <row r="2">
          <cell r="A2">
            <v>1</v>
          </cell>
          <cell r="B2" t="str">
            <v>SC1 Res Non Heat</v>
          </cell>
          <cell r="C2" t="str">
            <v>Cust</v>
          </cell>
          <cell r="D2">
            <v>33646</v>
          </cell>
          <cell r="E2">
            <v>33515</v>
          </cell>
          <cell r="F2">
            <v>33340</v>
          </cell>
          <cell r="G2">
            <v>33222</v>
          </cell>
          <cell r="H2">
            <v>32945</v>
          </cell>
          <cell r="I2">
            <v>32763</v>
          </cell>
          <cell r="J2">
            <v>32616</v>
          </cell>
          <cell r="K2">
            <v>32607</v>
          </cell>
          <cell r="L2">
            <v>32441</v>
          </cell>
          <cell r="M2">
            <v>32422</v>
          </cell>
          <cell r="N2">
            <v>32270</v>
          </cell>
          <cell r="O2">
            <v>32148</v>
          </cell>
        </row>
        <row r="3">
          <cell r="A3">
            <v>2</v>
          </cell>
          <cell r="B3" t="str">
            <v>SC1 Res Heat</v>
          </cell>
          <cell r="C3" t="str">
            <v>Cust</v>
          </cell>
          <cell r="D3">
            <v>410294</v>
          </cell>
          <cell r="E3">
            <v>408796</v>
          </cell>
          <cell r="F3">
            <v>407305</v>
          </cell>
          <cell r="G3">
            <v>406016</v>
          </cell>
          <cell r="H3">
            <v>404175</v>
          </cell>
          <cell r="I3">
            <v>403084</v>
          </cell>
          <cell r="J3">
            <v>402328</v>
          </cell>
          <cell r="K3">
            <v>401607</v>
          </cell>
          <cell r="L3">
            <v>400971</v>
          </cell>
          <cell r="M3">
            <v>401951</v>
          </cell>
          <cell r="N3">
            <v>402207</v>
          </cell>
          <cell r="O3">
            <v>401990</v>
          </cell>
        </row>
        <row r="4">
          <cell r="A4">
            <v>3</v>
          </cell>
          <cell r="B4" t="str">
            <v>SC2 Res Non Heat</v>
          </cell>
          <cell r="C4" t="str">
            <v>Cust</v>
          </cell>
          <cell r="D4">
            <v>64</v>
          </cell>
          <cell r="E4">
            <v>66</v>
          </cell>
          <cell r="F4">
            <v>65</v>
          </cell>
          <cell r="G4">
            <v>66</v>
          </cell>
          <cell r="H4">
            <v>66</v>
          </cell>
          <cell r="I4">
            <v>67</v>
          </cell>
          <cell r="J4">
            <v>65</v>
          </cell>
          <cell r="K4">
            <v>63</v>
          </cell>
          <cell r="L4">
            <v>64</v>
          </cell>
          <cell r="M4">
            <v>63</v>
          </cell>
          <cell r="N4">
            <v>62</v>
          </cell>
          <cell r="O4">
            <v>63</v>
          </cell>
        </row>
        <row r="5">
          <cell r="A5">
            <v>4</v>
          </cell>
          <cell r="B5" t="str">
            <v>SC2 Res Heat</v>
          </cell>
          <cell r="C5" t="str">
            <v>Cust</v>
          </cell>
          <cell r="D5">
            <v>582</v>
          </cell>
          <cell r="E5">
            <v>575</v>
          </cell>
          <cell r="F5">
            <v>570</v>
          </cell>
          <cell r="G5">
            <v>564</v>
          </cell>
          <cell r="H5">
            <v>562</v>
          </cell>
          <cell r="I5">
            <v>559</v>
          </cell>
          <cell r="J5">
            <v>551</v>
          </cell>
          <cell r="K5">
            <v>552</v>
          </cell>
          <cell r="L5">
            <v>554</v>
          </cell>
          <cell r="M5">
            <v>570</v>
          </cell>
          <cell r="N5">
            <v>580</v>
          </cell>
          <cell r="O5">
            <v>580</v>
          </cell>
        </row>
        <row r="6">
          <cell r="A6">
            <v>5</v>
          </cell>
          <cell r="B6" t="str">
            <v>SC2 Comm Non Heat</v>
          </cell>
          <cell r="C6" t="str">
            <v>Cust</v>
          </cell>
          <cell r="D6">
            <v>1688</v>
          </cell>
          <cell r="E6">
            <v>1672</v>
          </cell>
          <cell r="F6">
            <v>1658</v>
          </cell>
          <cell r="G6">
            <v>1652</v>
          </cell>
          <cell r="H6">
            <v>1641</v>
          </cell>
          <cell r="I6">
            <v>1624</v>
          </cell>
          <cell r="J6">
            <v>1620</v>
          </cell>
          <cell r="K6">
            <v>1620</v>
          </cell>
          <cell r="L6">
            <v>1598</v>
          </cell>
          <cell r="M6">
            <v>1608</v>
          </cell>
          <cell r="N6">
            <v>1598</v>
          </cell>
          <cell r="O6">
            <v>1585</v>
          </cell>
        </row>
        <row r="7">
          <cell r="A7">
            <v>6</v>
          </cell>
          <cell r="B7" t="str">
            <v>SC2 Comm Heat</v>
          </cell>
          <cell r="C7" t="str">
            <v>Cust</v>
          </cell>
          <cell r="D7">
            <v>29008</v>
          </cell>
          <cell r="E7">
            <v>28931</v>
          </cell>
          <cell r="F7">
            <v>28733</v>
          </cell>
          <cell r="G7">
            <v>28430</v>
          </cell>
          <cell r="H7">
            <v>28129</v>
          </cell>
          <cell r="I7">
            <v>27777</v>
          </cell>
          <cell r="J7">
            <v>27586</v>
          </cell>
          <cell r="K7">
            <v>27493</v>
          </cell>
          <cell r="L7">
            <v>27464</v>
          </cell>
          <cell r="M7">
            <v>27679</v>
          </cell>
          <cell r="N7">
            <v>27896</v>
          </cell>
          <cell r="O7">
            <v>28025</v>
          </cell>
        </row>
        <row r="8">
          <cell r="A8">
            <v>7</v>
          </cell>
          <cell r="B8" t="str">
            <v>SC2 Industrial</v>
          </cell>
          <cell r="C8" t="str">
            <v>Cust</v>
          </cell>
          <cell r="D8">
            <v>133</v>
          </cell>
          <cell r="E8">
            <v>110</v>
          </cell>
          <cell r="F8">
            <v>112</v>
          </cell>
          <cell r="G8">
            <v>109</v>
          </cell>
          <cell r="H8">
            <v>108</v>
          </cell>
          <cell r="I8">
            <v>108</v>
          </cell>
          <cell r="J8">
            <v>109</v>
          </cell>
          <cell r="K8">
            <v>110</v>
          </cell>
          <cell r="L8">
            <v>110</v>
          </cell>
          <cell r="M8">
            <v>114</v>
          </cell>
          <cell r="N8">
            <v>117</v>
          </cell>
          <cell r="O8">
            <v>117</v>
          </cell>
        </row>
        <row r="9">
          <cell r="A9">
            <v>8</v>
          </cell>
          <cell r="B9" t="str">
            <v>SC3 Comm Non Heat</v>
          </cell>
          <cell r="C9" t="str">
            <v>Cust</v>
          </cell>
          <cell r="D9">
            <v>3</v>
          </cell>
          <cell r="E9">
            <v>3</v>
          </cell>
          <cell r="F9">
            <v>3</v>
          </cell>
          <cell r="G9">
            <v>3</v>
          </cell>
          <cell r="H9">
            <v>3</v>
          </cell>
          <cell r="I9">
            <v>2</v>
          </cell>
          <cell r="J9">
            <v>2</v>
          </cell>
          <cell r="K9">
            <v>2</v>
          </cell>
          <cell r="L9">
            <v>2</v>
          </cell>
          <cell r="M9">
            <v>2</v>
          </cell>
          <cell r="N9">
            <v>2</v>
          </cell>
          <cell r="O9">
            <v>2</v>
          </cell>
        </row>
        <row r="10">
          <cell r="A10">
            <v>9</v>
          </cell>
          <cell r="B10" t="str">
            <v>SC3 Comm Heat</v>
          </cell>
          <cell r="C10" t="str">
            <v>Cust</v>
          </cell>
          <cell r="D10">
            <v>22</v>
          </cell>
          <cell r="E10">
            <v>23</v>
          </cell>
          <cell r="F10">
            <v>23</v>
          </cell>
          <cell r="G10">
            <v>23</v>
          </cell>
          <cell r="H10">
            <v>23</v>
          </cell>
          <cell r="I10">
            <v>23</v>
          </cell>
          <cell r="J10">
            <v>22</v>
          </cell>
          <cell r="K10">
            <v>22</v>
          </cell>
          <cell r="L10">
            <v>22</v>
          </cell>
          <cell r="M10">
            <v>22</v>
          </cell>
          <cell r="N10">
            <v>22</v>
          </cell>
          <cell r="O10">
            <v>23</v>
          </cell>
        </row>
        <row r="11">
          <cell r="A11">
            <v>10</v>
          </cell>
          <cell r="B11" t="str">
            <v>SC3 Industrial</v>
          </cell>
          <cell r="C11" t="str">
            <v>Cust</v>
          </cell>
          <cell r="D11">
            <v>7</v>
          </cell>
          <cell r="E11">
            <v>7</v>
          </cell>
          <cell r="F11">
            <v>7</v>
          </cell>
          <cell r="G11">
            <v>6</v>
          </cell>
          <cell r="H11">
            <v>6</v>
          </cell>
          <cell r="I11">
            <v>7</v>
          </cell>
          <cell r="J11">
            <v>6</v>
          </cell>
          <cell r="K11">
            <v>6</v>
          </cell>
          <cell r="L11">
            <v>6</v>
          </cell>
          <cell r="M11">
            <v>6</v>
          </cell>
          <cell r="N11">
            <v>6</v>
          </cell>
          <cell r="O11">
            <v>6</v>
          </cell>
        </row>
        <row r="12">
          <cell r="A12">
            <v>11</v>
          </cell>
          <cell r="B12" t="str">
            <v>SC4 Comm Heat</v>
          </cell>
          <cell r="C12" t="str">
            <v>Cust</v>
          </cell>
          <cell r="D12">
            <v>2</v>
          </cell>
          <cell r="E12">
            <v>2</v>
          </cell>
          <cell r="F12">
            <v>2</v>
          </cell>
          <cell r="G12">
            <v>2</v>
          </cell>
          <cell r="H12">
            <v>2</v>
          </cell>
          <cell r="I12">
            <v>2</v>
          </cell>
          <cell r="J12">
            <v>2</v>
          </cell>
          <cell r="K12">
            <v>2</v>
          </cell>
          <cell r="L12">
            <v>2</v>
          </cell>
          <cell r="M12">
            <v>2</v>
          </cell>
          <cell r="N12">
            <v>2</v>
          </cell>
          <cell r="O12">
            <v>2</v>
          </cell>
        </row>
        <row r="13">
          <cell r="A13">
            <v>12</v>
          </cell>
          <cell r="B13" t="str">
            <v>SC5 Firm</v>
          </cell>
          <cell r="C13" t="str">
            <v>Cust</v>
          </cell>
          <cell r="D13">
            <v>157</v>
          </cell>
          <cell r="E13">
            <v>158</v>
          </cell>
          <cell r="F13">
            <v>158</v>
          </cell>
          <cell r="G13">
            <v>158</v>
          </cell>
          <cell r="H13">
            <v>158</v>
          </cell>
          <cell r="I13">
            <v>159</v>
          </cell>
          <cell r="J13">
            <v>161</v>
          </cell>
          <cell r="K13">
            <v>162</v>
          </cell>
          <cell r="L13">
            <v>161</v>
          </cell>
          <cell r="M13">
            <v>161</v>
          </cell>
          <cell r="N13">
            <v>160</v>
          </cell>
          <cell r="O13">
            <v>160</v>
          </cell>
        </row>
        <row r="14">
          <cell r="A14">
            <v>13</v>
          </cell>
          <cell r="B14" t="str">
            <v>SC6 Interruptible</v>
          </cell>
          <cell r="C14" t="str">
            <v>Cust</v>
          </cell>
          <cell r="D14">
            <v>21</v>
          </cell>
          <cell r="E14">
            <v>21</v>
          </cell>
          <cell r="F14">
            <v>22</v>
          </cell>
          <cell r="G14">
            <v>22</v>
          </cell>
          <cell r="H14">
            <v>22</v>
          </cell>
          <cell r="I14">
            <v>22</v>
          </cell>
          <cell r="J14">
            <v>22</v>
          </cell>
          <cell r="K14">
            <v>22</v>
          </cell>
          <cell r="L14">
            <v>22</v>
          </cell>
          <cell r="M14">
            <v>22</v>
          </cell>
          <cell r="N14">
            <v>22</v>
          </cell>
          <cell r="O14">
            <v>22</v>
          </cell>
        </row>
        <row r="15">
          <cell r="A15">
            <v>14</v>
          </cell>
          <cell r="B15" t="str">
            <v>SC7 Firm</v>
          </cell>
          <cell r="C15" t="str">
            <v>Cust</v>
          </cell>
          <cell r="D15">
            <v>661</v>
          </cell>
          <cell r="E15">
            <v>659</v>
          </cell>
          <cell r="F15">
            <v>660</v>
          </cell>
          <cell r="G15">
            <v>664</v>
          </cell>
          <cell r="H15">
            <v>668</v>
          </cell>
          <cell r="I15">
            <v>670</v>
          </cell>
          <cell r="J15">
            <v>671</v>
          </cell>
          <cell r="K15">
            <v>673</v>
          </cell>
          <cell r="L15">
            <v>674</v>
          </cell>
          <cell r="M15">
            <v>673</v>
          </cell>
          <cell r="N15">
            <v>677</v>
          </cell>
          <cell r="O15">
            <v>677</v>
          </cell>
        </row>
        <row r="16">
          <cell r="A16">
            <v>15</v>
          </cell>
          <cell r="B16" t="str">
            <v>SC8 Trans includes STBY</v>
          </cell>
          <cell r="C16" t="str">
            <v>Cust</v>
          </cell>
          <cell r="D16">
            <v>54</v>
          </cell>
          <cell r="E16">
            <v>54</v>
          </cell>
          <cell r="F16">
            <v>54</v>
          </cell>
          <cell r="G16">
            <v>54</v>
          </cell>
          <cell r="H16">
            <v>54</v>
          </cell>
          <cell r="I16">
            <v>53</v>
          </cell>
          <cell r="J16">
            <v>55</v>
          </cell>
          <cell r="K16">
            <v>55</v>
          </cell>
          <cell r="L16">
            <v>55</v>
          </cell>
          <cell r="M16">
            <v>55</v>
          </cell>
          <cell r="N16">
            <v>55</v>
          </cell>
          <cell r="O16">
            <v>55</v>
          </cell>
        </row>
        <row r="17">
          <cell r="A17">
            <v>16</v>
          </cell>
          <cell r="B17" t="str">
            <v>SC1 Res Non Heat MB</v>
          </cell>
          <cell r="C17" t="str">
            <v>Cust</v>
          </cell>
          <cell r="D17">
            <v>4577</v>
          </cell>
          <cell r="E17">
            <v>4754</v>
          </cell>
          <cell r="F17">
            <v>4888</v>
          </cell>
          <cell r="G17">
            <v>4969</v>
          </cell>
          <cell r="H17">
            <v>5052</v>
          </cell>
          <cell r="I17">
            <v>5106</v>
          </cell>
          <cell r="J17">
            <v>5167</v>
          </cell>
          <cell r="K17">
            <v>5254</v>
          </cell>
          <cell r="L17">
            <v>5391</v>
          </cell>
          <cell r="M17">
            <v>5498</v>
          </cell>
          <cell r="N17">
            <v>5659</v>
          </cell>
          <cell r="O17">
            <v>5763</v>
          </cell>
        </row>
        <row r="18">
          <cell r="A18">
            <v>17</v>
          </cell>
          <cell r="B18" t="str">
            <v>SC1 Res Heat MB</v>
          </cell>
          <cell r="C18" t="str">
            <v>Cust</v>
          </cell>
          <cell r="D18">
            <v>81165</v>
          </cell>
          <cell r="E18">
            <v>83391</v>
          </cell>
          <cell r="F18">
            <v>84920</v>
          </cell>
          <cell r="G18">
            <v>85831</v>
          </cell>
          <cell r="H18">
            <v>86789</v>
          </cell>
          <cell r="I18">
            <v>87031</v>
          </cell>
          <cell r="J18">
            <v>87359</v>
          </cell>
          <cell r="K18">
            <v>88278</v>
          </cell>
          <cell r="L18">
            <v>89721</v>
          </cell>
          <cell r="M18">
            <v>90601</v>
          </cell>
          <cell r="N18">
            <v>92123</v>
          </cell>
          <cell r="O18">
            <v>93360</v>
          </cell>
        </row>
        <row r="19">
          <cell r="A19">
            <v>18</v>
          </cell>
          <cell r="B19" t="str">
            <v>SC2 Res Non Heat MB</v>
          </cell>
          <cell r="C19" t="str">
            <v>Cust</v>
          </cell>
          <cell r="D19">
            <v>15</v>
          </cell>
          <cell r="E19">
            <v>15</v>
          </cell>
          <cell r="F19">
            <v>16</v>
          </cell>
          <cell r="G19">
            <v>16</v>
          </cell>
          <cell r="H19">
            <v>16</v>
          </cell>
          <cell r="I19">
            <v>16</v>
          </cell>
          <cell r="J19">
            <v>18</v>
          </cell>
          <cell r="K19">
            <v>19</v>
          </cell>
          <cell r="L19">
            <v>19</v>
          </cell>
          <cell r="M19">
            <v>20</v>
          </cell>
          <cell r="N19">
            <v>21</v>
          </cell>
          <cell r="O19">
            <v>21</v>
          </cell>
        </row>
        <row r="20">
          <cell r="A20">
            <v>19</v>
          </cell>
          <cell r="B20" t="str">
            <v>SC2 Res Heat MB</v>
          </cell>
          <cell r="C20" t="str">
            <v>Cust</v>
          </cell>
          <cell r="D20">
            <v>202</v>
          </cell>
          <cell r="E20">
            <v>204</v>
          </cell>
          <cell r="F20">
            <v>210</v>
          </cell>
          <cell r="G20">
            <v>213</v>
          </cell>
          <cell r="H20">
            <v>212</v>
          </cell>
          <cell r="I20">
            <v>209</v>
          </cell>
          <cell r="J20">
            <v>210</v>
          </cell>
          <cell r="K20">
            <v>213</v>
          </cell>
          <cell r="L20">
            <v>215</v>
          </cell>
          <cell r="M20">
            <v>216</v>
          </cell>
          <cell r="N20">
            <v>215</v>
          </cell>
          <cell r="O20">
            <v>218</v>
          </cell>
        </row>
        <row r="21">
          <cell r="A21">
            <v>20</v>
          </cell>
          <cell r="B21" t="str">
            <v>SC2 Comm Non Heat MB</v>
          </cell>
          <cell r="C21" t="str">
            <v>Cust</v>
          </cell>
          <cell r="D21">
            <v>671</v>
          </cell>
          <cell r="E21">
            <v>685</v>
          </cell>
          <cell r="F21">
            <v>693</v>
          </cell>
          <cell r="G21">
            <v>690</v>
          </cell>
          <cell r="H21">
            <v>698</v>
          </cell>
          <cell r="I21">
            <v>706</v>
          </cell>
          <cell r="J21">
            <v>712</v>
          </cell>
          <cell r="K21">
            <v>718</v>
          </cell>
          <cell r="L21">
            <v>722</v>
          </cell>
          <cell r="M21">
            <v>711</v>
          </cell>
          <cell r="N21">
            <v>706</v>
          </cell>
          <cell r="O21">
            <v>716</v>
          </cell>
        </row>
        <row r="22">
          <cell r="A22">
            <v>21</v>
          </cell>
          <cell r="B22" t="str">
            <v>SC2 Comm Heat MB</v>
          </cell>
          <cell r="C22" t="str">
            <v>Cust</v>
          </cell>
          <cell r="D22">
            <v>12649</v>
          </cell>
          <cell r="E22">
            <v>12801</v>
          </cell>
          <cell r="F22">
            <v>12961</v>
          </cell>
          <cell r="G22">
            <v>13079</v>
          </cell>
          <cell r="H22">
            <v>13179</v>
          </cell>
          <cell r="I22">
            <v>13290</v>
          </cell>
          <cell r="J22">
            <v>13336</v>
          </cell>
          <cell r="K22">
            <v>13397</v>
          </cell>
          <cell r="L22">
            <v>13471</v>
          </cell>
          <cell r="M22">
            <v>13538</v>
          </cell>
          <cell r="N22">
            <v>13570</v>
          </cell>
          <cell r="O22">
            <v>13606</v>
          </cell>
        </row>
        <row r="23">
          <cell r="A23">
            <v>22</v>
          </cell>
          <cell r="B23" t="str">
            <v>SC2  Industrial MB</v>
          </cell>
          <cell r="C23" t="str">
            <v>Cust</v>
          </cell>
          <cell r="D23">
            <v>56</v>
          </cell>
          <cell r="E23">
            <v>57</v>
          </cell>
          <cell r="F23">
            <v>57</v>
          </cell>
          <cell r="G23">
            <v>60</v>
          </cell>
          <cell r="H23">
            <v>61</v>
          </cell>
          <cell r="I23">
            <v>60</v>
          </cell>
          <cell r="J23">
            <v>60</v>
          </cell>
          <cell r="K23">
            <v>60</v>
          </cell>
          <cell r="L23">
            <v>59</v>
          </cell>
          <cell r="M23">
            <v>58</v>
          </cell>
          <cell r="N23">
            <v>58</v>
          </cell>
          <cell r="O23">
            <v>59</v>
          </cell>
        </row>
        <row r="24">
          <cell r="A24">
            <v>23</v>
          </cell>
          <cell r="B24" t="str">
            <v>SC10 Natural Gas Vehicles</v>
          </cell>
          <cell r="C24" t="str">
            <v>Cust</v>
          </cell>
          <cell r="D24">
            <v>1</v>
          </cell>
          <cell r="E24">
            <v>1</v>
          </cell>
          <cell r="F24">
            <v>1</v>
          </cell>
          <cell r="G24">
            <v>1</v>
          </cell>
          <cell r="H24">
            <v>1</v>
          </cell>
          <cell r="I24">
            <v>1</v>
          </cell>
          <cell r="J24">
            <v>1</v>
          </cell>
          <cell r="K24">
            <v>1</v>
          </cell>
          <cell r="L24">
            <v>1</v>
          </cell>
          <cell r="M24">
            <v>1</v>
          </cell>
          <cell r="N24">
            <v>1</v>
          </cell>
          <cell r="O24">
            <v>1</v>
          </cell>
        </row>
        <row r="25">
          <cell r="A25">
            <v>24</v>
          </cell>
          <cell r="B25" t="str">
            <v>SC12 DG &lt; 250 K</v>
          </cell>
          <cell r="C25" t="str">
            <v>Cust</v>
          </cell>
          <cell r="D25">
            <v>1</v>
          </cell>
          <cell r="E25">
            <v>1</v>
          </cell>
          <cell r="F25">
            <v>1</v>
          </cell>
          <cell r="G25">
            <v>1</v>
          </cell>
          <cell r="H25">
            <v>1</v>
          </cell>
          <cell r="I25">
            <v>1</v>
          </cell>
          <cell r="J25">
            <v>1</v>
          </cell>
          <cell r="K25">
            <v>2</v>
          </cell>
          <cell r="L25">
            <v>2</v>
          </cell>
          <cell r="M25">
            <v>2</v>
          </cell>
          <cell r="N25">
            <v>2</v>
          </cell>
          <cell r="O25">
            <v>2</v>
          </cell>
        </row>
        <row r="26">
          <cell r="A26">
            <v>25</v>
          </cell>
          <cell r="B26" t="str">
            <v>SC12 DG &lt; 250 K MB</v>
          </cell>
          <cell r="C26" t="str">
            <v>Cust</v>
          </cell>
          <cell r="D26">
            <v>1</v>
          </cell>
          <cell r="E26">
            <v>1</v>
          </cell>
          <cell r="F26">
            <v>1</v>
          </cell>
          <cell r="G26">
            <v>1</v>
          </cell>
          <cell r="H26">
            <v>1</v>
          </cell>
          <cell r="I26">
            <v>1</v>
          </cell>
          <cell r="J26">
            <v>1</v>
          </cell>
          <cell r="K26">
            <v>1</v>
          </cell>
          <cell r="L26">
            <v>1</v>
          </cell>
          <cell r="M26">
            <v>1</v>
          </cell>
          <cell r="N26">
            <v>1</v>
          </cell>
          <cell r="O26">
            <v>1</v>
          </cell>
        </row>
        <row r="27">
          <cell r="A27">
            <v>26</v>
          </cell>
          <cell r="B27" t="str">
            <v>SC12 DG 250 K - 1000 K MB</v>
          </cell>
          <cell r="C27" t="str">
            <v>Cust</v>
          </cell>
          <cell r="J27">
            <v>0</v>
          </cell>
          <cell r="K27">
            <v>1</v>
          </cell>
          <cell r="L27">
            <v>1</v>
          </cell>
          <cell r="M27">
            <v>1</v>
          </cell>
          <cell r="N27">
            <v>1</v>
          </cell>
          <cell r="O27">
            <v>1</v>
          </cell>
        </row>
      </sheetData>
      <sheetData sheetId="33">
        <row r="1">
          <cell r="A1" t="str">
            <v>index</v>
          </cell>
          <cell r="B1" t="str">
            <v>Label</v>
          </cell>
          <cell r="C1" t="str">
            <v>_NAME_</v>
          </cell>
          <cell r="D1" t="str">
            <v>JAN09</v>
          </cell>
          <cell r="E1" t="str">
            <v>FEB09</v>
          </cell>
          <cell r="F1" t="str">
            <v>MAR09</v>
          </cell>
          <cell r="G1" t="str">
            <v>APR09</v>
          </cell>
          <cell r="H1" t="str">
            <v>MAY09</v>
          </cell>
          <cell r="I1" t="str">
            <v>JUN09</v>
          </cell>
        </row>
        <row r="2">
          <cell r="A2">
            <v>1</v>
          </cell>
          <cell r="B2" t="str">
            <v>SC1 Res Non Heat</v>
          </cell>
          <cell r="C2" t="str">
            <v>Cust</v>
          </cell>
          <cell r="D2">
            <v>32096</v>
          </cell>
          <cell r="E2">
            <v>32018</v>
          </cell>
          <cell r="F2">
            <v>31846</v>
          </cell>
          <cell r="G2">
            <v>31752</v>
          </cell>
          <cell r="H2">
            <v>39443</v>
          </cell>
          <cell r="I2">
            <v>39084</v>
          </cell>
        </row>
        <row r="3">
          <cell r="A3">
            <v>2</v>
          </cell>
          <cell r="B3" t="str">
            <v>SC1 Res Heat</v>
          </cell>
          <cell r="C3" t="str">
            <v>Cust</v>
          </cell>
          <cell r="D3">
            <v>402210</v>
          </cell>
          <cell r="E3">
            <v>402572</v>
          </cell>
          <cell r="F3">
            <v>402032</v>
          </cell>
          <cell r="G3">
            <v>400941</v>
          </cell>
          <cell r="H3">
            <v>390472</v>
          </cell>
          <cell r="I3">
            <v>389397</v>
          </cell>
        </row>
        <row r="4">
          <cell r="A4">
            <v>3</v>
          </cell>
          <cell r="B4" t="str">
            <v>SC2 Res Non Heat</v>
          </cell>
          <cell r="C4" t="str">
            <v>Cust</v>
          </cell>
          <cell r="D4">
            <v>61</v>
          </cell>
          <cell r="E4">
            <v>60</v>
          </cell>
          <cell r="F4">
            <v>61</v>
          </cell>
          <cell r="G4">
            <v>61</v>
          </cell>
          <cell r="H4">
            <v>62</v>
          </cell>
          <cell r="I4">
            <v>61</v>
          </cell>
        </row>
        <row r="5">
          <cell r="A5">
            <v>4</v>
          </cell>
          <cell r="B5" t="str">
            <v>SC2 Res Heat</v>
          </cell>
          <cell r="C5" t="str">
            <v>Cust</v>
          </cell>
          <cell r="D5">
            <v>578</v>
          </cell>
          <cell r="E5">
            <v>582</v>
          </cell>
          <cell r="F5">
            <v>587</v>
          </cell>
          <cell r="G5">
            <v>579</v>
          </cell>
          <cell r="H5">
            <v>571</v>
          </cell>
          <cell r="I5">
            <v>551</v>
          </cell>
        </row>
        <row r="6">
          <cell r="A6">
            <v>5</v>
          </cell>
          <cell r="B6" t="str">
            <v>SC2 Comm Non Heat</v>
          </cell>
          <cell r="C6" t="str">
            <v>Cust</v>
          </cell>
          <cell r="D6">
            <v>1576</v>
          </cell>
          <cell r="E6">
            <v>1567</v>
          </cell>
          <cell r="F6">
            <v>1567</v>
          </cell>
          <cell r="G6">
            <v>1565</v>
          </cell>
          <cell r="H6">
            <v>1558</v>
          </cell>
          <cell r="I6">
            <v>1541</v>
          </cell>
        </row>
        <row r="7">
          <cell r="A7">
            <v>6</v>
          </cell>
          <cell r="B7" t="str">
            <v>SC2 Comm Heat</v>
          </cell>
          <cell r="C7" t="str">
            <v>Cust</v>
          </cell>
          <cell r="D7">
            <v>28075</v>
          </cell>
          <cell r="E7">
            <v>28134</v>
          </cell>
          <cell r="F7">
            <v>28147</v>
          </cell>
          <cell r="G7">
            <v>28077</v>
          </cell>
          <cell r="H7">
            <v>27755</v>
          </cell>
          <cell r="I7">
            <v>27415</v>
          </cell>
        </row>
        <row r="8">
          <cell r="A8">
            <v>7</v>
          </cell>
          <cell r="B8" t="str">
            <v>SC2 Industrial</v>
          </cell>
          <cell r="C8" t="str">
            <v>Cust</v>
          </cell>
          <cell r="D8">
            <v>116</v>
          </cell>
          <cell r="E8">
            <v>117</v>
          </cell>
          <cell r="F8">
            <v>118</v>
          </cell>
          <cell r="G8">
            <v>118</v>
          </cell>
          <cell r="H8">
            <v>118</v>
          </cell>
          <cell r="I8">
            <v>115</v>
          </cell>
        </row>
        <row r="9">
          <cell r="A9">
            <v>8</v>
          </cell>
          <cell r="B9" t="str">
            <v>SC3 Comm Non Heat</v>
          </cell>
          <cell r="C9" t="str">
            <v>Cust</v>
          </cell>
          <cell r="D9">
            <v>2</v>
          </cell>
          <cell r="E9">
            <v>2</v>
          </cell>
          <cell r="F9">
            <v>2</v>
          </cell>
          <cell r="G9">
            <v>2</v>
          </cell>
          <cell r="H9">
            <v>2</v>
          </cell>
          <cell r="I9">
            <v>2</v>
          </cell>
        </row>
        <row r="10">
          <cell r="A10">
            <v>9</v>
          </cell>
          <cell r="B10" t="str">
            <v>SC3 Comm Heat</v>
          </cell>
          <cell r="C10" t="str">
            <v>Cust</v>
          </cell>
          <cell r="D10">
            <v>24</v>
          </cell>
          <cell r="E10">
            <v>23</v>
          </cell>
          <cell r="F10">
            <v>21</v>
          </cell>
          <cell r="G10">
            <v>20</v>
          </cell>
          <cell r="H10">
            <v>20</v>
          </cell>
          <cell r="I10">
            <v>21</v>
          </cell>
        </row>
        <row r="11">
          <cell r="A11">
            <v>10</v>
          </cell>
          <cell r="B11" t="str">
            <v>SC3 Industrial</v>
          </cell>
          <cell r="C11" t="str">
            <v>Cust</v>
          </cell>
          <cell r="D11">
            <v>7</v>
          </cell>
          <cell r="E11">
            <v>6</v>
          </cell>
          <cell r="F11">
            <v>6</v>
          </cell>
          <cell r="G11">
            <v>7</v>
          </cell>
          <cell r="H11">
            <v>7</v>
          </cell>
          <cell r="I11">
            <v>5</v>
          </cell>
        </row>
        <row r="12">
          <cell r="A12">
            <v>11</v>
          </cell>
          <cell r="B12" t="str">
            <v>SC4 Comm Heat</v>
          </cell>
          <cell r="C12" t="str">
            <v>Cust</v>
          </cell>
          <cell r="D12">
            <v>2</v>
          </cell>
          <cell r="E12">
            <v>2</v>
          </cell>
          <cell r="F12">
            <v>2</v>
          </cell>
          <cell r="G12">
            <v>2</v>
          </cell>
          <cell r="H12">
            <v>2</v>
          </cell>
          <cell r="I12">
            <v>2</v>
          </cell>
        </row>
        <row r="13">
          <cell r="A13">
            <v>12</v>
          </cell>
          <cell r="B13" t="str">
            <v>SC5 Firm</v>
          </cell>
          <cell r="C13" t="str">
            <v>Cust</v>
          </cell>
          <cell r="D13">
            <v>161</v>
          </cell>
          <cell r="E13">
            <v>160</v>
          </cell>
          <cell r="F13">
            <v>160</v>
          </cell>
          <cell r="G13">
            <v>160</v>
          </cell>
          <cell r="H13">
            <v>160</v>
          </cell>
          <cell r="I13">
            <v>163</v>
          </cell>
        </row>
        <row r="14">
          <cell r="A14">
            <v>13</v>
          </cell>
          <cell r="B14" t="str">
            <v>SC6 Interruptible</v>
          </cell>
          <cell r="C14" t="str">
            <v>Cust</v>
          </cell>
          <cell r="D14">
            <v>22</v>
          </cell>
          <cell r="E14">
            <v>22</v>
          </cell>
          <cell r="F14">
            <v>22</v>
          </cell>
          <cell r="G14">
            <v>22</v>
          </cell>
          <cell r="H14">
            <v>22</v>
          </cell>
          <cell r="I14">
            <v>22</v>
          </cell>
        </row>
        <row r="15">
          <cell r="A15">
            <v>14</v>
          </cell>
          <cell r="B15" t="str">
            <v>SC7 Firm</v>
          </cell>
          <cell r="C15" t="str">
            <v>Cust</v>
          </cell>
          <cell r="D15">
            <v>671</v>
          </cell>
          <cell r="E15">
            <v>669</v>
          </cell>
          <cell r="F15">
            <v>671</v>
          </cell>
          <cell r="G15">
            <v>674</v>
          </cell>
          <cell r="H15">
            <v>674</v>
          </cell>
          <cell r="I15">
            <v>670</v>
          </cell>
        </row>
        <row r="16">
          <cell r="A16">
            <v>15</v>
          </cell>
          <cell r="B16" t="str">
            <v>SC8 Trans includes STBY</v>
          </cell>
          <cell r="C16" t="str">
            <v>Cust</v>
          </cell>
          <cell r="D16">
            <v>55</v>
          </cell>
          <cell r="E16">
            <v>55</v>
          </cell>
          <cell r="F16">
            <v>55</v>
          </cell>
          <cell r="G16">
            <v>55</v>
          </cell>
          <cell r="H16">
            <v>55</v>
          </cell>
          <cell r="I16">
            <v>53</v>
          </cell>
        </row>
        <row r="17">
          <cell r="A17">
            <v>16</v>
          </cell>
          <cell r="B17" t="str">
            <v>SC1 Res Non Heat MB</v>
          </cell>
          <cell r="C17" t="str">
            <v>Cust</v>
          </cell>
          <cell r="D17">
            <v>5814</v>
          </cell>
          <cell r="E17">
            <v>5905</v>
          </cell>
          <cell r="F17">
            <v>6009</v>
          </cell>
          <cell r="G17">
            <v>6056</v>
          </cell>
          <cell r="H17">
            <v>6340</v>
          </cell>
          <cell r="I17">
            <v>6426</v>
          </cell>
        </row>
        <row r="18">
          <cell r="A18">
            <v>17</v>
          </cell>
          <cell r="B18" t="str">
            <v>SC1 Res Heat MB</v>
          </cell>
          <cell r="C18" t="str">
            <v>Cust</v>
          </cell>
          <cell r="D18">
            <v>93887</v>
          </cell>
          <cell r="E18">
            <v>94300</v>
          </cell>
          <cell r="F18">
            <v>95440</v>
          </cell>
          <cell r="G18">
            <v>96312</v>
          </cell>
          <cell r="H18">
            <v>97103</v>
          </cell>
          <cell r="I18">
            <v>97801</v>
          </cell>
        </row>
        <row r="19">
          <cell r="A19">
            <v>18</v>
          </cell>
          <cell r="B19" t="str">
            <v>SC2 Res Non Heat MB</v>
          </cell>
          <cell r="C19" t="str">
            <v>Cust</v>
          </cell>
          <cell r="D19">
            <v>21</v>
          </cell>
          <cell r="E19">
            <v>22</v>
          </cell>
          <cell r="F19">
            <v>21</v>
          </cell>
          <cell r="G19">
            <v>21</v>
          </cell>
          <cell r="H19">
            <v>21</v>
          </cell>
          <cell r="I19">
            <v>21</v>
          </cell>
        </row>
        <row r="20">
          <cell r="A20">
            <v>19</v>
          </cell>
          <cell r="B20" t="str">
            <v>SC2 Res Heat MB</v>
          </cell>
          <cell r="C20" t="str">
            <v>Cust</v>
          </cell>
          <cell r="D20">
            <v>220</v>
          </cell>
          <cell r="E20">
            <v>222</v>
          </cell>
          <cell r="F20">
            <v>225</v>
          </cell>
          <cell r="G20">
            <v>227</v>
          </cell>
          <cell r="H20">
            <v>230</v>
          </cell>
          <cell r="I20">
            <v>237</v>
          </cell>
        </row>
        <row r="21">
          <cell r="A21">
            <v>20</v>
          </cell>
          <cell r="B21" t="str">
            <v>SC2 Comm Non Heat MB</v>
          </cell>
          <cell r="C21" t="str">
            <v>Cust</v>
          </cell>
          <cell r="D21">
            <v>728</v>
          </cell>
          <cell r="E21">
            <v>730</v>
          </cell>
          <cell r="F21">
            <v>723</v>
          </cell>
          <cell r="G21">
            <v>726</v>
          </cell>
          <cell r="H21">
            <v>736</v>
          </cell>
          <cell r="I21">
            <v>747</v>
          </cell>
        </row>
        <row r="22">
          <cell r="A22">
            <v>21</v>
          </cell>
          <cell r="B22" t="str">
            <v>SC2 Comm Heat MB</v>
          </cell>
          <cell r="C22" t="str">
            <v>Cust</v>
          </cell>
          <cell r="D22">
            <v>13647</v>
          </cell>
          <cell r="E22">
            <v>13636</v>
          </cell>
          <cell r="F22">
            <v>13565</v>
          </cell>
          <cell r="G22">
            <v>13511</v>
          </cell>
          <cell r="H22">
            <v>13584</v>
          </cell>
          <cell r="I22">
            <v>13720</v>
          </cell>
        </row>
        <row r="23">
          <cell r="A23">
            <v>22</v>
          </cell>
          <cell r="B23" t="str">
            <v>SC2  Industrial MB</v>
          </cell>
          <cell r="C23" t="str">
            <v>Cust</v>
          </cell>
          <cell r="D23">
            <v>59</v>
          </cell>
          <cell r="E23">
            <v>60</v>
          </cell>
          <cell r="F23">
            <v>60</v>
          </cell>
          <cell r="G23">
            <v>59</v>
          </cell>
          <cell r="H23">
            <v>58</v>
          </cell>
          <cell r="I23">
            <v>58</v>
          </cell>
        </row>
        <row r="24">
          <cell r="A24">
            <v>23</v>
          </cell>
          <cell r="B24" t="str">
            <v>SC10 Natural Gas Vehicles</v>
          </cell>
          <cell r="C24" t="str">
            <v>Cust</v>
          </cell>
          <cell r="D24">
            <v>1</v>
          </cell>
          <cell r="E24">
            <v>1</v>
          </cell>
          <cell r="F24">
            <v>1</v>
          </cell>
          <cell r="G24">
            <v>1</v>
          </cell>
          <cell r="H24">
            <v>1</v>
          </cell>
          <cell r="I24">
            <v>1</v>
          </cell>
        </row>
        <row r="25">
          <cell r="A25">
            <v>24</v>
          </cell>
          <cell r="B25" t="str">
            <v>SC12 DG &lt; 250 K</v>
          </cell>
          <cell r="C25" t="str">
            <v>Cust</v>
          </cell>
          <cell r="D25">
            <v>1</v>
          </cell>
          <cell r="E25">
            <v>1</v>
          </cell>
          <cell r="F25">
            <v>1</v>
          </cell>
          <cell r="G25">
            <v>1</v>
          </cell>
          <cell r="H25">
            <v>1</v>
          </cell>
          <cell r="I25">
            <v>1</v>
          </cell>
        </row>
        <row r="26">
          <cell r="A26">
            <v>25</v>
          </cell>
          <cell r="B26" t="str">
            <v>SC12 DG &lt; 250 K MB</v>
          </cell>
          <cell r="C26" t="str">
            <v>Cust</v>
          </cell>
          <cell r="D26">
            <v>2</v>
          </cell>
          <cell r="E26">
            <v>2</v>
          </cell>
          <cell r="F26">
            <v>2</v>
          </cell>
          <cell r="G26">
            <v>2</v>
          </cell>
          <cell r="H26">
            <v>2</v>
          </cell>
          <cell r="I26">
            <v>2</v>
          </cell>
        </row>
        <row r="27">
          <cell r="A27">
            <v>26</v>
          </cell>
          <cell r="B27" t="str">
            <v>SC12 DG 250 K - 1000 K MB</v>
          </cell>
          <cell r="C27" t="str">
            <v>Cust</v>
          </cell>
          <cell r="D27">
            <v>1</v>
          </cell>
          <cell r="E27">
            <v>1</v>
          </cell>
          <cell r="F27">
            <v>1</v>
          </cell>
          <cell r="G27">
            <v>1</v>
          </cell>
          <cell r="H27">
            <v>1</v>
          </cell>
          <cell r="I27">
            <v>1</v>
          </cell>
        </row>
      </sheetData>
      <sheetData sheetId="34">
        <row r="1">
          <cell r="A1" t="str">
            <v>index</v>
          </cell>
          <cell r="B1" t="str">
            <v>Label</v>
          </cell>
          <cell r="C1" t="str">
            <v>_NAME_</v>
          </cell>
          <cell r="D1" t="str">
            <v>JAN08</v>
          </cell>
          <cell r="E1" t="str">
            <v>FEB08</v>
          </cell>
          <cell r="F1" t="str">
            <v>MAR08</v>
          </cell>
          <cell r="G1" t="str">
            <v>APR08</v>
          </cell>
          <cell r="H1" t="str">
            <v>MAY08</v>
          </cell>
          <cell r="I1" t="str">
            <v>JUN08</v>
          </cell>
          <cell r="J1" t="str">
            <v>JUL08</v>
          </cell>
          <cell r="K1" t="str">
            <v>AUG08</v>
          </cell>
          <cell r="L1" t="str">
            <v>SEP08</v>
          </cell>
          <cell r="M1" t="str">
            <v>OCT08</v>
          </cell>
          <cell r="N1" t="str">
            <v>NOV08</v>
          </cell>
          <cell r="O1" t="str">
            <v>DEC08</v>
          </cell>
        </row>
        <row r="2">
          <cell r="A2">
            <v>1</v>
          </cell>
          <cell r="B2" t="str">
            <v>SC1 Res Non Heat</v>
          </cell>
          <cell r="C2" t="str">
            <v>therm</v>
          </cell>
          <cell r="D2">
            <v>2083652</v>
          </cell>
          <cell r="E2">
            <v>2027884</v>
          </cell>
          <cell r="F2">
            <v>1989464</v>
          </cell>
          <cell r="G2">
            <v>1468177</v>
          </cell>
          <cell r="H2">
            <v>772418</v>
          </cell>
          <cell r="I2">
            <v>567086</v>
          </cell>
          <cell r="J2">
            <v>360445</v>
          </cell>
          <cell r="K2">
            <v>357088</v>
          </cell>
          <cell r="L2">
            <v>366770</v>
          </cell>
          <cell r="M2">
            <v>419223</v>
          </cell>
          <cell r="N2">
            <v>1001089</v>
          </cell>
          <cell r="O2">
            <v>1661811</v>
          </cell>
        </row>
        <row r="3">
          <cell r="A3">
            <v>2</v>
          </cell>
          <cell r="B3" t="str">
            <v>SC1 Res Heat</v>
          </cell>
          <cell r="C3" t="str">
            <v>therm</v>
          </cell>
          <cell r="D3">
            <v>68158192</v>
          </cell>
          <cell r="E3">
            <v>67189712</v>
          </cell>
          <cell r="F3">
            <v>65354182</v>
          </cell>
          <cell r="G3">
            <v>46983015</v>
          </cell>
          <cell r="H3">
            <v>19733633</v>
          </cell>
          <cell r="I3">
            <v>13845483</v>
          </cell>
          <cell r="J3">
            <v>7724889</v>
          </cell>
          <cell r="K3">
            <v>7049548</v>
          </cell>
          <cell r="L3">
            <v>7233342</v>
          </cell>
          <cell r="M3">
            <v>10309620</v>
          </cell>
          <cell r="N3">
            <v>27537714</v>
          </cell>
          <cell r="O3">
            <v>52178170</v>
          </cell>
        </row>
        <row r="4">
          <cell r="A4">
            <v>3</v>
          </cell>
          <cell r="B4" t="str">
            <v>SC2 Res Non Heat</v>
          </cell>
          <cell r="C4" t="str">
            <v>therm</v>
          </cell>
          <cell r="D4">
            <v>9941</v>
          </cell>
          <cell r="E4">
            <v>10119</v>
          </cell>
          <cell r="F4">
            <v>10181</v>
          </cell>
          <cell r="G4">
            <v>6763</v>
          </cell>
          <cell r="H4">
            <v>4369</v>
          </cell>
          <cell r="I4">
            <v>3344</v>
          </cell>
          <cell r="J4">
            <v>3945</v>
          </cell>
          <cell r="K4">
            <v>3401</v>
          </cell>
          <cell r="L4">
            <v>3218</v>
          </cell>
          <cell r="M4">
            <v>2936</v>
          </cell>
          <cell r="N4">
            <v>4338</v>
          </cell>
          <cell r="O4">
            <v>7234</v>
          </cell>
        </row>
        <row r="5">
          <cell r="A5">
            <v>4</v>
          </cell>
          <cell r="B5" t="str">
            <v>SC2 Res Heat</v>
          </cell>
          <cell r="C5" t="str">
            <v>therm</v>
          </cell>
          <cell r="D5">
            <v>315047</v>
          </cell>
          <cell r="E5">
            <v>210932</v>
          </cell>
          <cell r="F5">
            <v>293584</v>
          </cell>
          <cell r="G5">
            <v>341609</v>
          </cell>
          <cell r="H5">
            <v>82344</v>
          </cell>
          <cell r="I5">
            <v>56783</v>
          </cell>
          <cell r="J5">
            <v>30966</v>
          </cell>
          <cell r="K5">
            <v>34121</v>
          </cell>
          <cell r="L5">
            <v>32263</v>
          </cell>
          <cell r="M5">
            <v>52521</v>
          </cell>
          <cell r="N5">
            <v>104671</v>
          </cell>
          <cell r="O5">
            <v>188875</v>
          </cell>
        </row>
        <row r="6">
          <cell r="A6">
            <v>5</v>
          </cell>
          <cell r="B6" t="str">
            <v>SC2 Comm Non Heat</v>
          </cell>
          <cell r="C6" t="str">
            <v>therm</v>
          </cell>
          <cell r="D6">
            <v>563281</v>
          </cell>
          <cell r="E6">
            <v>522806</v>
          </cell>
          <cell r="F6">
            <v>511099</v>
          </cell>
          <cell r="G6">
            <v>420578</v>
          </cell>
          <cell r="H6">
            <v>230371</v>
          </cell>
          <cell r="I6">
            <v>228731</v>
          </cell>
          <cell r="J6">
            <v>105108</v>
          </cell>
          <cell r="K6">
            <v>200804</v>
          </cell>
          <cell r="L6">
            <v>155862</v>
          </cell>
          <cell r="M6">
            <v>169710</v>
          </cell>
          <cell r="N6">
            <v>271204</v>
          </cell>
          <cell r="O6">
            <v>449187</v>
          </cell>
        </row>
        <row r="7">
          <cell r="A7">
            <v>6</v>
          </cell>
          <cell r="B7" t="str">
            <v>SC2 Comm Heat</v>
          </cell>
          <cell r="C7" t="str">
            <v>therm</v>
          </cell>
          <cell r="D7">
            <v>18557430</v>
          </cell>
          <cell r="E7">
            <v>18445216</v>
          </cell>
          <cell r="F7">
            <v>17782714</v>
          </cell>
          <cell r="G7">
            <v>12568388</v>
          </cell>
          <cell r="H7">
            <v>4930235</v>
          </cell>
          <cell r="I7">
            <v>3449539</v>
          </cell>
          <cell r="J7">
            <v>2007242</v>
          </cell>
          <cell r="K7">
            <v>1945299</v>
          </cell>
          <cell r="L7">
            <v>1994139</v>
          </cell>
          <cell r="M7">
            <v>2687520</v>
          </cell>
          <cell r="N7">
            <v>6699815</v>
          </cell>
          <cell r="O7">
            <v>13103464</v>
          </cell>
        </row>
        <row r="8">
          <cell r="A8">
            <v>7</v>
          </cell>
          <cell r="B8" t="str">
            <v>SC2 Industrial</v>
          </cell>
          <cell r="C8" t="str">
            <v>therm</v>
          </cell>
          <cell r="D8">
            <v>391140</v>
          </cell>
          <cell r="E8">
            <v>371782</v>
          </cell>
          <cell r="F8">
            <v>341489</v>
          </cell>
          <cell r="G8">
            <v>453828</v>
          </cell>
          <cell r="H8">
            <v>266208</v>
          </cell>
          <cell r="I8">
            <v>143095</v>
          </cell>
          <cell r="J8">
            <v>201854</v>
          </cell>
          <cell r="K8">
            <v>28001</v>
          </cell>
          <cell r="L8">
            <v>6142</v>
          </cell>
          <cell r="M8">
            <v>78299</v>
          </cell>
          <cell r="N8">
            <v>90554</v>
          </cell>
          <cell r="O8">
            <v>281010</v>
          </cell>
        </row>
        <row r="9">
          <cell r="A9">
            <v>8</v>
          </cell>
          <cell r="B9" t="str">
            <v>SC3 Comm Non Heat</v>
          </cell>
          <cell r="C9" t="str">
            <v>therm</v>
          </cell>
          <cell r="D9">
            <v>87495</v>
          </cell>
          <cell r="E9">
            <v>71322</v>
          </cell>
          <cell r="F9">
            <v>73010</v>
          </cell>
          <cell r="G9">
            <v>52674</v>
          </cell>
          <cell r="H9">
            <v>41213</v>
          </cell>
          <cell r="I9">
            <v>33088</v>
          </cell>
          <cell r="J9">
            <v>1335</v>
          </cell>
          <cell r="K9">
            <v>48979</v>
          </cell>
          <cell r="L9">
            <v>28367</v>
          </cell>
          <cell r="M9">
            <v>32046</v>
          </cell>
          <cell r="N9">
            <v>40026</v>
          </cell>
          <cell r="O9">
            <v>60648</v>
          </cell>
        </row>
        <row r="10">
          <cell r="A10">
            <v>9</v>
          </cell>
          <cell r="B10" t="str">
            <v>SC3 Comm Heat</v>
          </cell>
          <cell r="C10" t="str">
            <v>therm</v>
          </cell>
          <cell r="D10">
            <v>243683</v>
          </cell>
          <cell r="E10">
            <v>244282</v>
          </cell>
          <cell r="F10">
            <v>231724</v>
          </cell>
          <cell r="G10">
            <v>209227</v>
          </cell>
          <cell r="H10">
            <v>134167</v>
          </cell>
          <cell r="I10">
            <v>136271</v>
          </cell>
          <cell r="J10">
            <v>108791</v>
          </cell>
          <cell r="K10">
            <v>81857</v>
          </cell>
          <cell r="L10">
            <v>87226</v>
          </cell>
          <cell r="M10">
            <v>90881</v>
          </cell>
          <cell r="N10">
            <v>132504</v>
          </cell>
          <cell r="O10">
            <v>214147</v>
          </cell>
        </row>
        <row r="11">
          <cell r="A11">
            <v>10</v>
          </cell>
          <cell r="B11" t="str">
            <v>SC3 Industrial</v>
          </cell>
          <cell r="C11" t="str">
            <v>therm</v>
          </cell>
          <cell r="D11">
            <v>235060</v>
          </cell>
          <cell r="E11">
            <v>194477</v>
          </cell>
          <cell r="F11">
            <v>204534</v>
          </cell>
          <cell r="G11">
            <v>129734</v>
          </cell>
          <cell r="H11">
            <v>64178</v>
          </cell>
          <cell r="I11">
            <v>56367</v>
          </cell>
          <cell r="J11">
            <v>51378</v>
          </cell>
          <cell r="K11">
            <v>48485</v>
          </cell>
          <cell r="L11">
            <v>54518</v>
          </cell>
          <cell r="M11">
            <v>43256</v>
          </cell>
          <cell r="N11">
            <v>59135</v>
          </cell>
          <cell r="O11">
            <v>78969</v>
          </cell>
        </row>
        <row r="12">
          <cell r="A12">
            <v>11</v>
          </cell>
          <cell r="B12" t="str">
            <v>SC4 Comm Heat</v>
          </cell>
          <cell r="C12" t="str">
            <v>therm</v>
          </cell>
          <cell r="D12">
            <v>653428</v>
          </cell>
          <cell r="E12">
            <v>1096065</v>
          </cell>
          <cell r="F12">
            <v>1030316</v>
          </cell>
          <cell r="G12">
            <v>449562</v>
          </cell>
          <cell r="H12">
            <v>360844</v>
          </cell>
          <cell r="I12">
            <v>123214</v>
          </cell>
          <cell r="J12">
            <v>235580</v>
          </cell>
          <cell r="K12">
            <v>256625</v>
          </cell>
          <cell r="L12">
            <v>303104</v>
          </cell>
          <cell r="M12">
            <v>451618</v>
          </cell>
          <cell r="N12">
            <v>759408</v>
          </cell>
          <cell r="O12">
            <v>881418</v>
          </cell>
        </row>
        <row r="13">
          <cell r="A13">
            <v>12</v>
          </cell>
          <cell r="B13" t="str">
            <v>SC5 Firm</v>
          </cell>
          <cell r="C13" t="str">
            <v>therm</v>
          </cell>
          <cell r="D13">
            <v>8448514</v>
          </cell>
          <cell r="E13">
            <v>6763999</v>
          </cell>
          <cell r="F13">
            <v>7382288</v>
          </cell>
          <cell r="G13">
            <v>6399210</v>
          </cell>
          <cell r="H13">
            <v>4376746</v>
          </cell>
          <cell r="I13">
            <v>3838448</v>
          </cell>
          <cell r="J13">
            <v>3068893</v>
          </cell>
          <cell r="K13">
            <v>4568585</v>
          </cell>
          <cell r="L13">
            <v>4344034</v>
          </cell>
          <cell r="M13">
            <v>5967632</v>
          </cell>
          <cell r="N13">
            <v>6878416</v>
          </cell>
          <cell r="O13">
            <v>8218368</v>
          </cell>
        </row>
        <row r="14">
          <cell r="A14">
            <v>13</v>
          </cell>
          <cell r="B14" t="str">
            <v>SC6 Interruptible</v>
          </cell>
          <cell r="C14" t="str">
            <v>therm</v>
          </cell>
          <cell r="D14">
            <v>6199606</v>
          </cell>
          <cell r="E14">
            <v>8764101</v>
          </cell>
          <cell r="F14">
            <v>9186798</v>
          </cell>
          <cell r="G14">
            <v>9494624</v>
          </cell>
          <cell r="H14">
            <v>7642099</v>
          </cell>
          <cell r="I14">
            <v>7080192</v>
          </cell>
          <cell r="J14">
            <v>7371732</v>
          </cell>
          <cell r="K14">
            <v>6506502</v>
          </cell>
          <cell r="L14">
            <v>7179264</v>
          </cell>
          <cell r="M14">
            <v>6809376</v>
          </cell>
          <cell r="N14">
            <v>8376080</v>
          </cell>
          <cell r="O14">
            <v>8582192</v>
          </cell>
        </row>
        <row r="15">
          <cell r="A15">
            <v>14</v>
          </cell>
          <cell r="B15" t="str">
            <v>SC7 Firm</v>
          </cell>
          <cell r="C15" t="str">
            <v>therm</v>
          </cell>
          <cell r="D15">
            <v>9516488</v>
          </cell>
          <cell r="E15">
            <v>8051246</v>
          </cell>
          <cell r="F15">
            <v>7687132</v>
          </cell>
          <cell r="G15">
            <v>5528334</v>
          </cell>
          <cell r="H15">
            <v>1615623</v>
          </cell>
          <cell r="I15">
            <v>2096316</v>
          </cell>
          <cell r="J15">
            <v>1608511</v>
          </cell>
          <cell r="K15">
            <v>1238618</v>
          </cell>
          <cell r="L15">
            <v>1543366</v>
          </cell>
          <cell r="M15">
            <v>3979394</v>
          </cell>
          <cell r="N15">
            <v>6150655</v>
          </cell>
          <cell r="O15">
            <v>8907167</v>
          </cell>
        </row>
        <row r="16">
          <cell r="A16">
            <v>15</v>
          </cell>
          <cell r="B16" t="str">
            <v>SC8 Trans includes STBY</v>
          </cell>
          <cell r="C16" t="str">
            <v>therm</v>
          </cell>
          <cell r="D16">
            <v>11433393</v>
          </cell>
          <cell r="E16">
            <v>12610609</v>
          </cell>
          <cell r="F16">
            <v>12769291</v>
          </cell>
          <cell r="G16">
            <v>13829238</v>
          </cell>
          <cell r="H16">
            <v>10348927</v>
          </cell>
          <cell r="I16">
            <v>8780677</v>
          </cell>
          <cell r="J16">
            <v>7890801</v>
          </cell>
          <cell r="K16">
            <v>10369609</v>
          </cell>
          <cell r="L16">
            <v>9720504</v>
          </cell>
          <cell r="M16">
            <v>11540389</v>
          </cell>
          <cell r="N16">
            <v>13115606</v>
          </cell>
          <cell r="O16">
            <v>15295821</v>
          </cell>
        </row>
        <row r="17">
          <cell r="A17">
            <v>16</v>
          </cell>
          <cell r="B17" t="str">
            <v>SC1 Res Non Heat MB</v>
          </cell>
          <cell r="C17" t="str">
            <v>therm</v>
          </cell>
          <cell r="D17">
            <v>358201</v>
          </cell>
          <cell r="E17">
            <v>367033</v>
          </cell>
          <cell r="F17">
            <v>371546</v>
          </cell>
          <cell r="G17">
            <v>285349</v>
          </cell>
          <cell r="H17">
            <v>145160</v>
          </cell>
          <cell r="I17">
            <v>110854</v>
          </cell>
          <cell r="J17">
            <v>72598</v>
          </cell>
          <cell r="K17">
            <v>69670</v>
          </cell>
          <cell r="L17">
            <v>72044</v>
          </cell>
          <cell r="M17">
            <v>93125</v>
          </cell>
          <cell r="N17">
            <v>206891</v>
          </cell>
          <cell r="O17">
            <v>369144</v>
          </cell>
        </row>
        <row r="18">
          <cell r="A18">
            <v>17</v>
          </cell>
          <cell r="B18" t="str">
            <v>SC1 Res Heat MB</v>
          </cell>
          <cell r="C18" t="str">
            <v>therm</v>
          </cell>
          <cell r="D18">
            <v>14379301</v>
          </cell>
          <cell r="E18">
            <v>14699393</v>
          </cell>
          <cell r="F18">
            <v>14769996</v>
          </cell>
          <cell r="G18">
            <v>11006065</v>
          </cell>
          <cell r="H18">
            <v>4685719</v>
          </cell>
          <cell r="I18">
            <v>3410898</v>
          </cell>
          <cell r="J18">
            <v>1773706</v>
          </cell>
          <cell r="K18">
            <v>1676736</v>
          </cell>
          <cell r="L18">
            <v>1698350</v>
          </cell>
          <cell r="M18">
            <v>2559968</v>
          </cell>
          <cell r="N18">
            <v>6906028</v>
          </cell>
          <cell r="O18">
            <v>13155938</v>
          </cell>
        </row>
        <row r="19">
          <cell r="A19">
            <v>18</v>
          </cell>
          <cell r="B19" t="str">
            <v>SC2 Res Non Heat MB</v>
          </cell>
          <cell r="C19" t="str">
            <v>therm</v>
          </cell>
          <cell r="D19">
            <v>973</v>
          </cell>
          <cell r="E19">
            <v>2285</v>
          </cell>
          <cell r="F19">
            <v>1694</v>
          </cell>
          <cell r="G19">
            <v>1028</v>
          </cell>
          <cell r="H19">
            <v>3772</v>
          </cell>
          <cell r="I19">
            <v>757</v>
          </cell>
          <cell r="J19">
            <v>464</v>
          </cell>
          <cell r="K19">
            <v>293</v>
          </cell>
          <cell r="L19">
            <v>1052</v>
          </cell>
          <cell r="M19">
            <v>674</v>
          </cell>
          <cell r="N19">
            <v>1947</v>
          </cell>
          <cell r="O19">
            <v>2407</v>
          </cell>
        </row>
        <row r="20">
          <cell r="A20">
            <v>19</v>
          </cell>
          <cell r="B20" t="str">
            <v>SC2 Res Heat MB</v>
          </cell>
          <cell r="C20" t="str">
            <v>therm</v>
          </cell>
          <cell r="D20">
            <v>112087</v>
          </cell>
          <cell r="E20">
            <v>106828</v>
          </cell>
          <cell r="F20">
            <v>98307</v>
          </cell>
          <cell r="G20">
            <v>70822</v>
          </cell>
          <cell r="H20">
            <v>37637</v>
          </cell>
          <cell r="I20">
            <v>24889</v>
          </cell>
          <cell r="J20">
            <v>16367</v>
          </cell>
          <cell r="K20">
            <v>15322</v>
          </cell>
          <cell r="L20">
            <v>15138</v>
          </cell>
          <cell r="M20">
            <v>18540</v>
          </cell>
          <cell r="N20">
            <v>45825</v>
          </cell>
          <cell r="O20">
            <v>83242</v>
          </cell>
        </row>
        <row r="21">
          <cell r="A21">
            <v>20</v>
          </cell>
          <cell r="B21" t="str">
            <v>SC2 Comm Non Heat MB</v>
          </cell>
          <cell r="C21" t="str">
            <v>therm</v>
          </cell>
          <cell r="D21">
            <v>391258</v>
          </cell>
          <cell r="E21">
            <v>366824</v>
          </cell>
          <cell r="F21">
            <v>368022</v>
          </cell>
          <cell r="G21">
            <v>318860</v>
          </cell>
          <cell r="H21">
            <v>230529</v>
          </cell>
          <cell r="I21">
            <v>206463</v>
          </cell>
          <cell r="J21">
            <v>170294</v>
          </cell>
          <cell r="K21">
            <v>172087</v>
          </cell>
          <cell r="L21">
            <v>173041</v>
          </cell>
          <cell r="M21">
            <v>174623</v>
          </cell>
          <cell r="N21">
            <v>267032</v>
          </cell>
          <cell r="O21">
            <v>314394</v>
          </cell>
        </row>
        <row r="22">
          <cell r="A22">
            <v>21</v>
          </cell>
          <cell r="B22" t="str">
            <v>SC2 Comm Heat MB</v>
          </cell>
          <cell r="C22" t="str">
            <v>therm</v>
          </cell>
          <cell r="D22">
            <v>13445766</v>
          </cell>
          <cell r="E22">
            <v>13080787</v>
          </cell>
          <cell r="F22">
            <v>12741240</v>
          </cell>
          <cell r="G22">
            <v>9552343</v>
          </cell>
          <cell r="H22">
            <v>4315240</v>
          </cell>
          <cell r="I22">
            <v>2982945</v>
          </cell>
          <cell r="J22">
            <v>1884912</v>
          </cell>
          <cell r="K22">
            <v>1975531</v>
          </cell>
          <cell r="L22">
            <v>1910791</v>
          </cell>
          <cell r="M22">
            <v>2534749</v>
          </cell>
          <cell r="N22">
            <v>5988079</v>
          </cell>
          <cell r="O22">
            <v>11025245</v>
          </cell>
        </row>
        <row r="23">
          <cell r="A23">
            <v>22</v>
          </cell>
          <cell r="B23" t="str">
            <v>SC2  Industrial MB</v>
          </cell>
          <cell r="C23" t="str">
            <v>therm</v>
          </cell>
          <cell r="D23">
            <v>169745</v>
          </cell>
          <cell r="E23">
            <v>138926</v>
          </cell>
          <cell r="F23">
            <v>154043</v>
          </cell>
          <cell r="G23">
            <v>135192</v>
          </cell>
          <cell r="H23">
            <v>42892</v>
          </cell>
          <cell r="I23">
            <v>3225</v>
          </cell>
          <cell r="J23">
            <v>11799</v>
          </cell>
          <cell r="K23">
            <v>11338</v>
          </cell>
          <cell r="L23">
            <v>13261</v>
          </cell>
          <cell r="M23">
            <v>17504</v>
          </cell>
          <cell r="N23">
            <v>53548</v>
          </cell>
          <cell r="O23">
            <v>124648</v>
          </cell>
        </row>
        <row r="24">
          <cell r="A24">
            <v>23</v>
          </cell>
          <cell r="B24" t="str">
            <v>SC10 Natural Gas Vehicles</v>
          </cell>
          <cell r="C24" t="str">
            <v>therm</v>
          </cell>
          <cell r="D24">
            <v>51</v>
          </cell>
          <cell r="E24">
            <v>20</v>
          </cell>
          <cell r="F24">
            <v>194</v>
          </cell>
          <cell r="G24">
            <v>20</v>
          </cell>
          <cell r="H24">
            <v>694</v>
          </cell>
          <cell r="I24">
            <v>675</v>
          </cell>
          <cell r="J24">
            <v>681</v>
          </cell>
          <cell r="K24">
            <v>365</v>
          </cell>
          <cell r="L24">
            <v>851</v>
          </cell>
          <cell r="M24">
            <v>943</v>
          </cell>
          <cell r="N24">
            <v>484</v>
          </cell>
          <cell r="O24">
            <v>844</v>
          </cell>
        </row>
        <row r="25">
          <cell r="A25">
            <v>24</v>
          </cell>
          <cell r="B25" t="str">
            <v>SC12 DG &lt; 250 K</v>
          </cell>
          <cell r="C25" t="str">
            <v>therm</v>
          </cell>
          <cell r="D25">
            <v>23199</v>
          </cell>
          <cell r="E25">
            <v>23565</v>
          </cell>
          <cell r="F25">
            <v>22125</v>
          </cell>
          <cell r="G25">
            <v>21581</v>
          </cell>
          <cell r="H25">
            <v>16319</v>
          </cell>
          <cell r="I25">
            <v>15738</v>
          </cell>
          <cell r="J25">
            <v>18074</v>
          </cell>
          <cell r="K25">
            <v>20956</v>
          </cell>
          <cell r="L25">
            <v>36452</v>
          </cell>
          <cell r="M25">
            <v>35424</v>
          </cell>
          <cell r="N25">
            <v>34213</v>
          </cell>
          <cell r="O25">
            <v>34164</v>
          </cell>
        </row>
        <row r="26">
          <cell r="A26">
            <v>25</v>
          </cell>
          <cell r="B26" t="str">
            <v>SC12 DG &lt; 250 K MB</v>
          </cell>
          <cell r="C26" t="str">
            <v>therm</v>
          </cell>
          <cell r="D26">
            <v>21561</v>
          </cell>
          <cell r="E26">
            <v>21331</v>
          </cell>
          <cell r="F26">
            <v>18499</v>
          </cell>
          <cell r="G26">
            <v>19627</v>
          </cell>
          <cell r="H26">
            <v>19510</v>
          </cell>
          <cell r="I26">
            <v>17608</v>
          </cell>
          <cell r="J26">
            <v>25218</v>
          </cell>
          <cell r="K26">
            <v>30759</v>
          </cell>
          <cell r="L26">
            <v>26529</v>
          </cell>
          <cell r="M26">
            <v>31939</v>
          </cell>
          <cell r="N26">
            <v>22456</v>
          </cell>
          <cell r="O26">
            <v>15541</v>
          </cell>
        </row>
        <row r="27">
          <cell r="A27">
            <v>26</v>
          </cell>
          <cell r="B27" t="str">
            <v>SC12 DG 250 K - 1000 K MB</v>
          </cell>
          <cell r="C27" t="str">
            <v>therm</v>
          </cell>
          <cell r="J27">
            <v>9393</v>
          </cell>
          <cell r="K27">
            <v>13384</v>
          </cell>
          <cell r="L27">
            <v>12083</v>
          </cell>
          <cell r="M27">
            <v>8888</v>
          </cell>
          <cell r="N27">
            <v>11442</v>
          </cell>
          <cell r="O27">
            <v>9383</v>
          </cell>
        </row>
      </sheetData>
      <sheetData sheetId="35">
        <row r="1">
          <cell r="A1" t="str">
            <v>index</v>
          </cell>
          <cell r="B1" t="str">
            <v>Label</v>
          </cell>
          <cell r="C1" t="str">
            <v>_NAME_</v>
          </cell>
          <cell r="D1" t="str">
            <v>JAN09</v>
          </cell>
        </row>
        <row r="2">
          <cell r="A2">
            <v>1</v>
          </cell>
          <cell r="B2" t="str">
            <v>SC1 Res Non Heat</v>
          </cell>
          <cell r="C2" t="str">
            <v>therm</v>
          </cell>
          <cell r="D2">
            <v>2424768</v>
          </cell>
        </row>
        <row r="3">
          <cell r="A3">
            <v>2</v>
          </cell>
          <cell r="B3" t="str">
            <v>SC1 Res Heat</v>
          </cell>
          <cell r="C3" t="str">
            <v>therm</v>
          </cell>
          <cell r="D3">
            <v>75257348</v>
          </cell>
        </row>
        <row r="4">
          <cell r="A4">
            <v>3</v>
          </cell>
          <cell r="B4" t="str">
            <v>SC2 Res Non Heat</v>
          </cell>
          <cell r="C4" t="str">
            <v>therm</v>
          </cell>
          <cell r="D4">
            <v>9034</v>
          </cell>
        </row>
        <row r="5">
          <cell r="A5">
            <v>4</v>
          </cell>
          <cell r="B5" t="str">
            <v>SC2 Res Heat</v>
          </cell>
          <cell r="C5" t="str">
            <v>therm</v>
          </cell>
          <cell r="D5">
            <v>301159</v>
          </cell>
        </row>
        <row r="6">
          <cell r="A6">
            <v>5</v>
          </cell>
          <cell r="B6" t="str">
            <v>SC2 Comm Non Heat</v>
          </cell>
          <cell r="C6" t="str">
            <v>therm</v>
          </cell>
          <cell r="D6">
            <v>471139</v>
          </cell>
        </row>
        <row r="7">
          <cell r="A7">
            <v>6</v>
          </cell>
          <cell r="B7" t="str">
            <v>SC2 Comm Heat</v>
          </cell>
          <cell r="C7" t="str">
            <v>therm</v>
          </cell>
          <cell r="D7">
            <v>19887914</v>
          </cell>
        </row>
        <row r="8">
          <cell r="A8">
            <v>7</v>
          </cell>
          <cell r="B8" t="str">
            <v>SC2 Industrial</v>
          </cell>
          <cell r="C8" t="str">
            <v>therm</v>
          </cell>
          <cell r="D8">
            <v>419381</v>
          </cell>
        </row>
        <row r="9">
          <cell r="A9">
            <v>8</v>
          </cell>
          <cell r="B9" t="str">
            <v>SC3 Comm Non Heat</v>
          </cell>
          <cell r="C9" t="str">
            <v>therm</v>
          </cell>
          <cell r="D9">
            <v>72501</v>
          </cell>
        </row>
        <row r="10">
          <cell r="A10">
            <v>9</v>
          </cell>
          <cell r="B10" t="str">
            <v>SC3 Comm Heat</v>
          </cell>
          <cell r="C10" t="str">
            <v>therm</v>
          </cell>
          <cell r="D10">
            <v>254404</v>
          </cell>
        </row>
        <row r="11">
          <cell r="A11">
            <v>10</v>
          </cell>
          <cell r="B11" t="str">
            <v>SC3 Industrial</v>
          </cell>
          <cell r="C11" t="str">
            <v>therm</v>
          </cell>
          <cell r="D11">
            <v>109894</v>
          </cell>
        </row>
        <row r="12">
          <cell r="A12">
            <v>11</v>
          </cell>
          <cell r="B12" t="str">
            <v>SC4 Comm Heat</v>
          </cell>
          <cell r="C12" t="str">
            <v>therm</v>
          </cell>
          <cell r="D12">
            <v>412752</v>
          </cell>
        </row>
        <row r="13">
          <cell r="A13">
            <v>12</v>
          </cell>
          <cell r="B13" t="str">
            <v>SC5 Firm</v>
          </cell>
          <cell r="C13" t="str">
            <v>therm</v>
          </cell>
          <cell r="D13">
            <v>8615883</v>
          </cell>
        </row>
        <row r="14">
          <cell r="A14">
            <v>13</v>
          </cell>
          <cell r="B14" t="str">
            <v>SC6 Interruptible</v>
          </cell>
          <cell r="C14" t="str">
            <v>therm</v>
          </cell>
          <cell r="D14">
            <v>7709511</v>
          </cell>
        </row>
        <row r="15">
          <cell r="A15">
            <v>14</v>
          </cell>
          <cell r="B15" t="str">
            <v>SC7 Firm</v>
          </cell>
          <cell r="C15" t="str">
            <v>therm</v>
          </cell>
          <cell r="D15">
            <v>10978414</v>
          </cell>
        </row>
        <row r="16">
          <cell r="A16">
            <v>15</v>
          </cell>
          <cell r="B16" t="str">
            <v>SC8 Trans includes STBY</v>
          </cell>
          <cell r="C16" t="str">
            <v>therm</v>
          </cell>
          <cell r="D16">
            <v>15730215</v>
          </cell>
        </row>
        <row r="17">
          <cell r="A17">
            <v>16</v>
          </cell>
          <cell r="B17" t="str">
            <v>SC1 Res Non Heat MB</v>
          </cell>
          <cell r="C17" t="str">
            <v>therm</v>
          </cell>
          <cell r="D17">
            <v>526935</v>
          </cell>
        </row>
        <row r="18">
          <cell r="A18">
            <v>17</v>
          </cell>
          <cell r="B18" t="str">
            <v>SC1 Res Heat MB</v>
          </cell>
          <cell r="C18" t="str">
            <v>therm</v>
          </cell>
          <cell r="D18">
            <v>19162858</v>
          </cell>
        </row>
        <row r="19">
          <cell r="A19">
            <v>18</v>
          </cell>
          <cell r="B19" t="str">
            <v>SC2 Res Non Heat MB</v>
          </cell>
          <cell r="C19" t="str">
            <v>therm</v>
          </cell>
          <cell r="D19">
            <v>4241</v>
          </cell>
        </row>
        <row r="20">
          <cell r="A20">
            <v>19</v>
          </cell>
          <cell r="B20" t="str">
            <v>SC2 Res Heat MB</v>
          </cell>
          <cell r="C20" t="str">
            <v>therm</v>
          </cell>
          <cell r="D20">
            <v>122988</v>
          </cell>
        </row>
        <row r="21">
          <cell r="A21">
            <v>20</v>
          </cell>
          <cell r="B21" t="str">
            <v>SC2 Comm Non Heat MB</v>
          </cell>
          <cell r="C21" t="str">
            <v>therm</v>
          </cell>
          <cell r="D21">
            <v>420947</v>
          </cell>
        </row>
        <row r="22">
          <cell r="A22">
            <v>21</v>
          </cell>
          <cell r="B22" t="str">
            <v>SC2 Comm Heat MB</v>
          </cell>
          <cell r="C22" t="str">
            <v>therm</v>
          </cell>
          <cell r="D22">
            <v>16006108</v>
          </cell>
        </row>
        <row r="23">
          <cell r="A23">
            <v>22</v>
          </cell>
          <cell r="B23" t="str">
            <v>SC2  Industrial MB</v>
          </cell>
          <cell r="C23" t="str">
            <v>therm</v>
          </cell>
          <cell r="D23">
            <v>188533</v>
          </cell>
        </row>
        <row r="24">
          <cell r="A24">
            <v>23</v>
          </cell>
          <cell r="B24" t="str">
            <v>SC10 Natural Gas Vehicles</v>
          </cell>
          <cell r="C24" t="str">
            <v>therm</v>
          </cell>
          <cell r="D24">
            <v>843</v>
          </cell>
        </row>
        <row r="25">
          <cell r="A25">
            <v>24</v>
          </cell>
          <cell r="B25" t="str">
            <v>SC12 DG &lt; 250 K</v>
          </cell>
          <cell r="C25" t="str">
            <v>therm</v>
          </cell>
          <cell r="D25">
            <v>22251</v>
          </cell>
        </row>
        <row r="26">
          <cell r="A26">
            <v>25</v>
          </cell>
          <cell r="B26" t="str">
            <v>SC12 DG &lt; 250 K MB</v>
          </cell>
          <cell r="C26" t="str">
            <v>therm</v>
          </cell>
          <cell r="D26">
            <v>36220</v>
          </cell>
        </row>
        <row r="27">
          <cell r="A27">
            <v>26</v>
          </cell>
          <cell r="B27" t="str">
            <v>SC12 DG 250 K - 1000 K MB</v>
          </cell>
          <cell r="C27" t="str">
            <v>therm</v>
          </cell>
          <cell r="D27">
            <v>9144</v>
          </cell>
        </row>
      </sheetData>
      <sheetData sheetId="36">
        <row r="1">
          <cell r="A1" t="str">
            <v>index</v>
          </cell>
          <cell r="B1" t="str">
            <v>Label</v>
          </cell>
          <cell r="C1" t="str">
            <v>_NAME_</v>
          </cell>
          <cell r="D1" t="str">
            <v>JAN10</v>
          </cell>
        </row>
        <row r="2">
          <cell r="A2">
            <v>1</v>
          </cell>
          <cell r="B2" t="str">
            <v>SC1 Res Non Heat</v>
          </cell>
          <cell r="C2" t="str">
            <v>therm</v>
          </cell>
          <cell r="D2">
            <v>1836394</v>
          </cell>
        </row>
        <row r="3">
          <cell r="A3">
            <v>2</v>
          </cell>
          <cell r="B3" t="str">
            <v>SC1 Res Heat</v>
          </cell>
          <cell r="C3" t="str">
            <v>therm</v>
          </cell>
          <cell r="D3">
            <v>73697373</v>
          </cell>
        </row>
        <row r="4">
          <cell r="A4">
            <v>3</v>
          </cell>
          <cell r="B4" t="str">
            <v>SC2 Res Non Heat</v>
          </cell>
          <cell r="C4" t="str">
            <v>therm</v>
          </cell>
          <cell r="D4">
            <v>9313</v>
          </cell>
        </row>
        <row r="5">
          <cell r="A5">
            <v>4</v>
          </cell>
          <cell r="B5" t="str">
            <v>SC2 Res Heat</v>
          </cell>
          <cell r="C5" t="str">
            <v>therm</v>
          </cell>
          <cell r="D5">
            <v>275761</v>
          </cell>
        </row>
        <row r="6">
          <cell r="A6">
            <v>5</v>
          </cell>
          <cell r="B6" t="str">
            <v>SC2 Comm Non Heat</v>
          </cell>
          <cell r="C6" t="str">
            <v>therm</v>
          </cell>
          <cell r="D6">
            <v>449132</v>
          </cell>
        </row>
        <row r="7">
          <cell r="A7">
            <v>6</v>
          </cell>
          <cell r="B7" t="str">
            <v>SC2 Comm Heat</v>
          </cell>
          <cell r="C7" t="str">
            <v>therm</v>
          </cell>
          <cell r="D7">
            <v>18752020</v>
          </cell>
        </row>
        <row r="8">
          <cell r="A8">
            <v>7</v>
          </cell>
          <cell r="B8" t="str">
            <v>SC2 Industrial</v>
          </cell>
          <cell r="C8" t="str">
            <v>therm</v>
          </cell>
          <cell r="D8">
            <v>393594</v>
          </cell>
        </row>
        <row r="9">
          <cell r="A9">
            <v>8</v>
          </cell>
          <cell r="B9" t="str">
            <v>SC3 Comm Non Heat</v>
          </cell>
          <cell r="C9" t="str">
            <v>therm</v>
          </cell>
          <cell r="D9">
            <v>81832</v>
          </cell>
        </row>
        <row r="10">
          <cell r="A10">
            <v>9</v>
          </cell>
          <cell r="B10" t="str">
            <v>SC3 Comm Heat</v>
          </cell>
          <cell r="C10" t="str">
            <v>therm</v>
          </cell>
          <cell r="D10">
            <v>234304</v>
          </cell>
        </row>
        <row r="11">
          <cell r="A11">
            <v>10</v>
          </cell>
          <cell r="B11" t="str">
            <v>SC3 Industrial</v>
          </cell>
          <cell r="C11" t="str">
            <v>therm</v>
          </cell>
          <cell r="D11">
            <v>424845</v>
          </cell>
        </row>
        <row r="12">
          <cell r="A12">
            <v>11</v>
          </cell>
          <cell r="B12" t="str">
            <v>SC4 Comm Heat</v>
          </cell>
          <cell r="C12" t="str">
            <v>therm</v>
          </cell>
          <cell r="D12">
            <v>1196123</v>
          </cell>
        </row>
        <row r="13">
          <cell r="A13">
            <v>12</v>
          </cell>
          <cell r="B13" t="str">
            <v>SC5 Firm</v>
          </cell>
          <cell r="C13" t="str">
            <v>therm</v>
          </cell>
          <cell r="D13">
            <v>7868748</v>
          </cell>
        </row>
        <row r="14">
          <cell r="A14">
            <v>13</v>
          </cell>
          <cell r="B14" t="str">
            <v>SC6 Interruptible</v>
          </cell>
          <cell r="C14" t="str">
            <v>therm</v>
          </cell>
          <cell r="D14">
            <v>10068163</v>
          </cell>
        </row>
        <row r="15">
          <cell r="A15">
            <v>14</v>
          </cell>
          <cell r="B15" t="str">
            <v>SC7 Firm</v>
          </cell>
          <cell r="C15" t="str">
            <v>therm</v>
          </cell>
          <cell r="D15">
            <v>12252166</v>
          </cell>
        </row>
        <row r="16">
          <cell r="A16">
            <v>15</v>
          </cell>
          <cell r="B16" t="str">
            <v>SC8 Trans includes STBY</v>
          </cell>
          <cell r="C16" t="str">
            <v>therm</v>
          </cell>
          <cell r="D16">
            <v>20917291</v>
          </cell>
        </row>
        <row r="17">
          <cell r="A17">
            <v>16</v>
          </cell>
          <cell r="B17" t="str">
            <v>SC1 Res Non Heat MB</v>
          </cell>
          <cell r="C17" t="str">
            <v>therm</v>
          </cell>
          <cell r="D17">
            <v>366934</v>
          </cell>
        </row>
        <row r="18">
          <cell r="A18">
            <v>17</v>
          </cell>
          <cell r="B18" t="str">
            <v>SC1 Res Heat MB</v>
          </cell>
          <cell r="C18" t="str">
            <v>therm</v>
          </cell>
          <cell r="D18">
            <v>20594607</v>
          </cell>
        </row>
        <row r="19">
          <cell r="A19">
            <v>18</v>
          </cell>
          <cell r="B19" t="str">
            <v>SC2 Res Non Heat MB</v>
          </cell>
          <cell r="C19" t="str">
            <v>therm</v>
          </cell>
          <cell r="D19">
            <v>3592</v>
          </cell>
        </row>
        <row r="20">
          <cell r="A20">
            <v>19</v>
          </cell>
          <cell r="B20" t="str">
            <v>SC2 Res Heat MB</v>
          </cell>
          <cell r="C20" t="str">
            <v>therm</v>
          </cell>
          <cell r="D20">
            <v>139956</v>
          </cell>
        </row>
        <row r="21">
          <cell r="A21">
            <v>20</v>
          </cell>
          <cell r="B21" t="str">
            <v>SC2 Comm Non Heat MB</v>
          </cell>
          <cell r="C21" t="str">
            <v>therm</v>
          </cell>
          <cell r="D21">
            <v>464187</v>
          </cell>
        </row>
        <row r="22">
          <cell r="A22">
            <v>21</v>
          </cell>
          <cell r="B22" t="str">
            <v>SC2 Comm Heat MB</v>
          </cell>
          <cell r="C22" t="str">
            <v>therm</v>
          </cell>
          <cell r="D22">
            <v>16344495</v>
          </cell>
        </row>
        <row r="23">
          <cell r="A23">
            <v>22</v>
          </cell>
          <cell r="B23" t="str">
            <v>SC2  Industrial MB</v>
          </cell>
          <cell r="C23" t="str">
            <v>therm</v>
          </cell>
          <cell r="D23">
            <v>186496</v>
          </cell>
        </row>
        <row r="24">
          <cell r="A24">
            <v>23</v>
          </cell>
          <cell r="B24" t="str">
            <v>SC10 Natural Gas Vehicles</v>
          </cell>
          <cell r="C24" t="str">
            <v>therm</v>
          </cell>
          <cell r="D24">
            <v>462</v>
          </cell>
        </row>
        <row r="25">
          <cell r="A25">
            <v>24</v>
          </cell>
          <cell r="B25" t="str">
            <v>SC12 DG &lt; 250 K</v>
          </cell>
          <cell r="C25" t="str">
            <v>therm</v>
          </cell>
          <cell r="D25">
            <v>21467</v>
          </cell>
        </row>
        <row r="26">
          <cell r="A26">
            <v>25</v>
          </cell>
          <cell r="B26" t="str">
            <v>SC12 DG &lt; 250 K MB</v>
          </cell>
          <cell r="C26" t="str">
            <v>therm</v>
          </cell>
          <cell r="D26">
            <v>34118</v>
          </cell>
        </row>
        <row r="27">
          <cell r="A27">
            <v>26</v>
          </cell>
          <cell r="B27" t="str">
            <v>SC12 DG 250 K - 1000 K MB</v>
          </cell>
          <cell r="C27" t="str">
            <v>therm</v>
          </cell>
          <cell r="D27">
            <v>8977</v>
          </cell>
        </row>
      </sheetData>
      <sheetData sheetId="37">
        <row r="1">
          <cell r="A1" t="str">
            <v>index</v>
          </cell>
          <cell r="B1" t="str">
            <v>Label</v>
          </cell>
          <cell r="C1" t="str">
            <v>_NAME_</v>
          </cell>
          <cell r="D1" t="str">
            <v>JAN10</v>
          </cell>
        </row>
        <row r="2">
          <cell r="A2">
            <v>1</v>
          </cell>
          <cell r="B2" t="str">
            <v>SC1 Res Non Heat</v>
          </cell>
          <cell r="C2" t="str">
            <v>Cust</v>
          </cell>
          <cell r="D2">
            <v>38503</v>
          </cell>
        </row>
        <row r="3">
          <cell r="A3">
            <v>2</v>
          </cell>
          <cell r="B3" t="str">
            <v>SC1 Res Heat</v>
          </cell>
          <cell r="C3" t="str">
            <v>Cust</v>
          </cell>
          <cell r="D3">
            <v>389309</v>
          </cell>
        </row>
        <row r="4">
          <cell r="A4">
            <v>3</v>
          </cell>
          <cell r="B4" t="str">
            <v>SC2 Res Non Heat</v>
          </cell>
          <cell r="C4" t="str">
            <v>Cust</v>
          </cell>
          <cell r="D4">
            <v>60</v>
          </cell>
        </row>
        <row r="5">
          <cell r="A5">
            <v>4</v>
          </cell>
          <cell r="B5" t="str">
            <v>SC2 Res Heat</v>
          </cell>
          <cell r="C5" t="str">
            <v>Cust</v>
          </cell>
          <cell r="D5">
            <v>568</v>
          </cell>
        </row>
        <row r="6">
          <cell r="A6">
            <v>5</v>
          </cell>
          <cell r="B6" t="str">
            <v>SC2 Comm Non Heat</v>
          </cell>
          <cell r="C6" t="str">
            <v>Cust</v>
          </cell>
          <cell r="D6">
            <v>1511</v>
          </cell>
        </row>
        <row r="7">
          <cell r="A7">
            <v>6</v>
          </cell>
          <cell r="B7" t="str">
            <v>SC2 Comm Heat</v>
          </cell>
          <cell r="C7" t="str">
            <v>Cust</v>
          </cell>
          <cell r="D7">
            <v>27412</v>
          </cell>
        </row>
        <row r="8">
          <cell r="A8">
            <v>7</v>
          </cell>
          <cell r="B8" t="str">
            <v>SC2 Industrial</v>
          </cell>
          <cell r="C8" t="str">
            <v>Cust</v>
          </cell>
          <cell r="D8">
            <v>114</v>
          </cell>
        </row>
        <row r="9">
          <cell r="A9">
            <v>8</v>
          </cell>
          <cell r="B9" t="str">
            <v>SC3 Comm Non Heat</v>
          </cell>
          <cell r="C9" t="str">
            <v>Cust</v>
          </cell>
          <cell r="D9">
            <v>2</v>
          </cell>
        </row>
        <row r="10">
          <cell r="A10">
            <v>9</v>
          </cell>
          <cell r="B10" t="str">
            <v>SC3 Comm Heat</v>
          </cell>
          <cell r="C10" t="str">
            <v>Cust</v>
          </cell>
          <cell r="D10">
            <v>23</v>
          </cell>
        </row>
        <row r="11">
          <cell r="A11">
            <v>10</v>
          </cell>
          <cell r="B11" t="str">
            <v>SC3 Industrial</v>
          </cell>
          <cell r="C11" t="str">
            <v>Cust</v>
          </cell>
          <cell r="D11">
            <v>6</v>
          </cell>
        </row>
        <row r="12">
          <cell r="A12">
            <v>11</v>
          </cell>
          <cell r="B12" t="str">
            <v>SC4 Comm Heat</v>
          </cell>
          <cell r="C12" t="str">
            <v>Cust</v>
          </cell>
          <cell r="D12">
            <v>2</v>
          </cell>
        </row>
        <row r="13">
          <cell r="A13">
            <v>12</v>
          </cell>
          <cell r="B13" t="str">
            <v>SC5 Firm</v>
          </cell>
          <cell r="C13" t="str">
            <v>Cust</v>
          </cell>
          <cell r="D13">
            <v>160</v>
          </cell>
        </row>
        <row r="14">
          <cell r="A14">
            <v>13</v>
          </cell>
          <cell r="B14" t="str">
            <v>SC6 Interruptible</v>
          </cell>
          <cell r="C14" t="str">
            <v>Cust</v>
          </cell>
          <cell r="D14">
            <v>22</v>
          </cell>
        </row>
        <row r="15">
          <cell r="A15">
            <v>14</v>
          </cell>
          <cell r="B15" t="str">
            <v>SC7 Firm</v>
          </cell>
          <cell r="C15" t="str">
            <v>Cust</v>
          </cell>
          <cell r="D15">
            <v>686</v>
          </cell>
        </row>
        <row r="16">
          <cell r="A16">
            <v>15</v>
          </cell>
          <cell r="B16" t="str">
            <v>SC8 Trans includes STBY</v>
          </cell>
          <cell r="C16" t="str">
            <v>Cust</v>
          </cell>
          <cell r="D16">
            <v>53</v>
          </cell>
        </row>
        <row r="17">
          <cell r="A17">
            <v>16</v>
          </cell>
          <cell r="B17" t="str">
            <v>SC1 Res Non Heat MB</v>
          </cell>
          <cell r="C17" t="str">
            <v>Cust</v>
          </cell>
          <cell r="D17">
            <v>6802</v>
          </cell>
        </row>
        <row r="18">
          <cell r="A18">
            <v>17</v>
          </cell>
          <cell r="B18" t="str">
            <v>SC1 Res Heat MB</v>
          </cell>
          <cell r="C18" t="str">
            <v>Cust</v>
          </cell>
          <cell r="D18">
            <v>103120</v>
          </cell>
        </row>
        <row r="19">
          <cell r="A19">
            <v>18</v>
          </cell>
          <cell r="B19" t="str">
            <v>SC2 Res Non Heat MB</v>
          </cell>
          <cell r="C19" t="str">
            <v>Cust</v>
          </cell>
          <cell r="D19">
            <v>23</v>
          </cell>
        </row>
        <row r="20">
          <cell r="A20">
            <v>19</v>
          </cell>
          <cell r="B20" t="str">
            <v>SC2 Res Heat MB</v>
          </cell>
          <cell r="C20" t="str">
            <v>Cust</v>
          </cell>
          <cell r="D20">
            <v>242</v>
          </cell>
        </row>
        <row r="21">
          <cell r="A21">
            <v>20</v>
          </cell>
          <cell r="B21" t="str">
            <v>SC2 Comm Non Heat MB</v>
          </cell>
          <cell r="C21" t="str">
            <v>Cust</v>
          </cell>
          <cell r="D21">
            <v>774</v>
          </cell>
        </row>
        <row r="22">
          <cell r="A22">
            <v>21</v>
          </cell>
          <cell r="B22" t="str">
            <v>SC2 Comm Heat MB</v>
          </cell>
          <cell r="C22" t="str">
            <v>Cust</v>
          </cell>
          <cell r="D22">
            <v>14426</v>
          </cell>
        </row>
        <row r="23">
          <cell r="A23">
            <v>22</v>
          </cell>
          <cell r="B23" t="str">
            <v>SC2  Industrial MB</v>
          </cell>
          <cell r="C23" t="str">
            <v>Cust</v>
          </cell>
          <cell r="D23">
            <v>56</v>
          </cell>
        </row>
        <row r="24">
          <cell r="A24">
            <v>23</v>
          </cell>
          <cell r="B24" t="str">
            <v>SC10 Natural Gas Vehicles</v>
          </cell>
          <cell r="C24" t="str">
            <v>Cust</v>
          </cell>
          <cell r="D24">
            <v>1</v>
          </cell>
        </row>
        <row r="25">
          <cell r="A25">
            <v>24</v>
          </cell>
          <cell r="B25" t="str">
            <v>SC12 DG &lt; 250 K</v>
          </cell>
          <cell r="C25" t="str">
            <v>Cust</v>
          </cell>
          <cell r="D25">
            <v>2</v>
          </cell>
        </row>
        <row r="26">
          <cell r="A26">
            <v>25</v>
          </cell>
          <cell r="B26" t="str">
            <v>SC12 DG &lt; 250 K MB</v>
          </cell>
          <cell r="C26" t="str">
            <v>Cust</v>
          </cell>
          <cell r="D26">
            <v>2</v>
          </cell>
        </row>
        <row r="27">
          <cell r="A27">
            <v>26</v>
          </cell>
          <cell r="B27" t="str">
            <v>SC12 DG 250 K - 1000 K MB</v>
          </cell>
          <cell r="C27" t="str">
            <v>Cust</v>
          </cell>
          <cell r="D27">
            <v>1</v>
          </cell>
        </row>
      </sheetData>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xxx"/>
      <sheetName val="SME View"/>
      <sheetName val="sandbox"/>
      <sheetName val="Sheet1"/>
      <sheetName val="Sandbox2"/>
      <sheetName val="ISR 24 View"/>
      <sheetName val="ISR Table (2)"/>
      <sheetName val="Sheet2"/>
      <sheetName val="Bundles of Projects"/>
      <sheetName val="Table3_HistoricalSpend"/>
      <sheetName val="Div_FY26 Mileage Targets"/>
      <sheetName val="Division_Table2_5Year"/>
      <sheetName val="WalkthroughSchedule"/>
      <sheetName val="OctDivisionProposalTable"/>
      <sheetName val="DivisionProposalTable"/>
      <sheetName val="RevRequirementSummary"/>
      <sheetName val="IP View Detail"/>
      <sheetName val="IP View Group"/>
      <sheetName val="IP View Summary"/>
      <sheetName val="Data"/>
      <sheetName val="Sheet3"/>
      <sheetName val="Miles and Counts"/>
      <sheetName val="Contractor Surcharge"/>
      <sheetName val="Sndbx Pave Ctrctr Incrs "/>
      <sheetName val="ISR Reclassed  WOs"/>
      <sheetName val="&gt;&gt; To Be Deleted&gt;&gt; Next version"/>
      <sheetName val="Braindon's Work1"/>
      <sheetName val="Brandon Reliability NEW"/>
      <sheetName val="Brandon Reliability OLD"/>
      <sheetName val="System Automation work in '25"/>
      <sheetName val="Pressure Reg work in 25"/>
      <sheetName val="LNG work in '25"/>
      <sheetName val="CHRA Det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0">
          <cell r="K20">
            <v>151350.34233359998</v>
          </cell>
          <cell r="Z20">
            <v>133510.13788064325</v>
          </cell>
        </row>
        <row r="27">
          <cell r="K27">
            <v>12825.943022664</v>
          </cell>
          <cell r="Z27">
            <v>12294.267487734169</v>
          </cell>
        </row>
        <row r="43">
          <cell r="K43">
            <v>19968.999981546764</v>
          </cell>
          <cell r="Z43">
            <v>21410.823966569253</v>
          </cell>
        </row>
        <row r="45">
          <cell r="K45">
            <v>5292.3387060000005</v>
          </cell>
          <cell r="Z45">
            <v>5003.6989991172768</v>
          </cell>
        </row>
        <row r="51">
          <cell r="K51">
            <v>18909.8024</v>
          </cell>
          <cell r="Z51">
            <v>20993.3161468</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KeySpan"/>
      <sheetName val="Extract to Cashflow Boston"/>
      <sheetName val="Extract to Cashflow Essex"/>
      <sheetName val="Extract to Cashflow Colonial"/>
      <sheetName val="MA DOA 07-08 Winter "/>
      <sheetName val="MA DOA Mar 08"/>
      <sheetName val="Delegation of Authority Orig"/>
      <sheetName val="Input CGA  Page"/>
      <sheetName val="Page 24 Input backup"/>
      <sheetName val="Demand Input"/>
      <sheetName val="Gas Supply Input"/>
      <sheetName val="MDQ Input"/>
      <sheetName val="Bad Debt Input"/>
      <sheetName val="Hedging Input"/>
      <sheetName val="OverUnder Forecast Summary"/>
      <sheetName val="Forecast DGC for Acct."/>
      <sheetName val="LDAF Reconciliation"/>
      <sheetName val="Working Capital Reconciliation"/>
      <sheetName val="Act DGC Balances"/>
      <sheetName val="DCG update CGA"/>
      <sheetName val=" DGC No Change to CGA"/>
      <sheetName val="PBR Exogenous Cost"/>
      <sheetName val="Check CGA  Page"/>
      <sheetName val="Page 1-Peak"/>
      <sheetName val="Attachment A - Page 1"/>
      <sheetName val="Attachment A Page 2"/>
      <sheetName val="T O C"/>
      <sheetName val="Page 1-Off Peak"/>
      <sheetName val="Page 2"/>
      <sheetName val="Page 3"/>
      <sheetName val="Page 4"/>
      <sheetName val="Page 5"/>
      <sheetName val="Page 6"/>
      <sheetName val="Page 7"/>
      <sheetName val="Page 8"/>
      <sheetName val="Page 9"/>
      <sheetName val="Page 10"/>
      <sheetName val="Page 11"/>
      <sheetName val="Page 12"/>
      <sheetName val="Page 13"/>
      <sheetName val="Page 14"/>
      <sheetName val="Page 15"/>
      <sheetName val="Page 16"/>
      <sheetName val="Page 17"/>
      <sheetName val="Page 18"/>
      <sheetName val="Page 19"/>
      <sheetName val="Page 20"/>
      <sheetName val="Page 21"/>
      <sheetName val="Page 22"/>
      <sheetName val="Page 23"/>
      <sheetName val="Page 24"/>
      <sheetName val="Page 25"/>
      <sheetName val="Page 1-Peak 09-10"/>
      <sheetName val="Page 2 09-10"/>
      <sheetName val="Page 3 09-10"/>
      <sheetName val="Page 4 09-10"/>
      <sheetName val="Page 5 09-10"/>
      <sheetName val="Page 9 09-10"/>
      <sheetName val="Page 10 09-10"/>
      <sheetName val="Page 11 09-10"/>
      <sheetName val="Page 12 09-10"/>
      <sheetName val="Page 13 09-10"/>
      <sheetName val="Page 14 09-10"/>
      <sheetName val="Page 15 09-10"/>
      <sheetName val="Page 16 09-10"/>
      <sheetName val="Page 17 09-10"/>
      <sheetName val="Page 18 09-10"/>
      <sheetName val="Page 19 09-10"/>
      <sheetName val="Page 20 09-10"/>
      <sheetName val="Page 21 09-10"/>
      <sheetName val="Page 22 09-10"/>
      <sheetName val="Page 23 09-10"/>
      <sheetName val="Page 24 09-10"/>
      <sheetName val="Page 25 09-10"/>
      <sheetName val="Act vs Forecast $"/>
      <sheetName val="Act vs Forecast volume"/>
      <sheetName val="Act vs Forecast Per Unit"/>
      <sheetName val="Check LDAC  Page"/>
      <sheetName val="Form II LDAC"/>
      <sheetName val="Input LDAF"/>
      <sheetName val="LDAC Page 13 Input"/>
      <sheetName val="Input RAC Reconciliation"/>
      <sheetName val="Input RAAF"/>
      <sheetName val="TOCLD"/>
      <sheetName val="LDAC Page 1"/>
      <sheetName val="LDAC Page 2"/>
      <sheetName val="LDAC Page 3"/>
      <sheetName val="LDAC Page 4"/>
      <sheetName val="LDAC Page 5"/>
      <sheetName val="LDAC Page 6 "/>
      <sheetName val="LDAC Page 7"/>
      <sheetName val="LDAC Page 8"/>
      <sheetName val="LDAC Page 9"/>
      <sheetName val="LDAC Page 10"/>
      <sheetName val="LDAC Page 11"/>
      <sheetName val="LDAC Page 12"/>
      <sheetName val="LDAC Page 13"/>
      <sheetName val="LDAC Page 14"/>
      <sheetName val="LDAC Page 15"/>
      <sheetName val="LDAC Page 16"/>
      <sheetName val="LDAC Pg 17 Boston Recon 05-06"/>
      <sheetName val="LDAF Pg 18 Boston Recon 06-07"/>
      <sheetName val="LDAF Pg 19 Boston Recon 07-08"/>
      <sheetName val="LDAF Pg 20 Boston Recon 08-09"/>
      <sheetName val="LDAF Pg 21 Boston RAAF 06-07"/>
      <sheetName val="LDAF Pg 22 Boston  RAAF 07-08"/>
      <sheetName val="LDAF Pg 23 Boston  RAAF 08-09"/>
      <sheetName val="LDAF Pg24 Boston RAAF 09-10"/>
      <sheetName val="LDAC Pg 25 Essex  Recon 05-06"/>
      <sheetName val="LDAF Pg 26 Essex Recon 06- 07"/>
      <sheetName val="LDAF Pg 27 Essex Recon 07-08"/>
      <sheetName val="LDAF Pg 28 Essex Recon 08-09"/>
      <sheetName val="LDAF Pg 29 Essex RAAF 06- 07"/>
      <sheetName val="LDAF Pg 30 Essex  RAAF 07-08"/>
      <sheetName val="LDAF Pg 31 Essex  RAAF 08-09"/>
      <sheetName val="LDAF Pg 32 Essex RAAF 09-10"/>
      <sheetName val="LDAC Pg 33 Lowell Recon 05-06"/>
      <sheetName val="LDAF Pg 34 Lowell Recon 06-07"/>
      <sheetName val="LDAF Pg 35 Lowell Recon 07-08"/>
      <sheetName val="LDAF Pg 36 Lowell Recon 08-09"/>
      <sheetName val="LDAF Pg 37 Lowell RAAF 06- 07"/>
      <sheetName val="LDAF Pg 38 Lowell  RAAF 07-08"/>
      <sheetName val="LDAF Pg 39 Lowell  RAAF 08-09"/>
      <sheetName val="LDAF Pg 40 Lowell RAAF 09-10"/>
      <sheetName val="LDAC Pg 41 Cape Recon 05-06"/>
      <sheetName val="LDAF Pg 42 Cape Recon 06-07"/>
      <sheetName val="LDAF Pg 43 Cape Recon 07-08"/>
      <sheetName val="LDAF Pg 44 Cape Recon 08-09"/>
      <sheetName val="LDAF Pg 45 Cape RAAF 06- 07 "/>
      <sheetName val="LDAF Pg 46 Cape  RAAF 07-08"/>
      <sheetName val="LDAF Pg 47 Cape  RAAF 08-09"/>
      <sheetName val="LDAF Pg48 Cape RAAF 09-10"/>
      <sheetName val="Summary  Arrearage Costs  08-09"/>
      <sheetName val=" Boston RAAF 05-06"/>
      <sheetName val=" Essex RAAF 05- 06"/>
      <sheetName val="Lowell RAAF 05-06"/>
      <sheetName val="  Cape RAAF 05- 06"/>
      <sheetName val="Act Norm 05-06 Discount Boston"/>
      <sheetName val="Act Norm 05-06 Discount Essex"/>
      <sheetName val="Act Norm 05-06 Discount Lowell"/>
      <sheetName val="Act Norm 05-06 Discount Cape"/>
      <sheetName val="Project Discount Boston"/>
      <sheetName val="Project Discount Essex"/>
      <sheetName val="Project Discount Lowell"/>
      <sheetName val="Project Discount Cape"/>
      <sheetName val="Detail Summary Boston"/>
      <sheetName val="Detail Summary Essex"/>
      <sheetName val="Detail Summary Lowell"/>
      <sheetName val="Detail Summary Cape"/>
      <sheetName val="LDAF Page 17 Boston"/>
      <sheetName val="LDAF Page 18 Essex"/>
      <sheetName val="LDAF Page 19 Lowell"/>
      <sheetName val="LDAF Page 20 Cape"/>
      <sheetName val="Arrearage Management Adjustment"/>
      <sheetName val="Summary"/>
      <sheetName val="2007 allownace"/>
      <sheetName val="2006 allowance "/>
      <sheetName val="Arrearage Management Program"/>
      <sheetName val="check Pag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5">
          <cell r="A5" t="str">
            <v>Volumetric Gas Adjustment Factors- Peak - Actual</v>
          </cell>
          <cell r="E5" t="str">
            <v>Peak 2008-09</v>
          </cell>
          <cell r="F5" t="str">
            <v>Unit Charges</v>
          </cell>
          <cell r="G5" t="str">
            <v>Capacity</v>
          </cell>
          <cell r="H5" t="str">
            <v>Commodity</v>
          </cell>
          <cell r="I5" t="str">
            <v>Bad Debt</v>
          </cell>
        </row>
        <row r="7">
          <cell r="A7" t="str">
            <v>National Grid  Rate Tariff No. 101 - 199 (formerly Boston Gas)</v>
          </cell>
          <cell r="F7" t="str">
            <v>$/Therm</v>
          </cell>
          <cell r="G7">
            <v>0.2049</v>
          </cell>
          <cell r="H7">
            <v>0.87709999999999999</v>
          </cell>
          <cell r="I7">
            <v>1.2543455367192324E-2</v>
          </cell>
        </row>
        <row r="9">
          <cell r="A9" t="str">
            <v>National Grid Rate Tariff No. 201 - 299 (Formerly Essex Gas)</v>
          </cell>
          <cell r="F9" t="str">
            <v>$/Therm</v>
          </cell>
          <cell r="G9">
            <v>0.2049</v>
          </cell>
          <cell r="H9">
            <v>0.87709999999999999</v>
          </cell>
          <cell r="I9" t="str">
            <v>NA</v>
          </cell>
        </row>
        <row r="11">
          <cell r="A11" t="str">
            <v>National Grid Rate Tariff No. 301 - 399 (Formerly Colonial Gas- Lowell Div)</v>
          </cell>
          <cell r="F11" t="str">
            <v>$/CCF</v>
          </cell>
          <cell r="G11">
            <v>0.21125887831841322</v>
          </cell>
          <cell r="H11">
            <v>0.90431997156212907</v>
          </cell>
          <cell r="I11">
            <v>5.1844514921934731E-3</v>
          </cell>
        </row>
        <row r="13">
          <cell r="A13" t="str">
            <v>National Grid Rate Tariff No. 401 - 499 (Formerly Colonial Gas- Cape Div)</v>
          </cell>
          <cell r="F13" t="str">
            <v>$/CCF</v>
          </cell>
          <cell r="G13">
            <v>0.21125887831841322</v>
          </cell>
          <cell r="H13">
            <v>0.90431997156212907</v>
          </cell>
          <cell r="I13">
            <v>3.8397721056450573E-3</v>
          </cell>
        </row>
        <row r="14">
          <cell r="G14" t="str">
            <v xml:space="preserve">Page 2 </v>
          </cell>
          <cell r="H14" t="str">
            <v xml:space="preserve">Page 2 </v>
          </cell>
          <cell r="I14" t="str">
            <v>Page 4</v>
          </cell>
        </row>
        <row r="15">
          <cell r="A15" t="str">
            <v>Page Reference</v>
          </cell>
          <cell r="G15" t="str">
            <v>Line 13 or 15</v>
          </cell>
          <cell r="H15" t="str">
            <v>Line 30 or 32</v>
          </cell>
          <cell r="I15" t="str">
            <v>Line 43</v>
          </cell>
        </row>
        <row r="20">
          <cell r="A20" t="str">
            <v>Demand Gas Adjustment Factors- Peak - Actual</v>
          </cell>
          <cell r="E20" t="str">
            <v>Peak 2008-09</v>
          </cell>
          <cell r="F20" t="str">
            <v>Unit Charges</v>
          </cell>
          <cell r="G20" t="str">
            <v>Capacity</v>
          </cell>
          <cell r="H20" t="str">
            <v>Commodity</v>
          </cell>
          <cell r="I20" t="str">
            <v>Bad Debt</v>
          </cell>
        </row>
        <row r="22">
          <cell r="A22" t="str">
            <v>National Grid Rate Tariff No. 101 - 199 (Formerly G-44 and G-54 Boston Gas)</v>
          </cell>
          <cell r="F22" t="str">
            <v>$/Therm</v>
          </cell>
          <cell r="H22">
            <v>0.87709999999999999</v>
          </cell>
          <cell r="I22">
            <v>1.2543455367192324E-2</v>
          </cell>
        </row>
        <row r="24">
          <cell r="A24" t="str">
            <v>National Grid Rate Tariff No. 101 - 199 (Formerly G-44 and G-54 Boston Gas)</v>
          </cell>
          <cell r="F24" t="str">
            <v>$/MDCQ (therm)</v>
          </cell>
          <cell r="G24">
            <v>2.2995000000000001</v>
          </cell>
        </row>
        <row r="25">
          <cell r="F25" t="str">
            <v xml:space="preserve">$/MDCQ </v>
          </cell>
        </row>
        <row r="26">
          <cell r="A26" t="str">
            <v>National Grid Rate Tariff No. MM (Peaking Demand Rate)</v>
          </cell>
          <cell r="F26" t="str">
            <v>Dekatherm</v>
          </cell>
        </row>
        <row r="27">
          <cell r="G27" t="str">
            <v>Page 5</v>
          </cell>
          <cell r="H27" t="str">
            <v>Page 2</v>
          </cell>
          <cell r="I27" t="str">
            <v>Page 4</v>
          </cell>
        </row>
        <row r="28">
          <cell r="A28" t="str">
            <v>Page Reference</v>
          </cell>
          <cell r="G28" t="str">
            <v>Line 34</v>
          </cell>
          <cell r="H28" t="str">
            <v>Line 30</v>
          </cell>
          <cell r="I28" t="str">
            <v>Line 43</v>
          </cell>
        </row>
      </sheetData>
      <sheetData sheetId="24" refreshError="1"/>
      <sheetData sheetId="25" refreshError="1"/>
      <sheetData sheetId="26">
        <row r="3">
          <cell r="A3" t="str">
            <v>National Grid</v>
          </cell>
        </row>
        <row r="4">
          <cell r="A4" t="str">
            <v>2009 OffPeak GAF Filing</v>
          </cell>
        </row>
        <row r="5">
          <cell r="A5" t="str">
            <v>Table of Contents</v>
          </cell>
        </row>
        <row r="8">
          <cell r="A8" t="str">
            <v>Form II Summary Pages</v>
          </cell>
          <cell r="C8" t="str">
            <v>Page</v>
          </cell>
        </row>
        <row r="9">
          <cell r="A9" t="str">
            <v xml:space="preserve">  Peak Season and Off Peak Factors</v>
          </cell>
          <cell r="C9">
            <v>1</v>
          </cell>
        </row>
        <row r="10">
          <cell r="A10" t="str">
            <v xml:space="preserve">  Peak Factor Demand and Commodity Detail</v>
          </cell>
          <cell r="C10">
            <v>2</v>
          </cell>
        </row>
        <row r="11">
          <cell r="A11" t="str">
            <v xml:space="preserve">  Off-Peak Factor Demand and Commodity Detail</v>
          </cell>
          <cell r="C11">
            <v>3</v>
          </cell>
        </row>
        <row r="12">
          <cell r="A12" t="str">
            <v xml:space="preserve">  Bad Debt Component Calculation</v>
          </cell>
          <cell r="C12">
            <v>4</v>
          </cell>
        </row>
        <row r="13">
          <cell r="A13" t="str">
            <v xml:space="preserve">  Capacity Credit,Therm Factor Conversion, and MDCQ Calculation</v>
          </cell>
          <cell r="C13">
            <v>5</v>
          </cell>
        </row>
        <row r="14">
          <cell r="A14" t="str">
            <v xml:space="preserve">  Phase-In Combined CGA Impact</v>
          </cell>
          <cell r="C14">
            <v>5</v>
          </cell>
        </row>
        <row r="15">
          <cell r="A15" t="str">
            <v xml:space="preserve">  Bill Impact</v>
          </cell>
          <cell r="C15">
            <v>6</v>
          </cell>
        </row>
        <row r="16">
          <cell r="A16" t="str">
            <v xml:space="preserve">  GAF Collection Factors</v>
          </cell>
          <cell r="C16">
            <v>7</v>
          </cell>
        </row>
        <row r="17">
          <cell r="A17" t="str">
            <v xml:space="preserve">  Peaking Demand Rate</v>
          </cell>
          <cell r="C17">
            <v>8</v>
          </cell>
        </row>
        <row r="19">
          <cell r="A19" t="str">
            <v>Form II</v>
          </cell>
        </row>
        <row r="20">
          <cell r="A20" t="str">
            <v xml:space="preserve">  Commodity Cost of Sendout</v>
          </cell>
          <cell r="C20">
            <v>9</v>
          </cell>
        </row>
        <row r="21">
          <cell r="A21" t="str">
            <v xml:space="preserve">  Capacity Charges</v>
          </cell>
          <cell r="C21">
            <v>10</v>
          </cell>
        </row>
        <row r="22">
          <cell r="A22" t="str">
            <v xml:space="preserve">  Commodity Credits</v>
          </cell>
          <cell r="C22">
            <v>11</v>
          </cell>
        </row>
        <row r="23">
          <cell r="A23" t="str">
            <v xml:space="preserve">  Capacity Credits</v>
          </cell>
          <cell r="C23">
            <v>11</v>
          </cell>
        </row>
        <row r="24">
          <cell r="A24" t="str">
            <v xml:space="preserve">  Purchased Gas Working Capital</v>
          </cell>
          <cell r="C24">
            <v>12</v>
          </cell>
        </row>
        <row r="25">
          <cell r="A25" t="str">
            <v xml:space="preserve">  Days Lag</v>
          </cell>
          <cell r="C25">
            <v>13</v>
          </cell>
        </row>
        <row r="26">
          <cell r="A26" t="str">
            <v xml:space="preserve">  Supplier Refunds</v>
          </cell>
          <cell r="C26">
            <v>14</v>
          </cell>
        </row>
        <row r="27">
          <cell r="A27" t="str">
            <v xml:space="preserve">  Normal CGAC Billing Volumes</v>
          </cell>
          <cell r="C27">
            <v>15</v>
          </cell>
        </row>
        <row r="29">
          <cell r="A29" t="str">
            <v>Form II Backup Schedules</v>
          </cell>
        </row>
        <row r="30">
          <cell r="A30" t="str">
            <v xml:space="preserve">  Core Sales and Transportation Forecast</v>
          </cell>
          <cell r="C30">
            <v>16</v>
          </cell>
        </row>
        <row r="31">
          <cell r="A31" t="str">
            <v xml:space="preserve">  Cost of Gas Forecast</v>
          </cell>
          <cell r="C31">
            <v>17</v>
          </cell>
        </row>
        <row r="32">
          <cell r="A32" t="str">
            <v xml:space="preserve">  Sendout Volumes</v>
          </cell>
          <cell r="C32">
            <v>18</v>
          </cell>
        </row>
        <row r="33">
          <cell r="A33" t="str">
            <v xml:space="preserve">  Average Cost of Gas</v>
          </cell>
          <cell r="C33">
            <v>19</v>
          </cell>
        </row>
        <row r="34">
          <cell r="A34" t="str">
            <v xml:space="preserve">  Interruptible Gas Costs</v>
          </cell>
          <cell r="C34">
            <v>20</v>
          </cell>
        </row>
        <row r="35">
          <cell r="A35" t="str">
            <v xml:space="preserve">  NonFirm Margin</v>
          </cell>
          <cell r="C35">
            <v>21</v>
          </cell>
        </row>
        <row r="36">
          <cell r="A36" t="str">
            <v xml:space="preserve">  LNG  and Underground Storage Inventory Financing</v>
          </cell>
          <cell r="C36">
            <v>22</v>
          </cell>
        </row>
        <row r="37">
          <cell r="A37" t="str">
            <v xml:space="preserve">  Reconciliation Adjustment</v>
          </cell>
          <cell r="C37">
            <v>23</v>
          </cell>
        </row>
        <row r="38">
          <cell r="A38" t="str">
            <v xml:space="preserve">  Prior Period Transition Reconciliation Adjustment</v>
          </cell>
          <cell r="C38">
            <v>24</v>
          </cell>
        </row>
        <row r="39">
          <cell r="A39" t="str">
            <v xml:space="preserve">  Price Volatility Mitigation Plan</v>
          </cell>
          <cell r="C39">
            <v>25</v>
          </cell>
        </row>
      </sheetData>
      <sheetData sheetId="27">
        <row r="7">
          <cell r="I7">
            <v>6.816171162154562E-2</v>
          </cell>
        </row>
      </sheetData>
      <sheetData sheetId="28">
        <row r="4">
          <cell r="A4" t="str">
            <v>Line</v>
          </cell>
          <cell r="F4" t="str">
            <v>Page</v>
          </cell>
          <cell r="G4" t="str">
            <v>Line</v>
          </cell>
        </row>
        <row r="5">
          <cell r="A5" t="str">
            <v>No.</v>
          </cell>
          <cell r="D5" t="str">
            <v>Peak Demand Factor  (DFp)</v>
          </cell>
          <cell r="F5" t="str">
            <v>Reference</v>
          </cell>
          <cell r="G5" t="str">
            <v>Reference</v>
          </cell>
          <cell r="H5" t="str">
            <v>($000)</v>
          </cell>
          <cell r="I5" t="str">
            <v>$/Therm</v>
          </cell>
        </row>
        <row r="7">
          <cell r="A7">
            <v>1</v>
          </cell>
          <cell r="D7" t="str">
            <v>Peak Sales (MTherms)  (P:TPvol)</v>
          </cell>
          <cell r="F7" t="str">
            <v>Page 15</v>
          </cell>
          <cell r="G7" t="str">
            <v>Line 5</v>
          </cell>
          <cell r="I7">
            <v>725109.4736147474</v>
          </cell>
        </row>
        <row r="8">
          <cell r="A8">
            <v>2</v>
          </cell>
        </row>
        <row r="9">
          <cell r="A9">
            <v>3</v>
          </cell>
          <cell r="D9" t="str">
            <v xml:space="preserve">Peak Demand Charges (Dp) </v>
          </cell>
          <cell r="F9" t="str">
            <v>Page 10</v>
          </cell>
          <cell r="G9" t="str">
            <v>Line 30</v>
          </cell>
          <cell r="H9">
            <v>152032.11424804426</v>
          </cell>
        </row>
        <row r="10">
          <cell r="A10">
            <v>4</v>
          </cell>
          <cell r="D10" t="str">
            <v>Peak Sales Capacity Credit  (CCp)</v>
          </cell>
          <cell r="F10" t="str">
            <v>Page 5</v>
          </cell>
          <cell r="G10" t="str">
            <v>Line 4</v>
          </cell>
          <cell r="H10">
            <v>-3441.6</v>
          </cell>
        </row>
        <row r="11">
          <cell r="A11">
            <v>5</v>
          </cell>
          <cell r="D11" t="str">
            <v>Peak Demand Reconciliation Adjustment (RApd)</v>
          </cell>
          <cell r="F11" t="str">
            <v>Page 23</v>
          </cell>
          <cell r="G11" t="str">
            <v>Line 1</v>
          </cell>
          <cell r="H11">
            <v>0</v>
          </cell>
        </row>
        <row r="12">
          <cell r="A12">
            <v>6</v>
          </cell>
          <cell r="D12" t="str">
            <v>Total Peak Demand Costs  (WACOD)</v>
          </cell>
          <cell r="H12">
            <v>148590.51424804426</v>
          </cell>
          <cell r="I12">
            <v>0.2049</v>
          </cell>
        </row>
        <row r="13">
          <cell r="A13">
            <v>7</v>
          </cell>
        </row>
        <row r="14">
          <cell r="A14">
            <v>8</v>
          </cell>
        </row>
        <row r="15">
          <cell r="A15">
            <v>9</v>
          </cell>
        </row>
        <row r="16">
          <cell r="A16">
            <v>10</v>
          </cell>
          <cell r="D16" t="str">
            <v>Demand Refund (R1d)</v>
          </cell>
          <cell r="F16" t="str">
            <v>Page 14</v>
          </cell>
          <cell r="G16" t="str">
            <v>Line 13</v>
          </cell>
          <cell r="I16">
            <v>0</v>
          </cell>
        </row>
        <row r="17">
          <cell r="A17">
            <v>11</v>
          </cell>
          <cell r="D17" t="str">
            <v>Demand Refund (R2d)</v>
          </cell>
          <cell r="F17" t="str">
            <v>Page 14</v>
          </cell>
          <cell r="G17" t="str">
            <v>Line 26</v>
          </cell>
          <cell r="I17">
            <v>0</v>
          </cell>
        </row>
        <row r="18">
          <cell r="A18">
            <v>12</v>
          </cell>
        </row>
        <row r="19">
          <cell r="A19">
            <v>13</v>
          </cell>
          <cell r="D19" t="str">
            <v>Peak Demand Factor  (DF) $/Therm</v>
          </cell>
          <cell r="I19">
            <v>0.2049</v>
          </cell>
        </row>
        <row r="20">
          <cell r="A20">
            <v>14</v>
          </cell>
          <cell r="D20" t="str">
            <v>Therm Conversion Factor</v>
          </cell>
          <cell r="F20" t="str">
            <v>Page 5</v>
          </cell>
          <cell r="G20" t="str">
            <v>Line 10</v>
          </cell>
        </row>
        <row r="21">
          <cell r="A21">
            <v>15</v>
          </cell>
          <cell r="D21" t="str">
            <v>Peak Demand Factor  (DF) $/CCF</v>
          </cell>
        </row>
        <row r="25">
          <cell r="A25" t="str">
            <v>Line</v>
          </cell>
          <cell r="F25" t="str">
            <v>Page</v>
          </cell>
          <cell r="G25" t="str">
            <v>Line</v>
          </cell>
        </row>
        <row r="26">
          <cell r="A26" t="str">
            <v>No.</v>
          </cell>
          <cell r="D26" t="str">
            <v>Peak Commodity Factor  (CFp)</v>
          </cell>
          <cell r="F26" t="str">
            <v>Reference</v>
          </cell>
          <cell r="G26" t="str">
            <v>Reference</v>
          </cell>
          <cell r="H26" t="str">
            <v>($000)</v>
          </cell>
          <cell r="I26" t="str">
            <v>$/Therm</v>
          </cell>
        </row>
        <row r="28">
          <cell r="A28">
            <v>16</v>
          </cell>
          <cell r="D28" t="str">
            <v>Peak Sales (Mtherms)  (P:Sales)</v>
          </cell>
          <cell r="F28" t="str">
            <v>Page 15</v>
          </cell>
          <cell r="G28" t="str">
            <v>Line 5</v>
          </cell>
          <cell r="I28">
            <v>725109.4736147474</v>
          </cell>
        </row>
        <row r="29">
          <cell r="A29">
            <v>17</v>
          </cell>
        </row>
        <row r="30">
          <cell r="A30">
            <v>18</v>
          </cell>
          <cell r="D30" t="str">
            <v>Peak Commodity Charges  (Cp)</v>
          </cell>
          <cell r="F30" t="str">
            <v>Page 9</v>
          </cell>
          <cell r="G30" t="str">
            <v>Line 42</v>
          </cell>
          <cell r="H30">
            <v>631558.17868899344</v>
          </cell>
        </row>
        <row r="31">
          <cell r="A31">
            <v>19</v>
          </cell>
          <cell r="D31" t="str">
            <v>Peak Commodity Credits  (COMp)</v>
          </cell>
          <cell r="F31" t="str">
            <v>Page 11</v>
          </cell>
          <cell r="G31" t="str">
            <v>Line 6</v>
          </cell>
          <cell r="H31">
            <v>0</v>
          </cell>
        </row>
        <row r="32">
          <cell r="A32">
            <v>20</v>
          </cell>
          <cell r="D32" t="str">
            <v>Inventory Finance Charges  (I)</v>
          </cell>
          <cell r="F32" t="str">
            <v>Page 22</v>
          </cell>
          <cell r="G32" t="str">
            <v>Line 7</v>
          </cell>
          <cell r="H32">
            <v>4431.3850037716593</v>
          </cell>
        </row>
        <row r="33">
          <cell r="A33">
            <v>21</v>
          </cell>
          <cell r="D33" t="str">
            <v>Peak Commodity Reconciliation Adjustment (RApc)</v>
          </cell>
          <cell r="F33" t="str">
            <v>Page 23</v>
          </cell>
          <cell r="G33" t="str">
            <v>Line 3</v>
          </cell>
          <cell r="H33">
            <v>0</v>
          </cell>
        </row>
        <row r="34">
          <cell r="A34">
            <v>22</v>
          </cell>
        </row>
        <row r="35">
          <cell r="A35">
            <v>23</v>
          </cell>
          <cell r="D35" t="str">
            <v>Total Peak Commodity Costs  (WACCOG)</v>
          </cell>
          <cell r="H35">
            <v>635989.56369276508</v>
          </cell>
          <cell r="I35">
            <v>0.87709999999999999</v>
          </cell>
        </row>
        <row r="36">
          <cell r="A36">
            <v>24</v>
          </cell>
        </row>
        <row r="37">
          <cell r="A37">
            <v>25</v>
          </cell>
          <cell r="D37" t="str">
            <v>Special Peak Reconciliation Interim Reconciliation Factor</v>
          </cell>
          <cell r="H37">
            <v>0</v>
          </cell>
          <cell r="I37">
            <v>0</v>
          </cell>
        </row>
        <row r="38">
          <cell r="A38">
            <v>26</v>
          </cell>
          <cell r="H38">
            <v>0</v>
          </cell>
          <cell r="I38">
            <v>0</v>
          </cell>
        </row>
        <row r="39">
          <cell r="A39">
            <v>27</v>
          </cell>
          <cell r="D39" t="str">
            <v>Commodity Refund (R1c)</v>
          </cell>
          <cell r="F39" t="str">
            <v>Page 14</v>
          </cell>
          <cell r="G39" t="str">
            <v>Line 13</v>
          </cell>
          <cell r="I39">
            <v>0</v>
          </cell>
        </row>
        <row r="40">
          <cell r="A40">
            <v>28</v>
          </cell>
          <cell r="D40" t="str">
            <v>Commodity Refund (R2c)</v>
          </cell>
          <cell r="F40" t="str">
            <v>Page 14</v>
          </cell>
          <cell r="G40" t="str">
            <v>Line 26</v>
          </cell>
          <cell r="I40">
            <v>0</v>
          </cell>
        </row>
        <row r="41">
          <cell r="A41">
            <v>29</v>
          </cell>
        </row>
        <row r="42">
          <cell r="A42">
            <v>30</v>
          </cell>
          <cell r="D42" t="str">
            <v>Peak Commodity Factor  (CF) $/Therm</v>
          </cell>
          <cell r="I42">
            <v>0.87709999999999999</v>
          </cell>
        </row>
      </sheetData>
      <sheetData sheetId="29">
        <row r="4">
          <cell r="A4" t="str">
            <v>Line</v>
          </cell>
          <cell r="F4" t="str">
            <v>Page</v>
          </cell>
          <cell r="G4" t="str">
            <v>Line</v>
          </cell>
        </row>
        <row r="5">
          <cell r="A5" t="str">
            <v>No.</v>
          </cell>
          <cell r="D5" t="str">
            <v>Off-Peak Demand Factor  (DFop)</v>
          </cell>
          <cell r="F5" t="str">
            <v>Reference</v>
          </cell>
          <cell r="G5" t="str">
            <v>Reference</v>
          </cell>
          <cell r="H5" t="str">
            <v>($000)</v>
          </cell>
          <cell r="I5" t="str">
            <v>$/Therm</v>
          </cell>
        </row>
        <row r="6">
          <cell r="A6" t="str">
            <v xml:space="preserve"> </v>
          </cell>
        </row>
        <row r="7">
          <cell r="A7">
            <v>1</v>
          </cell>
          <cell r="D7" t="str">
            <v>Off-Peak Sales (MTherms) (OP:TPvol)</v>
          </cell>
          <cell r="F7" t="str">
            <v>Page 15</v>
          </cell>
          <cell r="G7" t="str">
            <v>Line 5</v>
          </cell>
          <cell r="I7">
            <v>182378.41010882822</v>
          </cell>
        </row>
        <row r="8">
          <cell r="A8">
            <v>2</v>
          </cell>
        </row>
        <row r="9">
          <cell r="A9">
            <v>3</v>
          </cell>
          <cell r="D9" t="str">
            <v>Off-Peak Demand Charges  (Dop)</v>
          </cell>
          <cell r="F9" t="str">
            <v>Page 10</v>
          </cell>
          <cell r="G9" t="str">
            <v>Line 31</v>
          </cell>
          <cell r="H9">
            <v>15037.098239227038</v>
          </cell>
        </row>
        <row r="10">
          <cell r="A10">
            <v>4</v>
          </cell>
          <cell r="D10" t="str">
            <v>Off-Peak Sales  Capacity Credits  (CCop)</v>
          </cell>
          <cell r="F10" t="str">
            <v>Page 5</v>
          </cell>
          <cell r="G10" t="str">
            <v>Line 4</v>
          </cell>
          <cell r="H10">
            <v>-3285.2973498292017</v>
          </cell>
        </row>
        <row r="11">
          <cell r="A11">
            <v>5</v>
          </cell>
          <cell r="D11" t="str">
            <v>Off-Peak Demand Reconciliation Adj. (RAopd)</v>
          </cell>
          <cell r="F11" t="str">
            <v>Page 23</v>
          </cell>
          <cell r="G11" t="str">
            <v>Line 2</v>
          </cell>
          <cell r="H11">
            <v>4135.7804961170013</v>
          </cell>
        </row>
        <row r="12">
          <cell r="A12">
            <v>6</v>
          </cell>
          <cell r="D12" t="str">
            <v>Total Off-Peak Demand Costs (WACOD)</v>
          </cell>
          <cell r="H12">
            <v>15887.581385514837</v>
          </cell>
          <cell r="I12">
            <v>8.7113279340654715E-2</v>
          </cell>
        </row>
        <row r="13">
          <cell r="A13">
            <v>7</v>
          </cell>
        </row>
        <row r="14">
          <cell r="A14">
            <v>8</v>
          </cell>
        </row>
        <row r="15">
          <cell r="A15">
            <v>9</v>
          </cell>
        </row>
        <row r="16">
          <cell r="A16">
            <v>10</v>
          </cell>
          <cell r="D16" t="str">
            <v>Demand Refund (R1d)</v>
          </cell>
          <cell r="F16" t="str">
            <v>Page 14</v>
          </cell>
          <cell r="G16" t="str">
            <v>Line 13</v>
          </cell>
          <cell r="I16">
            <v>0</v>
          </cell>
        </row>
        <row r="17">
          <cell r="A17">
            <v>11</v>
          </cell>
          <cell r="D17" t="str">
            <v>Demand Refund (R2d)</v>
          </cell>
          <cell r="F17" t="str">
            <v>Page 14</v>
          </cell>
          <cell r="G17" t="str">
            <v>Line 26</v>
          </cell>
          <cell r="I17">
            <v>0</v>
          </cell>
        </row>
        <row r="18">
          <cell r="A18">
            <v>12</v>
          </cell>
        </row>
        <row r="19">
          <cell r="A19">
            <v>13</v>
          </cell>
          <cell r="D19" t="str">
            <v>Off Peak Demand Factor  (DF) $/Therm</v>
          </cell>
          <cell r="F19" t="str">
            <v xml:space="preserve"> </v>
          </cell>
          <cell r="G19" t="str">
            <v xml:space="preserve"> </v>
          </cell>
          <cell r="I19">
            <v>8.7099999999999997E-2</v>
          </cell>
        </row>
        <row r="20">
          <cell r="A20">
            <v>14</v>
          </cell>
          <cell r="D20" t="str">
            <v>Therm Conversion Factor (For Colonial only)</v>
          </cell>
          <cell r="F20" t="str">
            <v>Page 5</v>
          </cell>
          <cell r="G20" t="str">
            <v>Line 10</v>
          </cell>
        </row>
        <row r="21">
          <cell r="A21">
            <v>15</v>
          </cell>
          <cell r="D21" t="str">
            <v>Off Peak Demand Factor  (DFop) $/CCF</v>
          </cell>
        </row>
        <row r="25">
          <cell r="A25" t="str">
            <v>Line</v>
          </cell>
          <cell r="F25" t="str">
            <v>Page</v>
          </cell>
          <cell r="G25" t="str">
            <v>Line</v>
          </cell>
        </row>
        <row r="26">
          <cell r="A26" t="str">
            <v>No.</v>
          </cell>
          <cell r="D26" t="str">
            <v>Off-Peak Commodity Factor  (CFop)</v>
          </cell>
          <cell r="F26" t="str">
            <v>Reference</v>
          </cell>
          <cell r="G26" t="str">
            <v>Reference</v>
          </cell>
          <cell r="H26" t="str">
            <v>($000)</v>
          </cell>
          <cell r="I26" t="str">
            <v>$/Therm</v>
          </cell>
        </row>
        <row r="28">
          <cell r="A28">
            <v>16</v>
          </cell>
          <cell r="D28" t="str">
            <v>Off-Peak Sales (MTherms)  (OP:Sales)</v>
          </cell>
          <cell r="F28" t="str">
            <v>Page 15</v>
          </cell>
          <cell r="G28" t="str">
            <v>Line 5</v>
          </cell>
          <cell r="I28">
            <v>182378.41010882822</v>
          </cell>
        </row>
        <row r="29">
          <cell r="A29">
            <v>17</v>
          </cell>
        </row>
        <row r="30">
          <cell r="A30">
            <v>18</v>
          </cell>
          <cell r="D30" t="str">
            <v>Off-Peak Commodity Charges  (Cop)</v>
          </cell>
          <cell r="F30" t="str">
            <v>Page 9</v>
          </cell>
          <cell r="G30" t="str">
            <v>Line 42</v>
          </cell>
          <cell r="H30">
            <v>84391.706536523314</v>
          </cell>
        </row>
        <row r="31">
          <cell r="A31">
            <v>19</v>
          </cell>
          <cell r="D31" t="str">
            <v>Off-Peak Commodity Credits  (COMop)</v>
          </cell>
          <cell r="F31" t="str">
            <v>Page 11</v>
          </cell>
          <cell r="G31" t="str">
            <v>Line 6</v>
          </cell>
          <cell r="H31">
            <v>0</v>
          </cell>
        </row>
        <row r="32">
          <cell r="A32">
            <v>20</v>
          </cell>
          <cell r="D32" t="str">
            <v>Off-Peak Commodity Reconciliation Adjustment</v>
          </cell>
          <cell r="F32" t="str">
            <v>Page 23</v>
          </cell>
          <cell r="G32" t="str">
            <v>Line 4</v>
          </cell>
          <cell r="H32">
            <v>-19867.886971645999</v>
          </cell>
        </row>
        <row r="33">
          <cell r="A33">
            <v>21</v>
          </cell>
          <cell r="D33" t="str">
            <v>Total Off-Peak Commodity Costs  (WACCOG)</v>
          </cell>
          <cell r="H33">
            <v>64523.819564877311</v>
          </cell>
          <cell r="I33">
            <v>0.3538</v>
          </cell>
        </row>
        <row r="34">
          <cell r="A34">
            <v>22</v>
          </cell>
        </row>
        <row r="35">
          <cell r="A35">
            <v>23</v>
          </cell>
        </row>
        <row r="36">
          <cell r="A36">
            <v>24</v>
          </cell>
        </row>
        <row r="37">
          <cell r="A37">
            <v>25</v>
          </cell>
          <cell r="D37" t="str">
            <v>Commodity Refund (R1c)</v>
          </cell>
          <cell r="F37" t="str">
            <v>Page 14</v>
          </cell>
          <cell r="G37" t="str">
            <v>Line 13</v>
          </cell>
          <cell r="I37">
            <v>0</v>
          </cell>
        </row>
        <row r="38">
          <cell r="A38">
            <v>26</v>
          </cell>
          <cell r="D38" t="str">
            <v>Commodity Refund (R2c)</v>
          </cell>
          <cell r="F38" t="str">
            <v>Page 14</v>
          </cell>
          <cell r="G38" t="str">
            <v>Line 26</v>
          </cell>
          <cell r="I38">
            <v>0</v>
          </cell>
        </row>
        <row r="39">
          <cell r="A39">
            <v>27</v>
          </cell>
        </row>
        <row r="40">
          <cell r="A40">
            <v>28</v>
          </cell>
          <cell r="D40" t="str">
            <v>Off Peak Commodity Factor  (CFop) $/Therm</v>
          </cell>
          <cell r="I40">
            <v>0.3538</v>
          </cell>
        </row>
      </sheetData>
      <sheetData sheetId="30" refreshError="1"/>
      <sheetData sheetId="31"/>
      <sheetData sheetId="32">
        <row r="2">
          <cell r="A2" t="str">
            <v xml:space="preserve">Bill Impact </v>
          </cell>
        </row>
        <row r="3">
          <cell r="A3" t="str">
            <v>Residential Heating Customer</v>
          </cell>
        </row>
        <row r="4">
          <cell r="A4" t="str">
            <v>Peak Therms = 1,160</v>
          </cell>
        </row>
        <row r="5">
          <cell r="A5" t="str">
            <v>Off Peak Therms = 300</v>
          </cell>
        </row>
        <row r="7">
          <cell r="B7" t="str">
            <v>Rate Tariffs No. 101 - 199 (Formerly Boston)</v>
          </cell>
        </row>
        <row r="8">
          <cell r="B8" t="str">
            <v>Actual Peak</v>
          </cell>
          <cell r="C8" t="str">
            <v>Actual Peak</v>
          </cell>
          <cell r="D8" t="str">
            <v>Peak</v>
          </cell>
          <cell r="E8" t="str">
            <v>Percent</v>
          </cell>
        </row>
        <row r="9">
          <cell r="B9" t="str">
            <v>Avg Nov 07-Apr 08</v>
          </cell>
          <cell r="C9" t="str">
            <v>Nov 08 - Apr 09</v>
          </cell>
          <cell r="D9" t="str">
            <v>Difference</v>
          </cell>
          <cell r="E9" t="str">
            <v>Inc/(Dec)</v>
          </cell>
        </row>
        <row r="10">
          <cell r="A10" t="str">
            <v>Bill Impact</v>
          </cell>
        </row>
        <row r="11">
          <cell r="A11" t="str">
            <v xml:space="preserve">  Increase/(Decrease)</v>
          </cell>
        </row>
        <row r="12">
          <cell r="A12" t="str">
            <v xml:space="preserve">  Due to Change in GAF</v>
          </cell>
        </row>
        <row r="13">
          <cell r="A13" t="str">
            <v xml:space="preserve">    Capacity</v>
          </cell>
          <cell r="B13">
            <v>274.68800000000005</v>
          </cell>
          <cell r="C13">
            <v>210.19200000000001</v>
          </cell>
          <cell r="D13">
            <v>-64.496000000000038</v>
          </cell>
          <cell r="E13">
            <v>-4.635264693622345E-2</v>
          </cell>
        </row>
        <row r="14">
          <cell r="A14" t="str">
            <v xml:space="preserve">    Commodity</v>
          </cell>
          <cell r="B14">
            <v>1098.52</v>
          </cell>
          <cell r="C14">
            <v>1069.346</v>
          </cell>
          <cell r="D14">
            <v>-29.173999999999978</v>
          </cell>
          <cell r="E14">
            <v>-2.0967069612338459E-2</v>
          </cell>
        </row>
        <row r="15">
          <cell r="A15" t="str">
            <v xml:space="preserve">    Bad Debt</v>
          </cell>
          <cell r="B15">
            <v>7.0760000000000005</v>
          </cell>
          <cell r="C15">
            <v>13.398</v>
          </cell>
          <cell r="D15">
            <v>6.3219999999999992</v>
          </cell>
          <cell r="E15">
            <v>4.543559816590245E-3</v>
          </cell>
        </row>
        <row r="16">
          <cell r="A16" t="str">
            <v xml:space="preserve">  Other</v>
          </cell>
          <cell r="B16">
            <v>11.135999999999999</v>
          </cell>
          <cell r="C16">
            <v>12.412000000000001</v>
          </cell>
          <cell r="D16">
            <v>1.2760000000000016</v>
          </cell>
          <cell r="E16">
            <v>9.1704877032096821E-4</v>
          </cell>
        </row>
        <row r="18">
          <cell r="A18" t="str">
            <v xml:space="preserve">  Total GAF</v>
          </cell>
          <cell r="B18">
            <v>1391.42</v>
          </cell>
          <cell r="C18">
            <v>1305.348</v>
          </cell>
          <cell r="D18">
            <v>-86.072000000000017</v>
          </cell>
          <cell r="E18">
            <v>-6.1859107961650769E-2</v>
          </cell>
        </row>
        <row r="20">
          <cell r="A20" t="str">
            <v>Rate Elements</v>
          </cell>
        </row>
        <row r="21">
          <cell r="A21" t="str">
            <v xml:space="preserve">  Residential  GAF Factors</v>
          </cell>
        </row>
        <row r="22">
          <cell r="A22" t="str">
            <v xml:space="preserve">    Capacity</v>
          </cell>
          <cell r="B22">
            <v>0.23680000000000004</v>
          </cell>
          <cell r="C22">
            <v>0.1812</v>
          </cell>
          <cell r="D22">
            <v>-5.5600000000000038E-2</v>
          </cell>
          <cell r="E22">
            <v>-4.6352646936223457E-2</v>
          </cell>
        </row>
        <row r="23">
          <cell r="A23" t="str">
            <v xml:space="preserve">    Commodity</v>
          </cell>
          <cell r="B23">
            <v>0.94699999999999995</v>
          </cell>
          <cell r="C23">
            <v>0.92185000000000006</v>
          </cell>
          <cell r="D23">
            <v>-2.5149999999999895E-2</v>
          </cell>
          <cell r="E23">
            <v>-2.0967069612338386E-2</v>
          </cell>
        </row>
        <row r="24">
          <cell r="A24" t="str">
            <v xml:space="preserve">    Bad Debt</v>
          </cell>
          <cell r="B24">
            <v>6.1000000000000004E-3</v>
          </cell>
          <cell r="C24">
            <v>1.155E-2</v>
          </cell>
          <cell r="D24">
            <v>5.4499999999999991E-3</v>
          </cell>
          <cell r="E24">
            <v>4.543559816590245E-3</v>
          </cell>
        </row>
        <row r="25">
          <cell r="A25" t="str">
            <v xml:space="preserve">   Other</v>
          </cell>
          <cell r="B25">
            <v>9.5999999999999992E-3</v>
          </cell>
          <cell r="C25">
            <v>1.0700000000000001E-2</v>
          </cell>
          <cell r="D25">
            <v>1.100000000000002E-3</v>
          </cell>
          <cell r="E25">
            <v>9.1704877032096875E-4</v>
          </cell>
        </row>
        <row r="27">
          <cell r="A27" t="str">
            <v xml:space="preserve">  Total GAF</v>
          </cell>
          <cell r="B27">
            <v>1.1995</v>
          </cell>
          <cell r="C27">
            <v>1.1253</v>
          </cell>
          <cell r="D27">
            <v>-7.4200000000000044E-2</v>
          </cell>
          <cell r="E27">
            <v>-6.1859107961650721E-2</v>
          </cell>
        </row>
        <row r="29">
          <cell r="B29" t="str">
            <v>Actual OP</v>
          </cell>
          <cell r="C29" t="str">
            <v>Proposed OP</v>
          </cell>
          <cell r="D29" t="str">
            <v>OP</v>
          </cell>
          <cell r="E29" t="str">
            <v>Percent</v>
          </cell>
        </row>
        <row r="30">
          <cell r="B30" t="str">
            <v>Avg. 2008</v>
          </cell>
          <cell r="C30">
            <v>39934</v>
          </cell>
          <cell r="D30" t="str">
            <v>Difference</v>
          </cell>
          <cell r="E30" t="str">
            <v>Inc/(Dec)</v>
          </cell>
        </row>
        <row r="31">
          <cell r="A31" t="str">
            <v>Bill Impact</v>
          </cell>
        </row>
        <row r="32">
          <cell r="A32" t="str">
            <v xml:space="preserve">  Increase/(Decrease)</v>
          </cell>
        </row>
        <row r="33">
          <cell r="A33" t="str">
            <v xml:space="preserve">  Due to Change in GAF</v>
          </cell>
        </row>
        <row r="34">
          <cell r="A34" t="str">
            <v xml:space="preserve">    Capacity</v>
          </cell>
          <cell r="B34">
            <v>48.39</v>
          </cell>
          <cell r="C34">
            <v>26.13</v>
          </cell>
          <cell r="D34">
            <v>-22.26</v>
          </cell>
          <cell r="E34">
            <v>-4.9584015503357955E-2</v>
          </cell>
        </row>
        <row r="35">
          <cell r="A35" t="str">
            <v xml:space="preserve">    Commodity</v>
          </cell>
          <cell r="B35">
            <v>339.59999999999997</v>
          </cell>
          <cell r="C35">
            <v>106.14</v>
          </cell>
          <cell r="D35">
            <v>-233.45999999999998</v>
          </cell>
          <cell r="E35">
            <v>-0.52003073941661937</v>
          </cell>
        </row>
        <row r="36">
          <cell r="A36" t="str">
            <v xml:space="preserve">    Bad Debt</v>
          </cell>
          <cell r="B36">
            <v>58.509999999999991</v>
          </cell>
          <cell r="C36">
            <v>20.448513486463685</v>
          </cell>
          <cell r="D36">
            <v>-38.061486513536309</v>
          </cell>
          <cell r="E36">
            <v>-8.4781731238456157E-2</v>
          </cell>
        </row>
        <row r="37">
          <cell r="A37" t="str">
            <v xml:space="preserve">   Other</v>
          </cell>
          <cell r="B37">
            <v>2.4350000000000005</v>
          </cell>
          <cell r="C37">
            <v>1.1576309647350083</v>
          </cell>
          <cell r="D37">
            <v>-1.2773690352649922</v>
          </cell>
          <cell r="E37">
            <v>-2.845331808090241E-3</v>
          </cell>
        </row>
        <row r="39">
          <cell r="A39" t="str">
            <v xml:space="preserve">  Total GAF</v>
          </cell>
          <cell r="B39">
            <v>448.93499999999995</v>
          </cell>
          <cell r="C39">
            <v>153.87614445119871</v>
          </cell>
          <cell r="D39">
            <v>-295.05885554880126</v>
          </cell>
          <cell r="E39">
            <v>-0.6572418179665237</v>
          </cell>
        </row>
        <row r="41">
          <cell r="A41" t="str">
            <v>Rate Elements</v>
          </cell>
        </row>
        <row r="42">
          <cell r="A42" t="str">
            <v xml:space="preserve">  Residential  GAF Factors</v>
          </cell>
        </row>
        <row r="43">
          <cell r="A43" t="str">
            <v xml:space="preserve">    Capacity</v>
          </cell>
          <cell r="B43">
            <v>0.1613</v>
          </cell>
          <cell r="C43">
            <v>8.7099999999999997E-2</v>
          </cell>
          <cell r="D43">
            <v>-7.4200000000000002E-2</v>
          </cell>
          <cell r="E43">
            <v>-4.9584015503357948E-2</v>
          </cell>
        </row>
        <row r="44">
          <cell r="A44" t="str">
            <v xml:space="preserve">    Commodity</v>
          </cell>
          <cell r="B44">
            <v>1.1319999999999999</v>
          </cell>
          <cell r="C44">
            <v>0.3538</v>
          </cell>
          <cell r="D44">
            <v>-0.7782</v>
          </cell>
          <cell r="E44">
            <v>-0.52003073941661926</v>
          </cell>
        </row>
        <row r="45">
          <cell r="A45" t="str">
            <v xml:space="preserve">    Bad Debt</v>
          </cell>
          <cell r="B45">
            <v>0.19503333333333331</v>
          </cell>
          <cell r="C45">
            <v>6.816171162154562E-2</v>
          </cell>
          <cell r="D45">
            <v>-0.12690000000000001</v>
          </cell>
          <cell r="E45">
            <v>-8.4781731238456129E-2</v>
          </cell>
        </row>
        <row r="46">
          <cell r="A46" t="str">
            <v xml:space="preserve">   Other</v>
          </cell>
          <cell r="B46">
            <v>8.1166666666666679E-3</v>
          </cell>
          <cell r="C46">
            <v>3.8587698824500277E-3</v>
          </cell>
          <cell r="D46">
            <v>-4.3E-3</v>
          </cell>
          <cell r="E46">
            <v>-2.8453318080902401E-3</v>
          </cell>
        </row>
        <row r="48">
          <cell r="A48" t="str">
            <v xml:space="preserve">  Total GAF</v>
          </cell>
          <cell r="B48">
            <v>1.4964500000000001</v>
          </cell>
          <cell r="C48">
            <v>0.51292048150399572</v>
          </cell>
          <cell r="D48">
            <v>-0.98352951849600434</v>
          </cell>
          <cell r="E48">
            <v>-0.65724181796652359</v>
          </cell>
        </row>
        <row r="49">
          <cell r="B49">
            <v>1.1997</v>
          </cell>
        </row>
        <row r="50">
          <cell r="A50" t="str">
            <v>Total Annual Impact - GAF</v>
          </cell>
          <cell r="B50">
            <v>1840.355</v>
          </cell>
          <cell r="C50">
            <v>1459.2241444511988</v>
          </cell>
          <cell r="D50">
            <v>-381.13085554880126</v>
          </cell>
          <cell r="E50">
            <v>-0.20709637844263812</v>
          </cell>
        </row>
        <row r="51">
          <cell r="A51" t="str">
            <v>Total Annual Impact - LDAF</v>
          </cell>
          <cell r="B51">
            <v>66.494799999999998</v>
          </cell>
          <cell r="C51">
            <v>71.951447890105143</v>
          </cell>
          <cell r="D51">
            <v>5.4566478901051454</v>
          </cell>
        </row>
        <row r="52">
          <cell r="A52" t="str">
            <v>Total Annual Impact - LDAF&amp;GAF</v>
          </cell>
          <cell r="B52">
            <v>1906.8498</v>
          </cell>
          <cell r="C52">
            <v>1531.1755923413039</v>
          </cell>
          <cell r="D52">
            <v>-375.6742076586961</v>
          </cell>
          <cell r="E52">
            <v>-0.1970130042013252</v>
          </cell>
        </row>
      </sheetData>
      <sheetData sheetId="33">
        <row r="1">
          <cell r="A1" t="str">
            <v>National Grid</v>
          </cell>
        </row>
        <row r="2">
          <cell r="A2" t="str">
            <v>GAF Collection Factors</v>
          </cell>
        </row>
        <row r="5">
          <cell r="D5" t="str">
            <v>Boston</v>
          </cell>
          <cell r="E5" t="str">
            <v>Essex</v>
          </cell>
          <cell r="F5" t="str">
            <v>Lowell</v>
          </cell>
          <cell r="G5" t="str">
            <v>Cape</v>
          </cell>
        </row>
        <row r="6">
          <cell r="C6" t="str">
            <v>Account</v>
          </cell>
          <cell r="D6" t="str">
            <v>per therm</v>
          </cell>
          <cell r="E6" t="str">
            <v>per therm</v>
          </cell>
          <cell r="F6" t="str">
            <v>per CCF</v>
          </cell>
          <cell r="G6" t="str">
            <v>per CCF</v>
          </cell>
        </row>
        <row r="9">
          <cell r="A9" t="str">
            <v xml:space="preserve">Peak Period Forecast </v>
          </cell>
        </row>
        <row r="11">
          <cell r="A11" t="str">
            <v>Capacity</v>
          </cell>
        </row>
        <row r="12">
          <cell r="A12" t="str">
            <v xml:space="preserve">   Refunds</v>
          </cell>
          <cell r="D12">
            <v>0</v>
          </cell>
          <cell r="E12">
            <v>0</v>
          </cell>
          <cell r="F12">
            <v>0</v>
          </cell>
          <cell r="G12">
            <v>0</v>
          </cell>
        </row>
        <row r="13">
          <cell r="A13" t="str">
            <v xml:space="preserve">   Peak Capacity Credits</v>
          </cell>
          <cell r="C13">
            <v>175.56</v>
          </cell>
          <cell r="D13">
            <v>-4.7463177978399043E-3</v>
          </cell>
          <cell r="E13">
            <v>-4.7463177978399043E-3</v>
          </cell>
          <cell r="F13">
            <v>-4.8936152958242041E-3</v>
          </cell>
          <cell r="G13">
            <v>-4.8936152958242041E-3</v>
          </cell>
        </row>
        <row r="14">
          <cell r="A14" t="str">
            <v xml:space="preserve">   Peak Demand</v>
          </cell>
          <cell r="C14">
            <v>175.2</v>
          </cell>
          <cell r="D14">
            <v>0.2096678084898658</v>
          </cell>
          <cell r="E14">
            <v>0.2096678084898658</v>
          </cell>
          <cell r="F14">
            <v>0.21617465124962873</v>
          </cell>
          <cell r="G14">
            <v>0.21617465124962873</v>
          </cell>
        </row>
        <row r="15">
          <cell r="A15" t="str">
            <v>Total</v>
          </cell>
          <cell r="D15">
            <v>0.2049</v>
          </cell>
          <cell r="E15">
            <v>0.2049</v>
          </cell>
          <cell r="F15">
            <v>0.21129999999999999</v>
          </cell>
          <cell r="G15">
            <v>0.21129999999999999</v>
          </cell>
        </row>
        <row r="17">
          <cell r="A17" t="str">
            <v>Commodity</v>
          </cell>
        </row>
        <row r="18">
          <cell r="A18" t="str">
            <v xml:space="preserve">   Refunds</v>
          </cell>
          <cell r="D18">
            <v>0</v>
          </cell>
          <cell r="E18">
            <v>0</v>
          </cell>
          <cell r="F18">
            <v>0</v>
          </cell>
          <cell r="G18">
            <v>0</v>
          </cell>
        </row>
        <row r="19">
          <cell r="A19" t="str">
            <v xml:space="preserve">   Peak Commodity</v>
          </cell>
          <cell r="C19">
            <v>175.6</v>
          </cell>
          <cell r="D19">
            <v>0.87709999999999999</v>
          </cell>
          <cell r="E19">
            <v>0.87709999999999999</v>
          </cell>
          <cell r="F19">
            <v>0.90431997156212907</v>
          </cell>
          <cell r="G19">
            <v>0.90431997156212907</v>
          </cell>
        </row>
        <row r="20">
          <cell r="A20" t="str">
            <v>Total</v>
          </cell>
          <cell r="D20">
            <v>0.87709999999999999</v>
          </cell>
          <cell r="E20">
            <v>0.87709999999999999</v>
          </cell>
          <cell r="F20">
            <v>0.90429999999999999</v>
          </cell>
          <cell r="G20">
            <v>0.90429999999999999</v>
          </cell>
        </row>
        <row r="22">
          <cell r="A22" t="str">
            <v>Bad Debt</v>
          </cell>
        </row>
        <row r="23">
          <cell r="A23" t="str">
            <v xml:space="preserve">   Peak Bad Debt</v>
          </cell>
          <cell r="C23">
            <v>175.52</v>
          </cell>
          <cell r="D23">
            <v>1.2443455367192324E-2</v>
          </cell>
          <cell r="F23">
            <v>5.1844514921934731E-3</v>
          </cell>
          <cell r="G23">
            <v>3.8397721056450573E-3</v>
          </cell>
        </row>
        <row r="24">
          <cell r="A24" t="str">
            <v xml:space="preserve">   Peak Bad Debt Working Capital</v>
          </cell>
          <cell r="C24">
            <v>142.52000000000001</v>
          </cell>
          <cell r="D24">
            <v>1E-4</v>
          </cell>
          <cell r="F24">
            <v>0</v>
          </cell>
          <cell r="G24">
            <v>0</v>
          </cell>
        </row>
        <row r="25">
          <cell r="A25" t="str">
            <v>Total</v>
          </cell>
          <cell r="D25">
            <v>1.2500000000000001E-2</v>
          </cell>
          <cell r="F25">
            <v>5.1999999999999998E-3</v>
          </cell>
          <cell r="G25">
            <v>3.8E-3</v>
          </cell>
        </row>
        <row r="27">
          <cell r="A27" t="str">
            <v>Other</v>
          </cell>
          <cell r="D27">
            <v>1.1199087297889486E-2</v>
          </cell>
          <cell r="E27">
            <v>9.910470265198295E-3</v>
          </cell>
          <cell r="F27">
            <v>1.0903878981758545E-2</v>
          </cell>
          <cell r="G27">
            <v>1.0527868272204602E-2</v>
          </cell>
        </row>
        <row r="29">
          <cell r="A29" t="str">
            <v>Total GAF</v>
          </cell>
          <cell r="D29">
            <v>1.1056999999999999</v>
          </cell>
          <cell r="E29">
            <v>1.0919000000000001</v>
          </cell>
          <cell r="F29">
            <v>1.1316999999999999</v>
          </cell>
          <cell r="G29">
            <v>1.1298999999999999</v>
          </cell>
        </row>
        <row r="30">
          <cell r="D30">
            <v>1.1057999999999999</v>
          </cell>
          <cell r="E30">
            <v>1.0919000000000001</v>
          </cell>
          <cell r="F30">
            <v>1.1316999999999999</v>
          </cell>
          <cell r="G30">
            <v>1.1298999999999999</v>
          </cell>
        </row>
        <row r="31">
          <cell r="A31" t="str">
            <v xml:space="preserve">Off Peak Period </v>
          </cell>
          <cell r="D31">
            <v>9.9999999999988987E-5</v>
          </cell>
          <cell r="E31">
            <v>0</v>
          </cell>
          <cell r="F31">
            <v>0</v>
          </cell>
          <cell r="G31">
            <v>0</v>
          </cell>
        </row>
        <row r="33">
          <cell r="A33" t="str">
            <v>Capacity</v>
          </cell>
        </row>
        <row r="34">
          <cell r="A34" t="str">
            <v xml:space="preserve">    Refunds</v>
          </cell>
          <cell r="D34">
            <v>0</v>
          </cell>
          <cell r="E34">
            <v>0</v>
          </cell>
          <cell r="F34">
            <v>0</v>
          </cell>
          <cell r="G34">
            <v>0</v>
          </cell>
        </row>
        <row r="35">
          <cell r="A35" t="str">
            <v xml:space="preserve">   Off Peak Capacity Credits</v>
          </cell>
          <cell r="C35">
            <v>175.58</v>
          </cell>
          <cell r="D35">
            <v>-1.8013630823236208E-2</v>
          </cell>
          <cell r="E35">
            <v>-1.8013630823236208E-2</v>
          </cell>
          <cell r="F35">
            <v>-1.8671296445046111E-2</v>
          </cell>
          <cell r="G35">
            <v>-1.8671296445046111E-2</v>
          </cell>
        </row>
        <row r="36">
          <cell r="A36" t="str">
            <v xml:space="preserve">   Off Peak Demand</v>
          </cell>
          <cell r="C36">
            <v>175.4</v>
          </cell>
          <cell r="D36">
            <v>0.10512691016389092</v>
          </cell>
          <cell r="E36">
            <v>0.10512691016389092</v>
          </cell>
          <cell r="F36">
            <v>0.10896502339160878</v>
          </cell>
          <cell r="G36">
            <v>0.10896502339160878</v>
          </cell>
        </row>
        <row r="37">
          <cell r="A37" t="str">
            <v>Total</v>
          </cell>
          <cell r="D37">
            <v>8.7113279340654715E-2</v>
          </cell>
          <cell r="E37">
            <v>8.7113279340654715E-2</v>
          </cell>
          <cell r="F37">
            <v>9.0293726946562666E-2</v>
          </cell>
          <cell r="G37">
            <v>9.0293726946562666E-2</v>
          </cell>
        </row>
        <row r="39">
          <cell r="A39" t="str">
            <v>Commodity</v>
          </cell>
        </row>
        <row r="40">
          <cell r="A40" t="str">
            <v xml:space="preserve">   Refunds</v>
          </cell>
          <cell r="D40">
            <v>0</v>
          </cell>
          <cell r="E40">
            <v>0</v>
          </cell>
          <cell r="F40">
            <v>0</v>
          </cell>
          <cell r="G40">
            <v>0</v>
          </cell>
        </row>
        <row r="41">
          <cell r="A41" t="str">
            <v xml:space="preserve">   Off Peak Commodity</v>
          </cell>
          <cell r="C41">
            <v>175.8</v>
          </cell>
          <cell r="D41">
            <v>0.3538</v>
          </cell>
          <cell r="E41">
            <v>0.3538</v>
          </cell>
          <cell r="F41">
            <v>0.36671700153509318</v>
          </cell>
          <cell r="G41">
            <v>0.36671700153509318</v>
          </cell>
        </row>
        <row r="42">
          <cell r="A42" t="str">
            <v>Total</v>
          </cell>
          <cell r="D42">
            <v>0.3538</v>
          </cell>
          <cell r="E42">
            <v>0.3538</v>
          </cell>
          <cell r="F42">
            <v>0.36671700153509318</v>
          </cell>
          <cell r="G42">
            <v>0.36671700153509318</v>
          </cell>
        </row>
        <row r="44">
          <cell r="A44" t="str">
            <v>Bad Debt</v>
          </cell>
        </row>
        <row r="45">
          <cell r="A45" t="str">
            <v xml:space="preserve">   Off-Peak Bad Debt</v>
          </cell>
          <cell r="C45">
            <v>175.54</v>
          </cell>
          <cell r="D45">
            <v>6.7861711621545626E-2</v>
          </cell>
          <cell r="F45">
            <v>7.0577207930782732E-2</v>
          </cell>
          <cell r="G45">
            <v>2.3999776303296326E-2</v>
          </cell>
        </row>
        <row r="46">
          <cell r="A46" t="str">
            <v xml:space="preserve">   Off-Peak Bad Debt Working Capital</v>
          </cell>
          <cell r="C46">
            <v>142.54</v>
          </cell>
          <cell r="D46">
            <v>2.9999999999999997E-4</v>
          </cell>
          <cell r="F46">
            <v>2.0999999999999999E-3</v>
          </cell>
          <cell r="G46">
            <v>1E-3</v>
          </cell>
        </row>
        <row r="47">
          <cell r="A47" t="str">
            <v>Total</v>
          </cell>
          <cell r="D47">
            <v>6.816171162154562E-2</v>
          </cell>
          <cell r="F47">
            <v>7.2677207930782736E-2</v>
          </cell>
          <cell r="G47">
            <v>2.4999776303296327E-2</v>
          </cell>
        </row>
        <row r="49">
          <cell r="A49" t="str">
            <v>Other</v>
          </cell>
          <cell r="D49">
            <v>3.8587698824500277E-3</v>
          </cell>
          <cell r="E49">
            <v>1.4599547161861205E-3</v>
          </cell>
          <cell r="F49">
            <v>5.5205678353491437E-3</v>
          </cell>
          <cell r="G49">
            <v>5.2153575334855191E-3</v>
          </cell>
        </row>
        <row r="51">
          <cell r="A51" t="str">
            <v>Total GAF</v>
          </cell>
          <cell r="D51">
            <v>0.51293376084465037</v>
          </cell>
          <cell r="E51">
            <v>0.44237323405684081</v>
          </cell>
          <cell r="F51">
            <v>0.53520850424778776</v>
          </cell>
          <cell r="G51">
            <v>0.48722586231843767</v>
          </cell>
        </row>
        <row r="54">
          <cell r="C54" t="str">
            <v>Check - Pk</v>
          </cell>
          <cell r="D54">
            <v>1.1057999999999999</v>
          </cell>
          <cell r="E54">
            <v>1.0919000000000001</v>
          </cell>
          <cell r="F54">
            <v>1.1316999999999999</v>
          </cell>
          <cell r="G54">
            <v>1.1298999999999999</v>
          </cell>
        </row>
      </sheetData>
      <sheetData sheetId="34"/>
      <sheetData sheetId="35">
        <row r="1">
          <cell r="A1" t="str">
            <v xml:space="preserve"> </v>
          </cell>
          <cell r="F1" t="str">
            <v xml:space="preserve">Peak </v>
          </cell>
          <cell r="G1" t="str">
            <v>Peak</v>
          </cell>
          <cell r="H1" t="str">
            <v>Off-Peak</v>
          </cell>
          <cell r="I1" t="str">
            <v>Off-Peak</v>
          </cell>
        </row>
        <row r="2">
          <cell r="A2" t="str">
            <v>Line</v>
          </cell>
          <cell r="F2" t="str">
            <v xml:space="preserve">Cost </v>
          </cell>
          <cell r="G2" t="str">
            <v>Sendout</v>
          </cell>
          <cell r="H2" t="str">
            <v>Cost</v>
          </cell>
          <cell r="I2" t="str">
            <v>Sendout</v>
          </cell>
        </row>
        <row r="3">
          <cell r="A3" t="str">
            <v>No.</v>
          </cell>
          <cell r="D3" t="str">
            <v>Commodity Cost of Sendout</v>
          </cell>
          <cell r="F3" t="str">
            <v xml:space="preserve">($000) </v>
          </cell>
          <cell r="G3" t="str">
            <v>(BBTUs)</v>
          </cell>
          <cell r="H3" t="str">
            <v>($000)</v>
          </cell>
          <cell r="I3" t="str">
            <v>(BBTUs)</v>
          </cell>
        </row>
        <row r="5">
          <cell r="A5">
            <v>1</v>
          </cell>
          <cell r="D5" t="str">
            <v>Pipeline</v>
          </cell>
        </row>
        <row r="6">
          <cell r="A6">
            <v>2</v>
          </cell>
        </row>
        <row r="7">
          <cell r="A7">
            <v>3</v>
          </cell>
          <cell r="D7" t="str">
            <v>Algonquin</v>
          </cell>
        </row>
        <row r="8">
          <cell r="A8">
            <v>4</v>
          </cell>
          <cell r="D8" t="str">
            <v>Direct Purchase</v>
          </cell>
          <cell r="F8">
            <v>132562.4906504786</v>
          </cell>
          <cell r="G8">
            <v>22556.157255784059</v>
          </cell>
          <cell r="H8">
            <v>38799.284181397947</v>
          </cell>
          <cell r="I8">
            <v>8941.269299110696</v>
          </cell>
        </row>
        <row r="9">
          <cell r="D9" t="str">
            <v>Baseload Contingency</v>
          </cell>
          <cell r="F9">
            <v>0</v>
          </cell>
          <cell r="G9">
            <v>0</v>
          </cell>
        </row>
        <row r="10">
          <cell r="A10">
            <v>5</v>
          </cell>
          <cell r="D10" t="str">
            <v>Storage</v>
          </cell>
          <cell r="F10">
            <v>59341.518515104079</v>
          </cell>
          <cell r="G10">
            <v>6470.7245986090784</v>
          </cell>
          <cell r="H10">
            <v>0</v>
          </cell>
          <cell r="I10">
            <v>0</v>
          </cell>
        </row>
        <row r="11">
          <cell r="A11">
            <v>6</v>
          </cell>
        </row>
        <row r="12">
          <cell r="A12">
            <v>7</v>
          </cell>
          <cell r="D12" t="str">
            <v>Tennessee</v>
          </cell>
        </row>
        <row r="13">
          <cell r="A13">
            <v>8</v>
          </cell>
          <cell r="D13" t="str">
            <v>Direct Purchase</v>
          </cell>
          <cell r="F13">
            <v>210171.7595786418</v>
          </cell>
          <cell r="G13">
            <v>35673.793911781861</v>
          </cell>
          <cell r="H13">
            <v>89480.772797956641</v>
          </cell>
          <cell r="I13">
            <v>20469.601953441153</v>
          </cell>
        </row>
        <row r="14">
          <cell r="D14" t="str">
            <v>Baseload Contingency</v>
          </cell>
          <cell r="F14">
            <v>0</v>
          </cell>
          <cell r="G14">
            <v>0</v>
          </cell>
        </row>
        <row r="15">
          <cell r="A15">
            <v>9</v>
          </cell>
          <cell r="D15" t="str">
            <v>Storage</v>
          </cell>
          <cell r="F15">
            <v>58361.869834862948</v>
          </cell>
          <cell r="G15">
            <v>6349.6170753005226</v>
          </cell>
          <cell r="H15">
            <v>0</v>
          </cell>
          <cell r="I15">
            <v>0</v>
          </cell>
        </row>
        <row r="16">
          <cell r="A16">
            <v>10</v>
          </cell>
        </row>
        <row r="17">
          <cell r="A17">
            <v>11</v>
          </cell>
          <cell r="D17" t="str">
            <v>Canadian</v>
          </cell>
        </row>
        <row r="18">
          <cell r="A18">
            <v>12</v>
          </cell>
          <cell r="D18" t="str">
            <v>Dawn/Niagara/Waddington</v>
          </cell>
          <cell r="F18">
            <v>18574.871125992529</v>
          </cell>
          <cell r="G18">
            <v>3008.5879527739494</v>
          </cell>
          <cell r="H18">
            <v>0</v>
          </cell>
          <cell r="I18">
            <v>0</v>
          </cell>
        </row>
        <row r="19">
          <cell r="A19">
            <v>13</v>
          </cell>
          <cell r="D19" t="str">
            <v>Dracut/Beverly</v>
          </cell>
          <cell r="F19">
            <v>98.279342461112691</v>
          </cell>
          <cell r="G19">
            <v>11.592390539852618</v>
          </cell>
          <cell r="H19">
            <v>0</v>
          </cell>
          <cell r="I19">
            <v>0</v>
          </cell>
        </row>
        <row r="20">
          <cell r="A20">
            <v>14</v>
          </cell>
        </row>
        <row r="21">
          <cell r="A21">
            <v>15</v>
          </cell>
          <cell r="D21" t="str">
            <v>Total Pipeline Purchases (TP)</v>
          </cell>
          <cell r="F21">
            <v>479110.78904754098</v>
          </cell>
          <cell r="G21">
            <v>74070.473184789327</v>
          </cell>
          <cell r="H21">
            <v>128280.05697935459</v>
          </cell>
          <cell r="I21">
            <v>29410.871252551849</v>
          </cell>
        </row>
        <row r="22">
          <cell r="A22">
            <v>16</v>
          </cell>
        </row>
        <row r="23">
          <cell r="A23">
            <v>17</v>
          </cell>
          <cell r="D23" t="str">
            <v>Average Pipeline ($/MMBTU)</v>
          </cell>
          <cell r="F23">
            <v>6.4683100896664492</v>
          </cell>
          <cell r="H23">
            <v>4.3616544330771667</v>
          </cell>
        </row>
        <row r="24">
          <cell r="A24">
            <v>18</v>
          </cell>
        </row>
        <row r="25">
          <cell r="A25">
            <v>19</v>
          </cell>
          <cell r="D25" t="str">
            <v>DOMAC</v>
          </cell>
        </row>
        <row r="26">
          <cell r="A26">
            <v>20</v>
          </cell>
          <cell r="D26" t="str">
            <v>Vapor</v>
          </cell>
          <cell r="F26">
            <v>11691.969681411263</v>
          </cell>
          <cell r="G26">
            <v>2096.0774792728625</v>
          </cell>
          <cell r="H26">
            <v>0</v>
          </cell>
          <cell r="I26">
            <v>0</v>
          </cell>
        </row>
        <row r="27">
          <cell r="A27">
            <v>21</v>
          </cell>
          <cell r="D27" t="str">
            <v>Boiloff (BO)</v>
          </cell>
          <cell r="F27">
            <v>0</v>
          </cell>
          <cell r="G27">
            <v>0</v>
          </cell>
          <cell r="H27">
            <v>0</v>
          </cell>
          <cell r="I27">
            <v>0</v>
          </cell>
        </row>
        <row r="28">
          <cell r="A28">
            <v>22</v>
          </cell>
          <cell r="D28" t="str">
            <v>Boiloff Reallocation at Average Pipeline Cost (Bao)</v>
          </cell>
          <cell r="F28">
            <v>0</v>
          </cell>
          <cell r="H28">
            <v>0</v>
          </cell>
        </row>
        <row r="29">
          <cell r="A29">
            <v>23</v>
          </cell>
          <cell r="D29" t="str">
            <v>Seasonal Cost at Average Pipeline Cost</v>
          </cell>
          <cell r="F29">
            <v>11691.969681411263</v>
          </cell>
          <cell r="H29">
            <v>0</v>
          </cell>
        </row>
        <row r="30">
          <cell r="A30">
            <v>24</v>
          </cell>
        </row>
        <row r="31">
          <cell r="A31">
            <v>25</v>
          </cell>
          <cell r="D31" t="str">
            <v>BGC Supplementals</v>
          </cell>
        </row>
        <row r="32">
          <cell r="A32">
            <v>26</v>
          </cell>
          <cell r="D32" t="str">
            <v>Propane</v>
          </cell>
          <cell r="F32">
            <v>0</v>
          </cell>
          <cell r="G32">
            <v>0</v>
          </cell>
          <cell r="H32">
            <v>0</v>
          </cell>
          <cell r="I32">
            <v>0</v>
          </cell>
        </row>
        <row r="33">
          <cell r="A33">
            <v>27</v>
          </cell>
          <cell r="D33" t="str">
            <v>LNG Truck</v>
          </cell>
          <cell r="F33">
            <v>7124.1689561710391</v>
          </cell>
          <cell r="G33">
            <v>1246.5155872443388</v>
          </cell>
          <cell r="H33">
            <v>4010.4014741157562</v>
          </cell>
          <cell r="I33">
            <v>920.56041121193505</v>
          </cell>
        </row>
        <row r="34">
          <cell r="A34">
            <v>28</v>
          </cell>
          <cell r="D34" t="str">
            <v>LNG Vapor</v>
          </cell>
          <cell r="F34">
            <v>20873.060834402535</v>
          </cell>
          <cell r="G34">
            <v>2252.5396952444657</v>
          </cell>
          <cell r="H34">
            <v>0</v>
          </cell>
          <cell r="I34">
            <v>0</v>
          </cell>
        </row>
        <row r="35">
          <cell r="A35">
            <v>29</v>
          </cell>
          <cell r="D35" t="str">
            <v>LNG Boiloff  (BO)</v>
          </cell>
          <cell r="F35">
            <v>0</v>
          </cell>
          <cell r="G35">
            <v>0</v>
          </cell>
          <cell r="H35">
            <v>0</v>
          </cell>
          <cell r="I35">
            <v>0</v>
          </cell>
        </row>
        <row r="36">
          <cell r="A36">
            <v>30</v>
          </cell>
          <cell r="D36" t="str">
            <v>Boiloff Reallocation at Average Pipeline Cost (Bao)</v>
          </cell>
          <cell r="F36">
            <v>0</v>
          </cell>
          <cell r="H36">
            <v>0</v>
          </cell>
        </row>
        <row r="37">
          <cell r="A37">
            <v>31</v>
          </cell>
          <cell r="D37" t="str">
            <v>Seasonal Cost at Average Pipeline Cost</v>
          </cell>
          <cell r="F37">
            <v>27997.229790573576</v>
          </cell>
          <cell r="H37">
            <v>4010.4014741157562</v>
          </cell>
        </row>
        <row r="38">
          <cell r="A38">
            <v>32</v>
          </cell>
        </row>
        <row r="39">
          <cell r="A39">
            <v>33</v>
          </cell>
        </row>
        <row r="40">
          <cell r="A40">
            <v>34</v>
          </cell>
          <cell r="D40" t="str">
            <v>Total Commodity Cost</v>
          </cell>
        </row>
        <row r="41">
          <cell r="A41">
            <v>35</v>
          </cell>
          <cell r="F41">
            <v>518799.98851952585</v>
          </cell>
          <cell r="G41">
            <v>79665.605946551004</v>
          </cell>
          <cell r="H41">
            <v>132290.45845347035</v>
          </cell>
          <cell r="I41">
            <v>30331.431663763786</v>
          </cell>
        </row>
        <row r="42">
          <cell r="A42">
            <v>36</v>
          </cell>
          <cell r="D42" t="str">
            <v>Less:</v>
          </cell>
        </row>
        <row r="43">
          <cell r="A43">
            <v>37</v>
          </cell>
          <cell r="D43" t="str">
            <v>Storage Injections</v>
          </cell>
          <cell r="F43">
            <v>-12077.159674361403</v>
          </cell>
          <cell r="G43">
            <v>-2374.9025950360183</v>
          </cell>
          <cell r="H43">
            <v>-43888.350442831274</v>
          </cell>
          <cell r="I43">
            <v>-10273.163643619793</v>
          </cell>
        </row>
        <row r="44">
          <cell r="A44">
            <v>38</v>
          </cell>
          <cell r="D44" t="str">
            <v>Liquefaction</v>
          </cell>
          <cell r="F44">
            <v>0</v>
          </cell>
          <cell r="G44">
            <v>0</v>
          </cell>
          <cell r="H44">
            <v>0</v>
          </cell>
          <cell r="I44">
            <v>0</v>
          </cell>
        </row>
        <row r="45">
          <cell r="A45">
            <v>39</v>
          </cell>
          <cell r="D45" t="str">
            <v>LNG Truck</v>
          </cell>
          <cell r="F45">
            <v>-7124.1689561710391</v>
          </cell>
          <cell r="G45">
            <v>-1246.5155872443388</v>
          </cell>
          <cell r="H45">
            <v>-4010.4014741157562</v>
          </cell>
          <cell r="I45">
            <v>-920.56041121193505</v>
          </cell>
        </row>
        <row r="46">
          <cell r="A46">
            <v>40</v>
          </cell>
          <cell r="D46" t="str">
            <v>Add:</v>
          </cell>
        </row>
        <row r="47">
          <cell r="A47">
            <v>41</v>
          </cell>
          <cell r="D47" t="str">
            <v>Price Volatility Mitigation Plan</v>
          </cell>
          <cell r="F47">
            <v>131959.51879999999</v>
          </cell>
        </row>
        <row r="48">
          <cell r="A48">
            <v>42</v>
          </cell>
          <cell r="D48" t="str">
            <v>Commodity Cost of Sendout  (C)</v>
          </cell>
          <cell r="F48">
            <v>631558.17868899344</v>
          </cell>
          <cell r="G48">
            <v>76044.187764270639</v>
          </cell>
          <cell r="H48">
            <v>84391.706536523314</v>
          </cell>
          <cell r="I48">
            <v>19137.707608932058</v>
          </cell>
        </row>
      </sheetData>
      <sheetData sheetId="36">
        <row r="4">
          <cell r="G4" t="str">
            <v>Monthly</v>
          </cell>
          <cell r="H4" t="str">
            <v>Monthly</v>
          </cell>
          <cell r="I4" t="str">
            <v>Annual</v>
          </cell>
          <cell r="J4" t="str">
            <v>Annual</v>
          </cell>
        </row>
        <row r="5">
          <cell r="A5" t="str">
            <v>Line</v>
          </cell>
          <cell r="G5" t="str">
            <v>&lt;180 day</v>
          </cell>
          <cell r="H5" t="str">
            <v>365 day</v>
          </cell>
          <cell r="I5" t="str">
            <v>&lt;180 day</v>
          </cell>
          <cell r="J5" t="str">
            <v>365 day</v>
          </cell>
        </row>
        <row r="6">
          <cell r="A6" t="str">
            <v>No.</v>
          </cell>
          <cell r="D6" t="str">
            <v>Capacity Charges (D)</v>
          </cell>
          <cell r="F6" t="str">
            <v>Reference</v>
          </cell>
          <cell r="G6" t="str">
            <v>Charges</v>
          </cell>
          <cell r="H6" t="str">
            <v>Charges</v>
          </cell>
          <cell r="I6" t="str">
            <v>Charges</v>
          </cell>
          <cell r="J6" t="str">
            <v>Charges</v>
          </cell>
        </row>
        <row r="8">
          <cell r="A8">
            <v>1</v>
          </cell>
          <cell r="D8" t="str">
            <v>Algonquin</v>
          </cell>
        </row>
        <row r="9">
          <cell r="A9">
            <v>2</v>
          </cell>
          <cell r="D9" t="str">
            <v>Direct Purchase</v>
          </cell>
          <cell r="F9" t="str">
            <v>Pg 17 Ln 2</v>
          </cell>
          <cell r="H9">
            <v>4084.4903217488882</v>
          </cell>
          <cell r="I9">
            <v>0</v>
          </cell>
          <cell r="J9">
            <v>49013.883860986658</v>
          </cell>
        </row>
        <row r="10">
          <cell r="A10">
            <v>3</v>
          </cell>
          <cell r="D10" t="str">
            <v>Storage</v>
          </cell>
          <cell r="F10" t="str">
            <v>Pg 17 Ln 3+4</v>
          </cell>
          <cell r="G10">
            <v>1275.5364017502732</v>
          </cell>
          <cell r="H10">
            <v>0</v>
          </cell>
          <cell r="I10">
            <v>15306.436821003279</v>
          </cell>
        </row>
        <row r="11">
          <cell r="A11">
            <v>4</v>
          </cell>
        </row>
        <row r="12">
          <cell r="A12">
            <v>5</v>
          </cell>
          <cell r="D12" t="str">
            <v>Tennessee</v>
          </cell>
        </row>
        <row r="13">
          <cell r="A13">
            <v>6</v>
          </cell>
          <cell r="D13" t="str">
            <v>Direct Purchase</v>
          </cell>
          <cell r="F13" t="str">
            <v>Pg 17 Ln 5</v>
          </cell>
          <cell r="H13">
            <v>3749.5233104138456</v>
          </cell>
          <cell r="I13">
            <v>0</v>
          </cell>
          <cell r="J13">
            <v>44994.279724966145</v>
          </cell>
        </row>
        <row r="14">
          <cell r="A14">
            <v>7</v>
          </cell>
          <cell r="D14" t="str">
            <v>Storage</v>
          </cell>
          <cell r="F14" t="str">
            <v>Pg 17 Ln 6+7</v>
          </cell>
          <cell r="G14">
            <v>822.88810173366289</v>
          </cell>
          <cell r="H14">
            <v>0</v>
          </cell>
          <cell r="I14">
            <v>9874.6572208039543</v>
          </cell>
          <cell r="J14">
            <v>0</v>
          </cell>
        </row>
        <row r="15">
          <cell r="A15">
            <v>8</v>
          </cell>
        </row>
        <row r="16">
          <cell r="A16">
            <v>9</v>
          </cell>
          <cell r="D16" t="str">
            <v>Canadian</v>
          </cell>
        </row>
        <row r="17">
          <cell r="A17">
            <v>10</v>
          </cell>
          <cell r="D17" t="str">
            <v>TOTAL</v>
          </cell>
          <cell r="F17" t="str">
            <v>Pg 17 Ln 8+9+10</v>
          </cell>
          <cell r="H17">
            <v>1142.2866539088079</v>
          </cell>
          <cell r="I17">
            <v>0</v>
          </cell>
          <cell r="J17">
            <v>13707.439846905694</v>
          </cell>
        </row>
        <row r="18">
          <cell r="A18">
            <v>11</v>
          </cell>
        </row>
        <row r="19">
          <cell r="A19">
            <v>12</v>
          </cell>
          <cell r="D19" t="str">
            <v>Other</v>
          </cell>
        </row>
        <row r="20">
          <cell r="A20">
            <v>13</v>
          </cell>
          <cell r="D20" t="str">
            <v>DOMAC</v>
          </cell>
          <cell r="F20" t="str">
            <v>Pg 17 Ln 12</v>
          </cell>
          <cell r="I20">
            <v>11682.039054741723</v>
          </cell>
          <cell r="J20">
            <v>0</v>
          </cell>
        </row>
        <row r="21">
          <cell r="A21">
            <v>14</v>
          </cell>
          <cell r="D21" t="str">
            <v>Algonquin LNG</v>
          </cell>
          <cell r="F21" t="str">
            <v>Pg 17 Ln 11</v>
          </cell>
          <cell r="G21">
            <v>348.55666315532159</v>
          </cell>
          <cell r="I21">
            <v>4182.6799578638593</v>
          </cell>
        </row>
        <row r="22">
          <cell r="A22">
            <v>15</v>
          </cell>
        </row>
        <row r="23">
          <cell r="A23">
            <v>16</v>
          </cell>
          <cell r="D23" t="str">
            <v>Transgas Trucking</v>
          </cell>
          <cell r="F23" t="str">
            <v>Pg 17 Ln 13</v>
          </cell>
          <cell r="G23">
            <v>1931.1309999999999</v>
          </cell>
          <cell r="I23">
            <v>1931.1309999999999</v>
          </cell>
        </row>
        <row r="24">
          <cell r="A24">
            <v>17</v>
          </cell>
        </row>
        <row r="25">
          <cell r="A25">
            <v>18</v>
          </cell>
          <cell r="D25" t="str">
            <v>Peaking Supplies</v>
          </cell>
          <cell r="I25">
            <v>0</v>
          </cell>
        </row>
        <row r="26">
          <cell r="A26">
            <v>19</v>
          </cell>
        </row>
        <row r="27">
          <cell r="A27">
            <v>20</v>
          </cell>
          <cell r="D27" t="str">
            <v>Local Storage &amp; Production</v>
          </cell>
          <cell r="I27">
            <v>16376.664999999999</v>
          </cell>
          <cell r="J27" t="str">
            <v xml:space="preserve"> </v>
          </cell>
        </row>
        <row r="28">
          <cell r="A28">
            <v>21</v>
          </cell>
          <cell r="D28" t="str">
            <v>(Latest Test Year * 85%)</v>
          </cell>
        </row>
        <row r="29">
          <cell r="A29">
            <v>22</v>
          </cell>
        </row>
        <row r="30">
          <cell r="A30">
            <v>23</v>
          </cell>
          <cell r="D30" t="str">
            <v>Annual Capacity Charges</v>
          </cell>
          <cell r="G30">
            <v>4378.1121666392573</v>
          </cell>
          <cell r="H30">
            <v>8976.3002860715424</v>
          </cell>
          <cell r="I30">
            <v>59353.609054412824</v>
          </cell>
          <cell r="J30">
            <v>107715.60343285849</v>
          </cell>
        </row>
        <row r="31">
          <cell r="A31">
            <v>24</v>
          </cell>
        </row>
        <row r="32">
          <cell r="A32">
            <v>25</v>
          </cell>
          <cell r="D32" t="str">
            <v>Total Capacity Charges</v>
          </cell>
          <cell r="I32">
            <v>59353.609054412824</v>
          </cell>
          <cell r="J32">
            <v>107715.60343285849</v>
          </cell>
        </row>
        <row r="33">
          <cell r="A33">
            <v>26</v>
          </cell>
        </row>
        <row r="34">
          <cell r="A34">
            <v>27</v>
          </cell>
          <cell r="D34" t="str">
            <v>Percent Peak Allocation</v>
          </cell>
          <cell r="J34">
            <v>0.86040000000000005</v>
          </cell>
        </row>
        <row r="35">
          <cell r="A35">
            <v>28</v>
          </cell>
          <cell r="D35" t="str">
            <v xml:space="preserve">365 Day Charges Allocated to Peak  </v>
          </cell>
          <cell r="I35">
            <v>92678.505193631456</v>
          </cell>
          <cell r="J35">
            <v>-92678.505193631456</v>
          </cell>
        </row>
        <row r="36">
          <cell r="A36">
            <v>29</v>
          </cell>
        </row>
        <row r="37">
          <cell r="A37">
            <v>30</v>
          </cell>
          <cell r="D37" t="str">
            <v>Total Peak Charges  (Dp)</v>
          </cell>
          <cell r="I37">
            <v>152032.11424804426</v>
          </cell>
        </row>
        <row r="38">
          <cell r="A38">
            <v>31</v>
          </cell>
          <cell r="D38" t="str">
            <v>Off-Peak Charges  (Dop)</v>
          </cell>
          <cell r="J38">
            <v>15037.098239227038</v>
          </cell>
        </row>
      </sheetData>
      <sheetData sheetId="37">
        <row r="4">
          <cell r="H4" t="str">
            <v xml:space="preserve">Peak </v>
          </cell>
          <cell r="I4" t="str">
            <v>Peak</v>
          </cell>
          <cell r="J4" t="str">
            <v>Off-Peak</v>
          </cell>
          <cell r="K4" t="str">
            <v>Off-Peak</v>
          </cell>
        </row>
        <row r="5">
          <cell r="A5" t="str">
            <v>Line</v>
          </cell>
          <cell r="F5" t="str">
            <v>Reference</v>
          </cell>
          <cell r="G5" t="str">
            <v>Reference</v>
          </cell>
          <cell r="H5" t="str">
            <v xml:space="preserve">Cost </v>
          </cell>
          <cell r="I5" t="str">
            <v>Sales</v>
          </cell>
          <cell r="J5" t="str">
            <v>Cost</v>
          </cell>
          <cell r="K5" t="str">
            <v>Sales</v>
          </cell>
        </row>
        <row r="6">
          <cell r="A6" t="str">
            <v>No.</v>
          </cell>
          <cell r="D6" t="str">
            <v>Commodity Credits</v>
          </cell>
          <cell r="F6" t="str">
            <v>Cost ($000's)</v>
          </cell>
          <cell r="G6" t="str">
            <v>Sales (BBTU's)</v>
          </cell>
          <cell r="H6" t="str">
            <v xml:space="preserve">($000) </v>
          </cell>
          <cell r="I6" t="str">
            <v>(BBTUs)</v>
          </cell>
          <cell r="J6" t="str">
            <v>($000)</v>
          </cell>
          <cell r="K6" t="str">
            <v>(BBTUs)</v>
          </cell>
        </row>
        <row r="8">
          <cell r="A8">
            <v>1</v>
          </cell>
          <cell r="D8" t="str">
            <v>Commodity Gas Costs</v>
          </cell>
        </row>
        <row r="9">
          <cell r="A9">
            <v>2</v>
          </cell>
          <cell r="D9" t="str">
            <v>Interruptible Sales</v>
          </cell>
          <cell r="F9" t="str">
            <v>Page 17 Line 47</v>
          </cell>
          <cell r="G9" t="str">
            <v>Page 20 Line 1</v>
          </cell>
          <cell r="H9">
            <v>0</v>
          </cell>
          <cell r="I9">
            <v>0</v>
          </cell>
          <cell r="J9">
            <v>0</v>
          </cell>
          <cell r="K9">
            <v>0</v>
          </cell>
        </row>
        <row r="10">
          <cell r="A10">
            <v>3</v>
          </cell>
          <cell r="D10" t="str">
            <v>Non-Core Contracts</v>
          </cell>
          <cell r="F10" t="str">
            <v>Page 17 Line 53</v>
          </cell>
          <cell r="G10" t="str">
            <v>Page 18 Line 43</v>
          </cell>
          <cell r="H10">
            <v>0</v>
          </cell>
          <cell r="I10">
            <v>0</v>
          </cell>
          <cell r="J10">
            <v>0</v>
          </cell>
          <cell r="K10">
            <v>0</v>
          </cell>
        </row>
        <row r="11">
          <cell r="A11">
            <v>4</v>
          </cell>
          <cell r="D11" t="str">
            <v>Canadian Supply Assignment</v>
          </cell>
          <cell r="H11">
            <v>0</v>
          </cell>
          <cell r="I11">
            <v>0</v>
          </cell>
          <cell r="J11">
            <v>0</v>
          </cell>
          <cell r="K11">
            <v>0</v>
          </cell>
        </row>
        <row r="12">
          <cell r="A12">
            <v>5</v>
          </cell>
        </row>
        <row r="13">
          <cell r="A13">
            <v>6</v>
          </cell>
          <cell r="D13" t="str">
            <v>Total Commodity Credits</v>
          </cell>
          <cell r="H13">
            <v>0</v>
          </cell>
          <cell r="I13">
            <v>0</v>
          </cell>
          <cell r="J13">
            <v>0</v>
          </cell>
          <cell r="K13">
            <v>0</v>
          </cell>
        </row>
        <row r="16">
          <cell r="G16" t="str">
            <v>Capacity</v>
          </cell>
          <cell r="H16" t="str">
            <v>Off System</v>
          </cell>
          <cell r="I16" t="str">
            <v>Downstream</v>
          </cell>
        </row>
        <row r="17">
          <cell r="A17" t="str">
            <v>Line</v>
          </cell>
          <cell r="G17" t="str">
            <v>Release</v>
          </cell>
          <cell r="H17" t="str">
            <v>Sales</v>
          </cell>
          <cell r="I17" t="str">
            <v>Asset Lease</v>
          </cell>
          <cell r="J17" t="str">
            <v>Total</v>
          </cell>
        </row>
        <row r="18">
          <cell r="A18" t="str">
            <v>No.</v>
          </cell>
          <cell r="D18" t="str">
            <v>Capacity Credits</v>
          </cell>
          <cell r="F18" t="str">
            <v>Reference</v>
          </cell>
          <cell r="G18" t="str">
            <v>Capacity Credit</v>
          </cell>
          <cell r="H18" t="str">
            <v>Capacity Credit</v>
          </cell>
          <cell r="I18" t="str">
            <v>Capacity Credit</v>
          </cell>
        </row>
        <row r="19">
          <cell r="A19">
            <v>7</v>
          </cell>
        </row>
        <row r="20">
          <cell r="A20">
            <v>8</v>
          </cell>
          <cell r="D20" t="str">
            <v>Economic Benefits</v>
          </cell>
        </row>
        <row r="21">
          <cell r="A21">
            <v>9</v>
          </cell>
        </row>
        <row r="22">
          <cell r="A22">
            <v>10</v>
          </cell>
          <cell r="D22" t="str">
            <v>Capacity Benefits (CM)</v>
          </cell>
          <cell r="F22" t="str">
            <v>Page 21 Line 1,3, or 5</v>
          </cell>
          <cell r="G22">
            <v>0</v>
          </cell>
          <cell r="H22">
            <v>4000.0000000000005</v>
          </cell>
          <cell r="I22">
            <v>0</v>
          </cell>
          <cell r="J22">
            <v>4000.0000000000005</v>
          </cell>
        </row>
        <row r="23">
          <cell r="A23">
            <v>11</v>
          </cell>
        </row>
        <row r="24">
          <cell r="A24">
            <v>12</v>
          </cell>
          <cell r="D24" t="str">
            <v>Allocation of Threshold</v>
          </cell>
        </row>
        <row r="25">
          <cell r="A25">
            <v>13</v>
          </cell>
          <cell r="D25" t="str">
            <v>Capacity Release Threshold</v>
          </cell>
          <cell r="G25">
            <v>0</v>
          </cell>
          <cell r="H25">
            <v>4000.0000000000005</v>
          </cell>
          <cell r="I25">
            <v>0</v>
          </cell>
          <cell r="J25">
            <v>4000.0000000000005</v>
          </cell>
        </row>
        <row r="26">
          <cell r="A26">
            <v>14</v>
          </cell>
        </row>
        <row r="27">
          <cell r="A27">
            <v>15</v>
          </cell>
          <cell r="D27" t="str">
            <v>Credits above Threshold</v>
          </cell>
          <cell r="G27">
            <v>0</v>
          </cell>
          <cell r="H27">
            <v>0</v>
          </cell>
          <cell r="I27">
            <v>0</v>
          </cell>
          <cell r="J27">
            <v>0</v>
          </cell>
        </row>
        <row r="28">
          <cell r="A28">
            <v>16</v>
          </cell>
        </row>
        <row r="29">
          <cell r="A29">
            <v>17</v>
          </cell>
          <cell r="D29" t="str">
            <v>Credits To Share</v>
          </cell>
          <cell r="G29">
            <v>0</v>
          </cell>
          <cell r="H29">
            <v>0</v>
          </cell>
          <cell r="I29">
            <v>0</v>
          </cell>
          <cell r="J29">
            <v>0</v>
          </cell>
        </row>
        <row r="30">
          <cell r="A30">
            <v>18</v>
          </cell>
          <cell r="D30" t="str">
            <v>Core Customer Allocation %</v>
          </cell>
          <cell r="G30">
            <v>0.75</v>
          </cell>
          <cell r="H30">
            <v>0.75</v>
          </cell>
          <cell r="I30">
            <v>0.75</v>
          </cell>
          <cell r="J30">
            <v>0.75</v>
          </cell>
        </row>
        <row r="31">
          <cell r="A31">
            <v>19</v>
          </cell>
          <cell r="D31" t="str">
            <v>Core Customer Allocation $</v>
          </cell>
          <cell r="G31">
            <v>0</v>
          </cell>
          <cell r="H31">
            <v>0</v>
          </cell>
          <cell r="I31">
            <v>0</v>
          </cell>
          <cell r="J31">
            <v>0</v>
          </cell>
        </row>
        <row r="32">
          <cell r="A32">
            <v>20</v>
          </cell>
          <cell r="D32" t="str">
            <v>Threshold (from above)</v>
          </cell>
          <cell r="G32">
            <v>0</v>
          </cell>
          <cell r="H32">
            <v>4000.0000000000005</v>
          </cell>
          <cell r="I32">
            <v>0</v>
          </cell>
          <cell r="J32">
            <v>4000.0000000000005</v>
          </cell>
        </row>
        <row r="33">
          <cell r="A33">
            <v>21</v>
          </cell>
          <cell r="D33" t="str">
            <v>Total Credit Flow Through</v>
          </cell>
          <cell r="G33">
            <v>0</v>
          </cell>
          <cell r="H33">
            <v>4000.0000000000005</v>
          </cell>
          <cell r="I33">
            <v>0</v>
          </cell>
          <cell r="J33">
            <v>4000.0000000000005</v>
          </cell>
        </row>
        <row r="34">
          <cell r="A34">
            <v>22</v>
          </cell>
        </row>
        <row r="35">
          <cell r="A35">
            <v>23</v>
          </cell>
          <cell r="D35" t="str">
            <v>Percentage Allocation to Peak (PR)</v>
          </cell>
          <cell r="G35">
            <v>0.86040000000000005</v>
          </cell>
          <cell r="H35">
            <v>0.86040000000000005</v>
          </cell>
          <cell r="I35">
            <v>0.86040000000000005</v>
          </cell>
          <cell r="J35">
            <v>0.86040000000000005</v>
          </cell>
        </row>
        <row r="36">
          <cell r="A36">
            <v>24</v>
          </cell>
          <cell r="D36" t="str">
            <v>Credits Allocated to Peak</v>
          </cell>
          <cell r="G36">
            <v>0</v>
          </cell>
          <cell r="H36">
            <v>3441.6</v>
          </cell>
          <cell r="I36">
            <v>0</v>
          </cell>
          <cell r="J36">
            <v>3441.6</v>
          </cell>
        </row>
        <row r="37">
          <cell r="A37">
            <v>25</v>
          </cell>
          <cell r="D37" t="str">
            <v>Credits Allocated to Off-Peak</v>
          </cell>
          <cell r="G37">
            <v>0</v>
          </cell>
          <cell r="H37">
            <v>558.40000000000055</v>
          </cell>
          <cell r="I37">
            <v>0</v>
          </cell>
          <cell r="J37">
            <v>558.40000000000055</v>
          </cell>
        </row>
      </sheetData>
      <sheetData sheetId="38" refreshError="1"/>
      <sheetData sheetId="39" refreshError="1"/>
      <sheetData sheetId="40">
        <row r="4">
          <cell r="A4" t="str">
            <v>Line</v>
          </cell>
          <cell r="F4" t="str">
            <v>Demand</v>
          </cell>
          <cell r="G4" t="str">
            <v>Commodity</v>
          </cell>
        </row>
        <row r="5">
          <cell r="A5" t="str">
            <v>No.</v>
          </cell>
          <cell r="D5" t="str">
            <v xml:space="preserve"> Supplier Refunds (R1, R2)</v>
          </cell>
          <cell r="F5" t="str">
            <v xml:space="preserve">Account 242.1  </v>
          </cell>
          <cell r="G5" t="str">
            <v xml:space="preserve">Account 242.2  </v>
          </cell>
        </row>
        <row r="7">
          <cell r="A7">
            <v>1</v>
          </cell>
          <cell r="D7" t="str">
            <v>Established Refund Program -  R1</v>
          </cell>
        </row>
        <row r="8">
          <cell r="A8">
            <v>2</v>
          </cell>
        </row>
        <row r="9">
          <cell r="A9">
            <v>3</v>
          </cell>
          <cell r="D9" t="str">
            <v>Total Refund Program Amount Previously Filed</v>
          </cell>
          <cell r="F9">
            <v>0</v>
          </cell>
          <cell r="G9">
            <v>0</v>
          </cell>
        </row>
        <row r="10">
          <cell r="A10">
            <v>4</v>
          </cell>
          <cell r="D10" t="str">
            <v>Amount Refunded During First 3 Months</v>
          </cell>
          <cell r="F10">
            <v>0</v>
          </cell>
          <cell r="G10">
            <v>0</v>
          </cell>
        </row>
        <row r="11">
          <cell r="A11">
            <v>5</v>
          </cell>
          <cell r="D11" t="str">
            <v>Amount Expected to be Refunded During</v>
          </cell>
        </row>
        <row r="12">
          <cell r="A12">
            <v>6</v>
          </cell>
          <cell r="D12" t="str">
            <v xml:space="preserve">   Last 3 Months of Current Season:</v>
          </cell>
          <cell r="F12">
            <v>0</v>
          </cell>
          <cell r="G12">
            <v>0</v>
          </cell>
        </row>
        <row r="13">
          <cell r="A13">
            <v>7</v>
          </cell>
          <cell r="D13" t="str">
            <v>Adjustment to Program Forecast:</v>
          </cell>
          <cell r="F13">
            <v>0</v>
          </cell>
          <cell r="G13">
            <v>0</v>
          </cell>
        </row>
        <row r="14">
          <cell r="A14">
            <v>8</v>
          </cell>
          <cell r="D14" t="str">
            <v>Amount Expected to be Refunded During</v>
          </cell>
        </row>
        <row r="15">
          <cell r="A15">
            <v>9</v>
          </cell>
          <cell r="D15" t="str">
            <v xml:space="preserve">   Last 6 Months of the Program:</v>
          </cell>
          <cell r="F15">
            <v>0</v>
          </cell>
          <cell r="G15">
            <v>0</v>
          </cell>
        </row>
        <row r="16">
          <cell r="A16">
            <v>10</v>
          </cell>
          <cell r="D16" t="str">
            <v>Forecast 6-Month Sales Volume (MTherms)</v>
          </cell>
          <cell r="F16">
            <v>127893.80995696207</v>
          </cell>
          <cell r="G16">
            <v>127893.80995696207</v>
          </cell>
        </row>
        <row r="17">
          <cell r="A17">
            <v>11</v>
          </cell>
        </row>
        <row r="18">
          <cell r="A18">
            <v>12</v>
          </cell>
        </row>
        <row r="19">
          <cell r="A19">
            <v>13</v>
          </cell>
          <cell r="D19" t="str">
            <v>R1 Per Unit Refund Factor</v>
          </cell>
          <cell r="F19">
            <v>0</v>
          </cell>
          <cell r="G19">
            <v>0</v>
          </cell>
        </row>
        <row r="20">
          <cell r="A20">
            <v>14</v>
          </cell>
        </row>
        <row r="21">
          <cell r="A21">
            <v>15</v>
          </cell>
        </row>
        <row r="22">
          <cell r="A22">
            <v>16</v>
          </cell>
          <cell r="D22" t="str">
            <v>New Refund Program - R2</v>
          </cell>
        </row>
        <row r="23">
          <cell r="A23">
            <v>17</v>
          </cell>
        </row>
        <row r="24">
          <cell r="A24">
            <v>18</v>
          </cell>
          <cell r="D24" t="str">
            <v>Accumulating Monies: Principal Balance</v>
          </cell>
          <cell r="F24">
            <v>0</v>
          </cell>
          <cell r="G24">
            <v>0</v>
          </cell>
        </row>
        <row r="25">
          <cell r="A25">
            <v>19</v>
          </cell>
          <cell r="D25" t="str">
            <v>Add: Pre-Program Initiation Interest</v>
          </cell>
          <cell r="F25">
            <v>0</v>
          </cell>
          <cell r="G25">
            <v>0</v>
          </cell>
        </row>
        <row r="26">
          <cell r="A26">
            <v>20</v>
          </cell>
          <cell r="D26" t="str">
            <v>Add: Post-Program Initiation Interest</v>
          </cell>
          <cell r="F26">
            <v>0</v>
          </cell>
          <cell r="G26">
            <v>0</v>
          </cell>
        </row>
        <row r="27">
          <cell r="A27">
            <v>21</v>
          </cell>
          <cell r="D27" t="str">
            <v>Total R2 Refund Program Amount:</v>
          </cell>
          <cell r="F27">
            <v>0</v>
          </cell>
          <cell r="G27">
            <v>0</v>
          </cell>
        </row>
        <row r="28">
          <cell r="A28">
            <v>22</v>
          </cell>
        </row>
        <row r="29">
          <cell r="A29">
            <v>23</v>
          </cell>
        </row>
        <row r="30">
          <cell r="A30">
            <v>24</v>
          </cell>
          <cell r="D30" t="str">
            <v>Forecast 12-Month Sales Volume  (MTherms)</v>
          </cell>
          <cell r="F30">
            <v>646721.91759208764</v>
          </cell>
          <cell r="G30">
            <v>646721.91759208764</v>
          </cell>
        </row>
        <row r="31">
          <cell r="A31">
            <v>25</v>
          </cell>
        </row>
        <row r="32">
          <cell r="A32">
            <v>26</v>
          </cell>
          <cell r="D32" t="str">
            <v>R2 Per Unit Refund Factor</v>
          </cell>
          <cell r="F32">
            <v>0</v>
          </cell>
          <cell r="G32">
            <v>0</v>
          </cell>
        </row>
      </sheetData>
      <sheetData sheetId="41">
        <row r="4">
          <cell r="A4" t="str">
            <v>Line</v>
          </cell>
          <cell r="F4" t="str">
            <v>Peak</v>
          </cell>
          <cell r="G4" t="str">
            <v>Off-Peak</v>
          </cell>
          <cell r="H4" t="str">
            <v>Year</v>
          </cell>
          <cell r="I4" t="str">
            <v>Peak</v>
          </cell>
          <cell r="J4" t="str">
            <v>Off-Peak</v>
          </cell>
          <cell r="K4" t="str">
            <v>Year</v>
          </cell>
        </row>
        <row r="5">
          <cell r="A5" t="str">
            <v>No.</v>
          </cell>
          <cell r="D5" t="str">
            <v>Normal CGAC Billing Volumes</v>
          </cell>
          <cell r="F5" t="str">
            <v>(MTherms)</v>
          </cell>
          <cell r="G5" t="str">
            <v>(MTherms)</v>
          </cell>
          <cell r="H5" t="str">
            <v>(MTherms)</v>
          </cell>
          <cell r="I5" t="str">
            <v>(MTherms)</v>
          </cell>
          <cell r="J5" t="str">
            <v>(MTherms)</v>
          </cell>
          <cell r="K5" t="str">
            <v>(MTherms)</v>
          </cell>
        </row>
        <row r="7">
          <cell r="A7">
            <v>1</v>
          </cell>
          <cell r="D7" t="str">
            <v>Sales</v>
          </cell>
        </row>
        <row r="8">
          <cell r="A8">
            <v>2</v>
          </cell>
          <cell r="D8" t="str">
            <v>Residential</v>
          </cell>
          <cell r="F8">
            <v>522520.8532811125</v>
          </cell>
          <cell r="G8">
            <v>125826.73623820588</v>
          </cell>
          <cell r="H8">
            <v>648347.58951931843</v>
          </cell>
          <cell r="I8">
            <v>371469.03021095705</v>
          </cell>
          <cell r="J8">
            <v>87308.685511115051</v>
          </cell>
          <cell r="K8">
            <v>458777.71572207211</v>
          </cell>
        </row>
        <row r="9">
          <cell r="A9">
            <v>3</v>
          </cell>
          <cell r="D9" t="str">
            <v>Commercial/Industrial</v>
          </cell>
          <cell r="F9">
            <v>202588.62033363467</v>
          </cell>
          <cell r="G9">
            <v>56551.673870622355</v>
          </cell>
          <cell r="H9">
            <v>259140.29420425702</v>
          </cell>
          <cell r="I9">
            <v>147359.07742416847</v>
          </cell>
          <cell r="J9">
            <v>40585.124445847017</v>
          </cell>
          <cell r="K9">
            <v>187944.20187001547</v>
          </cell>
        </row>
        <row r="10">
          <cell r="A10">
            <v>4</v>
          </cell>
        </row>
        <row r="11">
          <cell r="A11">
            <v>5</v>
          </cell>
          <cell r="D11" t="str">
            <v>Total Firm Sales</v>
          </cell>
          <cell r="F11">
            <v>725109.4736147474</v>
          </cell>
          <cell r="G11">
            <v>182378.41010882822</v>
          </cell>
          <cell r="H11">
            <v>907487.88372357539</v>
          </cell>
          <cell r="I11">
            <v>518828.10763512552</v>
          </cell>
          <cell r="J11">
            <v>127893.80995696207</v>
          </cell>
          <cell r="K11">
            <v>646721.91759208753</v>
          </cell>
        </row>
        <row r="12">
          <cell r="A12">
            <v>6</v>
          </cell>
        </row>
        <row r="13">
          <cell r="A13">
            <v>7</v>
          </cell>
          <cell r="D13" t="str">
            <v>Transportation</v>
          </cell>
        </row>
        <row r="14">
          <cell r="A14">
            <v>8</v>
          </cell>
          <cell r="D14" t="str">
            <v>Residential</v>
          </cell>
          <cell r="F14">
            <v>0</v>
          </cell>
          <cell r="G14">
            <v>0</v>
          </cell>
          <cell r="H14">
            <v>0</v>
          </cell>
          <cell r="K14">
            <v>0</v>
          </cell>
        </row>
        <row r="15">
          <cell r="A15">
            <v>9</v>
          </cell>
          <cell r="D15" t="str">
            <v>Commercial/Industrial</v>
          </cell>
          <cell r="F15">
            <v>199768.78965867881</v>
          </cell>
          <cell r="G15">
            <v>79949.901324798731</v>
          </cell>
          <cell r="H15">
            <v>279718.69098347751</v>
          </cell>
          <cell r="I15">
            <v>157608.24048818956</v>
          </cell>
          <cell r="J15">
            <v>60672.43035588802</v>
          </cell>
          <cell r="K15">
            <v>218280.6708440776</v>
          </cell>
        </row>
        <row r="16">
          <cell r="A16">
            <v>10</v>
          </cell>
        </row>
        <row r="17">
          <cell r="A17">
            <v>11</v>
          </cell>
          <cell r="D17" t="str">
            <v>Total Firm Transportation</v>
          </cell>
          <cell r="F17">
            <v>187339.62176931021</v>
          </cell>
          <cell r="G17">
            <v>75417.521358198952</v>
          </cell>
          <cell r="H17">
            <v>279718.69098347751</v>
          </cell>
          <cell r="I17">
            <v>157608.24048818956</v>
          </cell>
          <cell r="J17">
            <v>60672.43035588802</v>
          </cell>
          <cell r="K17">
            <v>218280.6708440776</v>
          </cell>
        </row>
        <row r="18">
          <cell r="A18">
            <v>12</v>
          </cell>
          <cell r="H18" t="str">
            <v xml:space="preserve"> </v>
          </cell>
          <cell r="K18" t="str">
            <v xml:space="preserve"> </v>
          </cell>
        </row>
        <row r="19">
          <cell r="A19">
            <v>13</v>
          </cell>
          <cell r="D19" t="str">
            <v>Throughput</v>
          </cell>
          <cell r="H19" t="str">
            <v xml:space="preserve"> </v>
          </cell>
          <cell r="K19" t="str">
            <v xml:space="preserve"> </v>
          </cell>
        </row>
        <row r="20">
          <cell r="A20">
            <v>14</v>
          </cell>
          <cell r="D20" t="str">
            <v>Residential</v>
          </cell>
          <cell r="F20">
            <v>522520.8532811125</v>
          </cell>
          <cell r="G20">
            <v>125826.73623820588</v>
          </cell>
          <cell r="H20">
            <v>648347.58951931843</v>
          </cell>
          <cell r="I20">
            <v>371469.03021095705</v>
          </cell>
          <cell r="J20">
            <v>87308.685511115051</v>
          </cell>
          <cell r="K20">
            <v>458777.71572207211</v>
          </cell>
        </row>
        <row r="21">
          <cell r="A21">
            <v>15</v>
          </cell>
          <cell r="D21" t="str">
            <v>Commercial/Industrial</v>
          </cell>
          <cell r="F21">
            <v>402357.40999231348</v>
          </cell>
          <cell r="G21">
            <v>136501.57519542109</v>
          </cell>
          <cell r="H21">
            <v>538858.98518773448</v>
          </cell>
          <cell r="I21">
            <v>304967.31791235803</v>
          </cell>
          <cell r="J21">
            <v>101257.55480173504</v>
          </cell>
          <cell r="K21">
            <v>406224.87271409307</v>
          </cell>
        </row>
        <row r="22">
          <cell r="A22">
            <v>16</v>
          </cell>
        </row>
        <row r="23">
          <cell r="A23">
            <v>17</v>
          </cell>
          <cell r="D23" t="str">
            <v>Total Firm Throughput</v>
          </cell>
          <cell r="F23">
            <v>924878.26327342598</v>
          </cell>
          <cell r="G23">
            <v>262328.31143362698</v>
          </cell>
          <cell r="H23">
            <v>1187206.5747070529</v>
          </cell>
          <cell r="I23">
            <v>676436.34812331502</v>
          </cell>
          <cell r="J23">
            <v>188566.2403128501</v>
          </cell>
          <cell r="K23">
            <v>865002.58843616513</v>
          </cell>
        </row>
      </sheetData>
      <sheetData sheetId="42" refreshError="1"/>
      <sheetData sheetId="43">
        <row r="8">
          <cell r="A8" t="str">
            <v>Mass. LDC  GAS  COMPANY</v>
          </cell>
        </row>
        <row r="9">
          <cell r="A9" t="str">
            <v>GAS COST FORECAST - As Filed</v>
          </cell>
          <cell r="E9" t="str">
            <v>As-Filed</v>
          </cell>
          <cell r="F9" t="str">
            <v>As-Filed</v>
          </cell>
          <cell r="G9" t="str">
            <v>As-Filed</v>
          </cell>
          <cell r="H9" t="str">
            <v>As-Filed</v>
          </cell>
          <cell r="I9" t="str">
            <v>As-Filed</v>
          </cell>
          <cell r="J9" t="str">
            <v>As-Filed</v>
          </cell>
          <cell r="K9" t="str">
            <v>As-Filed</v>
          </cell>
          <cell r="L9" t="str">
            <v>As-Filed</v>
          </cell>
          <cell r="M9" t="str">
            <v>As-Filed</v>
          </cell>
          <cell r="N9" t="str">
            <v>As-Filed</v>
          </cell>
          <cell r="O9" t="str">
            <v>As-Filed</v>
          </cell>
          <cell r="P9" t="str">
            <v>As-Filed</v>
          </cell>
          <cell r="Q9" t="str">
            <v>As-Filed</v>
          </cell>
          <cell r="R9" t="str">
            <v>As-Filed</v>
          </cell>
          <cell r="S9" t="str">
            <v>As-Filed</v>
          </cell>
        </row>
        <row r="10">
          <cell r="A10" t="str">
            <v>COST OF GAS ($000)</v>
          </cell>
          <cell r="E10">
            <v>39753</v>
          </cell>
          <cell r="F10">
            <v>39784</v>
          </cell>
          <cell r="G10">
            <v>39815</v>
          </cell>
          <cell r="H10">
            <v>39846</v>
          </cell>
          <cell r="I10">
            <v>39877</v>
          </cell>
          <cell r="J10">
            <v>39908</v>
          </cell>
          <cell r="K10">
            <v>39939</v>
          </cell>
          <cell r="L10">
            <v>39970</v>
          </cell>
          <cell r="M10">
            <v>40001</v>
          </cell>
          <cell r="N10">
            <v>40032</v>
          </cell>
          <cell r="O10">
            <v>40063</v>
          </cell>
          <cell r="P10">
            <v>40094</v>
          </cell>
          <cell r="Q10" t="str">
            <v>Total</v>
          </cell>
          <cell r="R10" t="str">
            <v>Peak</v>
          </cell>
          <cell r="S10" t="str">
            <v>Off-Peak</v>
          </cell>
        </row>
        <row r="12">
          <cell r="A12">
            <v>1</v>
          </cell>
          <cell r="B12" t="str">
            <v>DEMAND</v>
          </cell>
        </row>
        <row r="13">
          <cell r="A13">
            <v>2</v>
          </cell>
          <cell r="B13" t="str">
            <v>AGT Direct Purchase</v>
          </cell>
          <cell r="E13">
            <v>4148.3942453076752</v>
          </cell>
          <cell r="F13">
            <v>4286.7863206379916</v>
          </cell>
          <cell r="G13">
            <v>4287.6912923108084</v>
          </cell>
          <cell r="H13">
            <v>3872.1812582620391</v>
          </cell>
          <cell r="I13">
            <v>4291.8367177851351</v>
          </cell>
          <cell r="J13">
            <v>4150.5137879893991</v>
          </cell>
          <cell r="K13">
            <v>4037.9610672019085</v>
          </cell>
          <cell r="L13">
            <v>3910.2274036198646</v>
          </cell>
          <cell r="M13">
            <v>4043.1634234018966</v>
          </cell>
          <cell r="N13">
            <v>4043.5386500241648</v>
          </cell>
          <cell r="O13">
            <v>3908.1837989834776</v>
          </cell>
          <cell r="P13">
            <v>4033.4058954623019</v>
          </cell>
          <cell r="Q13">
            <v>49013.883860986658</v>
          </cell>
          <cell r="R13">
            <v>25037.403622293048</v>
          </cell>
          <cell r="S13">
            <v>23976.480238693617</v>
          </cell>
        </row>
        <row r="14">
          <cell r="A14">
            <v>3</v>
          </cell>
          <cell r="B14" t="str">
            <v>AGT Storage Capacity</v>
          </cell>
          <cell r="E14">
            <v>1084.8520678757241</v>
          </cell>
          <cell r="F14">
            <v>1121.0431626034074</v>
          </cell>
          <cell r="G14">
            <v>1121.2798229429434</v>
          </cell>
          <cell r="H14">
            <v>1012.6192441730279</v>
          </cell>
          <cell r="I14">
            <v>1122.3638986435919</v>
          </cell>
          <cell r="J14">
            <v>1085.4063522868116</v>
          </cell>
          <cell r="K14">
            <v>1055.972541353952</v>
          </cell>
          <cell r="L14">
            <v>1022.5687419848194</v>
          </cell>
          <cell r="M14">
            <v>1057.3330164071049</v>
          </cell>
          <cell r="N14">
            <v>1057.4311424175605</v>
          </cell>
          <cell r="O14">
            <v>1022.0343162324425</v>
          </cell>
          <cell r="P14">
            <v>1054.7813123653305</v>
          </cell>
          <cell r="Q14">
            <v>12817.685619286716</v>
          </cell>
          <cell r="R14">
            <v>6547.5645485255063</v>
          </cell>
          <cell r="S14">
            <v>6270.1210707612099</v>
          </cell>
        </row>
        <row r="15">
          <cell r="A15">
            <v>4</v>
          </cell>
          <cell r="B15" t="str">
            <v>AGT Short Haul Transportation</v>
          </cell>
          <cell r="E15">
            <v>210.64074808855031</v>
          </cell>
          <cell r="F15">
            <v>217.66780688607852</v>
          </cell>
          <cell r="G15">
            <v>217.71375813827126</v>
          </cell>
          <cell r="H15">
            <v>196.6156321563131</v>
          </cell>
          <cell r="I15">
            <v>217.92424814269771</v>
          </cell>
          <cell r="J15">
            <v>210.74837094927261</v>
          </cell>
          <cell r="K15">
            <v>205.03334293984565</v>
          </cell>
          <cell r="L15">
            <v>198.54748049235852</v>
          </cell>
          <cell r="M15">
            <v>205.29750013826725</v>
          </cell>
          <cell r="N15">
            <v>205.31655281545835</v>
          </cell>
          <cell r="O15">
            <v>198.443713496275</v>
          </cell>
          <cell r="P15">
            <v>204.80204747317495</v>
          </cell>
          <cell r="Q15">
            <v>2488.7512017165627</v>
          </cell>
          <cell r="R15">
            <v>1271.3105643611834</v>
          </cell>
          <cell r="S15">
            <v>1217.4406373553797</v>
          </cell>
        </row>
        <row r="16">
          <cell r="A16">
            <v>5</v>
          </cell>
          <cell r="B16" t="str">
            <v>TGP Direct Purchase</v>
          </cell>
          <cell r="E16">
            <v>3808.1865051176537</v>
          </cell>
          <cell r="F16">
            <v>3935.2291154684563</v>
          </cell>
          <cell r="G16">
            <v>3936.0598708663629</v>
          </cell>
          <cell r="H16">
            <v>3554.625607188239</v>
          </cell>
          <cell r="I16">
            <v>3939.865332067925</v>
          </cell>
          <cell r="J16">
            <v>3810.1322251626302</v>
          </cell>
          <cell r="K16">
            <v>3706.8098967937635</v>
          </cell>
          <cell r="L16">
            <v>3589.5516071669781</v>
          </cell>
          <cell r="M16">
            <v>3711.5856103600477</v>
          </cell>
          <cell r="N16">
            <v>3711.930064834426</v>
          </cell>
          <cell r="O16">
            <v>3587.6755975261663</v>
          </cell>
          <cell r="P16">
            <v>3702.6282924134939</v>
          </cell>
          <cell r="Q16">
            <v>44994.279724966145</v>
          </cell>
          <cell r="R16">
            <v>22984.098655871268</v>
          </cell>
          <cell r="S16">
            <v>22010.181069094873</v>
          </cell>
        </row>
        <row r="17">
          <cell r="A17">
            <v>6</v>
          </cell>
          <cell r="B17" t="str">
            <v xml:space="preserve">TGP Storage Capacity </v>
          </cell>
          <cell r="E17">
            <v>284.53132706594806</v>
          </cell>
          <cell r="F17">
            <v>294.02340484849856</v>
          </cell>
          <cell r="G17">
            <v>294.0854753210229</v>
          </cell>
          <cell r="H17">
            <v>265.58634664470662</v>
          </cell>
          <cell r="I17">
            <v>294.36980302512126</v>
          </cell>
          <cell r="J17">
            <v>284.67670290448751</v>
          </cell>
          <cell r="K17">
            <v>276.95690263555889</v>
          </cell>
          <cell r="L17">
            <v>268.19586724189935</v>
          </cell>
          <cell r="M17">
            <v>277.3137234259471</v>
          </cell>
          <cell r="N17">
            <v>277.33945958371589</v>
          </cell>
          <cell r="O17">
            <v>268.05569986512529</v>
          </cell>
          <cell r="P17">
            <v>276.64447112991076</v>
          </cell>
          <cell r="Q17">
            <v>3361.7791836919423</v>
          </cell>
          <cell r="R17">
            <v>1717.2730598097849</v>
          </cell>
          <cell r="S17">
            <v>1644.5061238821572</v>
          </cell>
        </row>
        <row r="18">
          <cell r="A18">
            <v>7</v>
          </cell>
          <cell r="B18" t="str">
            <v>TGP Short Haul Transportation</v>
          </cell>
          <cell r="E18">
            <v>551.23127655369478</v>
          </cell>
          <cell r="F18">
            <v>569.62057029922869</v>
          </cell>
          <cell r="G18">
            <v>569.74082133154457</v>
          </cell>
          <cell r="H18">
            <v>514.52858427171213</v>
          </cell>
          <cell r="I18">
            <v>570.29165812307087</v>
          </cell>
          <cell r="J18">
            <v>551.51291762951064</v>
          </cell>
          <cell r="K18">
            <v>536.55711152948584</v>
          </cell>
          <cell r="L18">
            <v>519.58408865084971</v>
          </cell>
          <cell r="M18">
            <v>537.24839140300571</v>
          </cell>
          <cell r="N18">
            <v>537.29825085168852</v>
          </cell>
          <cell r="O18">
            <v>519.31253808793952</v>
          </cell>
          <cell r="P18">
            <v>535.95182838028063</v>
          </cell>
          <cell r="Q18">
            <v>6512.878037112011</v>
          </cell>
          <cell r="R18">
            <v>3326.9258282087612</v>
          </cell>
          <cell r="S18">
            <v>3185.9522089032498</v>
          </cell>
        </row>
        <row r="19">
          <cell r="A19">
            <v>8</v>
          </cell>
          <cell r="B19" t="str">
            <v>Dawn/Niagara/Waddington</v>
          </cell>
          <cell r="E19">
            <v>426.02129283943026</v>
          </cell>
          <cell r="F19">
            <v>440.23353192872156</v>
          </cell>
          <cell r="G19">
            <v>440.32646841914129</v>
          </cell>
          <cell r="H19">
            <v>397.65547057619568</v>
          </cell>
          <cell r="I19">
            <v>440.75218483265235</v>
          </cell>
          <cell r="J19">
            <v>426.23896026930817</v>
          </cell>
          <cell r="K19">
            <v>414.6803058148239</v>
          </cell>
          <cell r="L19">
            <v>401.56263731938344</v>
          </cell>
          <cell r="M19">
            <v>415.21456422496345</v>
          </cell>
          <cell r="N19">
            <v>415.25309829893854</v>
          </cell>
          <cell r="O19">
            <v>401.35276838269039</v>
          </cell>
          <cell r="P19">
            <v>414.21251031640713</v>
          </cell>
          <cell r="Q19">
            <v>5033.5037932226569</v>
          </cell>
          <cell r="R19">
            <v>2571.2279088654495</v>
          </cell>
          <cell r="S19">
            <v>2462.2758843572069</v>
          </cell>
        </row>
        <row r="20">
          <cell r="A20">
            <v>9</v>
          </cell>
          <cell r="B20" t="str">
            <v>Dracut/Beverly</v>
          </cell>
          <cell r="E20">
            <v>399.88018940106042</v>
          </cell>
          <cell r="F20">
            <v>413.22035092435078</v>
          </cell>
          <cell r="G20">
            <v>413.30758473640657</v>
          </cell>
          <cell r="H20">
            <v>373.25492308270702</v>
          </cell>
          <cell r="I20">
            <v>413.70717875418745</v>
          </cell>
          <cell r="J20">
            <v>400.08450053421035</v>
          </cell>
          <cell r="K20">
            <v>389.23509697112917</v>
          </cell>
          <cell r="L20">
            <v>376.92234206750487</v>
          </cell>
          <cell r="M20">
            <v>389.73657273730936</v>
          </cell>
          <cell r="N20">
            <v>389.77274232098637</v>
          </cell>
          <cell r="O20">
            <v>376.72535090400021</v>
          </cell>
          <cell r="P20">
            <v>388.79600588424688</v>
          </cell>
          <cell r="Q20">
            <v>4724.6428383181001</v>
          </cell>
          <cell r="R20">
            <v>2413.4547274329229</v>
          </cell>
          <cell r="S20">
            <v>2311.1881108851767</v>
          </cell>
        </row>
        <row r="21">
          <cell r="A21">
            <v>10</v>
          </cell>
          <cell r="B21" t="str">
            <v>"Enron" Capacity</v>
          </cell>
          <cell r="E21">
            <v>334.25682596626524</v>
          </cell>
          <cell r="F21">
            <v>345.40776608993343</v>
          </cell>
          <cell r="G21">
            <v>345.48068417366841</v>
          </cell>
          <cell r="H21">
            <v>312.00096722165159</v>
          </cell>
          <cell r="I21">
            <v>345.81470179094174</v>
          </cell>
          <cell r="J21">
            <v>334.42760809722938</v>
          </cell>
          <cell r="K21">
            <v>325.35867371452252</v>
          </cell>
          <cell r="L21">
            <v>315.06653501380219</v>
          </cell>
          <cell r="M21">
            <v>325.7778535147358</v>
          </cell>
          <cell r="N21">
            <v>325.80808739617544</v>
          </cell>
          <cell r="O21">
            <v>314.90187159010247</v>
          </cell>
          <cell r="P21">
            <v>324.99164079590963</v>
          </cell>
          <cell r="Q21">
            <v>3949.2932153649376</v>
          </cell>
          <cell r="R21">
            <v>2017.3885533396897</v>
          </cell>
          <cell r="S21">
            <v>1931.9046620252482</v>
          </cell>
        </row>
        <row r="22">
          <cell r="A22">
            <v>11</v>
          </cell>
          <cell r="B22" t="str">
            <v>AGT LNG</v>
          </cell>
          <cell r="E22">
            <v>354.01000900843309</v>
          </cell>
          <cell r="F22">
            <v>365.81992314323287</v>
          </cell>
          <cell r="G22">
            <v>365.89715038131624</v>
          </cell>
          <cell r="H22">
            <v>330.43892192024833</v>
          </cell>
          <cell r="I22">
            <v>366.25090704539662</v>
          </cell>
          <cell r="J22">
            <v>354.1908836503984</v>
          </cell>
          <cell r="K22">
            <v>344.58601310441003</v>
          </cell>
          <cell r="L22">
            <v>333.68565197154339</v>
          </cell>
          <cell r="M22">
            <v>345.02996468092817</v>
          </cell>
          <cell r="N22">
            <v>345.06198525854796</v>
          </cell>
          <cell r="O22">
            <v>333.51125762689901</v>
          </cell>
          <cell r="P22">
            <v>344.1972900725051</v>
          </cell>
          <cell r="Q22">
            <v>4182.6799578638593</v>
          </cell>
          <cell r="R22">
            <v>2136.6077951490256</v>
          </cell>
          <cell r="S22">
            <v>2046.0721627148337</v>
          </cell>
        </row>
        <row r="23">
          <cell r="A23">
            <v>12</v>
          </cell>
          <cell r="B23" t="str">
            <v>Distrigas Storage</v>
          </cell>
          <cell r="E23">
            <v>1292.1670281399513</v>
          </cell>
          <cell r="F23">
            <v>1317.73478669376</v>
          </cell>
          <cell r="G23">
            <v>1318.0129700612167</v>
          </cell>
          <cell r="H23">
            <v>1241.2116422434281</v>
          </cell>
          <cell r="I23">
            <v>1319.2872512930264</v>
          </cell>
          <cell r="J23">
            <v>766.38881899637533</v>
          </cell>
          <cell r="K23">
            <v>745.60605542412372</v>
          </cell>
          <cell r="L23">
            <v>722.02014375651197</v>
          </cell>
          <cell r="M23">
            <v>746.5666660443427</v>
          </cell>
          <cell r="N23">
            <v>746.63595131903048</v>
          </cell>
          <cell r="O23">
            <v>721.64279390929346</v>
          </cell>
          <cell r="P23">
            <v>744.76494686066235</v>
          </cell>
          <cell r="Q23">
            <v>11682.039054741723</v>
          </cell>
          <cell r="R23">
            <v>7254.8024974277578</v>
          </cell>
          <cell r="S23">
            <v>4427.236557313965</v>
          </cell>
        </row>
        <row r="24">
          <cell r="A24">
            <v>13</v>
          </cell>
          <cell r="B24" t="str">
            <v>Transgas Trucking Demand Cost</v>
          </cell>
          <cell r="E24">
            <v>0</v>
          </cell>
          <cell r="F24">
            <v>643.71033333333332</v>
          </cell>
          <cell r="G24">
            <v>643.71033333333332</v>
          </cell>
          <cell r="H24">
            <v>643.71033333333332</v>
          </cell>
          <cell r="I24">
            <v>0</v>
          </cell>
          <cell r="J24">
            <v>0</v>
          </cell>
          <cell r="K24">
            <v>0</v>
          </cell>
          <cell r="L24">
            <v>0</v>
          </cell>
          <cell r="M24">
            <v>0</v>
          </cell>
          <cell r="N24">
            <v>0</v>
          </cell>
          <cell r="O24">
            <v>0</v>
          </cell>
          <cell r="P24">
            <v>0</v>
          </cell>
          <cell r="Q24">
            <v>1931.1309999999999</v>
          </cell>
          <cell r="R24">
            <v>1931.1309999999999</v>
          </cell>
          <cell r="S24">
            <v>0</v>
          </cell>
        </row>
        <row r="25">
          <cell r="A25">
            <v>14</v>
          </cell>
          <cell r="B25" t="str">
            <v>Peaking Supplies</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26">
          <cell r="A26">
            <v>15</v>
          </cell>
          <cell r="B26" t="str">
            <v xml:space="preserve">Total Demand </v>
          </cell>
          <cell r="E26">
            <v>12894.171515364387</v>
          </cell>
          <cell r="F26">
            <v>13950.497072856992</v>
          </cell>
          <cell r="G26">
            <v>13953.306232016035</v>
          </cell>
          <cell r="H26">
            <v>12714.428931073599</v>
          </cell>
          <cell r="I26">
            <v>13322.463881503745</v>
          </cell>
          <cell r="J26">
            <v>12374.321128469632</v>
          </cell>
          <cell r="K26">
            <v>12038.757007483524</v>
          </cell>
          <cell r="L26">
            <v>11657.932499285516</v>
          </cell>
          <cell r="M26">
            <v>12054.267286338547</v>
          </cell>
          <cell r="N26">
            <v>12055.385985120694</v>
          </cell>
          <cell r="O26">
            <v>11651.839706604409</v>
          </cell>
          <cell r="P26">
            <v>12025.176241154222</v>
          </cell>
          <cell r="Q26">
            <v>150692.54748727131</v>
          </cell>
          <cell r="R26">
            <v>79209.188761284386</v>
          </cell>
          <cell r="S26">
            <v>71483.358725986909</v>
          </cell>
        </row>
        <row r="27">
          <cell r="A27">
            <v>16</v>
          </cell>
        </row>
        <row r="28">
          <cell r="A28">
            <v>17</v>
          </cell>
        </row>
        <row r="29">
          <cell r="A29">
            <v>18</v>
          </cell>
        </row>
        <row r="30">
          <cell r="A30">
            <v>19</v>
          </cell>
          <cell r="B30" t="str">
            <v>COMMODITY</v>
          </cell>
        </row>
        <row r="31">
          <cell r="A31">
            <v>20</v>
          </cell>
          <cell r="B31" t="str">
            <v>AGT Direct Purchase</v>
          </cell>
          <cell r="E31">
            <v>27734.488019941316</v>
          </cell>
          <cell r="F31">
            <v>39008.394166604055</v>
          </cell>
          <cell r="G31">
            <v>40884.406250383428</v>
          </cell>
          <cell r="H31">
            <v>36562.867240782543</v>
          </cell>
          <cell r="I31">
            <v>38735.605368579221</v>
          </cell>
          <cell r="J31">
            <v>33261.915211175772</v>
          </cell>
          <cell r="K31">
            <v>20427.403187262084</v>
          </cell>
          <cell r="L31">
            <v>18534.778355439317</v>
          </cell>
          <cell r="M31">
            <v>14949.69255752024</v>
          </cell>
          <cell r="N31">
            <v>13055.749886784366</v>
          </cell>
          <cell r="O31">
            <v>9153.7329029134744</v>
          </cell>
          <cell r="P31">
            <v>8247.5786051042451</v>
          </cell>
          <cell r="Q31">
            <v>300556.61175249005</v>
          </cell>
          <cell r="R31">
            <v>216187.67625746634</v>
          </cell>
          <cell r="S31">
            <v>84368.935495023732</v>
          </cell>
        </row>
        <row r="32">
          <cell r="A32">
            <v>21</v>
          </cell>
          <cell r="B32" t="str">
            <v>AGT Baseload Contingency</v>
          </cell>
          <cell r="E32">
            <v>0</v>
          </cell>
          <cell r="F32">
            <v>0</v>
          </cell>
          <cell r="G32">
            <v>0</v>
          </cell>
          <cell r="H32">
            <v>0</v>
          </cell>
          <cell r="I32">
            <v>0</v>
          </cell>
          <cell r="J32">
            <v>0</v>
          </cell>
          <cell r="K32">
            <v>0</v>
          </cell>
          <cell r="L32">
            <v>0</v>
          </cell>
          <cell r="M32">
            <v>0</v>
          </cell>
          <cell r="N32">
            <v>0</v>
          </cell>
          <cell r="O32">
            <v>0</v>
          </cell>
          <cell r="P32">
            <v>0</v>
          </cell>
          <cell r="Q32">
            <v>0</v>
          </cell>
        </row>
        <row r="33">
          <cell r="A33">
            <v>22</v>
          </cell>
          <cell r="B33" t="str">
            <v>AGT Storage Withdrawal</v>
          </cell>
          <cell r="E33">
            <v>2119.2338058101273</v>
          </cell>
          <cell r="F33">
            <v>13853.573110893953</v>
          </cell>
          <cell r="G33">
            <v>18152.990564917709</v>
          </cell>
          <cell r="H33">
            <v>16313.628967915227</v>
          </cell>
          <cell r="I33">
            <v>8902.0920655670598</v>
          </cell>
          <cell r="J33">
            <v>0</v>
          </cell>
          <cell r="K33">
            <v>0</v>
          </cell>
          <cell r="L33">
            <v>0</v>
          </cell>
          <cell r="M33">
            <v>0</v>
          </cell>
          <cell r="N33">
            <v>0</v>
          </cell>
          <cell r="O33">
            <v>0</v>
          </cell>
          <cell r="P33">
            <v>0</v>
          </cell>
          <cell r="Q33">
            <v>59341.518515104079</v>
          </cell>
          <cell r="R33">
            <v>59341.518515104079</v>
          </cell>
          <cell r="S33">
            <v>0</v>
          </cell>
        </row>
        <row r="34">
          <cell r="A34">
            <v>23</v>
          </cell>
          <cell r="B34" t="str">
            <v>AGT Spot</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row>
        <row r="35">
          <cell r="A35">
            <v>24</v>
          </cell>
          <cell r="B35" t="str">
            <v>TGP Direct Purchase</v>
          </cell>
          <cell r="E35">
            <v>51068.183032145025</v>
          </cell>
          <cell r="F35">
            <v>59221.995149247065</v>
          </cell>
          <cell r="G35">
            <v>62025.660464771994</v>
          </cell>
          <cell r="H35">
            <v>55765.450228853391</v>
          </cell>
          <cell r="I35">
            <v>57831.759250618386</v>
          </cell>
          <cell r="J35">
            <v>54842.617608845423</v>
          </cell>
          <cell r="K35">
            <v>46254.426739796727</v>
          </cell>
          <cell r="L35">
            <v>32377.468345962003</v>
          </cell>
          <cell r="M35">
            <v>30456.363962246836</v>
          </cell>
          <cell r="N35">
            <v>23285.936619094431</v>
          </cell>
          <cell r="O35">
            <v>19925.809696763063</v>
          </cell>
          <cell r="P35">
            <v>41256.862061124724</v>
          </cell>
          <cell r="Q35">
            <v>534312.53315946902</v>
          </cell>
          <cell r="R35">
            <v>340755.66573448124</v>
          </cell>
          <cell r="S35">
            <v>193556.86742498778</v>
          </cell>
        </row>
        <row r="36">
          <cell r="A36">
            <v>25</v>
          </cell>
          <cell r="B36" t="str">
            <v>TGP Baseload Contingency</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row>
        <row r="37">
          <cell r="A37">
            <v>26</v>
          </cell>
          <cell r="B37" t="str">
            <v>TGP Storage Withdrawal</v>
          </cell>
          <cell r="E37">
            <v>1221.4359129334302</v>
          </cell>
          <cell r="F37">
            <v>15035.173487740478</v>
          </cell>
          <cell r="G37">
            <v>19176.151970196606</v>
          </cell>
          <cell r="H37">
            <v>16652.240924448048</v>
          </cell>
          <cell r="I37">
            <v>6276.8675395443806</v>
          </cell>
          <cell r="J37">
            <v>0</v>
          </cell>
          <cell r="K37">
            <v>0</v>
          </cell>
          <cell r="L37">
            <v>0</v>
          </cell>
          <cell r="M37">
            <v>0</v>
          </cell>
          <cell r="N37">
            <v>0</v>
          </cell>
          <cell r="O37">
            <v>0</v>
          </cell>
          <cell r="P37">
            <v>0</v>
          </cell>
          <cell r="Q37">
            <v>58361.869834862948</v>
          </cell>
          <cell r="R37">
            <v>58361.869834862948</v>
          </cell>
          <cell r="S37">
            <v>0</v>
          </cell>
        </row>
        <row r="38">
          <cell r="A38">
            <v>27</v>
          </cell>
          <cell r="B38" t="str">
            <v>TGP Spot</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row>
        <row r="39">
          <cell r="A39">
            <v>28</v>
          </cell>
          <cell r="B39" t="str">
            <v>Dawn/Niagara/Waddington</v>
          </cell>
          <cell r="E39">
            <v>2163.8562298018846</v>
          </cell>
          <cell r="F39">
            <v>7345.2074551066144</v>
          </cell>
          <cell r="G39">
            <v>7629.0671753695333</v>
          </cell>
          <cell r="H39">
            <v>6240.9654833484256</v>
          </cell>
          <cell r="I39">
            <v>3951.1023931040249</v>
          </cell>
          <cell r="J39">
            <v>2308.6762787755479</v>
          </cell>
          <cell r="K39">
            <v>0</v>
          </cell>
          <cell r="L39">
            <v>0</v>
          </cell>
          <cell r="M39">
            <v>0</v>
          </cell>
          <cell r="N39">
            <v>0</v>
          </cell>
          <cell r="O39">
            <v>0</v>
          </cell>
          <cell r="P39">
            <v>0</v>
          </cell>
          <cell r="Q39">
            <v>29638.87501550603</v>
          </cell>
          <cell r="R39">
            <v>29638.87501550603</v>
          </cell>
          <cell r="S39">
            <v>0</v>
          </cell>
        </row>
        <row r="40">
          <cell r="A40">
            <v>29</v>
          </cell>
          <cell r="B40" t="str">
            <v>Dracut/Beverly</v>
          </cell>
          <cell r="E40">
            <v>0</v>
          </cell>
          <cell r="F40">
            <v>126.84427329838732</v>
          </cell>
          <cell r="G40">
            <v>0</v>
          </cell>
          <cell r="H40">
            <v>0</v>
          </cell>
          <cell r="I40">
            <v>0</v>
          </cell>
          <cell r="J40">
            <v>0</v>
          </cell>
          <cell r="K40">
            <v>0</v>
          </cell>
          <cell r="L40">
            <v>0</v>
          </cell>
          <cell r="M40">
            <v>0</v>
          </cell>
          <cell r="N40">
            <v>0</v>
          </cell>
          <cell r="O40">
            <v>0</v>
          </cell>
          <cell r="P40">
            <v>0</v>
          </cell>
          <cell r="Q40">
            <v>126.84427329838732</v>
          </cell>
          <cell r="R40">
            <v>126.84427329838732</v>
          </cell>
          <cell r="S40">
            <v>0</v>
          </cell>
        </row>
        <row r="41">
          <cell r="A41">
            <v>30</v>
          </cell>
          <cell r="B41" t="str">
            <v>LNG Vapor</v>
          </cell>
          <cell r="E41">
            <v>0</v>
          </cell>
          <cell r="F41">
            <v>2414.9177223003958</v>
          </cell>
          <cell r="G41">
            <v>12633.257682718064</v>
          </cell>
          <cell r="H41">
            <v>5723.6529015108426</v>
          </cell>
          <cell r="I41">
            <v>101.2325278732368</v>
          </cell>
          <cell r="J41">
            <v>0</v>
          </cell>
          <cell r="K41">
            <v>0</v>
          </cell>
          <cell r="L41">
            <v>0</v>
          </cell>
          <cell r="M41">
            <v>0</v>
          </cell>
          <cell r="N41">
            <v>0</v>
          </cell>
          <cell r="O41">
            <v>0</v>
          </cell>
          <cell r="P41">
            <v>0</v>
          </cell>
          <cell r="Q41">
            <v>20873.060834402535</v>
          </cell>
          <cell r="R41">
            <v>20873.060834402535</v>
          </cell>
          <cell r="S41">
            <v>0</v>
          </cell>
        </row>
        <row r="42">
          <cell r="A42">
            <v>31</v>
          </cell>
          <cell r="B42" t="str">
            <v>LNG Boiloff</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row>
        <row r="43">
          <cell r="A43">
            <v>32</v>
          </cell>
          <cell r="B43" t="str">
            <v>LNG Truck</v>
          </cell>
          <cell r="E43">
            <v>20.16015120933433</v>
          </cell>
          <cell r="F43">
            <v>2166.4329856724562</v>
          </cell>
          <cell r="G43">
            <v>2217.3026735462777</v>
          </cell>
          <cell r="H43">
            <v>2328.7059254060891</v>
          </cell>
          <cell r="I43">
            <v>1217.7940113270813</v>
          </cell>
          <cell r="J43">
            <v>4061.8247016098371</v>
          </cell>
          <cell r="K43">
            <v>4346.4411879311519</v>
          </cell>
          <cell r="L43">
            <v>2912.1668927039091</v>
          </cell>
          <cell r="M43">
            <v>491.21889796293118</v>
          </cell>
          <cell r="N43">
            <v>495.22629600292703</v>
          </cell>
          <cell r="O43">
            <v>479.56792073705935</v>
          </cell>
          <cell r="P43">
            <v>162.81755559669139</v>
          </cell>
          <cell r="Q43">
            <v>20899.659199705748</v>
          </cell>
          <cell r="R43">
            <v>12012.220448771077</v>
          </cell>
          <cell r="S43">
            <v>8887.4387509346707</v>
          </cell>
        </row>
        <row r="44">
          <cell r="A44">
            <v>33</v>
          </cell>
          <cell r="B44" t="str">
            <v>Propane</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row>
        <row r="45">
          <cell r="A45">
            <v>34</v>
          </cell>
          <cell r="B45" t="str">
            <v>Distrigas Vapor</v>
          </cell>
          <cell r="E45">
            <v>1721.1729094969185</v>
          </cell>
          <cell r="F45">
            <v>4180.820849046846</v>
          </cell>
          <cell r="G45">
            <v>4945.4503738133344</v>
          </cell>
          <cell r="H45">
            <v>3731.6420348679103</v>
          </cell>
          <cell r="I45">
            <v>3450.6967047479384</v>
          </cell>
          <cell r="J45">
            <v>801.77545320417642</v>
          </cell>
          <cell r="K45">
            <v>0</v>
          </cell>
          <cell r="L45">
            <v>0</v>
          </cell>
          <cell r="M45">
            <v>0</v>
          </cell>
          <cell r="N45">
            <v>0</v>
          </cell>
          <cell r="O45">
            <v>0</v>
          </cell>
          <cell r="P45">
            <v>0</v>
          </cell>
          <cell r="Q45">
            <v>18831.558325177124</v>
          </cell>
          <cell r="R45">
            <v>18831.558325177124</v>
          </cell>
          <cell r="S45">
            <v>0</v>
          </cell>
        </row>
        <row r="46">
          <cell r="A46">
            <v>35</v>
          </cell>
          <cell r="B46" t="str">
            <v>Distrigas Baseload</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row>
        <row r="47">
          <cell r="A47">
            <v>36</v>
          </cell>
          <cell r="B47" t="str">
            <v>Intercompany Transfers</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row>
        <row r="48">
          <cell r="A48">
            <v>37</v>
          </cell>
          <cell r="B48" t="str">
            <v>TOTAL COMMODITY</v>
          </cell>
          <cell r="E48">
            <v>86048.530061338039</v>
          </cell>
          <cell r="F48">
            <v>143353.35919991025</v>
          </cell>
          <cell r="G48">
            <v>167664.28715571697</v>
          </cell>
          <cell r="H48">
            <v>143319.15370713253</v>
          </cell>
          <cell r="I48">
            <v>120467.14986136132</v>
          </cell>
          <cell r="J48">
            <v>95276.809253610743</v>
          </cell>
          <cell r="K48">
            <v>71028.271114989955</v>
          </cell>
          <cell r="L48">
            <v>53824.41359410523</v>
          </cell>
          <cell r="M48">
            <v>45897.275417730008</v>
          </cell>
          <cell r="N48">
            <v>36836.912801881721</v>
          </cell>
          <cell r="O48">
            <v>29559.110520413597</v>
          </cell>
          <cell r="P48">
            <v>49667.258221825658</v>
          </cell>
          <cell r="Q48">
            <v>1042942.530910016</v>
          </cell>
          <cell r="R48">
            <v>756129.28923906991</v>
          </cell>
          <cell r="S48">
            <v>286813.24167094618</v>
          </cell>
        </row>
        <row r="49">
          <cell r="A49">
            <v>38</v>
          </cell>
        </row>
        <row r="50">
          <cell r="A50">
            <v>39</v>
          </cell>
          <cell r="B50" t="str">
            <v>TOTAL PURCHASES</v>
          </cell>
          <cell r="E50">
            <v>98942.701576702428</v>
          </cell>
          <cell r="F50">
            <v>157303.85627276724</v>
          </cell>
          <cell r="G50">
            <v>181617.59338773301</v>
          </cell>
          <cell r="H50">
            <v>156033.58263820614</v>
          </cell>
          <cell r="I50">
            <v>133789.61374286507</v>
          </cell>
          <cell r="J50">
            <v>107651.13038208037</v>
          </cell>
          <cell r="K50">
            <v>83067.028122473479</v>
          </cell>
          <cell r="L50">
            <v>65482.346093390748</v>
          </cell>
          <cell r="M50">
            <v>57951.542704068554</v>
          </cell>
          <cell r="N50">
            <v>48892.298787002415</v>
          </cell>
          <cell r="O50">
            <v>41210.950227018009</v>
          </cell>
          <cell r="P50">
            <v>61692.43446297988</v>
          </cell>
          <cell r="Q50">
            <v>1193635.0783972873</v>
          </cell>
          <cell r="R50">
            <v>835338.47800035414</v>
          </cell>
          <cell r="S50">
            <v>358296.60039693315</v>
          </cell>
        </row>
        <row r="51">
          <cell r="A51">
            <v>40</v>
          </cell>
        </row>
        <row r="52">
          <cell r="A52">
            <v>41</v>
          </cell>
          <cell r="B52" t="str">
            <v>LESS:</v>
          </cell>
        </row>
        <row r="53">
          <cell r="A53">
            <v>42</v>
          </cell>
          <cell r="B53" t="str">
            <v>AGT Liquefied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row>
        <row r="54">
          <cell r="A54">
            <v>43</v>
          </cell>
          <cell r="B54" t="str">
            <v>LNG Truck</v>
          </cell>
          <cell r="E54">
            <v>20.16015120933433</v>
          </cell>
          <cell r="F54">
            <v>2166.4329856724562</v>
          </cell>
          <cell r="G54">
            <v>2217.3026735462777</v>
          </cell>
          <cell r="H54">
            <v>2328.7059254060891</v>
          </cell>
          <cell r="I54">
            <v>1217.7940113270813</v>
          </cell>
          <cell r="J54">
            <v>4061.8247016098371</v>
          </cell>
          <cell r="K54">
            <v>4346.4411879311519</v>
          </cell>
          <cell r="L54">
            <v>2912.1668927039091</v>
          </cell>
          <cell r="M54">
            <v>491.21889796293118</v>
          </cell>
          <cell r="N54">
            <v>495.22629600292703</v>
          </cell>
          <cell r="O54">
            <v>479.56792073705935</v>
          </cell>
          <cell r="P54">
            <v>162.81755559669139</v>
          </cell>
          <cell r="Q54">
            <v>20899.659199705748</v>
          </cell>
          <cell r="R54">
            <v>12012.220448771077</v>
          </cell>
          <cell r="S54">
            <v>8887.4387509346707</v>
          </cell>
        </row>
        <row r="55">
          <cell r="A55">
            <v>44</v>
          </cell>
          <cell r="B55" t="str">
            <v>AGT Storage Refill</v>
          </cell>
          <cell r="E55">
            <v>0</v>
          </cell>
          <cell r="F55">
            <v>0</v>
          </cell>
          <cell r="G55">
            <v>0</v>
          </cell>
          <cell r="H55">
            <v>0</v>
          </cell>
          <cell r="I55">
            <v>0</v>
          </cell>
          <cell r="J55">
            <v>12098.909249818997</v>
          </cell>
          <cell r="K55">
            <v>13505.381066012907</v>
          </cell>
          <cell r="L55">
            <v>13227.476919388664</v>
          </cell>
          <cell r="M55">
            <v>9391.7884136332032</v>
          </cell>
          <cell r="N55">
            <v>7452.9576643256505</v>
          </cell>
          <cell r="O55">
            <v>3720.2125336384752</v>
          </cell>
          <cell r="P55">
            <v>0</v>
          </cell>
          <cell r="Q55">
            <v>59396.725846817899</v>
          </cell>
          <cell r="R55">
            <v>12098.909249818997</v>
          </cell>
          <cell r="S55">
            <v>47297.816596998899</v>
          </cell>
        </row>
        <row r="56">
          <cell r="A56">
            <v>45</v>
          </cell>
          <cell r="B56" t="str">
            <v>TGP Storage Refill</v>
          </cell>
          <cell r="E56">
            <v>0</v>
          </cell>
          <cell r="F56">
            <v>0</v>
          </cell>
          <cell r="G56">
            <v>0</v>
          </cell>
          <cell r="H56">
            <v>0</v>
          </cell>
          <cell r="I56">
            <v>0</v>
          </cell>
          <cell r="J56">
            <v>9649.0398094729026</v>
          </cell>
          <cell r="K56">
            <v>13915.258461852765</v>
          </cell>
          <cell r="L56">
            <v>13628.117606639391</v>
          </cell>
          <cell r="M56">
            <v>14268.324408732948</v>
          </cell>
          <cell r="N56">
            <v>7162.1607833127318</v>
          </cell>
          <cell r="O56">
            <v>0</v>
          </cell>
          <cell r="P56">
            <v>0</v>
          </cell>
          <cell r="Q56">
            <v>58622.901070010746</v>
          </cell>
          <cell r="R56">
            <v>9649.0398094729026</v>
          </cell>
          <cell r="S56">
            <v>48973.861260537844</v>
          </cell>
        </row>
        <row r="57">
          <cell r="A57">
            <v>46</v>
          </cell>
          <cell r="B57" t="str">
            <v>Total Liquefaction and Storage</v>
          </cell>
          <cell r="E57">
            <v>20.16015120933433</v>
          </cell>
          <cell r="F57">
            <v>2166.4329856724562</v>
          </cell>
          <cell r="G57">
            <v>2217.3026735462777</v>
          </cell>
          <cell r="H57">
            <v>2328.7059254060891</v>
          </cell>
          <cell r="I57">
            <v>1217.7940113270813</v>
          </cell>
          <cell r="J57">
            <v>25809.773760901735</v>
          </cell>
          <cell r="K57">
            <v>31767.080715796827</v>
          </cell>
          <cell r="L57">
            <v>29767.761418731963</v>
          </cell>
          <cell r="M57">
            <v>24151.331720329083</v>
          </cell>
          <cell r="N57">
            <v>15110.344743641308</v>
          </cell>
          <cell r="O57">
            <v>4199.7804543755346</v>
          </cell>
          <cell r="P57">
            <v>162.81755559669139</v>
          </cell>
          <cell r="Q57">
            <v>138919.28611653441</v>
          </cell>
          <cell r="R57">
            <v>33760.169508062972</v>
          </cell>
          <cell r="S57">
            <v>105159.11660847141</v>
          </cell>
        </row>
        <row r="58">
          <cell r="A58">
            <v>47</v>
          </cell>
        </row>
        <row r="59">
          <cell r="A59">
            <v>48</v>
          </cell>
          <cell r="B59" t="str">
            <v>Total Gas Cost</v>
          </cell>
          <cell r="E59">
            <v>98922.541425493095</v>
          </cell>
          <cell r="F59">
            <v>155137.42328709477</v>
          </cell>
          <cell r="G59">
            <v>179400.29071418673</v>
          </cell>
          <cell r="H59">
            <v>153704.87671280003</v>
          </cell>
          <cell r="I59">
            <v>132571.81973153798</v>
          </cell>
          <cell r="J59">
            <v>81841.356621178638</v>
          </cell>
          <cell r="K59">
            <v>51299.947406676656</v>
          </cell>
          <cell r="L59">
            <v>35714.584674658785</v>
          </cell>
          <cell r="M59">
            <v>33800.210983739467</v>
          </cell>
          <cell r="N59">
            <v>33781.954043361111</v>
          </cell>
          <cell r="O59">
            <v>37011.169772642475</v>
          </cell>
          <cell r="P59">
            <v>61529.616907383192</v>
          </cell>
          <cell r="Q59">
            <v>1054715.7922807529</v>
          </cell>
          <cell r="R59">
            <v>801578.30849229125</v>
          </cell>
          <cell r="S59">
            <v>253137.48378846172</v>
          </cell>
        </row>
        <row r="60">
          <cell r="A60">
            <v>49</v>
          </cell>
        </row>
        <row r="61">
          <cell r="A61">
            <v>50</v>
          </cell>
          <cell r="B61" t="str">
            <v>Interruptible/City Gate Gas Cost</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row>
        <row r="62">
          <cell r="A62">
            <v>51</v>
          </cell>
        </row>
        <row r="63">
          <cell r="A63">
            <v>52</v>
          </cell>
          <cell r="B63" t="str">
            <v>Total NonFirm Gas Cost</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53</v>
          </cell>
        </row>
        <row r="65">
          <cell r="A65">
            <v>54</v>
          </cell>
          <cell r="B65" t="str">
            <v>Total Firm Gas Cost</v>
          </cell>
          <cell r="E65">
            <v>98922.541425493095</v>
          </cell>
          <cell r="F65">
            <v>155137.42328709477</v>
          </cell>
          <cell r="G65">
            <v>179400.29071418673</v>
          </cell>
          <cell r="H65">
            <v>153704.87671280003</v>
          </cell>
          <cell r="I65">
            <v>132571.81973153798</v>
          </cell>
          <cell r="J65">
            <v>81841.356621178638</v>
          </cell>
          <cell r="K65">
            <v>51299.947406676656</v>
          </cell>
          <cell r="L65">
            <v>35714.584674658785</v>
          </cell>
          <cell r="M65">
            <v>33800.210983739467</v>
          </cell>
          <cell r="N65">
            <v>33781.954043361111</v>
          </cell>
          <cell r="O65">
            <v>37011.169772642475</v>
          </cell>
          <cell r="P65">
            <v>61529.616907383192</v>
          </cell>
          <cell r="Q65">
            <v>1054715.7922807529</v>
          </cell>
          <cell r="R65">
            <v>801578.30849229125</v>
          </cell>
          <cell r="S65">
            <v>253137.48378846172</v>
          </cell>
        </row>
        <row r="66">
          <cell r="A66">
            <v>55</v>
          </cell>
        </row>
        <row r="67">
          <cell r="A67">
            <v>56</v>
          </cell>
          <cell r="B67" t="str">
            <v>NonCore Firm Sales Gas Cost</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row>
        <row r="68">
          <cell r="A68">
            <v>57</v>
          </cell>
        </row>
        <row r="69">
          <cell r="A69">
            <v>58</v>
          </cell>
          <cell r="B69" t="str">
            <v>Total CGAC Recoverable Gas Cost</v>
          </cell>
          <cell r="E69">
            <v>98922.541425493095</v>
          </cell>
          <cell r="F69">
            <v>155137.42328709477</v>
          </cell>
          <cell r="G69">
            <v>179400.29071418673</v>
          </cell>
          <cell r="H69">
            <v>153704.87671280003</v>
          </cell>
          <cell r="I69">
            <v>132571.81973153798</v>
          </cell>
          <cell r="J69">
            <v>81841.356621178638</v>
          </cell>
          <cell r="K69">
            <v>51299.947406676656</v>
          </cell>
          <cell r="L69">
            <v>35714.584674658785</v>
          </cell>
          <cell r="M69">
            <v>33800.210983739467</v>
          </cell>
          <cell r="N69">
            <v>33781.954043361111</v>
          </cell>
          <cell r="O69">
            <v>37011.169772642475</v>
          </cell>
          <cell r="P69">
            <v>61529.616907383192</v>
          </cell>
          <cell r="Q69">
            <v>1054715.7922807529</v>
          </cell>
          <cell r="R69">
            <v>801578.30849229125</v>
          </cell>
          <cell r="S69">
            <v>253137.48378846172</v>
          </cell>
        </row>
      </sheetData>
      <sheetData sheetId="44">
        <row r="2">
          <cell r="A2" t="str">
            <v>NATIONAL GRID</v>
          </cell>
        </row>
        <row r="3">
          <cell r="A3" t="str">
            <v>GAS COST FORECAST</v>
          </cell>
        </row>
        <row r="4">
          <cell r="A4" t="str">
            <v>SENDOUT VOLUME (BBTUS)</v>
          </cell>
          <cell r="D4">
            <v>39753</v>
          </cell>
          <cell r="E4">
            <v>39784</v>
          </cell>
          <cell r="F4">
            <v>39815</v>
          </cell>
          <cell r="G4">
            <v>39846</v>
          </cell>
          <cell r="H4">
            <v>39877</v>
          </cell>
          <cell r="I4">
            <v>39908</v>
          </cell>
          <cell r="J4">
            <v>39939</v>
          </cell>
          <cell r="K4">
            <v>39970</v>
          </cell>
          <cell r="L4">
            <v>40001</v>
          </cell>
          <cell r="M4">
            <v>40032</v>
          </cell>
          <cell r="N4">
            <v>40063</v>
          </cell>
          <cell r="O4">
            <v>40094</v>
          </cell>
          <cell r="P4" t="str">
            <v>Total</v>
          </cell>
          <cell r="Q4" t="str">
            <v>Peak</v>
          </cell>
          <cell r="R4" t="str">
            <v>Off-Peak</v>
          </cell>
        </row>
        <row r="6">
          <cell r="A6">
            <v>1</v>
          </cell>
          <cell r="B6" t="str">
            <v>Algonquin</v>
          </cell>
        </row>
        <row r="7">
          <cell r="A7">
            <v>2</v>
          </cell>
          <cell r="B7" t="str">
            <v xml:space="preserve">  Direct Purchase</v>
          </cell>
          <cell r="D7">
            <v>3048.0468615912732</v>
          </cell>
          <cell r="E7">
            <v>4074.8092775881937</v>
          </cell>
          <cell r="F7">
            <v>4151.5400683059916</v>
          </cell>
          <cell r="G7">
            <v>3708.7078098449706</v>
          </cell>
          <cell r="H7">
            <v>3965.6520038747149</v>
          </cell>
          <cell r="I7">
            <v>3607.4012345789165</v>
          </cell>
          <cell r="J7">
            <v>2211.0432571338101</v>
          </cell>
          <cell r="K7">
            <v>1985.0716739254949</v>
          </cell>
          <cell r="L7">
            <v>1579.0310703872933</v>
          </cell>
          <cell r="M7">
            <v>1366.9830493827997</v>
          </cell>
          <cell r="N7">
            <v>952.96318506859222</v>
          </cell>
          <cell r="O7">
            <v>846.17706321270771</v>
          </cell>
          <cell r="P7">
            <v>31497.426554894759</v>
          </cell>
          <cell r="Q7">
            <v>22556.157255784059</v>
          </cell>
          <cell r="R7">
            <v>8941.269299110696</v>
          </cell>
        </row>
        <row r="8">
          <cell r="A8">
            <v>3</v>
          </cell>
          <cell r="B8" t="str">
            <v xml:space="preserve">  Baseload contingency</v>
          </cell>
          <cell r="D8">
            <v>0</v>
          </cell>
          <cell r="E8">
            <v>0</v>
          </cell>
          <cell r="F8">
            <v>0</v>
          </cell>
          <cell r="G8">
            <v>0</v>
          </cell>
          <cell r="H8">
            <v>0</v>
          </cell>
          <cell r="I8">
            <v>0</v>
          </cell>
          <cell r="J8">
            <v>0</v>
          </cell>
          <cell r="K8">
            <v>0</v>
          </cell>
          <cell r="L8">
            <v>0</v>
          </cell>
          <cell r="M8">
            <v>0</v>
          </cell>
          <cell r="N8">
            <v>0</v>
          </cell>
          <cell r="O8">
            <v>0</v>
          </cell>
          <cell r="P8">
            <v>0</v>
          </cell>
          <cell r="Q8">
            <v>0</v>
          </cell>
          <cell r="R8">
            <v>0</v>
          </cell>
        </row>
        <row r="9">
          <cell r="A9">
            <v>4</v>
          </cell>
          <cell r="B9" t="str">
            <v xml:space="preserve">  Storage</v>
          </cell>
          <cell r="D9">
            <v>231.08573323699474</v>
          </cell>
          <cell r="E9">
            <v>1510.6228918707941</v>
          </cell>
          <cell r="F9">
            <v>1979.4404579794148</v>
          </cell>
          <cell r="G9">
            <v>1778.8725819074291</v>
          </cell>
          <cell r="H9">
            <v>970.70293361444567</v>
          </cell>
          <cell r="I9">
            <v>0</v>
          </cell>
          <cell r="J9">
            <v>0</v>
          </cell>
          <cell r="K9">
            <v>0</v>
          </cell>
          <cell r="L9">
            <v>0</v>
          </cell>
          <cell r="M9">
            <v>0</v>
          </cell>
          <cell r="N9">
            <v>0</v>
          </cell>
          <cell r="O9">
            <v>0</v>
          </cell>
          <cell r="P9">
            <v>6470.7245986090784</v>
          </cell>
          <cell r="Q9">
            <v>6470.7245986090784</v>
          </cell>
          <cell r="R9">
            <v>0</v>
          </cell>
        </row>
        <row r="10">
          <cell r="A10">
            <v>5</v>
          </cell>
          <cell r="B10" t="str">
            <v xml:space="preserve">  Spot</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v>6</v>
          </cell>
          <cell r="B11" t="str">
            <v>Total Algonquin</v>
          </cell>
          <cell r="D11">
            <v>3279.1325948282679</v>
          </cell>
          <cell r="E11">
            <v>5585.432169458988</v>
          </cell>
          <cell r="F11">
            <v>6130.9805262854061</v>
          </cell>
          <cell r="G11">
            <v>5487.5803917523999</v>
          </cell>
          <cell r="H11">
            <v>4936.3549374891609</v>
          </cell>
          <cell r="I11">
            <v>3607.4012345789165</v>
          </cell>
          <cell r="J11">
            <v>2211.0432571338101</v>
          </cell>
          <cell r="K11">
            <v>1985.0716739254949</v>
          </cell>
          <cell r="L11">
            <v>1579.0310703872933</v>
          </cell>
          <cell r="M11">
            <v>1366.9830493827997</v>
          </cell>
          <cell r="N11">
            <v>952.96318506859222</v>
          </cell>
          <cell r="O11">
            <v>846.17706321270771</v>
          </cell>
          <cell r="P11">
            <v>37968.151153503837</v>
          </cell>
          <cell r="Q11">
            <v>29026.881854393141</v>
          </cell>
          <cell r="R11">
            <v>8941.269299110696</v>
          </cell>
        </row>
        <row r="12">
          <cell r="A12">
            <v>7</v>
          </cell>
        </row>
        <row r="13">
          <cell r="A13">
            <v>8</v>
          </cell>
          <cell r="B13" t="str">
            <v>Tennessee</v>
          </cell>
        </row>
        <row r="14">
          <cell r="A14">
            <v>9</v>
          </cell>
          <cell r="B14" t="str">
            <v xml:space="preserve">  Direct Purchase</v>
          </cell>
          <cell r="D14">
            <v>5614.8541136897275</v>
          </cell>
          <cell r="E14">
            <v>6188.5724888513196</v>
          </cell>
          <cell r="F14">
            <v>6312.4649436730515</v>
          </cell>
          <cell r="G14">
            <v>5662.8213932097269</v>
          </cell>
          <cell r="H14">
            <v>5913.281404034421</v>
          </cell>
          <cell r="I14">
            <v>5981.7995683236113</v>
          </cell>
          <cell r="J14">
            <v>5001.137244529411</v>
          </cell>
          <cell r="K14">
            <v>3461.1079766385524</v>
          </cell>
          <cell r="L14">
            <v>3214.8692294583643</v>
          </cell>
          <cell r="M14">
            <v>2439.5243522140991</v>
          </cell>
          <cell r="N14">
            <v>2082.3218974181914</v>
          </cell>
          <cell r="O14">
            <v>4270.6412531825372</v>
          </cell>
          <cell r="P14">
            <v>56143.395865223021</v>
          </cell>
          <cell r="Q14">
            <v>35673.793911781861</v>
          </cell>
          <cell r="R14">
            <v>20469.601953441153</v>
          </cell>
        </row>
        <row r="15">
          <cell r="A15">
            <v>10</v>
          </cell>
          <cell r="B15" t="str">
            <v xml:space="preserve">  Baseload contingency</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6">
          <cell r="A16">
            <v>11</v>
          </cell>
          <cell r="B16" t="str">
            <v xml:space="preserve">  Storage</v>
          </cell>
          <cell r="D16">
            <v>132.8889967215288</v>
          </cell>
          <cell r="E16">
            <v>1635.7871085692029</v>
          </cell>
          <cell r="F16">
            <v>2086.3146148854721</v>
          </cell>
          <cell r="G16">
            <v>1811.7197686618945</v>
          </cell>
          <cell r="H16">
            <v>682.90658646242412</v>
          </cell>
          <cell r="I16">
            <v>0</v>
          </cell>
          <cell r="J16">
            <v>0</v>
          </cell>
          <cell r="K16">
            <v>0</v>
          </cell>
          <cell r="L16">
            <v>0</v>
          </cell>
          <cell r="M16">
            <v>0</v>
          </cell>
          <cell r="N16">
            <v>0</v>
          </cell>
          <cell r="O16">
            <v>0</v>
          </cell>
          <cell r="P16">
            <v>6349.6170753005226</v>
          </cell>
          <cell r="Q16">
            <v>6349.6170753005226</v>
          </cell>
          <cell r="R16">
            <v>0</v>
          </cell>
        </row>
        <row r="17">
          <cell r="A17">
            <v>12</v>
          </cell>
          <cell r="B17" t="str">
            <v xml:space="preserve">  Spot</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v>13</v>
          </cell>
          <cell r="B18" t="str">
            <v>Total Tennessee</v>
          </cell>
          <cell r="D18">
            <v>5747.7431104112566</v>
          </cell>
          <cell r="E18">
            <v>7824.3595974205227</v>
          </cell>
          <cell r="F18">
            <v>8398.7795585585227</v>
          </cell>
          <cell r="G18">
            <v>7474.5411618716216</v>
          </cell>
          <cell r="H18">
            <v>6596.1879904968455</v>
          </cell>
          <cell r="I18">
            <v>5981.7995683236113</v>
          </cell>
          <cell r="J18">
            <v>5001.137244529411</v>
          </cell>
          <cell r="K18">
            <v>3461.1079766385524</v>
          </cell>
          <cell r="L18">
            <v>3214.8692294583643</v>
          </cell>
          <cell r="M18">
            <v>2439.5243522140991</v>
          </cell>
          <cell r="N18">
            <v>2082.3218974181914</v>
          </cell>
          <cell r="O18">
            <v>4270.6412531825372</v>
          </cell>
          <cell r="P18">
            <v>62493.012940523535</v>
          </cell>
          <cell r="Q18">
            <v>42023.410987082374</v>
          </cell>
          <cell r="R18">
            <v>20469.601953441153</v>
          </cell>
        </row>
        <row r="19">
          <cell r="A19">
            <v>14</v>
          </cell>
        </row>
        <row r="20">
          <cell r="A20">
            <v>15</v>
          </cell>
          <cell r="B20" t="str">
            <v>Other</v>
          </cell>
        </row>
        <row r="21">
          <cell r="A21">
            <v>16</v>
          </cell>
          <cell r="B21" t="str">
            <v>Dawn/Niagara/Waddington</v>
          </cell>
          <cell r="D21">
            <v>233.18574898796712</v>
          </cell>
          <cell r="E21">
            <v>744.5170822805344</v>
          </cell>
          <cell r="F21">
            <v>761.47836795566172</v>
          </cell>
          <cell r="G21">
            <v>623.42448313270518</v>
          </cell>
          <cell r="H21">
            <v>398.05380218308534</v>
          </cell>
          <cell r="I21">
            <v>247.92846823399586</v>
          </cell>
          <cell r="J21">
            <v>0</v>
          </cell>
          <cell r="K21">
            <v>0</v>
          </cell>
          <cell r="L21">
            <v>0</v>
          </cell>
          <cell r="M21">
            <v>0</v>
          </cell>
          <cell r="N21">
            <v>0</v>
          </cell>
          <cell r="O21">
            <v>0</v>
          </cell>
          <cell r="P21">
            <v>3008.5879527739494</v>
          </cell>
          <cell r="Q21">
            <v>3008.5879527739494</v>
          </cell>
          <cell r="R21">
            <v>0</v>
          </cell>
        </row>
        <row r="22">
          <cell r="A22">
            <v>17</v>
          </cell>
          <cell r="B22" t="str">
            <v>Dracut/Beverly</v>
          </cell>
          <cell r="D22">
            <v>0</v>
          </cell>
          <cell r="E22">
            <v>11.592390539852618</v>
          </cell>
          <cell r="F22">
            <v>0</v>
          </cell>
          <cell r="G22">
            <v>0</v>
          </cell>
          <cell r="H22">
            <v>0</v>
          </cell>
          <cell r="I22">
            <v>0</v>
          </cell>
          <cell r="J22">
            <v>0</v>
          </cell>
          <cell r="K22">
            <v>0</v>
          </cell>
          <cell r="L22">
            <v>0</v>
          </cell>
          <cell r="M22">
            <v>0</v>
          </cell>
          <cell r="N22">
            <v>0</v>
          </cell>
          <cell r="O22">
            <v>0</v>
          </cell>
          <cell r="P22">
            <v>11.592390539852618</v>
          </cell>
          <cell r="Q22">
            <v>11.592390539852618</v>
          </cell>
          <cell r="R22">
            <v>0</v>
          </cell>
        </row>
        <row r="23">
          <cell r="A23">
            <v>18</v>
          </cell>
          <cell r="B23" t="str">
            <v xml:space="preserve">  LNG Vapor</v>
          </cell>
          <cell r="D23">
            <v>0</v>
          </cell>
          <cell r="E23">
            <v>258.22469941671699</v>
          </cell>
          <cell r="F23">
            <v>1360.3769453348912</v>
          </cell>
          <cell r="G23">
            <v>622.66840978030064</v>
          </cell>
          <cell r="H23">
            <v>11.269640712557244</v>
          </cell>
          <cell r="I23">
            <v>0</v>
          </cell>
          <cell r="J23">
            <v>0</v>
          </cell>
          <cell r="K23">
            <v>0</v>
          </cell>
          <cell r="L23">
            <v>0</v>
          </cell>
          <cell r="M23">
            <v>0</v>
          </cell>
          <cell r="N23">
            <v>0</v>
          </cell>
          <cell r="O23">
            <v>0</v>
          </cell>
          <cell r="P23">
            <v>2252.5396952444657</v>
          </cell>
          <cell r="Q23">
            <v>2252.5396952444657</v>
          </cell>
          <cell r="R23">
            <v>0</v>
          </cell>
        </row>
        <row r="24">
          <cell r="A24">
            <v>19</v>
          </cell>
          <cell r="B24" t="str">
            <v xml:space="preserve">  LNG Boiloff</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row>
        <row r="25">
          <cell r="A25">
            <v>20</v>
          </cell>
          <cell r="B25" t="str">
            <v xml:space="preserve">  LNG Truck</v>
          </cell>
          <cell r="D25">
            <v>2.1840163810112196</v>
          </cell>
          <cell r="E25">
            <v>226.55563250711961</v>
          </cell>
          <cell r="F25">
            <v>226.85552173455662</v>
          </cell>
          <cell r="G25">
            <v>236.9869919037005</v>
          </cell>
          <cell r="H25">
            <v>124.80706580175337</v>
          </cell>
          <cell r="I25">
            <v>429.12635891619755</v>
          </cell>
          <cell r="J25">
            <v>455.6127500474708</v>
          </cell>
          <cell r="K25">
            <v>303.25174548819933</v>
          </cell>
          <cell r="L25">
            <v>49.121889796293118</v>
          </cell>
          <cell r="M25">
            <v>49.126448563490364</v>
          </cell>
          <cell r="N25">
            <v>47.481972350203897</v>
          </cell>
          <cell r="O25">
            <v>15.965604966277505</v>
          </cell>
          <cell r="P25">
            <v>2167.0759984562737</v>
          </cell>
          <cell r="Q25">
            <v>1246.5155872443388</v>
          </cell>
          <cell r="R25">
            <v>920.56041121193505</v>
          </cell>
        </row>
        <row r="26">
          <cell r="A26">
            <v>21</v>
          </cell>
          <cell r="B26" t="str">
            <v xml:space="preserve">  Distrigas Vapor</v>
          </cell>
          <cell r="D26">
            <v>203.19752406408227</v>
          </cell>
          <cell r="E26">
            <v>470.2478423340213</v>
          </cell>
          <cell r="F26">
            <v>541.93263525477414</v>
          </cell>
          <cell r="G26">
            <v>408.02758584766866</v>
          </cell>
          <cell r="H26">
            <v>379.88781416881397</v>
          </cell>
          <cell r="I26">
            <v>92.784077603502183</v>
          </cell>
          <cell r="J26">
            <v>0</v>
          </cell>
          <cell r="K26">
            <v>0</v>
          </cell>
          <cell r="L26">
            <v>0</v>
          </cell>
          <cell r="M26">
            <v>0</v>
          </cell>
          <cell r="N26">
            <v>0</v>
          </cell>
          <cell r="O26">
            <v>0</v>
          </cell>
          <cell r="P26">
            <v>2096.0774792728625</v>
          </cell>
          <cell r="Q26">
            <v>2096.0774792728625</v>
          </cell>
          <cell r="R26">
            <v>0</v>
          </cell>
        </row>
        <row r="27">
          <cell r="A27">
            <v>22</v>
          </cell>
          <cell r="B27" t="str">
            <v xml:space="preserve">  Distrigas Boiloff</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row>
        <row r="28">
          <cell r="A28">
            <v>23</v>
          </cell>
          <cell r="B28" t="str">
            <v>Propane</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A29">
            <v>24</v>
          </cell>
          <cell r="B29" t="str">
            <v>Intercompany Transfers</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v>25</v>
          </cell>
          <cell r="B30" t="str">
            <v>Total Other</v>
          </cell>
          <cell r="D30">
            <v>438.56728943306064</v>
          </cell>
          <cell r="E30">
            <v>1711.1376470782448</v>
          </cell>
          <cell r="F30">
            <v>2890.6434702798833</v>
          </cell>
          <cell r="G30">
            <v>1891.1074706643751</v>
          </cell>
          <cell r="H30">
            <v>914.01832286620993</v>
          </cell>
          <cell r="I30">
            <v>769.8389047536956</v>
          </cell>
          <cell r="J30">
            <v>455.6127500474708</v>
          </cell>
          <cell r="K30">
            <v>303.25174548819933</v>
          </cell>
          <cell r="L30">
            <v>49.121889796293118</v>
          </cell>
          <cell r="M30">
            <v>49.126448563490364</v>
          </cell>
          <cell r="N30">
            <v>47.481972350203897</v>
          </cell>
          <cell r="O30">
            <v>15.965604966277505</v>
          </cell>
          <cell r="P30">
            <v>9535.8735162874036</v>
          </cell>
          <cell r="Q30">
            <v>8615.3131050754691</v>
          </cell>
          <cell r="R30">
            <v>920.56041121193505</v>
          </cell>
        </row>
        <row r="31">
          <cell r="A31">
            <v>26</v>
          </cell>
        </row>
        <row r="32">
          <cell r="A32">
            <v>27</v>
          </cell>
          <cell r="B32" t="str">
            <v>Total Purchases</v>
          </cell>
          <cell r="D32">
            <v>9465.442994672585</v>
          </cell>
          <cell r="E32">
            <v>15120.929413957756</v>
          </cell>
          <cell r="F32">
            <v>17420.403555123812</v>
          </cell>
          <cell r="G32">
            <v>14853.229024288397</v>
          </cell>
          <cell r="H32">
            <v>12446.561250852217</v>
          </cell>
          <cell r="I32">
            <v>10359.039707656222</v>
          </cell>
          <cell r="J32">
            <v>7667.793251710691</v>
          </cell>
          <cell r="K32">
            <v>5749.4313960522459</v>
          </cell>
          <cell r="L32">
            <v>4843.0221896419516</v>
          </cell>
          <cell r="M32">
            <v>3855.6338501603886</v>
          </cell>
          <cell r="N32">
            <v>3082.7670548369874</v>
          </cell>
          <cell r="O32">
            <v>5132.7839213615225</v>
          </cell>
          <cell r="P32">
            <v>109997.03761031479</v>
          </cell>
          <cell r="Q32">
            <v>79665.60594655099</v>
          </cell>
          <cell r="R32">
            <v>30331.431663763789</v>
          </cell>
        </row>
        <row r="33">
          <cell r="A33">
            <v>28</v>
          </cell>
        </row>
        <row r="34">
          <cell r="A34">
            <v>29</v>
          </cell>
          <cell r="B34" t="str">
            <v>LESS:</v>
          </cell>
        </row>
        <row r="35">
          <cell r="A35">
            <v>30</v>
          </cell>
          <cell r="B35" t="str">
            <v xml:space="preserve">  AGT DP Liquefied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6">
          <cell r="A36">
            <v>31</v>
          </cell>
          <cell r="B36" t="str">
            <v xml:space="preserve">  LNG Truck</v>
          </cell>
          <cell r="D36">
            <v>2.1840163810112196</v>
          </cell>
          <cell r="E36">
            <v>226.55563250711961</v>
          </cell>
          <cell r="F36">
            <v>226.85552173455662</v>
          </cell>
          <cell r="G36">
            <v>236.9869919037005</v>
          </cell>
          <cell r="H36">
            <v>124.80706580175337</v>
          </cell>
          <cell r="I36">
            <v>429.12635891619755</v>
          </cell>
          <cell r="J36">
            <v>455.6127500474708</v>
          </cell>
          <cell r="K36">
            <v>303.25174548819933</v>
          </cell>
          <cell r="L36">
            <v>49.121889796293118</v>
          </cell>
          <cell r="M36">
            <v>49.126448563490364</v>
          </cell>
          <cell r="N36">
            <v>47.481972350203897</v>
          </cell>
          <cell r="O36">
            <v>15.965604966277505</v>
          </cell>
          <cell r="P36">
            <v>2167.0759984562737</v>
          </cell>
          <cell r="Q36">
            <v>1246.5155872443388</v>
          </cell>
          <cell r="R36">
            <v>920.56041121193505</v>
          </cell>
        </row>
        <row r="37">
          <cell r="A37">
            <v>32</v>
          </cell>
          <cell r="B37" t="str">
            <v xml:space="preserve">  AGT Storage Refill</v>
          </cell>
          <cell r="D37">
            <v>0</v>
          </cell>
          <cell r="E37">
            <v>0</v>
          </cell>
          <cell r="F37">
            <v>0</v>
          </cell>
          <cell r="G37">
            <v>0</v>
          </cell>
          <cell r="H37">
            <v>0</v>
          </cell>
          <cell r="I37">
            <v>1325.0305865007385</v>
          </cell>
          <cell r="J37">
            <v>1468.9119645504081</v>
          </cell>
          <cell r="K37">
            <v>1422.5119737443836</v>
          </cell>
          <cell r="L37">
            <v>997.33282057377062</v>
          </cell>
          <cell r="M37">
            <v>785.23081494224107</v>
          </cell>
          <cell r="N37">
            <v>390.69749582159437</v>
          </cell>
          <cell r="O37">
            <v>0</v>
          </cell>
          <cell r="P37">
            <v>6389.7156561331358</v>
          </cell>
          <cell r="Q37">
            <v>1325.0305865007385</v>
          </cell>
          <cell r="R37">
            <v>5064.6850696323982</v>
          </cell>
        </row>
        <row r="38">
          <cell r="A38">
            <v>33</v>
          </cell>
          <cell r="B38" t="str">
            <v xml:space="preserve">  TGP Storage Refill</v>
          </cell>
          <cell r="D38">
            <v>0</v>
          </cell>
          <cell r="E38">
            <v>0</v>
          </cell>
          <cell r="F38">
            <v>0</v>
          </cell>
          <cell r="G38">
            <v>0</v>
          </cell>
          <cell r="H38">
            <v>0</v>
          </cell>
          <cell r="I38">
            <v>1049.87200853528</v>
          </cell>
          <cell r="J38">
            <v>1501.7496323638327</v>
          </cell>
          <cell r="K38">
            <v>1454.2623523189966</v>
          </cell>
          <cell r="L38">
            <v>1503.6844297481405</v>
          </cell>
          <cell r="M38">
            <v>748.78215955642565</v>
          </cell>
          <cell r="N38">
            <v>0</v>
          </cell>
          <cell r="O38">
            <v>0</v>
          </cell>
          <cell r="P38">
            <v>6258.3505825226748</v>
          </cell>
          <cell r="Q38">
            <v>1049.87200853528</v>
          </cell>
          <cell r="R38">
            <v>5208.4785739873951</v>
          </cell>
        </row>
        <row r="39">
          <cell r="A39">
            <v>34</v>
          </cell>
          <cell r="B39" t="str">
            <v xml:space="preserve">Total </v>
          </cell>
          <cell r="D39">
            <v>2.1840163810112196</v>
          </cell>
          <cell r="E39">
            <v>226.55563250711961</v>
          </cell>
          <cell r="F39">
            <v>226.85552173455662</v>
          </cell>
          <cell r="G39">
            <v>236.9869919037005</v>
          </cell>
          <cell r="H39">
            <v>124.80706580175337</v>
          </cell>
          <cell r="I39">
            <v>2804.0289539522164</v>
          </cell>
          <cell r="J39">
            <v>3426.2743469617117</v>
          </cell>
          <cell r="K39">
            <v>3180.0260715515797</v>
          </cell>
          <cell r="L39">
            <v>2550.1391401182045</v>
          </cell>
          <cell r="M39">
            <v>1583.1394230621572</v>
          </cell>
          <cell r="N39">
            <v>438.17946817179825</v>
          </cell>
          <cell r="O39">
            <v>15.965604966277505</v>
          </cell>
          <cell r="P39">
            <v>14815.142237112086</v>
          </cell>
          <cell r="Q39">
            <v>3621.4181822803575</v>
          </cell>
          <cell r="R39">
            <v>11193.72405483173</v>
          </cell>
        </row>
        <row r="40">
          <cell r="A40">
            <v>35</v>
          </cell>
        </row>
        <row r="41">
          <cell r="A41">
            <v>36</v>
          </cell>
          <cell r="B41" t="str">
            <v>Total Sendout</v>
          </cell>
          <cell r="D41">
            <v>9463.2589782915729</v>
          </cell>
          <cell r="E41">
            <v>14894.373781450637</v>
          </cell>
          <cell r="F41">
            <v>17193.548033389256</v>
          </cell>
          <cell r="G41">
            <v>14616.242032384696</v>
          </cell>
          <cell r="H41">
            <v>12321.754185050464</v>
          </cell>
          <cell r="I41">
            <v>7555.0107537040058</v>
          </cell>
          <cell r="J41">
            <v>4241.5189047489794</v>
          </cell>
          <cell r="K41">
            <v>2569.4053245006662</v>
          </cell>
          <cell r="L41">
            <v>2292.8830495237471</v>
          </cell>
          <cell r="M41">
            <v>2272.4944270982314</v>
          </cell>
          <cell r="N41">
            <v>2644.5875866651891</v>
          </cell>
          <cell r="O41">
            <v>5116.8183163952453</v>
          </cell>
          <cell r="P41">
            <v>95181.895373202715</v>
          </cell>
          <cell r="Q41">
            <v>76044.187764270639</v>
          </cell>
          <cell r="R41">
            <v>19137.707608932062</v>
          </cell>
        </row>
        <row r="42">
          <cell r="A42">
            <v>37</v>
          </cell>
        </row>
        <row r="43">
          <cell r="A43">
            <v>38</v>
          </cell>
        </row>
        <row r="44">
          <cell r="A44">
            <v>39</v>
          </cell>
          <cell r="B44" t="str">
            <v>NonFirm</v>
          </cell>
        </row>
        <row r="45">
          <cell r="A45">
            <v>40</v>
          </cell>
          <cell r="B45" t="str">
            <v xml:space="preserve">  Interruptible/City Gate</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v>41</v>
          </cell>
          <cell r="B46" t="str">
            <v>Total NonFirm</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row r="47">
          <cell r="A47">
            <v>42</v>
          </cell>
        </row>
        <row r="48">
          <cell r="A48">
            <v>43</v>
          </cell>
          <cell r="B48" t="str">
            <v>Firm Sendout</v>
          </cell>
          <cell r="D48">
            <v>9463.2589782915729</v>
          </cell>
          <cell r="E48">
            <v>14894.373781450637</v>
          </cell>
          <cell r="F48">
            <v>17193.548033389256</v>
          </cell>
          <cell r="G48">
            <v>14616.242032384696</v>
          </cell>
          <cell r="H48">
            <v>12321.754185050464</v>
          </cell>
          <cell r="I48">
            <v>7555.0107537040058</v>
          </cell>
          <cell r="J48">
            <v>4241.5189047489794</v>
          </cell>
          <cell r="K48">
            <v>2569.4053245006662</v>
          </cell>
          <cell r="L48">
            <v>2292.8830495237471</v>
          </cell>
          <cell r="M48">
            <v>2272.4944270982314</v>
          </cell>
          <cell r="N48">
            <v>2644.5875866651891</v>
          </cell>
          <cell r="O48">
            <v>5116.8183163952453</v>
          </cell>
          <cell r="P48">
            <v>95181.895373202715</v>
          </cell>
          <cell r="Q48">
            <v>76044.187764270639</v>
          </cell>
          <cell r="R48">
            <v>19137.707608932062</v>
          </cell>
        </row>
      </sheetData>
      <sheetData sheetId="45">
        <row r="5">
          <cell r="A5" t="str">
            <v>NATIONAL GRID</v>
          </cell>
        </row>
        <row r="6">
          <cell r="A6" t="str">
            <v>GAS COST FORECAST</v>
          </cell>
        </row>
        <row r="7">
          <cell r="A7" t="str">
            <v>AVERAGE COST PER MMBTU</v>
          </cell>
          <cell r="D7">
            <v>39753</v>
          </cell>
          <cell r="E7">
            <v>39784</v>
          </cell>
          <cell r="F7">
            <v>39815</v>
          </cell>
          <cell r="G7">
            <v>39846</v>
          </cell>
          <cell r="H7">
            <v>39877</v>
          </cell>
          <cell r="I7">
            <v>39908</v>
          </cell>
          <cell r="J7">
            <v>39939</v>
          </cell>
          <cell r="K7">
            <v>39970</v>
          </cell>
          <cell r="L7">
            <v>40001</v>
          </cell>
          <cell r="M7">
            <v>40032</v>
          </cell>
          <cell r="N7">
            <v>40063</v>
          </cell>
          <cell r="O7">
            <v>40094</v>
          </cell>
        </row>
        <row r="9">
          <cell r="A9">
            <v>1</v>
          </cell>
          <cell r="B9" t="str">
            <v>Algonquin</v>
          </cell>
        </row>
        <row r="10">
          <cell r="A10">
            <v>2</v>
          </cell>
          <cell r="B10" t="str">
            <v xml:space="preserve">  Direct Purchase Commodity</v>
          </cell>
          <cell r="D10">
            <v>6.9494791184373437</v>
          </cell>
          <cell r="E10">
            <v>7.4172371275393161</v>
          </cell>
          <cell r="F10">
            <v>6.6221793549936052</v>
          </cell>
          <cell r="G10">
            <v>4.8252963906818458</v>
          </cell>
          <cell r="H10">
            <v>4.361786245561218</v>
          </cell>
          <cell r="I10">
            <v>5.1203459403186233</v>
          </cell>
          <cell r="J10">
            <v>4.0989375054613655</v>
          </cell>
          <cell r="K10">
            <v>4.2210620530133305</v>
          </cell>
          <cell r="L10">
            <v>4.3834998575869006</v>
          </cell>
          <cell r="M10">
            <v>4.4864707139844757</v>
          </cell>
          <cell r="N10">
            <v>4.5494346503875329</v>
          </cell>
          <cell r="O10">
            <v>4.6883682875094284</v>
          </cell>
        </row>
        <row r="11">
          <cell r="A11">
            <v>3</v>
          </cell>
          <cell r="B11" t="str">
            <v xml:space="preserve">  Storage</v>
          </cell>
          <cell r="D11">
            <v>9.1707686845241252</v>
          </cell>
          <cell r="E11">
            <v>9.1707686845241252</v>
          </cell>
          <cell r="F11">
            <v>9.1707686845241252</v>
          </cell>
          <cell r="G11">
            <v>9.1707686845241252</v>
          </cell>
          <cell r="H11">
            <v>9.1707686845241252</v>
          </cell>
          <cell r="I11">
            <v>8.0002748820190721</v>
          </cell>
          <cell r="J11">
            <v>7.0576341496465034</v>
          </cell>
          <cell r="K11">
            <v>6.5186921386808105</v>
          </cell>
          <cell r="L11">
            <v>6.266302562694575</v>
          </cell>
          <cell r="M11">
            <v>6.1139233161302888</v>
          </cell>
          <cell r="N11">
            <v>6.0493549726279943</v>
          </cell>
          <cell r="O11">
            <v>6.0493549726279943</v>
          </cell>
        </row>
        <row r="12">
          <cell r="A12">
            <v>4</v>
          </cell>
        </row>
        <row r="13">
          <cell r="A13">
            <v>5</v>
          </cell>
        </row>
        <row r="14">
          <cell r="A14">
            <v>6</v>
          </cell>
          <cell r="B14" t="str">
            <v>Tennessee</v>
          </cell>
        </row>
        <row r="15">
          <cell r="A15">
            <v>7</v>
          </cell>
          <cell r="B15" t="str">
            <v xml:space="preserve">  Direct Purchase Commodity</v>
          </cell>
          <cell r="D15">
            <v>6.9464940851283066</v>
          </cell>
          <cell r="E15">
            <v>7.414535169502801</v>
          </cell>
          <cell r="F15">
            <v>6.6073132342296184</v>
          </cell>
          <cell r="G15">
            <v>4.8199076461113828</v>
          </cell>
          <cell r="H15">
            <v>4.367234267888243</v>
          </cell>
          <cell r="I15">
            <v>5.0913484304466037</v>
          </cell>
          <cell r="J15">
            <v>4.1033626888716759</v>
          </cell>
          <cell r="K15">
            <v>4.2290057062081008</v>
          </cell>
          <cell r="L15">
            <v>4.3862577933743712</v>
          </cell>
          <cell r="M15">
            <v>4.4838874025006303</v>
          </cell>
          <cell r="N15">
            <v>4.5321411843114552</v>
          </cell>
          <cell r="O15">
            <v>4.6468602052144865</v>
          </cell>
        </row>
        <row r="16">
          <cell r="A16">
            <v>8</v>
          </cell>
          <cell r="B16" t="str">
            <v xml:space="preserve">  Storage</v>
          </cell>
          <cell r="D16">
            <v>9.1913999132145658</v>
          </cell>
          <cell r="E16">
            <v>9.1913999132145641</v>
          </cell>
          <cell r="F16">
            <v>9.1913999132145641</v>
          </cell>
          <cell r="G16">
            <v>9.1913999132145658</v>
          </cell>
          <cell r="H16">
            <v>9.1913999132145658</v>
          </cell>
          <cell r="I16">
            <v>7.7277659286904097</v>
          </cell>
          <cell r="J16">
            <v>6.502755130642095</v>
          </cell>
          <cell r="K16">
            <v>5.9430158461454035</v>
          </cell>
          <cell r="L16">
            <v>5.6277710038926152</v>
          </cell>
          <cell r="M16">
            <v>5.5234099196847604</v>
          </cell>
          <cell r="N16">
            <v>5.5234099196847604</v>
          </cell>
          <cell r="O16">
            <v>5.5234099196847604</v>
          </cell>
        </row>
        <row r="17">
          <cell r="A17">
            <v>9</v>
          </cell>
          <cell r="B17" t="str">
            <v xml:space="preserve">  Spot</v>
          </cell>
        </row>
        <row r="18">
          <cell r="A18">
            <v>10</v>
          </cell>
        </row>
        <row r="19">
          <cell r="A19">
            <v>11</v>
          </cell>
          <cell r="B19" t="str">
            <v>ANE/Boundary Commodity</v>
          </cell>
          <cell r="D19">
            <v>7.0872889227618057</v>
          </cell>
          <cell r="E19">
            <v>7.6567870411599044</v>
          </cell>
          <cell r="F19">
            <v>6.736996881796979</v>
          </cell>
          <cell r="G19">
            <v>4.8997542107280712</v>
          </cell>
          <cell r="H19">
            <v>4.4324632153193226</v>
          </cell>
          <cell r="I19">
            <v>5.1711024795982423</v>
          </cell>
          <cell r="J19">
            <v>0</v>
          </cell>
          <cell r="K19">
            <v>0</v>
          </cell>
          <cell r="L19">
            <v>0</v>
          </cell>
          <cell r="M19">
            <v>0</v>
          </cell>
          <cell r="N19">
            <v>0</v>
          </cell>
          <cell r="O19">
            <v>0</v>
          </cell>
        </row>
        <row r="20">
          <cell r="A20">
            <v>12</v>
          </cell>
        </row>
        <row r="21">
          <cell r="A21">
            <v>13</v>
          </cell>
        </row>
        <row r="22">
          <cell r="A22">
            <v>14</v>
          </cell>
        </row>
        <row r="23">
          <cell r="A23">
            <v>15</v>
          </cell>
          <cell r="B23" t="str">
            <v>LNG Storage</v>
          </cell>
          <cell r="D23">
            <v>9.3520012909503212</v>
          </cell>
          <cell r="E23">
            <v>9.2865861377914403</v>
          </cell>
          <cell r="F23">
            <v>9.1921363146242623</v>
          </cell>
          <cell r="G23">
            <v>8.9827644425645303</v>
          </cell>
          <cell r="H23">
            <v>8.8433630437360122</v>
          </cell>
          <cell r="I23">
            <v>8.5629208963312387</v>
          </cell>
          <cell r="J23">
            <v>8.2313232480883478</v>
          </cell>
          <cell r="K23">
            <v>8.0426786408188686</v>
          </cell>
          <cell r="L23">
            <v>8.0160795140179264</v>
          </cell>
          <cell r="M23">
            <v>7.9907045771997929</v>
          </cell>
          <cell r="N23">
            <v>7.9669073048171644</v>
          </cell>
          <cell r="O23">
            <v>7.9592877460921034</v>
          </cell>
        </row>
        <row r="24">
          <cell r="A24">
            <v>16</v>
          </cell>
        </row>
        <row r="25">
          <cell r="A25">
            <v>17</v>
          </cell>
          <cell r="B25" t="str">
            <v>Distrigas</v>
          </cell>
          <cell r="D25">
            <v>6.4693378326735465</v>
          </cell>
          <cell r="E25">
            <v>6.8885231789756194</v>
          </cell>
          <cell r="F25">
            <v>6.1363909525326541</v>
          </cell>
          <cell r="G25">
            <v>4.476275610396093</v>
          </cell>
          <cell r="H25">
            <v>4.0562065175582545</v>
          </cell>
          <cell r="I25">
            <v>4.7987243357487914</v>
          </cell>
          <cell r="J25">
            <v>0</v>
          </cell>
          <cell r="K25">
            <v>0</v>
          </cell>
          <cell r="L25">
            <v>0</v>
          </cell>
          <cell r="M25">
            <v>0</v>
          </cell>
          <cell r="N25">
            <v>0</v>
          </cell>
          <cell r="O25">
            <v>0</v>
          </cell>
        </row>
        <row r="26">
          <cell r="A26">
            <v>18</v>
          </cell>
        </row>
        <row r="27">
          <cell r="A27">
            <v>19</v>
          </cell>
          <cell r="B27" t="str">
            <v>Propane</v>
          </cell>
          <cell r="D27">
            <v>14.674428722633834</v>
          </cell>
          <cell r="E27">
            <v>14.674428722633834</v>
          </cell>
          <cell r="F27">
            <v>14.674428722633834</v>
          </cell>
          <cell r="G27">
            <v>14.674428722633834</v>
          </cell>
          <cell r="H27">
            <v>14.674428722633834</v>
          </cell>
          <cell r="I27">
            <v>14.674428722633834</v>
          </cell>
          <cell r="J27">
            <v>14.674428722633834</v>
          </cell>
          <cell r="K27">
            <v>14.674428722633834</v>
          </cell>
          <cell r="L27">
            <v>14.674428722633834</v>
          </cell>
          <cell r="M27">
            <v>14.674428722633834</v>
          </cell>
          <cell r="N27">
            <v>14.674428722633834</v>
          </cell>
          <cell r="O27">
            <v>14.674428722633834</v>
          </cell>
        </row>
        <row r="28">
          <cell r="A28">
            <v>20</v>
          </cell>
        </row>
        <row r="29">
          <cell r="A29">
            <v>21</v>
          </cell>
          <cell r="B29" t="str">
            <v>Average Firm Gas Cost</v>
          </cell>
          <cell r="D29">
            <v>7.0265187694018509</v>
          </cell>
          <cell r="E29">
            <v>7.8178219127208566</v>
          </cell>
          <cell r="F29">
            <v>7.4224740568404117</v>
          </cell>
          <cell r="G29">
            <v>6.0727294885404177</v>
          </cell>
          <cell r="H29">
            <v>5.0080098189320772</v>
          </cell>
          <cell r="I29">
            <v>5.1061101593728919</v>
          </cell>
          <cell r="J29">
            <v>4.1067421105308375</v>
          </cell>
          <cell r="K29">
            <v>4.232657243371909</v>
          </cell>
          <cell r="L29">
            <v>4.3911246603264837</v>
          </cell>
          <cell r="M29">
            <v>4.491117819139637</v>
          </cell>
          <cell r="N29">
            <v>4.5416654468333384</v>
          </cell>
          <cell r="O29">
            <v>4.6537244683178649</v>
          </cell>
        </row>
        <row r="30">
          <cell r="A30">
            <v>22</v>
          </cell>
        </row>
        <row r="31">
          <cell r="A31">
            <v>23</v>
          </cell>
          <cell r="B31" t="str">
            <v>NonFirm</v>
          </cell>
        </row>
        <row r="32">
          <cell r="A32">
            <v>24</v>
          </cell>
          <cell r="B32" t="str">
            <v xml:space="preserve">  Interruptible/City Gate</v>
          </cell>
          <cell r="D32">
            <v>6.9479866017828247</v>
          </cell>
          <cell r="E32">
            <v>7.415886148521059</v>
          </cell>
          <cell r="F32">
            <v>6.6147462946116118</v>
          </cell>
          <cell r="G32">
            <v>4.8226020183966138</v>
          </cell>
          <cell r="H32">
            <v>4.3645102567247305</v>
          </cell>
          <cell r="I32">
            <v>5.1058471853826131</v>
          </cell>
          <cell r="J32">
            <v>4.1011500971665207</v>
          </cell>
          <cell r="K32">
            <v>4.2250338796107156</v>
          </cell>
          <cell r="L32">
            <v>4.3848788254806355</v>
          </cell>
          <cell r="M32">
            <v>4.4851790582425526</v>
          </cell>
          <cell r="N32">
            <v>4.5407879173494941</v>
          </cell>
          <cell r="O32">
            <v>4.667614246361957</v>
          </cell>
        </row>
        <row r="33">
          <cell r="A33">
            <v>25</v>
          </cell>
        </row>
        <row r="34">
          <cell r="A34">
            <v>26</v>
          </cell>
          <cell r="B34" t="str">
            <v>Interest Rate</v>
          </cell>
          <cell r="D34">
            <v>0.03</v>
          </cell>
          <cell r="E34">
            <v>0.03</v>
          </cell>
          <cell r="F34">
            <v>0.03</v>
          </cell>
          <cell r="G34">
            <v>0.03</v>
          </cell>
          <cell r="H34">
            <v>0.03</v>
          </cell>
          <cell r="I34">
            <v>0.03</v>
          </cell>
          <cell r="J34">
            <v>0.03</v>
          </cell>
          <cell r="K34">
            <v>0.03</v>
          </cell>
          <cell r="L34">
            <v>0.03</v>
          </cell>
          <cell r="M34">
            <v>0.03</v>
          </cell>
          <cell r="N34">
            <v>0.03</v>
          </cell>
          <cell r="O34">
            <v>0.03</v>
          </cell>
        </row>
      </sheetData>
      <sheetData sheetId="46">
        <row r="3">
          <cell r="A3" t="str">
            <v>NATIONAL GRID</v>
          </cell>
        </row>
        <row r="4">
          <cell r="A4" t="str">
            <v>GAS COST FORECAST</v>
          </cell>
        </row>
        <row r="5">
          <cell r="A5" t="str">
            <v>INTERRUPTIBLE COST/City Gate ($000)</v>
          </cell>
          <cell r="D5">
            <v>39753</v>
          </cell>
          <cell r="E5">
            <v>39784</v>
          </cell>
          <cell r="F5">
            <v>39815</v>
          </cell>
          <cell r="G5">
            <v>39846</v>
          </cell>
          <cell r="H5">
            <v>39877</v>
          </cell>
          <cell r="I5">
            <v>39908</v>
          </cell>
          <cell r="J5">
            <v>39939</v>
          </cell>
          <cell r="K5">
            <v>39970</v>
          </cell>
          <cell r="L5">
            <v>40001</v>
          </cell>
          <cell r="M5">
            <v>40032</v>
          </cell>
          <cell r="N5">
            <v>40063</v>
          </cell>
          <cell r="O5">
            <v>40094</v>
          </cell>
          <cell r="P5" t="str">
            <v>Total</v>
          </cell>
          <cell r="Q5" t="str">
            <v>Peak</v>
          </cell>
          <cell r="R5" t="str">
            <v>Off-Peak</v>
          </cell>
        </row>
        <row r="7">
          <cell r="A7">
            <v>1</v>
          </cell>
          <cell r="B7" t="str">
            <v>Total Volume (BBtus)</v>
          </cell>
          <cell r="D7">
            <v>0</v>
          </cell>
          <cell r="E7">
            <v>0</v>
          </cell>
          <cell r="F7">
            <v>0</v>
          </cell>
          <cell r="G7">
            <v>0</v>
          </cell>
          <cell r="H7">
            <v>0</v>
          </cell>
          <cell r="I7">
            <v>0</v>
          </cell>
          <cell r="J7">
            <v>0</v>
          </cell>
          <cell r="K7">
            <v>0</v>
          </cell>
          <cell r="L7">
            <v>0</v>
          </cell>
          <cell r="M7">
            <v>0</v>
          </cell>
          <cell r="N7">
            <v>0</v>
          </cell>
          <cell r="O7">
            <v>0</v>
          </cell>
          <cell r="P7">
            <v>0</v>
          </cell>
          <cell r="Q7">
            <v>0</v>
          </cell>
          <cell r="R7">
            <v>0</v>
          </cell>
        </row>
        <row r="8">
          <cell r="A8">
            <v>2</v>
          </cell>
        </row>
        <row r="9">
          <cell r="A9">
            <v>3</v>
          </cell>
          <cell r="B9" t="str">
            <v>Total Cost ($000)</v>
          </cell>
          <cell r="D9">
            <v>0</v>
          </cell>
          <cell r="E9">
            <v>0</v>
          </cell>
          <cell r="F9">
            <v>0</v>
          </cell>
          <cell r="G9">
            <v>0</v>
          </cell>
          <cell r="H9">
            <v>0</v>
          </cell>
          <cell r="I9">
            <v>0</v>
          </cell>
          <cell r="J9">
            <v>0</v>
          </cell>
          <cell r="K9">
            <v>0</v>
          </cell>
          <cell r="L9">
            <v>0</v>
          </cell>
          <cell r="M9">
            <v>0</v>
          </cell>
          <cell r="N9">
            <v>0</v>
          </cell>
          <cell r="O9">
            <v>0</v>
          </cell>
          <cell r="P9">
            <v>0</v>
          </cell>
          <cell r="Q9">
            <v>0</v>
          </cell>
          <cell r="R9">
            <v>0</v>
          </cell>
        </row>
        <row r="10">
          <cell r="A10">
            <v>4</v>
          </cell>
        </row>
        <row r="11">
          <cell r="A11">
            <v>5</v>
          </cell>
          <cell r="B11" t="str">
            <v>Average Interruptible Cost (per MMBtu)</v>
          </cell>
          <cell r="D11">
            <v>6.9479866017828247</v>
          </cell>
          <cell r="E11">
            <v>7.415886148521059</v>
          </cell>
          <cell r="F11">
            <v>6.6147462946116118</v>
          </cell>
          <cell r="G11">
            <v>4.8226020183966138</v>
          </cell>
          <cell r="H11">
            <v>4.3645102567247305</v>
          </cell>
          <cell r="I11">
            <v>5.1058471853826131</v>
          </cell>
          <cell r="J11">
            <v>4.1011500971665207</v>
          </cell>
          <cell r="K11">
            <v>4.2250338796107156</v>
          </cell>
          <cell r="L11">
            <v>4.3848788254806355</v>
          </cell>
          <cell r="M11">
            <v>4.4851790582425526</v>
          </cell>
          <cell r="N11">
            <v>4.5407879173494941</v>
          </cell>
          <cell r="O11">
            <v>4.667614246361957</v>
          </cell>
        </row>
      </sheetData>
      <sheetData sheetId="47">
        <row r="9">
          <cell r="D9">
            <v>39939</v>
          </cell>
          <cell r="E9">
            <v>39970</v>
          </cell>
          <cell r="F9">
            <v>40001</v>
          </cell>
          <cell r="G9">
            <v>40032</v>
          </cell>
          <cell r="H9">
            <v>40063</v>
          </cell>
          <cell r="I9">
            <v>40094</v>
          </cell>
          <cell r="J9">
            <v>39753</v>
          </cell>
          <cell r="K9">
            <v>39784</v>
          </cell>
          <cell r="L9">
            <v>39815</v>
          </cell>
          <cell r="M9">
            <v>39846</v>
          </cell>
          <cell r="N9">
            <v>39877</v>
          </cell>
          <cell r="O9">
            <v>39908</v>
          </cell>
          <cell r="P9" t="str">
            <v>Total</v>
          </cell>
          <cell r="Q9" t="str">
            <v>Peak</v>
          </cell>
          <cell r="R9" t="str">
            <v>Off-Peak</v>
          </cell>
        </row>
        <row r="12">
          <cell r="B12" t="str">
            <v>Non firm Margin</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row>
        <row r="14">
          <cell r="B14" t="str">
            <v>Capacity Release</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6">
          <cell r="B16" t="str">
            <v>Off System Sales</v>
          </cell>
          <cell r="D16">
            <v>333.33333333333331</v>
          </cell>
          <cell r="E16">
            <v>333.33333333333331</v>
          </cell>
          <cell r="F16">
            <v>333.33333333333331</v>
          </cell>
          <cell r="G16">
            <v>333.33333333333331</v>
          </cell>
          <cell r="H16">
            <v>333.33333333333331</v>
          </cell>
          <cell r="I16">
            <v>333.33333333333331</v>
          </cell>
          <cell r="J16">
            <v>333.33333333333331</v>
          </cell>
          <cell r="K16">
            <v>333.33333333333331</v>
          </cell>
          <cell r="L16">
            <v>333.33333333333331</v>
          </cell>
          <cell r="M16">
            <v>333.33333333333331</v>
          </cell>
          <cell r="N16">
            <v>333.33333333333331</v>
          </cell>
          <cell r="O16">
            <v>333.33333333333331</v>
          </cell>
          <cell r="P16">
            <v>4000.0000000000005</v>
          </cell>
          <cell r="Q16">
            <v>1999.9999999999998</v>
          </cell>
          <cell r="R16">
            <v>1999.9999999999998</v>
          </cell>
        </row>
        <row r="18">
          <cell r="B18" t="str">
            <v>Total NonFirm Margin</v>
          </cell>
          <cell r="D18">
            <v>333.33333333333331</v>
          </cell>
          <cell r="E18">
            <v>333.33333333333331</v>
          </cell>
          <cell r="F18">
            <v>333.33333333333331</v>
          </cell>
          <cell r="G18">
            <v>333.33333333333331</v>
          </cell>
          <cell r="H18">
            <v>333.33333333333331</v>
          </cell>
          <cell r="I18">
            <v>333.33333333333331</v>
          </cell>
          <cell r="J18">
            <v>333.33333333333331</v>
          </cell>
          <cell r="K18">
            <v>333.33333333333331</v>
          </cell>
          <cell r="L18">
            <v>333.33333333333331</v>
          </cell>
          <cell r="M18">
            <v>333.33333333333331</v>
          </cell>
          <cell r="N18">
            <v>333.33333333333331</v>
          </cell>
          <cell r="O18">
            <v>333.33333333333331</v>
          </cell>
          <cell r="P18">
            <v>4000.0000000000005</v>
          </cell>
          <cell r="Q18">
            <v>1999.9999999999998</v>
          </cell>
          <cell r="R18">
            <v>1999.9999999999998</v>
          </cell>
        </row>
      </sheetData>
      <sheetData sheetId="48">
        <row r="3">
          <cell r="A3" t="str">
            <v>NATIONAL GRID</v>
          </cell>
        </row>
        <row r="4">
          <cell r="A4" t="str">
            <v>GAS COST FORECAST</v>
          </cell>
        </row>
        <row r="5">
          <cell r="A5" t="str">
            <v>TOTAL INVENTORY FINANCING</v>
          </cell>
          <cell r="D5">
            <v>39753</v>
          </cell>
          <cell r="E5">
            <v>39784</v>
          </cell>
          <cell r="F5">
            <v>39815</v>
          </cell>
          <cell r="G5">
            <v>39846</v>
          </cell>
          <cell r="H5">
            <v>39877</v>
          </cell>
          <cell r="I5">
            <v>39908</v>
          </cell>
          <cell r="J5">
            <v>39939</v>
          </cell>
          <cell r="K5">
            <v>39970</v>
          </cell>
          <cell r="L5">
            <v>40001</v>
          </cell>
          <cell r="M5">
            <v>40032</v>
          </cell>
          <cell r="N5">
            <v>40063</v>
          </cell>
          <cell r="O5">
            <v>40094</v>
          </cell>
          <cell r="P5" t="str">
            <v>Total</v>
          </cell>
          <cell r="Q5" t="str">
            <v>Peak</v>
          </cell>
          <cell r="R5" t="str">
            <v>Off-Peak</v>
          </cell>
        </row>
        <row r="8">
          <cell r="A8">
            <v>1</v>
          </cell>
          <cell r="B8" t="str">
            <v>Monthly Financing Balance</v>
          </cell>
          <cell r="D8">
            <v>223407.83125862796</v>
          </cell>
          <cell r="E8">
            <v>194158.60405156983</v>
          </cell>
          <cell r="F8">
            <v>150890.15304676045</v>
          </cell>
          <cell r="G8">
            <v>110061.21752408129</v>
          </cell>
          <cell r="H8">
            <v>92811.607226441323</v>
          </cell>
          <cell r="I8">
            <v>106237.86720042654</v>
          </cell>
          <cell r="J8">
            <v>120495.44789846189</v>
          </cell>
          <cell r="K8">
            <v>134258.63329702758</v>
          </cell>
          <cell r="L8">
            <v>145985.20142683465</v>
          </cell>
          <cell r="M8">
            <v>153080.67600495715</v>
          </cell>
          <cell r="N8">
            <v>155072.54847159007</v>
          </cell>
          <cell r="O8">
            <v>155225.27498549808</v>
          </cell>
          <cell r="P8">
            <v>1741685.0623922767</v>
          </cell>
          <cell r="Q8">
            <v>877567.28030790738</v>
          </cell>
          <cell r="R8">
            <v>864117.78208436933</v>
          </cell>
        </row>
        <row r="9">
          <cell r="A9">
            <v>2</v>
          </cell>
        </row>
        <row r="10">
          <cell r="A10">
            <v>3</v>
          </cell>
          <cell r="B10" t="str">
            <v>Interest Rate</v>
          </cell>
          <cell r="D10">
            <v>0.03</v>
          </cell>
          <cell r="E10">
            <v>0.03</v>
          </cell>
          <cell r="F10">
            <v>0.03</v>
          </cell>
          <cell r="G10">
            <v>0.03</v>
          </cell>
          <cell r="H10">
            <v>0.03</v>
          </cell>
          <cell r="I10">
            <v>0.03</v>
          </cell>
          <cell r="J10">
            <v>0.03</v>
          </cell>
          <cell r="K10">
            <v>0.03</v>
          </cell>
          <cell r="L10">
            <v>0.03</v>
          </cell>
          <cell r="M10">
            <v>0.03</v>
          </cell>
          <cell r="N10">
            <v>0.03</v>
          </cell>
          <cell r="O10">
            <v>0.03</v>
          </cell>
        </row>
        <row r="11">
          <cell r="A11">
            <v>4</v>
          </cell>
        </row>
        <row r="12">
          <cell r="A12">
            <v>5</v>
          </cell>
          <cell r="B12" t="str">
            <v>Inventory Financing Cost</v>
          </cell>
        </row>
        <row r="13">
          <cell r="A13">
            <v>6</v>
          </cell>
          <cell r="B13" t="str">
            <v xml:space="preserve">  Interest Cost</v>
          </cell>
          <cell r="D13">
            <v>562.69541529499929</v>
          </cell>
          <cell r="E13">
            <v>521.50744337721756</v>
          </cell>
          <cell r="F13">
            <v>423.88681078579407</v>
          </cell>
          <cell r="G13">
            <v>316.36038117565738</v>
          </cell>
          <cell r="H13">
            <v>251.00271757249263</v>
          </cell>
          <cell r="I13">
            <v>250.49821840811461</v>
          </cell>
          <cell r="J13">
            <v>286.03163998959667</v>
          </cell>
          <cell r="K13">
            <v>320.47065319204484</v>
          </cell>
          <cell r="L13">
            <v>351.269763088898</v>
          </cell>
          <cell r="M13">
            <v>374.11988787099409</v>
          </cell>
          <cell r="N13">
            <v>385.47888555210562</v>
          </cell>
          <cell r="O13">
            <v>388.06318746374518</v>
          </cell>
          <cell r="P13">
            <v>4431.3850037716593</v>
          </cell>
          <cell r="Q13">
            <v>2325.9509866142753</v>
          </cell>
          <cell r="R13">
            <v>2105.4340171573845</v>
          </cell>
        </row>
        <row r="14">
          <cell r="A14">
            <v>7</v>
          </cell>
          <cell r="B14" t="str">
            <v>Total Financing Costs</v>
          </cell>
          <cell r="D14">
            <v>562.69541529499929</v>
          </cell>
          <cell r="E14">
            <v>521.50744337721756</v>
          </cell>
          <cell r="F14">
            <v>423.88681078579407</v>
          </cell>
          <cell r="G14">
            <v>316.36038117565738</v>
          </cell>
          <cell r="H14">
            <v>251.00271757249263</v>
          </cell>
          <cell r="I14">
            <v>250.49821840811461</v>
          </cell>
          <cell r="J14">
            <v>286.03163998959667</v>
          </cell>
          <cell r="K14">
            <v>320.47065319204484</v>
          </cell>
          <cell r="L14">
            <v>351.269763088898</v>
          </cell>
          <cell r="M14">
            <v>374.11988787099409</v>
          </cell>
          <cell r="N14">
            <v>385.47888555210562</v>
          </cell>
          <cell r="O14">
            <v>388.06318746374518</v>
          </cell>
          <cell r="P14">
            <v>4431.3850037716593</v>
          </cell>
          <cell r="Q14">
            <v>2325.9509866142753</v>
          </cell>
          <cell r="R14">
            <v>2105.4340171573845</v>
          </cell>
        </row>
      </sheetData>
      <sheetData sheetId="49">
        <row r="4">
          <cell r="B4" t="str">
            <v>National Grid</v>
          </cell>
        </row>
        <row r="5">
          <cell r="B5" t="str">
            <v>Reconciliation Adjustment Summary</v>
          </cell>
        </row>
        <row r="8">
          <cell r="B8" t="str">
            <v>Account 175 - Deferred Gas Costs</v>
          </cell>
          <cell r="F8" t="str">
            <v>Amount</v>
          </cell>
        </row>
        <row r="9">
          <cell r="F9" t="str">
            <v>(000's)</v>
          </cell>
        </row>
        <row r="10">
          <cell r="C10" t="str">
            <v>Peak Capacity- KeySpan + (Boston &amp; Essex) Dec 04</v>
          </cell>
          <cell r="F10">
            <v>0</v>
          </cell>
        </row>
        <row r="11">
          <cell r="C11" t="str">
            <v>Off Peak Capacity</v>
          </cell>
          <cell r="F11">
            <v>4135.7804961170013</v>
          </cell>
        </row>
        <row r="12">
          <cell r="C12" t="str">
            <v>Peak Commodity</v>
          </cell>
          <cell r="F12">
            <v>0</v>
          </cell>
        </row>
        <row r="13">
          <cell r="C13" t="str">
            <v>Off Peak Commodity</v>
          </cell>
          <cell r="F13">
            <v>-19867.886971645999</v>
          </cell>
        </row>
        <row r="14">
          <cell r="C14" t="str">
            <v>Peak Bad Debt- Tariff No. 101-199</v>
          </cell>
          <cell r="F14">
            <v>0</v>
          </cell>
        </row>
        <row r="15">
          <cell r="C15" t="str">
            <v>Off Peak Bad Debt Tariff No 101-199</v>
          </cell>
          <cell r="F15">
            <v>-685.56433813700176</v>
          </cell>
        </row>
        <row r="16">
          <cell r="C16" t="str">
            <v>Peak Bad Debt- Tariff No. 301-399</v>
          </cell>
          <cell r="F16">
            <v>0</v>
          </cell>
        </row>
        <row r="17">
          <cell r="C17" t="str">
            <v>Off Peak Bad Debt Tariff No 301-399</v>
          </cell>
          <cell r="F17">
            <v>-153.51411028899975</v>
          </cell>
        </row>
        <row r="18">
          <cell r="C18" t="str">
            <v>Peak Bad Debt- Tariff No. 401-499</v>
          </cell>
          <cell r="F18">
            <v>0</v>
          </cell>
        </row>
        <row r="19">
          <cell r="C19" t="str">
            <v>Off Peak Bad Debt Tariff No 401-499</v>
          </cell>
          <cell r="F19">
            <v>59.672643134000012</v>
          </cell>
        </row>
        <row r="20">
          <cell r="C20" t="str">
            <v>Peak Capacity Credit</v>
          </cell>
          <cell r="F20">
            <v>0</v>
          </cell>
        </row>
        <row r="21">
          <cell r="C21" t="str">
            <v>Off Peak Capacity Credit</v>
          </cell>
          <cell r="F21">
            <v>-2726.8973498292012</v>
          </cell>
        </row>
        <row r="22">
          <cell r="C22" t="str">
            <v>Peak Other Gas Supply  - Tariff No. 101-199</v>
          </cell>
          <cell r="F22">
            <v>0</v>
          </cell>
        </row>
        <row r="23">
          <cell r="C23" t="str">
            <v>Off Peak Other Gas Supply  - Tariff No. 101-199</v>
          </cell>
          <cell r="F23">
            <v>3.0437348000000273</v>
          </cell>
        </row>
        <row r="24">
          <cell r="C24" t="str">
            <v>Peak Other Gas Supply  - Tariff No. 201-299</v>
          </cell>
          <cell r="F24">
            <v>0</v>
          </cell>
        </row>
        <row r="25">
          <cell r="C25" t="str">
            <v>Off Peak Other Gas Supply  - Tariff No. 201-299</v>
          </cell>
          <cell r="F25">
            <v>0</v>
          </cell>
        </row>
        <row r="26">
          <cell r="C26" t="str">
            <v>Peak Other Gas Supply  - Tariff No. 301-399</v>
          </cell>
          <cell r="F26">
            <v>0</v>
          </cell>
        </row>
        <row r="27">
          <cell r="C27" t="str">
            <v>Off Peak Other Gas Supply  - Tariff No. 301-399</v>
          </cell>
          <cell r="F27">
            <v>1.1772020389999833</v>
          </cell>
        </row>
        <row r="28">
          <cell r="C28" t="str">
            <v>Peak Other Gas Supply  - Tariff No. 401-499</v>
          </cell>
          <cell r="F28">
            <v>0</v>
          </cell>
        </row>
        <row r="29">
          <cell r="C29" t="str">
            <v>Off Peak Other Gas Supply  - Tariff No. 401-499</v>
          </cell>
          <cell r="F29">
            <v>2.8584170879999999</v>
          </cell>
        </row>
        <row r="31">
          <cell r="C31" t="str">
            <v>Total</v>
          </cell>
          <cell r="F31">
            <v>-19231.330276723202</v>
          </cell>
        </row>
        <row r="34">
          <cell r="B34" t="str">
            <v>Account 142 - Working Capital</v>
          </cell>
          <cell r="F34" t="str">
            <v>Amount</v>
          </cell>
        </row>
        <row r="35">
          <cell r="F35" t="str">
            <v>(000's)</v>
          </cell>
        </row>
        <row r="36">
          <cell r="C36" t="str">
            <v>Peak Gas Cost- Tariff No. 101-199</v>
          </cell>
          <cell r="F36">
            <v>0</v>
          </cell>
        </row>
        <row r="37">
          <cell r="C37" t="str">
            <v>Off Peak Gas Cost Tariff No 101-199</v>
          </cell>
          <cell r="F37">
            <v>-167.65703077199962</v>
          </cell>
        </row>
        <row r="38">
          <cell r="C38" t="str">
            <v>Peak Gas Cost- Tariff No. 201-299</v>
          </cell>
          <cell r="F38">
            <v>0</v>
          </cell>
        </row>
        <row r="39">
          <cell r="C39" t="str">
            <v>Off Peak Gas Cost Tariff No 201-299</v>
          </cell>
          <cell r="F39">
            <v>-27.91296674140003</v>
          </cell>
        </row>
        <row r="40">
          <cell r="C40" t="str">
            <v>Peak Gas Cost- Tariff No. 301-499</v>
          </cell>
          <cell r="F40">
            <v>0</v>
          </cell>
        </row>
        <row r="41">
          <cell r="C41" t="str">
            <v>Off Peak Gas Cost Tariff No 301-399</v>
          </cell>
          <cell r="F41">
            <v>-14.087558845961583</v>
          </cell>
        </row>
        <row r="42">
          <cell r="C42" t="str">
            <v>Peak Bad Debt- Tariff No. 101-199</v>
          </cell>
          <cell r="F42">
            <v>0</v>
          </cell>
        </row>
        <row r="43">
          <cell r="C43" t="str">
            <v>Off Peak Bad Debt Tariff No 101-199</v>
          </cell>
          <cell r="F43">
            <v>-28.796073252000003</v>
          </cell>
        </row>
        <row r="44">
          <cell r="C44" t="str">
            <v>Peak Bad Debt- Tariff No. 301-399</v>
          </cell>
          <cell r="F44">
            <v>0</v>
          </cell>
        </row>
        <row r="45">
          <cell r="C45" t="str">
            <v>Off Peak Bad Debt Tariff No 301-399</v>
          </cell>
          <cell r="F45">
            <v>35.088000000000001</v>
          </cell>
        </row>
        <row r="46">
          <cell r="C46" t="str">
            <v>Peak Bad Debt- Tariff No. 401-499</v>
          </cell>
          <cell r="F46">
            <v>0</v>
          </cell>
        </row>
        <row r="47">
          <cell r="C47" t="str">
            <v>Off Peak Bad Debt Tariff No 401-499</v>
          </cell>
          <cell r="F47">
            <v>18.492000000000001</v>
          </cell>
        </row>
        <row r="51">
          <cell r="C51" t="str">
            <v>Total</v>
          </cell>
          <cell r="F51">
            <v>-184.87362961136125</v>
          </cell>
        </row>
        <row r="57">
          <cell r="F57">
            <v>-19416.203906334562</v>
          </cell>
        </row>
        <row r="59">
          <cell r="C59" t="str">
            <v>Check</v>
          </cell>
          <cell r="F59">
            <v>-19231.331320682348</v>
          </cell>
        </row>
        <row r="60">
          <cell r="C60" t="str">
            <v>Check</v>
          </cell>
          <cell r="F60">
            <v>-19231.331320682351</v>
          </cell>
        </row>
        <row r="61">
          <cell r="F61">
            <v>0</v>
          </cell>
        </row>
      </sheetData>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ow r="3">
          <cell r="A3" t="str">
            <v>National Grid</v>
          </cell>
        </row>
        <row r="4">
          <cell r="A4" t="str">
            <v>2009 Off-Peak LDAF Filing</v>
          </cell>
        </row>
        <row r="5">
          <cell r="A5" t="str">
            <v>Table of Contents</v>
          </cell>
        </row>
        <row r="8">
          <cell r="D8" t="str">
            <v>Page</v>
          </cell>
        </row>
        <row r="9">
          <cell r="A9" t="str">
            <v xml:space="preserve">  LDAF Factor Component Summary</v>
          </cell>
          <cell r="D9">
            <v>1</v>
          </cell>
        </row>
        <row r="10">
          <cell r="A10" t="str">
            <v xml:space="preserve">  Normal LDAF Billing Volume</v>
          </cell>
          <cell r="C10" t="str">
            <v>Section A</v>
          </cell>
          <cell r="D10">
            <v>2</v>
          </cell>
        </row>
        <row r="11">
          <cell r="A11" t="str">
            <v xml:space="preserve">  Capacity Credit</v>
          </cell>
          <cell r="C11" t="str">
            <v>Section B</v>
          </cell>
          <cell r="D11">
            <v>3</v>
          </cell>
        </row>
        <row r="12">
          <cell r="A12" t="str">
            <v xml:space="preserve">  Remediation Adjustment</v>
          </cell>
          <cell r="C12" t="str">
            <v>Section C</v>
          </cell>
          <cell r="D12">
            <v>4</v>
          </cell>
        </row>
        <row r="13">
          <cell r="A13" t="str">
            <v xml:space="preserve">  Demand-Side Management Program</v>
          </cell>
          <cell r="C13" t="str">
            <v>Section D</v>
          </cell>
          <cell r="D13">
            <v>5</v>
          </cell>
        </row>
        <row r="14">
          <cell r="A14" t="str">
            <v xml:space="preserve">  DSM Working Capital</v>
          </cell>
          <cell r="C14" t="str">
            <v>Section E</v>
          </cell>
          <cell r="D14">
            <v>6</v>
          </cell>
        </row>
        <row r="15">
          <cell r="A15" t="str">
            <v xml:space="preserve">  Transition Cost</v>
          </cell>
          <cell r="C15" t="str">
            <v>Section G</v>
          </cell>
          <cell r="D15">
            <v>7</v>
          </cell>
        </row>
        <row r="16">
          <cell r="A16" t="str">
            <v xml:space="preserve">  Transition Cost Working Capital</v>
          </cell>
          <cell r="C16" t="str">
            <v>Section H</v>
          </cell>
          <cell r="D16">
            <v>7</v>
          </cell>
        </row>
        <row r="17">
          <cell r="A17" t="str">
            <v xml:space="preserve">  Penalty Revenue Credit for R2 &amp; R4</v>
          </cell>
          <cell r="C17" t="str">
            <v>Section I</v>
          </cell>
          <cell r="D17">
            <v>8</v>
          </cell>
        </row>
        <row r="18">
          <cell r="A18" t="str">
            <v xml:space="preserve">  Unbundling Collaborative Costs</v>
          </cell>
          <cell r="C18" t="str">
            <v>Section J</v>
          </cell>
          <cell r="D18">
            <v>8</v>
          </cell>
        </row>
        <row r="19">
          <cell r="A19" t="str">
            <v xml:space="preserve">  Service Quality Penalty</v>
          </cell>
          <cell r="C19" t="str">
            <v>Section K</v>
          </cell>
          <cell r="D19">
            <v>8</v>
          </cell>
        </row>
        <row r="20">
          <cell r="A20" t="str">
            <v xml:space="preserve">  Exogenous Costs </v>
          </cell>
          <cell r="C20" t="str">
            <v>Section L</v>
          </cell>
          <cell r="D20">
            <v>8</v>
          </cell>
        </row>
        <row r="21">
          <cell r="A21" t="str">
            <v xml:space="preserve">  Non-Firm Margin</v>
          </cell>
          <cell r="D21">
            <v>9</v>
          </cell>
        </row>
        <row r="22">
          <cell r="A22" t="str">
            <v xml:space="preserve">  Bill Impact - Residential Heating Customer</v>
          </cell>
          <cell r="D22">
            <v>10</v>
          </cell>
        </row>
      </sheetData>
      <sheetData sheetId="84">
        <row r="4">
          <cell r="S4" t="str">
            <v>Prior Year</v>
          </cell>
        </row>
        <row r="5">
          <cell r="S5" t="str">
            <v>Working</v>
          </cell>
        </row>
        <row r="6">
          <cell r="K6" t="str">
            <v>Lost</v>
          </cell>
          <cell r="R6" t="str">
            <v>Pension</v>
          </cell>
          <cell r="S6" t="str">
            <v xml:space="preserve">Capital </v>
          </cell>
          <cell r="T6" t="str">
            <v>Residential</v>
          </cell>
        </row>
        <row r="7">
          <cell r="I7" t="str">
            <v>Low Income</v>
          </cell>
          <cell r="J7" t="str">
            <v xml:space="preserve">Lost </v>
          </cell>
          <cell r="K7" t="str">
            <v>Margin</v>
          </cell>
          <cell r="L7" t="str">
            <v>Capacity</v>
          </cell>
          <cell r="M7" t="str">
            <v>Transition</v>
          </cell>
          <cell r="N7" t="str">
            <v>Penalty</v>
          </cell>
          <cell r="O7" t="str">
            <v>SQI</v>
          </cell>
          <cell r="P7" t="str">
            <v>Exogenous</v>
          </cell>
          <cell r="Q7" t="str">
            <v>Unbundling</v>
          </cell>
          <cell r="R7" t="str">
            <v>&amp; PBOP</v>
          </cell>
          <cell r="S7" t="str">
            <v>&amp;Other</v>
          </cell>
          <cell r="T7" t="str">
            <v>Assistance</v>
          </cell>
          <cell r="U7" t="str">
            <v>Total</v>
          </cell>
        </row>
        <row r="8">
          <cell r="A8" t="str">
            <v>Local Distribution Adjustment Factors</v>
          </cell>
          <cell r="E8" t="str">
            <v>Units</v>
          </cell>
          <cell r="G8" t="str">
            <v>RAF</v>
          </cell>
          <cell r="H8" t="str">
            <v>DSM</v>
          </cell>
          <cell r="I8" t="str">
            <v>DSM</v>
          </cell>
          <cell r="J8" t="str">
            <v>Margin</v>
          </cell>
          <cell r="K8" t="str">
            <v>Exogenous</v>
          </cell>
          <cell r="L8" t="str">
            <v>Credit</v>
          </cell>
          <cell r="M8" t="str">
            <v>Costs</v>
          </cell>
          <cell r="N8" t="str">
            <v>Credit</v>
          </cell>
          <cell r="O8" t="str">
            <v>Penalty</v>
          </cell>
          <cell r="P8" t="str">
            <v>Cost</v>
          </cell>
          <cell r="Q8" t="str">
            <v>Costs</v>
          </cell>
          <cell r="R8" t="str">
            <v>Costs</v>
          </cell>
          <cell r="S8" t="str">
            <v>Recon</v>
          </cell>
          <cell r="T8" t="str">
            <v>Adjustment</v>
          </cell>
          <cell r="U8" t="str">
            <v>LDAF</v>
          </cell>
        </row>
        <row r="10">
          <cell r="A10" t="str">
            <v>National Grid  Rate Tariff No. 101 - 199 (formerly Boston Gas)</v>
          </cell>
          <cell r="E10" t="str">
            <v>$/Therm</v>
          </cell>
          <cell r="F10" t="str">
            <v>Residential</v>
          </cell>
          <cell r="G10">
            <v>2.8E-3</v>
          </cell>
          <cell r="H10">
            <v>1.3549762063452171E-2</v>
          </cell>
          <cell r="I10">
            <v>4.4543622828139822E-3</v>
          </cell>
          <cell r="J10">
            <v>0</v>
          </cell>
          <cell r="K10">
            <v>0</v>
          </cell>
          <cell r="L10">
            <v>-2.3201317610007096E-4</v>
          </cell>
          <cell r="M10">
            <v>0</v>
          </cell>
          <cell r="N10">
            <v>-1.1722269033789476E-3</v>
          </cell>
          <cell r="O10">
            <v>0</v>
          </cell>
          <cell r="P10">
            <v>0</v>
          </cell>
          <cell r="Q10">
            <v>0</v>
          </cell>
          <cell r="R10">
            <v>2.722328806817793E-2</v>
          </cell>
          <cell r="S10">
            <v>-3.5029608607087563E-4</v>
          </cell>
          <cell r="T10">
            <v>5.4000000000000003E-3</v>
          </cell>
          <cell r="U10">
            <v>5.1672876248894196E-2</v>
          </cell>
        </row>
        <row r="12">
          <cell r="A12" t="str">
            <v>National Grid  Rate Tariff No. 101 - 199 (formerly Boston Gas)</v>
          </cell>
          <cell r="E12" t="str">
            <v>$/Therm</v>
          </cell>
          <cell r="F12" t="str">
            <v>Commercial</v>
          </cell>
          <cell r="G12">
            <v>2.8E-3</v>
          </cell>
          <cell r="H12">
            <v>4.4799163671895214E-3</v>
          </cell>
          <cell r="I12">
            <v>4.4543622828139822E-3</v>
          </cell>
          <cell r="J12">
            <v>0</v>
          </cell>
          <cell r="K12">
            <v>0</v>
          </cell>
          <cell r="L12">
            <v>-2.3201317610007096E-4</v>
          </cell>
          <cell r="M12">
            <v>0</v>
          </cell>
          <cell r="N12">
            <v>-1.1722269033789476E-3</v>
          </cell>
          <cell r="O12">
            <v>0</v>
          </cell>
          <cell r="P12">
            <v>0</v>
          </cell>
          <cell r="Q12">
            <v>0</v>
          </cell>
          <cell r="R12">
            <v>2.722328806817793E-2</v>
          </cell>
          <cell r="S12">
            <v>3.9876888774358749E-4</v>
          </cell>
          <cell r="T12">
            <v>5.4000000000000003E-3</v>
          </cell>
          <cell r="U12">
            <v>4.3352095526446005E-2</v>
          </cell>
        </row>
        <row r="14">
          <cell r="A14" t="str">
            <v>National Grid Rate Tariff No. 201 - 299 (Formerly Essex Gas)</v>
          </cell>
          <cell r="E14" t="str">
            <v>$/Therm</v>
          </cell>
          <cell r="F14" t="str">
            <v>Residential</v>
          </cell>
          <cell r="G14">
            <v>3.0000000000000001E-3</v>
          </cell>
          <cell r="H14">
            <v>1.4437934579201801E-2</v>
          </cell>
          <cell r="I14">
            <v>4.1915791016501674E-3</v>
          </cell>
          <cell r="J14">
            <v>0</v>
          </cell>
          <cell r="K14">
            <v>0</v>
          </cell>
          <cell r="L14">
            <v>-2.3201317610007096E-4</v>
          </cell>
          <cell r="M14">
            <v>0</v>
          </cell>
          <cell r="N14">
            <v>-1.1722269033789476E-3</v>
          </cell>
          <cell r="O14">
            <v>0</v>
          </cell>
          <cell r="P14">
            <v>0</v>
          </cell>
          <cell r="Q14">
            <v>0</v>
          </cell>
          <cell r="R14">
            <v>0</v>
          </cell>
          <cell r="S14">
            <v>-1.1840666910236134E-4</v>
          </cell>
          <cell r="T14">
            <v>7.6E-3</v>
          </cell>
          <cell r="U14">
            <v>2.7706866932270587E-2</v>
          </cell>
        </row>
        <row r="16">
          <cell r="A16" t="str">
            <v>National Grid Rate Tariff No. 201 - 299 (Formerly Essex Gas)</v>
          </cell>
          <cell r="E16" t="str">
            <v>$/Therm</v>
          </cell>
          <cell r="F16" t="str">
            <v>Commercial</v>
          </cell>
          <cell r="G16">
            <v>3.0000000000000001E-3</v>
          </cell>
          <cell r="H16">
            <v>3.6581530793441328E-3</v>
          </cell>
          <cell r="I16">
            <v>4.1915791016501674E-3</v>
          </cell>
          <cell r="J16">
            <v>0</v>
          </cell>
          <cell r="K16">
            <v>0</v>
          </cell>
          <cell r="L16">
            <v>-2.3201317610007096E-4</v>
          </cell>
          <cell r="M16">
            <v>0</v>
          </cell>
          <cell r="N16">
            <v>-1.1722269033789476E-3</v>
          </cell>
          <cell r="O16">
            <v>0</v>
          </cell>
          <cell r="P16">
            <v>0</v>
          </cell>
          <cell r="Q16">
            <v>0</v>
          </cell>
          <cell r="R16">
            <v>0</v>
          </cell>
          <cell r="S16">
            <v>3.6017437669557647E-3</v>
          </cell>
          <cell r="T16">
            <v>7.6E-3</v>
          </cell>
          <cell r="U16">
            <v>2.0647235868471045E-2</v>
          </cell>
        </row>
        <row r="18">
          <cell r="A18" t="str">
            <v>National Grid Rate Tariff No. 301 - 399 (Formerly Colonial Gas- Lowell Div)</v>
          </cell>
          <cell r="E18" t="str">
            <v>$/CCF</v>
          </cell>
          <cell r="F18" t="str">
            <v>Residential</v>
          </cell>
          <cell r="G18">
            <v>1E-3</v>
          </cell>
          <cell r="H18">
            <v>1.4416622357419721E-2</v>
          </cell>
          <cell r="I18">
            <v>4.2092540004215256E-3</v>
          </cell>
          <cell r="J18">
            <v>0</v>
          </cell>
          <cell r="K18">
            <v>3.7497608891441953E-3</v>
          </cell>
          <cell r="L18">
            <v>-2.3357431591618726E-4</v>
          </cell>
          <cell r="M18">
            <v>0</v>
          </cell>
          <cell r="N18">
            <v>-1.1801144299545862E-3</v>
          </cell>
          <cell r="O18">
            <v>1.31585473200272E-4</v>
          </cell>
          <cell r="P18">
            <v>0</v>
          </cell>
          <cell r="Q18">
            <v>0</v>
          </cell>
          <cell r="R18">
            <v>0</v>
          </cell>
          <cell r="S18">
            <v>-9.0519999865875766E-4</v>
          </cell>
          <cell r="T18">
            <v>6.3E-3</v>
          </cell>
          <cell r="U18">
            <v>2.7488333975656185E-2</v>
          </cell>
        </row>
      </sheetData>
      <sheetData sheetId="85">
        <row r="4">
          <cell r="A4" t="str">
            <v>Line</v>
          </cell>
        </row>
        <row r="5">
          <cell r="A5" t="str">
            <v>No.</v>
          </cell>
          <cell r="C5" t="str">
            <v>A. Normal LDAC Billing Volumes (MTherms)</v>
          </cell>
        </row>
        <row r="7">
          <cell r="A7">
            <v>1</v>
          </cell>
          <cell r="C7" t="str">
            <v>Sales</v>
          </cell>
        </row>
        <row r="8">
          <cell r="A8">
            <v>2</v>
          </cell>
          <cell r="C8" t="str">
            <v>Residential</v>
          </cell>
          <cell r="E8">
            <v>648347.58951931843</v>
          </cell>
        </row>
        <row r="9">
          <cell r="A9">
            <v>3</v>
          </cell>
          <cell r="C9" t="str">
            <v>Residential- Low Income Boston only</v>
          </cell>
        </row>
        <row r="10">
          <cell r="A10">
            <v>4</v>
          </cell>
          <cell r="C10" t="str">
            <v>Total Residential</v>
          </cell>
        </row>
        <row r="11">
          <cell r="A11">
            <v>5</v>
          </cell>
          <cell r="C11" t="str">
            <v>Commercial/Industrial</v>
          </cell>
          <cell r="E11">
            <v>259140.29420425702</v>
          </cell>
        </row>
        <row r="12">
          <cell r="A12">
            <v>6</v>
          </cell>
        </row>
        <row r="13">
          <cell r="A13">
            <v>7</v>
          </cell>
          <cell r="C13" t="str">
            <v>Total Sales</v>
          </cell>
          <cell r="E13">
            <v>907487.88372357539</v>
          </cell>
        </row>
        <row r="14">
          <cell r="A14">
            <v>8</v>
          </cell>
        </row>
        <row r="15">
          <cell r="A15">
            <v>9</v>
          </cell>
          <cell r="C15" t="str">
            <v>Transportation</v>
          </cell>
        </row>
        <row r="16">
          <cell r="A16">
            <v>10</v>
          </cell>
          <cell r="C16" t="str">
            <v>Residential</v>
          </cell>
          <cell r="E16">
            <v>0</v>
          </cell>
        </row>
        <row r="17">
          <cell r="A17">
            <v>11</v>
          </cell>
          <cell r="C17" t="str">
            <v>Commercial/Industrial</v>
          </cell>
          <cell r="E17">
            <v>279718.69098347751</v>
          </cell>
        </row>
        <row r="18">
          <cell r="A18">
            <v>12</v>
          </cell>
        </row>
        <row r="19">
          <cell r="A19">
            <v>13</v>
          </cell>
          <cell r="C19" t="str">
            <v>Total Transportation</v>
          </cell>
          <cell r="E19">
            <v>279718.69098347751</v>
          </cell>
        </row>
        <row r="20">
          <cell r="A20">
            <v>14</v>
          </cell>
        </row>
        <row r="21">
          <cell r="A21">
            <v>15</v>
          </cell>
          <cell r="C21" t="str">
            <v>Throughput</v>
          </cell>
        </row>
        <row r="22">
          <cell r="A22">
            <v>16</v>
          </cell>
          <cell r="C22" t="str">
            <v>Residential</v>
          </cell>
          <cell r="E22">
            <v>648347.58951931843</v>
          </cell>
        </row>
        <row r="23">
          <cell r="A23">
            <v>17</v>
          </cell>
          <cell r="C23" t="str">
            <v>Commercial/Industrial</v>
          </cell>
          <cell r="E23">
            <v>538858.98518773448</v>
          </cell>
        </row>
        <row r="24">
          <cell r="A24">
            <v>18</v>
          </cell>
        </row>
        <row r="25">
          <cell r="A25">
            <v>19</v>
          </cell>
          <cell r="C25" t="str">
            <v>Total Throughput- MTherm</v>
          </cell>
          <cell r="E25">
            <v>1187206.5747070529</v>
          </cell>
        </row>
      </sheetData>
      <sheetData sheetId="86">
        <row r="4">
          <cell r="A4" t="str">
            <v>Line</v>
          </cell>
        </row>
        <row r="5">
          <cell r="A5" t="str">
            <v>No.</v>
          </cell>
          <cell r="C5" t="str">
            <v>B. Capacity Credits</v>
          </cell>
        </row>
        <row r="6">
          <cell r="A6">
            <v>1</v>
          </cell>
          <cell r="E6" t="str">
            <v>KeySpan</v>
          </cell>
        </row>
        <row r="7">
          <cell r="A7">
            <v>2</v>
          </cell>
          <cell r="C7" t="str">
            <v>Economic Benefits</v>
          </cell>
          <cell r="E7" t="str">
            <v>(000's)</v>
          </cell>
        </row>
        <row r="8">
          <cell r="A8">
            <v>3</v>
          </cell>
        </row>
        <row r="9">
          <cell r="A9">
            <v>4</v>
          </cell>
          <cell r="C9" t="str">
            <v>NonFirm Transportation Margin</v>
          </cell>
          <cell r="E9">
            <v>0</v>
          </cell>
        </row>
        <row r="10">
          <cell r="A10">
            <v>5</v>
          </cell>
        </row>
        <row r="11">
          <cell r="A11">
            <v>6</v>
          </cell>
          <cell r="C11" t="str">
            <v>Allocation of Threshold</v>
          </cell>
        </row>
        <row r="12">
          <cell r="A12">
            <v>7</v>
          </cell>
          <cell r="C12" t="str">
            <v>Capacity Threshold</v>
          </cell>
          <cell r="E12">
            <v>0</v>
          </cell>
        </row>
        <row r="13">
          <cell r="A13">
            <v>8</v>
          </cell>
        </row>
        <row r="14">
          <cell r="A14">
            <v>9</v>
          </cell>
          <cell r="C14" t="str">
            <v>Credits above Threshold</v>
          </cell>
          <cell r="E14">
            <v>0</v>
          </cell>
        </row>
        <row r="15">
          <cell r="A15">
            <v>10</v>
          </cell>
        </row>
        <row r="16">
          <cell r="A16">
            <v>11</v>
          </cell>
          <cell r="C16" t="str">
            <v>Core Customer Allocation %</v>
          </cell>
          <cell r="E16">
            <v>0.75</v>
          </cell>
        </row>
        <row r="17">
          <cell r="A17">
            <v>12</v>
          </cell>
          <cell r="C17" t="str">
            <v>Core Customer Allocation $</v>
          </cell>
          <cell r="E17">
            <v>0</v>
          </cell>
        </row>
        <row r="18">
          <cell r="A18">
            <v>13</v>
          </cell>
          <cell r="C18" t="str">
            <v>Threshold (from above)</v>
          </cell>
          <cell r="E18">
            <v>0</v>
          </cell>
        </row>
        <row r="19">
          <cell r="A19">
            <v>14</v>
          </cell>
          <cell r="C19" t="str">
            <v>Subtotal Capacity Credit Flow Through</v>
          </cell>
          <cell r="E19">
            <v>0</v>
          </cell>
        </row>
        <row r="20">
          <cell r="A20">
            <v>15</v>
          </cell>
          <cell r="C20" t="str">
            <v xml:space="preserve">Reconciliation </v>
          </cell>
          <cell r="E20">
            <v>-275.44756808466951</v>
          </cell>
        </row>
        <row r="21">
          <cell r="A21">
            <v>16</v>
          </cell>
        </row>
        <row r="22">
          <cell r="A22">
            <v>17</v>
          </cell>
          <cell r="C22" t="str">
            <v>Total Capacity Credit Flow Through</v>
          </cell>
          <cell r="E22">
            <v>-275.44756808466951</v>
          </cell>
        </row>
        <row r="23">
          <cell r="A23">
            <v>18</v>
          </cell>
        </row>
        <row r="24">
          <cell r="A24">
            <v>19</v>
          </cell>
        </row>
        <row r="25">
          <cell r="A25">
            <v>20</v>
          </cell>
          <cell r="C25" t="str">
            <v>Annual Throughput-Therms</v>
          </cell>
          <cell r="E25">
            <v>1187206.5747070529</v>
          </cell>
        </row>
        <row r="26">
          <cell r="A26">
            <v>21</v>
          </cell>
          <cell r="C26" t="str">
            <v>Annual Throughput-CCF</v>
          </cell>
          <cell r="E26">
            <v>1179271.6463890127</v>
          </cell>
        </row>
        <row r="27">
          <cell r="A27">
            <v>22</v>
          </cell>
        </row>
        <row r="28">
          <cell r="A28">
            <v>23</v>
          </cell>
          <cell r="C28" t="str">
            <v>Capacity Credit - $$/Therm</v>
          </cell>
          <cell r="E28">
            <v>-2.3201317610007096E-4</v>
          </cell>
        </row>
      </sheetData>
      <sheetData sheetId="87"/>
      <sheetData sheetId="88"/>
      <sheetData sheetId="89" refreshError="1"/>
      <sheetData sheetId="90">
        <row r="5">
          <cell r="A5" t="str">
            <v>Line</v>
          </cell>
          <cell r="E5" t="str">
            <v>GSR and</v>
          </cell>
        </row>
        <row r="6">
          <cell r="A6" t="str">
            <v>No.</v>
          </cell>
          <cell r="C6" t="str">
            <v>G. Transition Costs</v>
          </cell>
          <cell r="E6" t="str">
            <v>Other</v>
          </cell>
        </row>
        <row r="8">
          <cell r="A8">
            <v>1</v>
          </cell>
          <cell r="C8" t="str">
            <v>Transition Costs</v>
          </cell>
          <cell r="E8">
            <v>0</v>
          </cell>
        </row>
        <row r="9">
          <cell r="A9">
            <v>2</v>
          </cell>
          <cell r="C9" t="str">
            <v>Transition Costs Reconciliation</v>
          </cell>
        </row>
        <row r="10">
          <cell r="A10">
            <v>3</v>
          </cell>
          <cell r="C10" t="str">
            <v>Sub-total</v>
          </cell>
          <cell r="E10">
            <v>0</v>
          </cell>
        </row>
        <row r="11">
          <cell r="A11">
            <v>4</v>
          </cell>
        </row>
        <row r="12">
          <cell r="A12">
            <v>5</v>
          </cell>
          <cell r="C12" t="str">
            <v>Throughput - Mtherm</v>
          </cell>
          <cell r="E12">
            <v>865002.58843616513</v>
          </cell>
        </row>
        <row r="13">
          <cell r="A13">
            <v>6</v>
          </cell>
          <cell r="C13" t="str">
            <v>Throughput - CCF (000's)</v>
          </cell>
          <cell r="E13">
            <v>865002.58843616513</v>
          </cell>
        </row>
        <row r="14">
          <cell r="A14">
            <v>7</v>
          </cell>
        </row>
        <row r="15">
          <cell r="A15">
            <v>8</v>
          </cell>
          <cell r="C15" t="str">
            <v>Transition Cost Factor-$/Therm</v>
          </cell>
          <cell r="E15">
            <v>0</v>
          </cell>
        </row>
        <row r="16">
          <cell r="A16">
            <v>9</v>
          </cell>
          <cell r="C16" t="str">
            <v>Transition Cost Factor- $/CCF</v>
          </cell>
          <cell r="E16">
            <v>0</v>
          </cell>
        </row>
        <row r="18">
          <cell r="E18" t="str">
            <v>Tariff No. 101-199</v>
          </cell>
        </row>
        <row r="19">
          <cell r="E19" t="str">
            <v>(Boston)</v>
          </cell>
        </row>
        <row r="20">
          <cell r="A20" t="str">
            <v>Line</v>
          </cell>
          <cell r="E20" t="str">
            <v>GSR and</v>
          </cell>
        </row>
        <row r="21">
          <cell r="A21" t="str">
            <v>No.</v>
          </cell>
          <cell r="C21" t="str">
            <v>H. Working Capital Transition Factor (WCFtr)</v>
          </cell>
          <cell r="E21" t="str">
            <v>Other</v>
          </cell>
        </row>
        <row r="23">
          <cell r="A23">
            <v>9</v>
          </cell>
          <cell r="C23" t="str">
            <v xml:space="preserve">  Transition  Working Capital Costs Allowable</v>
          </cell>
          <cell r="E23">
            <v>0</v>
          </cell>
        </row>
        <row r="24">
          <cell r="A24">
            <v>10</v>
          </cell>
          <cell r="C24" t="str">
            <v xml:space="preserve">  Days Lag</v>
          </cell>
          <cell r="E24">
            <v>28.490000000000009</v>
          </cell>
        </row>
        <row r="25">
          <cell r="A25">
            <v>11</v>
          </cell>
        </row>
        <row r="26">
          <cell r="A26">
            <v>12</v>
          </cell>
          <cell r="C26" t="str">
            <v xml:space="preserve">  Working Capital Requirement</v>
          </cell>
          <cell r="E26">
            <v>0</v>
          </cell>
        </row>
        <row r="27">
          <cell r="A27">
            <v>13</v>
          </cell>
          <cell r="C27" t="str">
            <v xml:space="preserve">  Cost of Capital</v>
          </cell>
          <cell r="E27">
            <v>9.0800000000000006E-2</v>
          </cell>
        </row>
        <row r="28">
          <cell r="A28">
            <v>14</v>
          </cell>
        </row>
        <row r="29">
          <cell r="A29">
            <v>15</v>
          </cell>
          <cell r="C29" t="str">
            <v xml:space="preserve">  Return on Working Capital Requirement</v>
          </cell>
          <cell r="E29">
            <v>0</v>
          </cell>
        </row>
        <row r="30">
          <cell r="A30">
            <v>16</v>
          </cell>
        </row>
        <row r="31">
          <cell r="A31">
            <v>17</v>
          </cell>
          <cell r="C31" t="str">
            <v xml:space="preserve">  Weighted Cost of Debt</v>
          </cell>
          <cell r="E31">
            <v>3.8600000000000002E-2</v>
          </cell>
        </row>
        <row r="32">
          <cell r="A32">
            <v>18</v>
          </cell>
          <cell r="C32" t="str">
            <v xml:space="preserve">  Interest Charged on Financed</v>
          </cell>
        </row>
        <row r="33">
          <cell r="A33">
            <v>19</v>
          </cell>
          <cell r="C33" t="str">
            <v xml:space="preserve">    Working Capital Requirement</v>
          </cell>
          <cell r="E33">
            <v>0</v>
          </cell>
        </row>
        <row r="34">
          <cell r="A34">
            <v>20</v>
          </cell>
        </row>
        <row r="35">
          <cell r="A35">
            <v>21</v>
          </cell>
          <cell r="C35" t="str">
            <v xml:space="preserve">  Taxable Income Base</v>
          </cell>
          <cell r="E35">
            <v>0</v>
          </cell>
        </row>
        <row r="36">
          <cell r="A36">
            <v>22</v>
          </cell>
          <cell r="C36" t="str">
            <v xml:space="preserve">  1 - Combined Tax Rate</v>
          </cell>
          <cell r="E36">
            <v>0.60775000000000001</v>
          </cell>
        </row>
        <row r="37">
          <cell r="A37">
            <v>23</v>
          </cell>
        </row>
        <row r="38">
          <cell r="A38">
            <v>24</v>
          </cell>
          <cell r="C38" t="str">
            <v xml:space="preserve">  Return Requirement &amp; Taxes</v>
          </cell>
          <cell r="E38">
            <v>0</v>
          </cell>
        </row>
        <row r="39">
          <cell r="A39">
            <v>25</v>
          </cell>
        </row>
        <row r="40">
          <cell r="A40">
            <v>26</v>
          </cell>
          <cell r="C40" t="str">
            <v xml:space="preserve">  Working Capital Requirement</v>
          </cell>
          <cell r="E40">
            <v>0</v>
          </cell>
        </row>
        <row r="41">
          <cell r="A41">
            <v>27</v>
          </cell>
        </row>
        <row r="42">
          <cell r="A42">
            <v>28</v>
          </cell>
          <cell r="C42" t="str">
            <v>Throughput - Mtherm</v>
          </cell>
          <cell r="E42">
            <v>865002.58843616513</v>
          </cell>
        </row>
        <row r="43">
          <cell r="A43">
            <v>29</v>
          </cell>
          <cell r="C43" t="str">
            <v>Throughput - CCF (000's)</v>
          </cell>
          <cell r="E43">
            <v>865002.58843616513</v>
          </cell>
        </row>
        <row r="44">
          <cell r="A44">
            <v>30</v>
          </cell>
        </row>
        <row r="45">
          <cell r="A45">
            <v>31</v>
          </cell>
          <cell r="C45" t="str">
            <v>Working Capital Transition Cost Factor- $/Therm</v>
          </cell>
          <cell r="E45">
            <v>0</v>
          </cell>
        </row>
        <row r="46">
          <cell r="A46">
            <v>32</v>
          </cell>
          <cell r="C46" t="str">
            <v>Working Capital Transition Cost Factor-$/CCF</v>
          </cell>
          <cell r="E46">
            <v>0</v>
          </cell>
        </row>
        <row r="47">
          <cell r="A47">
            <v>33</v>
          </cell>
        </row>
        <row r="48">
          <cell r="A48">
            <v>34</v>
          </cell>
          <cell r="C48" t="str">
            <v>Transition Cost and Working Capital Factor-$/Therm</v>
          </cell>
          <cell r="E48">
            <v>0</v>
          </cell>
        </row>
      </sheetData>
      <sheetData sheetId="91">
        <row r="24">
          <cell r="A24" t="str">
            <v>Line</v>
          </cell>
          <cell r="E24" t="str">
            <v>Revenues</v>
          </cell>
        </row>
        <row r="25">
          <cell r="A25" t="str">
            <v>No.</v>
          </cell>
          <cell r="C25" t="str">
            <v>J. Unbundling Collaborative Costs</v>
          </cell>
          <cell r="E25" t="str">
            <v xml:space="preserve">($000) </v>
          </cell>
        </row>
        <row r="27">
          <cell r="A27">
            <v>10</v>
          </cell>
          <cell r="C27" t="str">
            <v>Collaborative Costs</v>
          </cell>
          <cell r="E27">
            <v>0</v>
          </cell>
        </row>
        <row r="28">
          <cell r="A28">
            <v>11</v>
          </cell>
          <cell r="C28" t="str">
            <v>Reconciliation</v>
          </cell>
          <cell r="E28">
            <v>0</v>
          </cell>
        </row>
        <row r="29">
          <cell r="A29">
            <v>12</v>
          </cell>
          <cell r="C29" t="str">
            <v>Total Unbundling  Revenues</v>
          </cell>
          <cell r="E29">
            <v>0</v>
          </cell>
        </row>
        <row r="30">
          <cell r="A30">
            <v>13</v>
          </cell>
        </row>
        <row r="31">
          <cell r="A31">
            <v>14</v>
          </cell>
          <cell r="C31" t="str">
            <v>Throughput- Mtherm</v>
          </cell>
          <cell r="E31">
            <v>1187206.5747070529</v>
          </cell>
        </row>
        <row r="32">
          <cell r="A32">
            <v>15</v>
          </cell>
          <cell r="C32" t="str">
            <v>Throughput- CCF (000's)</v>
          </cell>
          <cell r="E32">
            <v>1179271.6463890127</v>
          </cell>
        </row>
        <row r="33">
          <cell r="A33">
            <v>16</v>
          </cell>
        </row>
        <row r="34">
          <cell r="A34">
            <v>17</v>
          </cell>
          <cell r="C34" t="str">
            <v>Unbundling Collaborative Factor - $/Therm</v>
          </cell>
          <cell r="E34">
            <v>0</v>
          </cell>
        </row>
        <row r="35">
          <cell r="A35">
            <v>18</v>
          </cell>
          <cell r="C35" t="str">
            <v>Unbundling Collaborative Factor - $/CCF</v>
          </cell>
          <cell r="E35">
            <v>0</v>
          </cell>
        </row>
      </sheetData>
      <sheetData sheetId="92">
        <row r="7">
          <cell r="B7" t="str">
            <v xml:space="preserve">KeySpan Energy Delivery </v>
          </cell>
        </row>
        <row r="8">
          <cell r="B8" t="str">
            <v>Gas Cost Forecast</v>
          </cell>
        </row>
        <row r="9">
          <cell r="B9" t="str">
            <v xml:space="preserve">LDAF NonFirm Margin </v>
          </cell>
          <cell r="D9">
            <v>39939</v>
          </cell>
          <cell r="E9">
            <v>39970</v>
          </cell>
          <cell r="F9">
            <v>40001</v>
          </cell>
          <cell r="G9">
            <v>40032</v>
          </cell>
          <cell r="H9">
            <v>40063</v>
          </cell>
          <cell r="I9">
            <v>40094</v>
          </cell>
          <cell r="J9">
            <v>39753</v>
          </cell>
          <cell r="K9">
            <v>39784</v>
          </cell>
          <cell r="L9">
            <v>39815</v>
          </cell>
          <cell r="M9">
            <v>39846</v>
          </cell>
          <cell r="N9">
            <v>39877</v>
          </cell>
          <cell r="O9">
            <v>39908</v>
          </cell>
          <cell r="P9" t="str">
            <v>Total</v>
          </cell>
          <cell r="Q9" t="str">
            <v>Peak</v>
          </cell>
          <cell r="R9" t="str">
            <v>Off-Peak</v>
          </cell>
        </row>
        <row r="12">
          <cell r="B12" t="str">
            <v>Unbundled NonFirm Transport</v>
          </cell>
        </row>
        <row r="13">
          <cell r="B13" t="str">
            <v xml:space="preserve">    Volumes (BBtus)</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B14" t="str">
            <v xml:space="preserve">    Margin Rate ($/MMBtu)</v>
          </cell>
          <cell r="D14">
            <v>0</v>
          </cell>
          <cell r="E14">
            <v>0</v>
          </cell>
          <cell r="F14">
            <v>0</v>
          </cell>
          <cell r="G14">
            <v>0</v>
          </cell>
          <cell r="H14">
            <v>0</v>
          </cell>
          <cell r="I14">
            <v>0</v>
          </cell>
          <cell r="J14">
            <v>0</v>
          </cell>
          <cell r="K14">
            <v>0</v>
          </cell>
          <cell r="L14">
            <v>0</v>
          </cell>
          <cell r="M14">
            <v>0</v>
          </cell>
          <cell r="N14">
            <v>0</v>
          </cell>
          <cell r="O14">
            <v>0</v>
          </cell>
        </row>
        <row r="15">
          <cell r="B15" t="str">
            <v xml:space="preserve">    Margin ($000)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row>
        <row r="17">
          <cell r="B17" t="str">
            <v>Other NonFirm Transport</v>
          </cell>
        </row>
        <row r="18">
          <cell r="B18" t="str">
            <v xml:space="preserve">    Volumes (BBtus)</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row>
        <row r="19">
          <cell r="B19" t="str">
            <v xml:space="preserve">    Margin Rate ($/MMBtu)</v>
          </cell>
          <cell r="D19">
            <v>0</v>
          </cell>
          <cell r="E19">
            <v>0</v>
          </cell>
          <cell r="F19">
            <v>0</v>
          </cell>
          <cell r="G19">
            <v>0</v>
          </cell>
          <cell r="H19">
            <v>0</v>
          </cell>
          <cell r="I19">
            <v>0</v>
          </cell>
          <cell r="J19">
            <v>0</v>
          </cell>
          <cell r="K19">
            <v>0</v>
          </cell>
          <cell r="L19">
            <v>0</v>
          </cell>
          <cell r="M19">
            <v>0</v>
          </cell>
          <cell r="N19">
            <v>0</v>
          </cell>
          <cell r="O19">
            <v>0</v>
          </cell>
        </row>
        <row r="20">
          <cell r="B20" t="str">
            <v xml:space="preserve">    Margin ($000)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row>
        <row r="23">
          <cell r="B23" t="str">
            <v>Total NonFirm Margin</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row>
      </sheetData>
      <sheetData sheetId="93">
        <row r="3">
          <cell r="A3" t="str">
            <v xml:space="preserve">Bill Impact </v>
          </cell>
        </row>
        <row r="4">
          <cell r="A4" t="str">
            <v>Residential Heating Customer</v>
          </cell>
        </row>
        <row r="5">
          <cell r="A5" t="str">
            <v>Peak Therms = 1,160</v>
          </cell>
        </row>
        <row r="6">
          <cell r="A6" t="str">
            <v>Off Peak Therms = 300</v>
          </cell>
        </row>
        <row r="9">
          <cell r="B9" t="str">
            <v>Rate Tariffs No. 101 - 199 (Formerly Boston)</v>
          </cell>
        </row>
        <row r="10">
          <cell r="B10" t="str">
            <v>Actual Peak</v>
          </cell>
          <cell r="C10" t="str">
            <v>Actual Peak</v>
          </cell>
          <cell r="D10" t="str">
            <v>Peak</v>
          </cell>
          <cell r="E10" t="str">
            <v>Percent</v>
          </cell>
        </row>
        <row r="11">
          <cell r="B11" t="str">
            <v>Nov 07-Apr 08</v>
          </cell>
          <cell r="C11" t="str">
            <v>Nov 08 - Apr 09</v>
          </cell>
          <cell r="D11" t="str">
            <v>Difference</v>
          </cell>
          <cell r="E11" t="str">
            <v>Inc/(Dec)</v>
          </cell>
        </row>
        <row r="13">
          <cell r="A13" t="str">
            <v>Bill Impact</v>
          </cell>
        </row>
        <row r="14">
          <cell r="A14" t="str">
            <v xml:space="preserve">  Increase/(Decrease)</v>
          </cell>
        </row>
        <row r="15">
          <cell r="A15" t="str">
            <v xml:space="preserve">  Due to Change in LDAF</v>
          </cell>
        </row>
        <row r="16">
          <cell r="A16" t="str">
            <v xml:space="preserve">    RAC</v>
          </cell>
          <cell r="B16">
            <v>4.8719999999999999</v>
          </cell>
          <cell r="C16">
            <v>4.8719999999999999</v>
          </cell>
          <cell r="D16">
            <v>0</v>
          </cell>
          <cell r="E16">
            <v>0</v>
          </cell>
        </row>
        <row r="17">
          <cell r="A17" t="str">
            <v xml:space="preserve">    DSM</v>
          </cell>
          <cell r="B17">
            <v>11.402800000000001</v>
          </cell>
          <cell r="C17">
            <v>15.732597413810288</v>
          </cell>
          <cell r="D17">
            <v>4.3297974138102866</v>
          </cell>
          <cell r="E17">
            <v>8.1980759442623799E-2</v>
          </cell>
        </row>
        <row r="18">
          <cell r="A18" t="str">
            <v xml:space="preserve">    LI DSM</v>
          </cell>
          <cell r="B18">
            <v>4.9880000000000004</v>
          </cell>
          <cell r="C18">
            <v>5.17060945714677</v>
          </cell>
          <cell r="D18">
            <v>0.18260945714676957</v>
          </cell>
          <cell r="E18">
            <v>3.4575432861010474E-3</v>
          </cell>
        </row>
        <row r="19">
          <cell r="A19" t="str">
            <v xml:space="preserve">    Lost Margin</v>
          </cell>
          <cell r="B19">
            <v>0</v>
          </cell>
          <cell r="C19">
            <v>0</v>
          </cell>
          <cell r="D19">
            <v>0</v>
          </cell>
          <cell r="E19">
            <v>0</v>
          </cell>
        </row>
        <row r="20">
          <cell r="A20" t="str">
            <v xml:space="preserve">    Exogenous Cost</v>
          </cell>
          <cell r="B20">
            <v>0</v>
          </cell>
          <cell r="C20">
            <v>0</v>
          </cell>
          <cell r="D20">
            <v>0</v>
          </cell>
          <cell r="E20">
            <v>0</v>
          </cell>
        </row>
        <row r="21">
          <cell r="A21" t="str">
            <v xml:space="preserve">    Capactiy Credit</v>
          </cell>
          <cell r="B21">
            <v>-0.11600000000000001</v>
          </cell>
          <cell r="C21">
            <v>-0.2693393860026459</v>
          </cell>
          <cell r="D21">
            <v>-0.15333938600264591</v>
          </cell>
          <cell r="E21">
            <v>-2.9033412225862058E-3</v>
          </cell>
        </row>
        <row r="22">
          <cell r="A22" t="str">
            <v xml:space="preserve">    Transition Costs</v>
          </cell>
          <cell r="B22">
            <v>0</v>
          </cell>
          <cell r="C22">
            <v>0</v>
          </cell>
          <cell r="D22">
            <v>0</v>
          </cell>
          <cell r="E22">
            <v>0</v>
          </cell>
        </row>
        <row r="23">
          <cell r="A23" t="str">
            <v xml:space="preserve">    Penalty Credit</v>
          </cell>
          <cell r="B23">
            <v>-1.044</v>
          </cell>
          <cell r="C23">
            <v>-1.3608144145903622</v>
          </cell>
          <cell r="D23">
            <v>-0.31681441459036219</v>
          </cell>
          <cell r="E23">
            <v>-5.9985915802078628E-3</v>
          </cell>
        </row>
        <row r="24">
          <cell r="A24" t="str">
            <v xml:space="preserve">    SQI Credit</v>
          </cell>
          <cell r="B24">
            <v>0</v>
          </cell>
          <cell r="C24">
            <v>0</v>
          </cell>
          <cell r="D24">
            <v>0</v>
          </cell>
          <cell r="E24">
            <v>0</v>
          </cell>
        </row>
        <row r="25">
          <cell r="A25" t="str">
            <v xml:space="preserve">    Unbundling Costs</v>
          </cell>
          <cell r="B25">
            <v>0</v>
          </cell>
          <cell r="C25">
            <v>0</v>
          </cell>
          <cell r="D25">
            <v>0</v>
          </cell>
          <cell r="E25">
            <v>0</v>
          </cell>
        </row>
        <row r="26">
          <cell r="A26" t="str">
            <v xml:space="preserve">    Pension Costs</v>
          </cell>
          <cell r="B26">
            <v>32.247999999999998</v>
          </cell>
          <cell r="C26">
            <v>31.579014159086398</v>
          </cell>
          <cell r="D26">
            <v>-0.66898584091359936</v>
          </cell>
          <cell r="E26">
            <v>-1.2666635884517208E-2</v>
          </cell>
        </row>
        <row r="27">
          <cell r="A27" t="str">
            <v xml:space="preserve">    Prior Year Reconciliation</v>
          </cell>
          <cell r="B27">
            <v>-0.46400000000000002</v>
          </cell>
          <cell r="C27">
            <v>-0.4063434598422157</v>
          </cell>
          <cell r="D27">
            <v>5.765654015778432E-2</v>
          </cell>
          <cell r="E27">
            <v>1.0916739277207208E-3</v>
          </cell>
        </row>
        <row r="28">
          <cell r="A28" t="str">
            <v xml:space="preserve">    Residential Assistance Adjustment</v>
          </cell>
          <cell r="B28">
            <v>0.92800000000000005</v>
          </cell>
          <cell r="C28">
            <v>1.1318612458286457</v>
          </cell>
          <cell r="D28">
            <v>0.20386124582864562</v>
          </cell>
          <cell r="E28">
            <v>3.8599264946311573E-3</v>
          </cell>
        </row>
        <row r="29">
          <cell r="A29" t="str">
            <v xml:space="preserve">  Total LDAF</v>
          </cell>
          <cell r="B29">
            <v>52.814799999999991</v>
          </cell>
          <cell r="C29">
            <v>56.449585015436881</v>
          </cell>
          <cell r="D29">
            <v>3.6347850154368793</v>
          </cell>
          <cell r="E29">
            <v>6.8821334463765663E-2</v>
          </cell>
        </row>
        <row r="31">
          <cell r="A31" t="str">
            <v>Rate Elements</v>
          </cell>
        </row>
        <row r="32">
          <cell r="A32" t="str">
            <v xml:space="preserve">  Residential  LDAF Factors</v>
          </cell>
        </row>
        <row r="33">
          <cell r="A33" t="str">
            <v xml:space="preserve">    RAC</v>
          </cell>
          <cell r="B33">
            <v>4.1999999999999997E-3</v>
          </cell>
          <cell r="C33">
            <v>4.1999999999999997E-3</v>
          </cell>
          <cell r="D33">
            <v>0</v>
          </cell>
          <cell r="E33">
            <v>0</v>
          </cell>
        </row>
        <row r="34">
          <cell r="A34" t="str">
            <v xml:space="preserve">    DSM</v>
          </cell>
          <cell r="B34">
            <v>9.8300000000000002E-3</v>
          </cell>
          <cell r="C34">
            <v>1.3562583977422661E-2</v>
          </cell>
          <cell r="D34">
            <v>3.7325839774226613E-3</v>
          </cell>
          <cell r="E34">
            <v>8.1980759442623785E-2</v>
          </cell>
        </row>
        <row r="35">
          <cell r="A35" t="str">
            <v xml:space="preserve">    LI DSM</v>
          </cell>
          <cell r="B35">
            <v>4.3E-3</v>
          </cell>
          <cell r="C35">
            <v>4.4574219458161811E-3</v>
          </cell>
          <cell r="D35">
            <v>1.5742194581618105E-4</v>
          </cell>
          <cell r="E35">
            <v>3.4575432861010552E-3</v>
          </cell>
        </row>
        <row r="36">
          <cell r="A36" t="str">
            <v xml:space="preserve">    Lost Margin</v>
          </cell>
          <cell r="B36">
            <v>0</v>
          </cell>
          <cell r="C36">
            <v>0</v>
          </cell>
          <cell r="D36">
            <v>0</v>
          </cell>
          <cell r="E36">
            <v>0</v>
          </cell>
        </row>
        <row r="37">
          <cell r="A37" t="str">
            <v xml:space="preserve">    Exogenous Cost</v>
          </cell>
          <cell r="B37">
            <v>0</v>
          </cell>
          <cell r="C37">
            <v>0</v>
          </cell>
          <cell r="D37">
            <v>0</v>
          </cell>
          <cell r="E37">
            <v>0</v>
          </cell>
        </row>
        <row r="38">
          <cell r="A38" t="str">
            <v xml:space="preserve">    Capactiy Credit</v>
          </cell>
          <cell r="B38">
            <v>-1E-4</v>
          </cell>
          <cell r="C38">
            <v>-2.3218912586434992E-4</v>
          </cell>
          <cell r="D38">
            <v>-1.3218912586434993E-4</v>
          </cell>
          <cell r="E38">
            <v>-2.9033412225862054E-3</v>
          </cell>
        </row>
        <row r="39">
          <cell r="A39" t="str">
            <v xml:space="preserve">    Transition Costs</v>
          </cell>
          <cell r="B39">
            <v>0</v>
          </cell>
          <cell r="C39">
            <v>0</v>
          </cell>
          <cell r="D39">
            <v>0</v>
          </cell>
          <cell r="E39">
            <v>0</v>
          </cell>
        </row>
        <row r="40">
          <cell r="A40" t="str">
            <v xml:space="preserve">    Penalty Credit</v>
          </cell>
          <cell r="B40">
            <v>-8.9999999999999998E-4</v>
          </cell>
          <cell r="C40">
            <v>-1.173115874646864E-3</v>
          </cell>
          <cell r="D40">
            <v>-2.7311587464686404E-4</v>
          </cell>
          <cell r="E40">
            <v>-5.9985915802078637E-3</v>
          </cell>
        </row>
        <row r="41">
          <cell r="A41" t="str">
            <v xml:space="preserve">    SQI Penalty</v>
          </cell>
        </row>
        <row r="42">
          <cell r="A42" t="str">
            <v xml:space="preserve">    Unbundling Costs</v>
          </cell>
          <cell r="B42">
            <v>0</v>
          </cell>
          <cell r="C42">
            <v>0</v>
          </cell>
          <cell r="D42">
            <v>0</v>
          </cell>
          <cell r="E42">
            <v>0</v>
          </cell>
        </row>
        <row r="43">
          <cell r="A43" t="str">
            <v xml:space="preserve">    Pension Costs</v>
          </cell>
          <cell r="B43">
            <v>2.7799999999999998E-2</v>
          </cell>
          <cell r="C43">
            <v>2.722328806817793E-2</v>
          </cell>
          <cell r="D43">
            <v>-5.7671193182206801E-4</v>
          </cell>
          <cell r="E43">
            <v>-1.2666635884517198E-2</v>
          </cell>
        </row>
        <row r="44">
          <cell r="A44" t="str">
            <v xml:space="preserve">    Prior Year Reconciliation</v>
          </cell>
          <cell r="B44">
            <v>-4.0000000000000002E-4</v>
          </cell>
          <cell r="C44">
            <v>-3.5029608607087563E-4</v>
          </cell>
          <cell r="D44">
            <v>4.9703913929124391E-5</v>
          </cell>
          <cell r="E44">
            <v>1.0916739277207202E-3</v>
          </cell>
        </row>
        <row r="45">
          <cell r="A45" t="str">
            <v xml:space="preserve">    Residential Assistance Adjustment</v>
          </cell>
          <cell r="B45">
            <v>8.0000000000000004E-4</v>
          </cell>
          <cell r="C45">
            <v>9.7574245330055663E-4</v>
          </cell>
          <cell r="D45">
            <v>1.757424533005566E-4</v>
          </cell>
          <cell r="E45">
            <v>3.8599264946311573E-3</v>
          </cell>
        </row>
        <row r="46">
          <cell r="A46" t="str">
            <v xml:space="preserve">  Total LDAF</v>
          </cell>
          <cell r="B46">
            <v>4.5530000000000001E-2</v>
          </cell>
          <cell r="C46">
            <v>4.8663435358135242E-2</v>
          </cell>
          <cell r="D46">
            <v>3.1334353581352406E-3</v>
          </cell>
          <cell r="E46">
            <v>6.8821334463765441E-2</v>
          </cell>
        </row>
        <row r="47">
          <cell r="B47">
            <v>4.5530000000000001E-2</v>
          </cell>
          <cell r="C47">
            <v>4.8663435358135242E-2</v>
          </cell>
        </row>
        <row r="50">
          <cell r="B50" t="str">
            <v>Actual OP</v>
          </cell>
          <cell r="C50" t="str">
            <v>Proposed OP</v>
          </cell>
          <cell r="D50" t="str">
            <v>OP</v>
          </cell>
          <cell r="E50" t="str">
            <v>Percent</v>
          </cell>
        </row>
        <row r="51">
          <cell r="B51">
            <v>39573</v>
          </cell>
          <cell r="C51">
            <v>39934</v>
          </cell>
          <cell r="D51" t="str">
            <v>Difference</v>
          </cell>
          <cell r="E51" t="str">
            <v>Inc/(Dec)</v>
          </cell>
        </row>
        <row r="53">
          <cell r="A53" t="str">
            <v>Bill Impact</v>
          </cell>
        </row>
        <row r="54">
          <cell r="A54" t="str">
            <v xml:space="preserve">  Increase/(Decrease)</v>
          </cell>
        </row>
        <row r="55">
          <cell r="A55" t="str">
            <v xml:space="preserve">  Due to Change in LDAF</v>
          </cell>
        </row>
        <row r="56">
          <cell r="A56" t="str">
            <v xml:space="preserve">    RAC</v>
          </cell>
          <cell r="B56">
            <v>1.29</v>
          </cell>
          <cell r="C56">
            <v>0.84</v>
          </cell>
          <cell r="D56">
            <v>-0.45000000000000007</v>
          </cell>
          <cell r="E56">
            <v>-3.2894736842105261E-2</v>
          </cell>
        </row>
        <row r="57">
          <cell r="A57" t="str">
            <v xml:space="preserve">    DSM</v>
          </cell>
          <cell r="B57">
            <v>2.9400000000000004</v>
          </cell>
          <cell r="C57">
            <v>4.0649286190356513</v>
          </cell>
          <cell r="D57">
            <v>1.1249286190356509</v>
          </cell>
          <cell r="E57">
            <v>8.2231624198512487E-2</v>
          </cell>
        </row>
        <row r="58">
          <cell r="A58" t="str">
            <v xml:space="preserve">    LI DSM</v>
          </cell>
          <cell r="B58">
            <v>1.29</v>
          </cell>
          <cell r="C58">
            <v>1.3363086848441947</v>
          </cell>
          <cell r="D58">
            <v>4.6308684844194703E-2</v>
          </cell>
          <cell r="E58">
            <v>3.3851377810083841E-3</v>
          </cell>
        </row>
        <row r="59">
          <cell r="A59" t="str">
            <v xml:space="preserve">    Lost Margin</v>
          </cell>
          <cell r="B59">
            <v>0</v>
          </cell>
          <cell r="C59">
            <v>0</v>
          </cell>
          <cell r="D59">
            <v>0</v>
          </cell>
          <cell r="E59">
            <v>0</v>
          </cell>
        </row>
        <row r="60">
          <cell r="A60" t="str">
            <v xml:space="preserve">    Exogenous Cost</v>
          </cell>
          <cell r="B60">
            <v>0</v>
          </cell>
          <cell r="C60">
            <v>0</v>
          </cell>
          <cell r="D60">
            <v>0</v>
          </cell>
          <cell r="E60">
            <v>0</v>
          </cell>
        </row>
        <row r="61">
          <cell r="A61" t="str">
            <v xml:space="preserve">    Capactiy Credit</v>
          </cell>
          <cell r="B61">
            <v>-3.0000000000000002E-2</v>
          </cell>
          <cell r="C61">
            <v>-6.9603952830021285E-2</v>
          </cell>
          <cell r="D61">
            <v>-3.9603952830021286E-2</v>
          </cell>
          <cell r="E61">
            <v>-2.8950257916682222E-3</v>
          </cell>
        </row>
        <row r="62">
          <cell r="A62" t="str">
            <v xml:space="preserve">    Transition Costs</v>
          </cell>
          <cell r="B62">
            <v>0</v>
          </cell>
          <cell r="C62">
            <v>0</v>
          </cell>
          <cell r="D62">
            <v>0</v>
          </cell>
          <cell r="E62">
            <v>0</v>
          </cell>
        </row>
        <row r="63">
          <cell r="A63" t="str">
            <v xml:space="preserve">    Penalty Credit</v>
          </cell>
          <cell r="B63">
            <v>-0.27</v>
          </cell>
          <cell r="C63">
            <v>-0.35166807101368425</v>
          </cell>
          <cell r="D63">
            <v>-8.1668071013684229E-2</v>
          </cell>
          <cell r="E63">
            <v>-5.9698882319944606E-3</v>
          </cell>
        </row>
        <row r="64">
          <cell r="A64" t="str">
            <v xml:space="preserve">    SQI  Credit</v>
          </cell>
          <cell r="B64">
            <v>0</v>
          </cell>
          <cell r="C64">
            <v>0</v>
          </cell>
          <cell r="D64">
            <v>0</v>
          </cell>
          <cell r="E64">
            <v>0</v>
          </cell>
        </row>
        <row r="65">
          <cell r="A65" t="str">
            <v xml:space="preserve">    Unbundling Costs</v>
          </cell>
          <cell r="B65">
            <v>0</v>
          </cell>
          <cell r="C65">
            <v>0</v>
          </cell>
          <cell r="D65">
            <v>0</v>
          </cell>
          <cell r="E65">
            <v>0</v>
          </cell>
        </row>
        <row r="66">
          <cell r="A66" t="str">
            <v xml:space="preserve">   Pension Costs</v>
          </cell>
          <cell r="B66">
            <v>8.34</v>
          </cell>
          <cell r="C66">
            <v>8.1669864204533784</v>
          </cell>
          <cell r="D66">
            <v>-0.17301357954662144</v>
          </cell>
          <cell r="E66">
            <v>-1.2647191487326128E-2</v>
          </cell>
        </row>
        <row r="67">
          <cell r="A67" t="str">
            <v xml:space="preserve">    Prior Year Reconciliation</v>
          </cell>
          <cell r="B67">
            <v>-0.12000000000000001</v>
          </cell>
          <cell r="C67">
            <v>-0.10508882582126269</v>
          </cell>
          <cell r="D67">
            <v>1.4911174178737316E-2</v>
          </cell>
          <cell r="E67">
            <v>1.0899981124807979E-3</v>
          </cell>
        </row>
        <row r="68">
          <cell r="A68" t="str">
            <v xml:space="preserve">    Residential Assistance Adjustment</v>
          </cell>
          <cell r="B68">
            <v>0.24000000000000002</v>
          </cell>
          <cell r="C68">
            <v>1.62</v>
          </cell>
          <cell r="D68">
            <v>1.3800000000000001</v>
          </cell>
          <cell r="E68">
            <v>0.10087719298245613</v>
          </cell>
        </row>
        <row r="69">
          <cell r="A69" t="str">
            <v xml:space="preserve">  Total LDAF</v>
          </cell>
          <cell r="B69">
            <v>13.680000000000001</v>
          </cell>
          <cell r="C69">
            <v>15.501862874668259</v>
          </cell>
          <cell r="D69">
            <v>1.8218628746682559</v>
          </cell>
          <cell r="E69">
            <v>0.13317711072136382</v>
          </cell>
        </row>
        <row r="71">
          <cell r="A71" t="str">
            <v>Rate Elements</v>
          </cell>
        </row>
        <row r="72">
          <cell r="A72" t="str">
            <v xml:space="preserve">  Residential  LDAF Factors</v>
          </cell>
        </row>
        <row r="73">
          <cell r="A73" t="str">
            <v xml:space="preserve">    RAC</v>
          </cell>
          <cell r="B73">
            <v>4.3E-3</v>
          </cell>
          <cell r="C73">
            <v>2.8E-3</v>
          </cell>
          <cell r="D73">
            <v>-1.5E-3</v>
          </cell>
          <cell r="E73">
            <v>-3.2894736842105261E-2</v>
          </cell>
        </row>
        <row r="74">
          <cell r="A74" t="str">
            <v xml:space="preserve">    DSM</v>
          </cell>
          <cell r="B74">
            <v>9.8000000000000014E-3</v>
          </cell>
          <cell r="C74">
            <v>1.3549762063452171E-2</v>
          </cell>
          <cell r="D74">
            <v>3.7497620634521691E-3</v>
          </cell>
          <cell r="E74">
            <v>8.2231624198512474E-2</v>
          </cell>
        </row>
        <row r="75">
          <cell r="A75" t="str">
            <v xml:space="preserve">    LI DSM</v>
          </cell>
          <cell r="B75">
            <v>4.3E-3</v>
          </cell>
          <cell r="C75">
            <v>4.4543622828139822E-3</v>
          </cell>
          <cell r="D75">
            <v>1.543622828139822E-4</v>
          </cell>
          <cell r="E75">
            <v>3.3851377810083815E-3</v>
          </cell>
        </row>
        <row r="76">
          <cell r="A76" t="str">
            <v xml:space="preserve">    Lost Margin</v>
          </cell>
          <cell r="B76">
            <v>0</v>
          </cell>
          <cell r="C76">
            <v>0</v>
          </cell>
          <cell r="D76">
            <v>0</v>
          </cell>
          <cell r="E76">
            <v>0</v>
          </cell>
        </row>
        <row r="77">
          <cell r="A77" t="str">
            <v xml:space="preserve">    Exogenous Cost</v>
          </cell>
          <cell r="B77">
            <v>0</v>
          </cell>
          <cell r="C77">
            <v>0</v>
          </cell>
          <cell r="D77">
            <v>0</v>
          </cell>
          <cell r="E77">
            <v>0</v>
          </cell>
        </row>
        <row r="78">
          <cell r="A78" t="str">
            <v xml:space="preserve">    Capactiy Credit</v>
          </cell>
          <cell r="B78">
            <v>-1E-4</v>
          </cell>
          <cell r="C78">
            <v>-2.3201317610007096E-4</v>
          </cell>
          <cell r="D78">
            <v>-1.3201317610007094E-4</v>
          </cell>
          <cell r="E78">
            <v>-2.8950257916682222E-3</v>
          </cell>
        </row>
        <row r="79">
          <cell r="A79" t="str">
            <v xml:space="preserve">    Transition Costs</v>
          </cell>
          <cell r="B79">
            <v>0</v>
          </cell>
          <cell r="C79">
            <v>0</v>
          </cell>
          <cell r="D79">
            <v>0</v>
          </cell>
          <cell r="E79">
            <v>0</v>
          </cell>
        </row>
        <row r="80">
          <cell r="A80" t="str">
            <v xml:space="preserve">    Penalty Credit</v>
          </cell>
          <cell r="B80">
            <v>-8.9999999999999998E-4</v>
          </cell>
          <cell r="C80">
            <v>-1.1722269033789476E-3</v>
          </cell>
          <cell r="D80">
            <v>-2.7222690337894758E-4</v>
          </cell>
          <cell r="E80">
            <v>-5.969888231994464E-3</v>
          </cell>
        </row>
        <row r="81">
          <cell r="A81" t="str">
            <v xml:space="preserve">    SQI Penalty</v>
          </cell>
          <cell r="B81">
            <v>0</v>
          </cell>
          <cell r="D81">
            <v>0</v>
          </cell>
          <cell r="E81">
            <v>0</v>
          </cell>
        </row>
        <row r="82">
          <cell r="A82" t="str">
            <v xml:space="preserve">    Unbundling Costs</v>
          </cell>
          <cell r="B82">
            <v>0</v>
          </cell>
          <cell r="C82">
            <v>0</v>
          </cell>
          <cell r="D82">
            <v>0</v>
          </cell>
          <cell r="E82">
            <v>0</v>
          </cell>
        </row>
        <row r="83">
          <cell r="A83" t="str">
            <v xml:space="preserve">   Pension Costs</v>
          </cell>
          <cell r="B83">
            <v>2.7799999999999998E-2</v>
          </cell>
          <cell r="C83">
            <v>2.722328806817793E-2</v>
          </cell>
          <cell r="D83">
            <v>-5.7671193182206801E-4</v>
          </cell>
          <cell r="E83">
            <v>-1.2647191487326053E-2</v>
          </cell>
        </row>
        <row r="84">
          <cell r="A84" t="str">
            <v xml:space="preserve">    Prior Year Reconciliation</v>
          </cell>
          <cell r="B84">
            <v>-4.0000000000000002E-4</v>
          </cell>
          <cell r="C84">
            <v>-3.5029608607087563E-4</v>
          </cell>
          <cell r="D84">
            <v>4.9703913929124391E-5</v>
          </cell>
          <cell r="E84">
            <v>1.0899981124807981E-3</v>
          </cell>
        </row>
        <row r="85">
          <cell r="A85" t="str">
            <v xml:space="preserve">    Residential Assistance Adjustment</v>
          </cell>
          <cell r="B85">
            <v>8.0000000000000004E-4</v>
          </cell>
          <cell r="C85">
            <v>5.4000000000000003E-3</v>
          </cell>
          <cell r="D85">
            <v>4.5999999999999999E-3</v>
          </cell>
          <cell r="E85">
            <v>0.10087719298245613</v>
          </cell>
        </row>
        <row r="86">
          <cell r="A86" t="str">
            <v xml:space="preserve">  Total LDAF</v>
          </cell>
          <cell r="B86">
            <v>4.5600000000000002E-2</v>
          </cell>
          <cell r="C86">
            <v>5.1672876248894196E-2</v>
          </cell>
          <cell r="D86">
            <v>6.0728762488941887E-3</v>
          </cell>
          <cell r="E86">
            <v>0.13317711072136393</v>
          </cell>
        </row>
        <row r="87">
          <cell r="B87">
            <v>4.5530000000000001E-2</v>
          </cell>
          <cell r="C87">
            <v>5.1672876248894196E-2</v>
          </cell>
        </row>
        <row r="89">
          <cell r="A89" t="str">
            <v>Total Annual Impact - LDAF</v>
          </cell>
          <cell r="B89">
            <v>66.494799999999998</v>
          </cell>
          <cell r="C89">
            <v>71.951447890105143</v>
          </cell>
          <cell r="D89">
            <v>5.4566478901051347</v>
          </cell>
          <cell r="E89">
            <v>8.2061272311596475E-2</v>
          </cell>
        </row>
        <row r="91">
          <cell r="A91" t="str">
            <v>Total Annual Impact - LDAF&amp;GAF</v>
          </cell>
          <cell r="B91">
            <v>1906.8498</v>
          </cell>
          <cell r="C91">
            <v>1531.1755923413039</v>
          </cell>
          <cell r="D91">
            <v>-375.6742076586961</v>
          </cell>
          <cell r="E91">
            <v>-0.1970130042013252</v>
          </cell>
        </row>
      </sheetData>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etailed "/>
      <sheetName val="NS Supported Opex&amp;Special Opex"/>
      <sheetName val="Other "/>
      <sheetName val="Risk Matrix"/>
      <sheetName val="Consequence Matrix"/>
      <sheetName val="Workings 1"/>
      <sheetName val="E Chin's Extract"/>
      <sheetName val="Department List"/>
      <sheetName val="Rates"/>
    </sheetNames>
    <sheetDataSet>
      <sheetData sheetId="0" refreshError="1"/>
      <sheetData sheetId="1" refreshError="1"/>
      <sheetData sheetId="2" refreshError="1"/>
      <sheetData sheetId="3" refreshError="1"/>
      <sheetData sheetId="4" refreshError="1"/>
      <sheetData sheetId="5" refreshError="1"/>
      <sheetData sheetId="6" refreshError="1">
        <row r="2">
          <cell r="C2" t="str">
            <v>HP storage</v>
          </cell>
        </row>
        <row r="3">
          <cell r="A3" t="str">
            <v>Stat - Safety Compliance</v>
          </cell>
          <cell r="C3" t="str">
            <v>LP Storage</v>
          </cell>
          <cell r="H3" t="str">
            <v>London</v>
          </cell>
        </row>
        <row r="4">
          <cell r="A4" t="str">
            <v>Stat - Env Compliance</v>
          </cell>
          <cell r="C4" t="str">
            <v>Distribution Pipe Replacement</v>
          </cell>
          <cell r="H4" t="str">
            <v>West Midlands</v>
          </cell>
        </row>
        <row r="5">
          <cell r="A5" t="str">
            <v>Stat - Gov't/Public Req'ts</v>
          </cell>
          <cell r="C5" t="str">
            <v>Distribution Pipe Reinforcement</v>
          </cell>
          <cell r="H5" t="str">
            <v>North West</v>
          </cell>
        </row>
        <row r="6">
          <cell r="A6" t="str">
            <v>Stat - New Connections</v>
          </cell>
          <cell r="C6" t="str">
            <v>Gas Preheating</v>
          </cell>
          <cell r="H6" t="str">
            <v>East of England</v>
          </cell>
        </row>
        <row r="7">
          <cell r="A7" t="str">
            <v>Stat - System Capacity</v>
          </cell>
          <cell r="C7" t="str">
            <v>MP valves</v>
          </cell>
          <cell r="H7" t="str">
            <v>Various</v>
          </cell>
        </row>
        <row r="8">
          <cell r="A8" t="str">
            <v>Damage/Failure</v>
          </cell>
          <cell r="C8" t="str">
            <v>LTS Reinforcement</v>
          </cell>
          <cell r="H8" t="str">
            <v>All</v>
          </cell>
        </row>
        <row r="9">
          <cell r="A9" t="str">
            <v>Asset Condition - Safety</v>
          </cell>
          <cell r="C9" t="str">
            <v>LTS Replacement</v>
          </cell>
          <cell r="H9" t="str">
            <v>East Anglia</v>
          </cell>
        </row>
        <row r="10">
          <cell r="A10" t="str">
            <v>Asset Condition - Env</v>
          </cell>
          <cell r="C10" t="str">
            <v>Unknown</v>
          </cell>
          <cell r="H10" t="str">
            <v>East Midlands</v>
          </cell>
        </row>
        <row r="11">
          <cell r="A11" t="str">
            <v>Asset Condition - Failure</v>
          </cell>
          <cell r="C11" t="str">
            <v>E&amp;I</v>
          </cell>
        </row>
        <row r="12">
          <cell r="A12" t="str">
            <v>Asset Condition - Costs</v>
          </cell>
          <cell r="C12" t="str">
            <v>LTS</v>
          </cell>
        </row>
        <row r="13">
          <cell r="A13" t="str">
            <v>Sys Capacity - Upgrade</v>
          </cell>
          <cell r="C13" t="str">
            <v>NTS</v>
          </cell>
          <cell r="F13">
            <v>1</v>
          </cell>
        </row>
        <row r="14">
          <cell r="A14" t="str">
            <v>Sys Capacity - Security etc</v>
          </cell>
          <cell r="C14" t="str">
            <v>Gas Conditioning</v>
          </cell>
          <cell r="F14">
            <v>2</v>
          </cell>
        </row>
        <row r="15">
          <cell r="A15" t="str">
            <v>Sys Capacity - Costs</v>
          </cell>
          <cell r="C15" t="str">
            <v>Pressure Management</v>
          </cell>
          <cell r="F15">
            <v>3</v>
          </cell>
        </row>
        <row r="16">
          <cell r="A16" t="str">
            <v>Business Supp - Facilities</v>
          </cell>
          <cell r="C16" t="str">
            <v>Below 7 bar</v>
          </cell>
          <cell r="F16">
            <v>4</v>
          </cell>
        </row>
        <row r="17">
          <cell r="A17" t="str">
            <v>Business Supp - Vehicles</v>
          </cell>
          <cell r="C17" t="str">
            <v>Pipeline</v>
          </cell>
          <cell r="F17">
            <v>5</v>
          </cell>
        </row>
        <row r="18">
          <cell r="A18" t="str">
            <v>Business Supp - General</v>
          </cell>
          <cell r="C18" t="str">
            <v>Commercial</v>
          </cell>
        </row>
        <row r="19">
          <cell r="A19" t="str">
            <v>Obsolete Equipment</v>
          </cell>
        </row>
        <row r="20">
          <cell r="A20" t="str">
            <v>system operation</v>
          </cell>
        </row>
        <row r="21">
          <cell r="A21" t="str">
            <v>commercial</v>
          </cell>
        </row>
      </sheetData>
      <sheetData sheetId="7" refreshError="1"/>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Hang, Bao" id="{5A87726D-7027-4DA1-A0C2-0091D4D97E29}" userId="BHang@RIEnergy.com" providerId="PeoplePicker"/>
  <person displayName="Kocon, Nathan" id="{1D75F98D-D731-483F-91C8-7A6F6CC4A317}" userId="NKocon@RIEnergy.com" providerId="PeoplePicker"/>
  <person displayName="Hang, Bao" id="{B73B3D11-5394-4720-A935-C03B4052C7AE}" userId="S::BHang@RIEnergy.com::1de69275-1245-4e4b-80a4-c9daa3fa49d6" providerId="AD"/>
  <person displayName="Kocon, Nathan" id="{45CFCC0E-9195-4D2C-BC22-4250BB944C92}" userId="S::NKocon@RIEnergy.com::acfd8e38-9a4b-46eb-9115-8d1121d2cf2e"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2" dT="2024-11-07T20:34:53.26" personId="{B73B3D11-5394-4720-A935-C03B4052C7AE}" id="{1FC22A8D-B604-471B-B226-C4B6C172A92A}">
    <text>@Kocon, Nathan should we use the number from Accounting or Janelle’s?</text>
    <mentions>
      <mention mentionpersonId="{1D75F98D-D731-483F-91C8-7A6F6CC4A317}" mentionId="{2B9B3471-A58C-4BF5-BD42-21BD91A0998A}" startIndex="0" length="14"/>
    </mentions>
  </threadedComment>
  <threadedComment ref="D62" dT="2024-11-08T14:46:37.20" personId="{45CFCC0E-9195-4D2C-BC22-4250BB944C92}" id="{E925997F-DEEB-4CD7-AAFC-6F485CF48A1A}" parentId="{1FC22A8D-B604-471B-B226-C4B6C172A92A}">
    <text xml:space="preserve">I would use Janelle's b/c she has an ISR only view.  It's in her monthly email.  But if you're not sure, you can leave this blank and I'll pull it in. @Hang, Bao </text>
    <mentions>
      <mention mentionpersonId="{5A87726D-7027-4DA1-A0C2-0091D4D97E29}" mentionId="{C7B1E295-3D4E-4FA8-9E6B-54646968D3DE}" startIndex="151" length="10"/>
    </mentions>
  </threadedComment>
  <threadedComment ref="D62" dT="2024-11-08T14:55:17.98" personId="{B73B3D11-5394-4720-A935-C03B4052C7AE}" id="{34906C94-3800-4D97-811B-4237966DC17C}" parentId="{1FC22A8D-B604-471B-B226-C4B6C172A92A}">
    <text>She is out until Monday...I can check with her and fill this in when she gets back.</text>
  </threadedComment>
  <threadedComment ref="D62" dT="2024-11-08T21:51:40.62" personId="{45CFCC0E-9195-4D2C-BC22-4250BB944C92}" id="{9F0822A2-913C-42DC-82C9-3C01A23269AD}" parentId="{1FC22A8D-B604-471B-B226-C4B6C172A92A}">
    <text xml:space="preserve">@Hang, Bao All set.  I updated this with Janelle's actuals through Sept.  </text>
    <mentions>
      <mention mentionpersonId="{5A87726D-7027-4DA1-A0C2-0091D4D97E29}" mentionId="{2B079293-385A-4AF6-8E5B-3867C7FEA8C3}" startIndex="0" length="10"/>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FCBEF-4844-4830-8CEE-ED90AB44D33B}">
  <dimension ref="A1:Q129"/>
  <sheetViews>
    <sheetView workbookViewId="0"/>
  </sheetViews>
  <sheetFormatPr defaultRowHeight="15" x14ac:dyDescent="0.25"/>
  <cols>
    <col min="1" max="1" width="5" style="22" customWidth="1"/>
    <col min="2" max="2" width="5.85546875" customWidth="1"/>
    <col min="3" max="3" width="77" customWidth="1"/>
    <col min="4" max="4" width="1.85546875" customWidth="1"/>
    <col min="5" max="5" width="15" customWidth="1"/>
    <col min="6" max="6" width="1.85546875" customWidth="1"/>
    <col min="7" max="7" width="15" customWidth="1"/>
    <col min="8" max="8" width="1.85546875" customWidth="1"/>
    <col min="9" max="9" width="15" bestFit="1" customWidth="1"/>
    <col min="10" max="10" width="1.85546875" customWidth="1"/>
    <col min="11" max="11" width="15" customWidth="1"/>
    <col min="12" max="12" width="1.85546875" customWidth="1"/>
    <col min="13" max="13" width="78.140625" customWidth="1"/>
    <col min="14" max="14" width="2.5703125" customWidth="1"/>
  </cols>
  <sheetData>
    <row r="1" spans="1:14" x14ac:dyDescent="0.25">
      <c r="N1" s="7" t="e">
        <f>#REF!</f>
        <v>#REF!</v>
      </c>
    </row>
    <row r="2" spans="1:14" x14ac:dyDescent="0.25">
      <c r="N2" s="7" t="e">
        <f>#REF!</f>
        <v>#REF!</v>
      </c>
    </row>
    <row r="3" spans="1:14" x14ac:dyDescent="0.25">
      <c r="N3" s="7" t="e">
        <f>#REF!</f>
        <v>#REF!</v>
      </c>
    </row>
    <row r="4" spans="1:14" x14ac:dyDescent="0.25">
      <c r="N4" s="7" t="e">
        <f>#REF!</f>
        <v>#REF!</v>
      </c>
    </row>
    <row r="5" spans="1:14" x14ac:dyDescent="0.25">
      <c r="N5" s="7" t="e">
        <f>#REF!</f>
        <v>#REF!</v>
      </c>
    </row>
    <row r="6" spans="1:14" x14ac:dyDescent="0.25">
      <c r="N6" s="7" t="s">
        <v>0</v>
      </c>
    </row>
    <row r="7" spans="1:14" x14ac:dyDescent="0.25">
      <c r="A7" s="529" t="e">
        <f>#REF!</f>
        <v>#REF!</v>
      </c>
      <c r="B7" s="529"/>
      <c r="C7" s="529"/>
      <c r="D7" s="529"/>
      <c r="E7" s="529"/>
      <c r="F7" s="529"/>
      <c r="G7" s="529"/>
      <c r="H7" s="529"/>
      <c r="I7" s="529"/>
      <c r="J7" s="529"/>
      <c r="K7" s="529"/>
      <c r="L7" s="529"/>
      <c r="M7" s="529"/>
    </row>
    <row r="8" spans="1:14" x14ac:dyDescent="0.25">
      <c r="A8" s="529" t="e">
        <f>#REF!</f>
        <v>#REF!</v>
      </c>
      <c r="B8" s="529"/>
      <c r="C8" s="529"/>
      <c r="D8" s="529"/>
      <c r="E8" s="529"/>
      <c r="F8" s="529"/>
      <c r="G8" s="529"/>
      <c r="H8" s="529"/>
      <c r="I8" s="529"/>
      <c r="J8" s="529"/>
      <c r="K8" s="529"/>
      <c r="L8" s="529"/>
      <c r="M8" s="529"/>
    </row>
    <row r="9" spans="1:14" x14ac:dyDescent="0.25">
      <c r="A9" s="529" t="e">
        <f>#REF!</f>
        <v>#REF!</v>
      </c>
      <c r="B9" s="529"/>
      <c r="C9" s="529"/>
      <c r="D9" s="529"/>
      <c r="E9" s="529"/>
      <c r="F9" s="529"/>
      <c r="G9" s="529"/>
      <c r="H9" s="529"/>
      <c r="I9" s="529"/>
      <c r="J9" s="529"/>
      <c r="K9" s="529"/>
      <c r="L9" s="529"/>
      <c r="M9" s="529"/>
    </row>
    <row r="10" spans="1:14" x14ac:dyDescent="0.25">
      <c r="A10" s="529" t="s">
        <v>1</v>
      </c>
      <c r="B10" s="529"/>
      <c r="C10" s="529"/>
      <c r="D10" s="529"/>
      <c r="E10" s="529"/>
      <c r="F10" s="529"/>
      <c r="G10" s="529"/>
      <c r="H10" s="529"/>
      <c r="I10" s="529"/>
      <c r="J10" s="529"/>
      <c r="K10" s="529"/>
      <c r="L10" s="529"/>
      <c r="M10" s="529"/>
    </row>
    <row r="12" spans="1:14" x14ac:dyDescent="0.25">
      <c r="E12" s="84" t="s">
        <v>2</v>
      </c>
      <c r="F12" s="15"/>
      <c r="G12" s="84"/>
    </row>
    <row r="13" spans="1:14" x14ac:dyDescent="0.25">
      <c r="E13" s="84" t="s">
        <v>3</v>
      </c>
      <c r="F13" s="10"/>
      <c r="G13" s="84" t="s">
        <v>3</v>
      </c>
      <c r="I13" s="84" t="s">
        <v>4</v>
      </c>
      <c r="J13" s="84"/>
      <c r="K13" s="84" t="s">
        <v>4</v>
      </c>
    </row>
    <row r="14" spans="1:14" x14ac:dyDescent="0.25">
      <c r="C14" s="109" t="s">
        <v>5</v>
      </c>
      <c r="E14" s="108">
        <v>2022</v>
      </c>
      <c r="F14" s="10"/>
      <c r="G14" s="108">
        <v>2023</v>
      </c>
      <c r="I14" s="108" t="s">
        <v>6</v>
      </c>
      <c r="J14" s="84"/>
      <c r="K14" s="108" t="s">
        <v>7</v>
      </c>
      <c r="M14" s="108" t="s">
        <v>8</v>
      </c>
    </row>
    <row r="15" spans="1:14" s="22" customFormat="1" x14ac:dyDescent="0.25">
      <c r="E15" s="22" t="s">
        <v>9</v>
      </c>
      <c r="G15" s="22" t="s">
        <v>10</v>
      </c>
      <c r="I15" s="22" t="s">
        <v>11</v>
      </c>
      <c r="K15" s="22" t="s">
        <v>12</v>
      </c>
    </row>
    <row r="16" spans="1:14" ht="31.5" customHeight="1" x14ac:dyDescent="0.25">
      <c r="A16" s="22">
        <v>1</v>
      </c>
      <c r="C16" s="15" t="s">
        <v>13</v>
      </c>
      <c r="E16" s="4" t="e">
        <f>#REF!</f>
        <v>#REF!</v>
      </c>
      <c r="F16" s="4"/>
      <c r="G16" s="4">
        <v>705341.45373334084</v>
      </c>
      <c r="I16" s="4" t="e">
        <f t="shared" ref="I16:I21" si="0">G16-E16</f>
        <v>#REF!</v>
      </c>
      <c r="J16" s="4"/>
      <c r="K16" s="110" t="e">
        <f>I16/G16</f>
        <v>#REF!</v>
      </c>
      <c r="M16" s="48" t="s">
        <v>14</v>
      </c>
    </row>
    <row r="17" spans="1:17" ht="30" x14ac:dyDescent="0.25">
      <c r="A17" s="22">
        <f>A16+1</f>
        <v>2</v>
      </c>
      <c r="C17" s="15" t="s">
        <v>15</v>
      </c>
      <c r="E17" s="4" t="e">
        <f>#REF!</f>
        <v>#REF!</v>
      </c>
      <c r="G17" s="4">
        <v>290803.42644136987</v>
      </c>
      <c r="I17" s="4" t="e">
        <f t="shared" si="0"/>
        <v>#REF!</v>
      </c>
      <c r="J17" s="4"/>
      <c r="K17" s="110" t="e">
        <f t="shared" ref="K17:K23" si="1">I17/G17</f>
        <v>#REF!</v>
      </c>
      <c r="M17" s="36" t="s">
        <v>16</v>
      </c>
    </row>
    <row r="18" spans="1:17" ht="30" x14ac:dyDescent="0.25">
      <c r="A18" s="22">
        <f t="shared" ref="A18:A75" si="2">A17+1</f>
        <v>3</v>
      </c>
      <c r="C18" s="15" t="s">
        <v>17</v>
      </c>
      <c r="E18" s="4" t="e">
        <f>#REF!</f>
        <v>#REF!</v>
      </c>
      <c r="G18" s="4">
        <v>8490362.6705540884</v>
      </c>
      <c r="I18" s="4" t="e">
        <f t="shared" si="0"/>
        <v>#REF!</v>
      </c>
      <c r="J18" s="4"/>
      <c r="K18" s="110" t="e">
        <f t="shared" si="1"/>
        <v>#REF!</v>
      </c>
      <c r="M18" s="36" t="s">
        <v>16</v>
      </c>
    </row>
    <row r="19" spans="1:17" ht="99" customHeight="1" x14ac:dyDescent="0.25">
      <c r="A19" s="22">
        <f t="shared" si="2"/>
        <v>4</v>
      </c>
      <c r="C19" s="112" t="s">
        <v>18</v>
      </c>
      <c r="D19" s="113"/>
      <c r="E19" s="114" t="e">
        <f>#REF!</f>
        <v>#REF!</v>
      </c>
      <c r="F19" s="113"/>
      <c r="G19" s="114">
        <v>7660250.2436584355</v>
      </c>
      <c r="H19" s="113"/>
      <c r="I19" s="114" t="e">
        <f t="shared" si="0"/>
        <v>#REF!</v>
      </c>
      <c r="J19" s="114"/>
      <c r="K19" s="115" t="e">
        <f t="shared" si="1"/>
        <v>#REF!</v>
      </c>
      <c r="M19" s="48" t="s">
        <v>19</v>
      </c>
    </row>
    <row r="20" spans="1:17" ht="45" x14ac:dyDescent="0.25">
      <c r="A20" s="22">
        <f t="shared" si="2"/>
        <v>5</v>
      </c>
      <c r="C20" s="15" t="s">
        <v>20</v>
      </c>
      <c r="E20" s="126" t="e">
        <f>#REF!</f>
        <v>#REF!</v>
      </c>
      <c r="G20" s="4">
        <v>11111100.304816302</v>
      </c>
      <c r="I20" s="4" t="e">
        <f t="shared" si="0"/>
        <v>#REF!</v>
      </c>
      <c r="J20" s="4"/>
      <c r="K20" s="110" t="e">
        <f t="shared" si="1"/>
        <v>#REF!</v>
      </c>
      <c r="M20" s="36" t="s">
        <v>21</v>
      </c>
    </row>
    <row r="21" spans="1:17" ht="30" x14ac:dyDescent="0.25">
      <c r="A21" s="22">
        <f t="shared" si="2"/>
        <v>6</v>
      </c>
      <c r="C21" s="15" t="s">
        <v>22</v>
      </c>
      <c r="E21" s="4">
        <v>0</v>
      </c>
      <c r="G21" s="4">
        <v>6916176.3230261272</v>
      </c>
      <c r="I21" s="4">
        <f t="shared" si="0"/>
        <v>6916176.3230261272</v>
      </c>
      <c r="J21" s="4"/>
      <c r="K21" s="110">
        <f t="shared" si="1"/>
        <v>1</v>
      </c>
      <c r="M21" s="36" t="s">
        <v>23</v>
      </c>
    </row>
    <row r="22" spans="1:17" x14ac:dyDescent="0.25">
      <c r="A22" s="22">
        <f t="shared" si="2"/>
        <v>7</v>
      </c>
      <c r="C22" s="15"/>
      <c r="E22" s="4"/>
      <c r="G22" s="4"/>
      <c r="I22" s="4"/>
      <c r="J22" s="4"/>
      <c r="K22" s="110"/>
      <c r="M22" s="36"/>
    </row>
    <row r="23" spans="1:17" ht="45" x14ac:dyDescent="0.25">
      <c r="A23" s="22">
        <f t="shared" si="2"/>
        <v>8</v>
      </c>
      <c r="C23" s="15" t="s">
        <v>24</v>
      </c>
      <c r="E23" s="4" t="e">
        <f>#REF!</f>
        <v>#REF!</v>
      </c>
      <c r="G23" s="4">
        <v>7058386.3399546696</v>
      </c>
      <c r="I23" s="4" t="e">
        <f>G23-E23</f>
        <v>#REF!</v>
      </c>
      <c r="J23" s="4"/>
      <c r="K23" s="132" t="e">
        <f t="shared" si="1"/>
        <v>#REF!</v>
      </c>
      <c r="M23" s="36" t="s">
        <v>25</v>
      </c>
      <c r="Q23" s="46"/>
    </row>
    <row r="24" spans="1:17" x14ac:dyDescent="0.25">
      <c r="A24" s="22">
        <f t="shared" si="2"/>
        <v>9</v>
      </c>
      <c r="C24" s="15"/>
      <c r="E24" s="4"/>
      <c r="G24" s="4"/>
      <c r="I24" s="4"/>
      <c r="J24" s="4"/>
      <c r="K24" s="110"/>
      <c r="M24" s="36"/>
    </row>
    <row r="25" spans="1:17" x14ac:dyDescent="0.25">
      <c r="A25" s="22">
        <f t="shared" si="2"/>
        <v>10</v>
      </c>
      <c r="C25" s="15"/>
      <c r="E25" s="4"/>
      <c r="G25" s="4"/>
      <c r="I25" s="69" t="e">
        <f>SUM(I16:I24)</f>
        <v>#REF!</v>
      </c>
      <c r="J25" s="4"/>
      <c r="K25" s="110"/>
      <c r="M25" s="36"/>
    </row>
    <row r="26" spans="1:17" x14ac:dyDescent="0.25">
      <c r="A26" s="22">
        <f t="shared" si="2"/>
        <v>11</v>
      </c>
      <c r="C26" s="15"/>
      <c r="E26" s="4"/>
      <c r="G26" s="4"/>
      <c r="I26" s="4"/>
      <c r="J26" s="4"/>
      <c r="K26" s="110"/>
      <c r="M26" s="36"/>
    </row>
    <row r="27" spans="1:17" x14ac:dyDescent="0.25">
      <c r="A27" s="22">
        <f t="shared" si="2"/>
        <v>12</v>
      </c>
      <c r="B27" s="6" t="s">
        <v>26</v>
      </c>
      <c r="C27" s="15"/>
      <c r="E27" s="4"/>
      <c r="G27" s="4"/>
      <c r="I27" s="4"/>
      <c r="J27" s="4"/>
      <c r="K27" s="110"/>
      <c r="M27" s="36"/>
    </row>
    <row r="28" spans="1:17" ht="45" x14ac:dyDescent="0.25">
      <c r="A28" s="22">
        <f t="shared" si="2"/>
        <v>13</v>
      </c>
      <c r="C28" s="15" t="s">
        <v>22</v>
      </c>
      <c r="E28" s="126" t="e">
        <f>E20</f>
        <v>#REF!</v>
      </c>
      <c r="G28" s="4" t="e">
        <f>#REF!</f>
        <v>#REF!</v>
      </c>
      <c r="I28" s="4" t="e">
        <f>G28-E28</f>
        <v>#REF!</v>
      </c>
      <c r="J28" s="4"/>
      <c r="K28" s="110" t="e">
        <f>I28/G28</f>
        <v>#REF!</v>
      </c>
      <c r="M28" s="36" t="s">
        <v>27</v>
      </c>
    </row>
    <row r="29" spans="1:17" x14ac:dyDescent="0.25">
      <c r="A29" s="22">
        <f t="shared" si="2"/>
        <v>14</v>
      </c>
      <c r="M29" s="48"/>
    </row>
    <row r="30" spans="1:17" x14ac:dyDescent="0.25">
      <c r="A30" s="22">
        <f t="shared" si="2"/>
        <v>15</v>
      </c>
    </row>
    <row r="31" spans="1:17" x14ac:dyDescent="0.25">
      <c r="A31" s="22">
        <f t="shared" si="2"/>
        <v>16</v>
      </c>
      <c r="I31" s="116"/>
    </row>
    <row r="32" spans="1:17" x14ac:dyDescent="0.25">
      <c r="A32" s="22">
        <f t="shared" si="2"/>
        <v>17</v>
      </c>
      <c r="I32" s="116"/>
      <c r="K32" s="117"/>
      <c r="M32" s="117"/>
    </row>
    <row r="33" spans="1:13" x14ac:dyDescent="0.25">
      <c r="A33" s="22">
        <f t="shared" si="2"/>
        <v>18</v>
      </c>
      <c r="I33" s="116"/>
      <c r="K33" s="117"/>
    </row>
    <row r="34" spans="1:13" x14ac:dyDescent="0.25">
      <c r="A34" s="22">
        <f t="shared" si="2"/>
        <v>19</v>
      </c>
      <c r="E34" s="134" t="s">
        <v>28</v>
      </c>
      <c r="I34" s="116"/>
      <c r="K34" s="124" t="s">
        <v>29</v>
      </c>
      <c r="M34" s="116"/>
    </row>
    <row r="35" spans="1:13" x14ac:dyDescent="0.25">
      <c r="A35" s="22">
        <f t="shared" si="2"/>
        <v>20</v>
      </c>
      <c r="C35" s="27" t="s">
        <v>30</v>
      </c>
      <c r="E35" s="119">
        <v>179664487</v>
      </c>
      <c r="I35" s="27" t="s">
        <v>31</v>
      </c>
      <c r="K35" s="4" t="e">
        <f>#REF!</f>
        <v>#REF!</v>
      </c>
      <c r="M35" s="116"/>
    </row>
    <row r="36" spans="1:13" x14ac:dyDescent="0.25">
      <c r="A36" s="22">
        <f t="shared" si="2"/>
        <v>21</v>
      </c>
      <c r="C36" s="27" t="s">
        <v>32</v>
      </c>
      <c r="E36" s="120">
        <v>110177658.53000002</v>
      </c>
      <c r="I36" s="27" t="s">
        <v>33</v>
      </c>
      <c r="K36" s="35" t="e">
        <f>#REF!</f>
        <v>#REF!</v>
      </c>
      <c r="M36" s="116"/>
    </row>
    <row r="37" spans="1:13" x14ac:dyDescent="0.25">
      <c r="A37" s="22">
        <f t="shared" si="2"/>
        <v>22</v>
      </c>
      <c r="E37" s="119">
        <f>E35-E36</f>
        <v>69486828.469999984</v>
      </c>
      <c r="I37" s="128" t="s">
        <v>34</v>
      </c>
      <c r="K37" s="4" t="e">
        <f>K35-K36</f>
        <v>#REF!</v>
      </c>
      <c r="M37" s="117"/>
    </row>
    <row r="38" spans="1:13" x14ac:dyDescent="0.25">
      <c r="A38" s="22">
        <f t="shared" si="2"/>
        <v>23</v>
      </c>
      <c r="C38" s="27" t="s">
        <v>35</v>
      </c>
      <c r="E38" s="121" t="e">
        <f>#REF!</f>
        <v>#REF!</v>
      </c>
      <c r="I38" s="127" t="s">
        <v>35</v>
      </c>
      <c r="K38" s="121" t="e">
        <f>#REF!</f>
        <v>#REF!</v>
      </c>
    </row>
    <row r="39" spans="1:13" x14ac:dyDescent="0.25">
      <c r="A39" s="22">
        <f t="shared" si="2"/>
        <v>24</v>
      </c>
      <c r="C39" s="27" t="s">
        <v>36</v>
      </c>
      <c r="E39" s="63" t="e">
        <f>E37*E38</f>
        <v>#REF!</v>
      </c>
      <c r="I39" s="127" t="s">
        <v>37</v>
      </c>
      <c r="K39" s="4" t="e">
        <f>K37*K38</f>
        <v>#REF!</v>
      </c>
    </row>
    <row r="40" spans="1:13" x14ac:dyDescent="0.25">
      <c r="A40" s="22">
        <f t="shared" si="2"/>
        <v>25</v>
      </c>
      <c r="I40" s="127" t="s">
        <v>38</v>
      </c>
      <c r="K40">
        <v>2</v>
      </c>
    </row>
    <row r="41" spans="1:13" ht="15.75" thickBot="1" x14ac:dyDescent="0.3">
      <c r="A41" s="22">
        <f t="shared" si="2"/>
        <v>26</v>
      </c>
      <c r="C41" s="27" t="s">
        <v>39</v>
      </c>
      <c r="E41" s="111">
        <v>0</v>
      </c>
      <c r="I41" s="116"/>
      <c r="K41" s="37" t="e">
        <f>K39/K40</f>
        <v>#REF!</v>
      </c>
    </row>
    <row r="42" spans="1:13" ht="15.75" thickTop="1" x14ac:dyDescent="0.25">
      <c r="A42" s="22">
        <f t="shared" si="2"/>
        <v>27</v>
      </c>
      <c r="C42" s="27" t="s">
        <v>40</v>
      </c>
      <c r="E42" s="122">
        <v>5202372</v>
      </c>
      <c r="I42" s="117"/>
    </row>
    <row r="43" spans="1:13" x14ac:dyDescent="0.25">
      <c r="A43" s="22">
        <f t="shared" si="2"/>
        <v>28</v>
      </c>
      <c r="C43" s="27"/>
      <c r="E43" s="111">
        <f>E41-E42</f>
        <v>-5202372</v>
      </c>
      <c r="K43" s="118"/>
    </row>
    <row r="44" spans="1:13" x14ac:dyDescent="0.25">
      <c r="A44" s="22">
        <f t="shared" si="2"/>
        <v>29</v>
      </c>
      <c r="C44" s="27" t="s">
        <v>35</v>
      </c>
      <c r="E44" s="121" t="e">
        <f>E38</f>
        <v>#REF!</v>
      </c>
      <c r="I44" s="117"/>
      <c r="K44" s="116"/>
    </row>
    <row r="45" spans="1:13" x14ac:dyDescent="0.25">
      <c r="A45" s="22">
        <f t="shared" si="2"/>
        <v>30</v>
      </c>
      <c r="C45" s="27" t="s">
        <v>36</v>
      </c>
      <c r="E45" s="63" t="e">
        <f>-E43*E44</f>
        <v>#REF!</v>
      </c>
      <c r="I45" s="117"/>
    </row>
    <row r="46" spans="1:13" x14ac:dyDescent="0.25">
      <c r="A46" s="22">
        <f t="shared" si="2"/>
        <v>31</v>
      </c>
      <c r="C46" s="27"/>
    </row>
    <row r="47" spans="1:13" x14ac:dyDescent="0.25">
      <c r="A47" s="22">
        <f t="shared" si="2"/>
        <v>32</v>
      </c>
      <c r="C47" s="27" t="s">
        <v>41</v>
      </c>
      <c r="E47" s="119">
        <v>3178868</v>
      </c>
    </row>
    <row r="48" spans="1:13" x14ac:dyDescent="0.25">
      <c r="A48" s="22">
        <f t="shared" si="2"/>
        <v>33</v>
      </c>
      <c r="C48" s="27" t="s">
        <v>35</v>
      </c>
      <c r="E48" s="121" t="e">
        <f>E44</f>
        <v>#REF!</v>
      </c>
    </row>
    <row r="49" spans="1:5" x14ac:dyDescent="0.25">
      <c r="A49" s="22">
        <f t="shared" si="2"/>
        <v>34</v>
      </c>
      <c r="C49" s="27" t="s">
        <v>36</v>
      </c>
      <c r="E49" s="63" t="e">
        <f>E47*E48</f>
        <v>#REF!</v>
      </c>
    </row>
    <row r="50" spans="1:5" x14ac:dyDescent="0.25">
      <c r="A50" s="22">
        <f t="shared" si="2"/>
        <v>35</v>
      </c>
    </row>
    <row r="51" spans="1:5" ht="15.75" thickBot="1" x14ac:dyDescent="0.3">
      <c r="A51" s="22">
        <f t="shared" si="2"/>
        <v>36</v>
      </c>
      <c r="C51" s="27" t="s">
        <v>42</v>
      </c>
      <c r="E51" s="123" t="e">
        <f>SUM(E39,E45,E49)</f>
        <v>#REF!</v>
      </c>
    </row>
    <row r="52" spans="1:5" ht="15.75" thickTop="1" x14ac:dyDescent="0.25">
      <c r="A52" s="22">
        <f t="shared" si="2"/>
        <v>37</v>
      </c>
    </row>
    <row r="53" spans="1:5" x14ac:dyDescent="0.25">
      <c r="A53" s="22">
        <f t="shared" si="2"/>
        <v>38</v>
      </c>
    </row>
    <row r="54" spans="1:5" x14ac:dyDescent="0.25">
      <c r="A54" s="22">
        <f t="shared" si="2"/>
        <v>39</v>
      </c>
      <c r="E54" s="124" t="s">
        <v>43</v>
      </c>
    </row>
    <row r="55" spans="1:5" x14ac:dyDescent="0.25">
      <c r="A55" s="22">
        <f t="shared" si="2"/>
        <v>40</v>
      </c>
      <c r="C55" s="27" t="s">
        <v>44</v>
      </c>
      <c r="E55" s="119" t="e">
        <f>#REF!</f>
        <v>#REF!</v>
      </c>
    </row>
    <row r="56" spans="1:5" x14ac:dyDescent="0.25">
      <c r="A56" s="22">
        <f t="shared" si="2"/>
        <v>41</v>
      </c>
      <c r="C56" s="27" t="s">
        <v>45</v>
      </c>
      <c r="E56" s="120">
        <v>158263312</v>
      </c>
    </row>
    <row r="57" spans="1:5" x14ac:dyDescent="0.25">
      <c r="A57" s="22">
        <f t="shared" si="2"/>
        <v>42</v>
      </c>
      <c r="C57" s="27"/>
      <c r="E57" s="119" t="e">
        <f>E55-E56</f>
        <v>#REF!</v>
      </c>
    </row>
    <row r="58" spans="1:5" x14ac:dyDescent="0.25">
      <c r="A58" s="22">
        <f t="shared" si="2"/>
        <v>43</v>
      </c>
      <c r="C58" s="27" t="s">
        <v>35</v>
      </c>
      <c r="E58" s="99" t="e">
        <f>E48</f>
        <v>#REF!</v>
      </c>
    </row>
    <row r="59" spans="1:5" ht="15.75" thickBot="1" x14ac:dyDescent="0.3">
      <c r="A59" s="22">
        <f t="shared" si="2"/>
        <v>44</v>
      </c>
      <c r="C59" s="27"/>
      <c r="E59" s="65" t="e">
        <f>E57*E58</f>
        <v>#REF!</v>
      </c>
    </row>
    <row r="60" spans="1:5" ht="15.75" thickTop="1" x14ac:dyDescent="0.25">
      <c r="A60" s="22">
        <f t="shared" si="2"/>
        <v>45</v>
      </c>
      <c r="C60" s="27"/>
    </row>
    <row r="61" spans="1:5" x14ac:dyDescent="0.25">
      <c r="A61" s="22">
        <f t="shared" si="2"/>
        <v>46</v>
      </c>
      <c r="C61" s="27" t="s">
        <v>46</v>
      </c>
      <c r="E61" s="119" t="e">
        <f>#REF!</f>
        <v>#REF!</v>
      </c>
    </row>
    <row r="62" spans="1:5" x14ac:dyDescent="0.25">
      <c r="A62" s="22">
        <f t="shared" si="2"/>
        <v>47</v>
      </c>
      <c r="C62" s="27" t="s">
        <v>45</v>
      </c>
      <c r="E62" s="120">
        <v>19157894</v>
      </c>
    </row>
    <row r="63" spans="1:5" x14ac:dyDescent="0.25">
      <c r="A63" s="22">
        <f t="shared" si="2"/>
        <v>48</v>
      </c>
      <c r="C63" s="27"/>
      <c r="E63" s="63" t="e">
        <f>E61-E62</f>
        <v>#REF!</v>
      </c>
    </row>
    <row r="64" spans="1:5" x14ac:dyDescent="0.25">
      <c r="A64" s="22">
        <f t="shared" si="2"/>
        <v>49</v>
      </c>
      <c r="C64" s="27" t="s">
        <v>35</v>
      </c>
      <c r="E64" s="99" t="e">
        <f>E58</f>
        <v>#REF!</v>
      </c>
    </row>
    <row r="65" spans="1:5" ht="15.75" thickBot="1" x14ac:dyDescent="0.3">
      <c r="A65" s="22">
        <f t="shared" si="2"/>
        <v>50</v>
      </c>
      <c r="C65" s="27"/>
      <c r="E65" s="65" t="e">
        <f>-E63*E64</f>
        <v>#REF!</v>
      </c>
    </row>
    <row r="66" spans="1:5" ht="15.75" thickTop="1" x14ac:dyDescent="0.25">
      <c r="A66" s="22">
        <f t="shared" si="2"/>
        <v>51</v>
      </c>
      <c r="C66" s="27"/>
    </row>
    <row r="67" spans="1:5" x14ac:dyDescent="0.25">
      <c r="A67" s="22">
        <f t="shared" si="2"/>
        <v>52</v>
      </c>
      <c r="C67" s="27" t="s">
        <v>47</v>
      </c>
      <c r="E67" s="119" t="e">
        <f>#REF!</f>
        <v>#REF!</v>
      </c>
    </row>
    <row r="68" spans="1:5" x14ac:dyDescent="0.25">
      <c r="A68" s="22">
        <f t="shared" si="2"/>
        <v>53</v>
      </c>
      <c r="C68" s="27" t="s">
        <v>48</v>
      </c>
      <c r="E68" s="120">
        <v>6564587</v>
      </c>
    </row>
    <row r="69" spans="1:5" x14ac:dyDescent="0.25">
      <c r="A69" s="22">
        <f t="shared" si="2"/>
        <v>54</v>
      </c>
      <c r="C69" s="27"/>
      <c r="E69" s="63" t="e">
        <f>E67-E68</f>
        <v>#REF!</v>
      </c>
    </row>
    <row r="70" spans="1:5" x14ac:dyDescent="0.25">
      <c r="A70" s="22">
        <f t="shared" si="2"/>
        <v>55</v>
      </c>
      <c r="C70" s="27" t="s">
        <v>35</v>
      </c>
      <c r="E70" s="99" t="e">
        <f>E64</f>
        <v>#REF!</v>
      </c>
    </row>
    <row r="71" spans="1:5" ht="15.75" thickBot="1" x14ac:dyDescent="0.3">
      <c r="A71" s="22">
        <f t="shared" si="2"/>
        <v>56</v>
      </c>
      <c r="C71" s="27"/>
      <c r="E71" s="65" t="e">
        <f>-E69*E70</f>
        <v>#REF!</v>
      </c>
    </row>
    <row r="72" spans="1:5" ht="15.75" thickTop="1" x14ac:dyDescent="0.25">
      <c r="A72" s="22">
        <f t="shared" si="2"/>
        <v>57</v>
      </c>
      <c r="C72" s="27"/>
      <c r="E72" s="125"/>
    </row>
    <row r="73" spans="1:5" x14ac:dyDescent="0.25">
      <c r="A73" s="22">
        <f t="shared" si="2"/>
        <v>58</v>
      </c>
      <c r="C73" s="27" t="s">
        <v>49</v>
      </c>
      <c r="E73" s="129" t="e">
        <f>SUM(E59,E65,E71)</f>
        <v>#REF!</v>
      </c>
    </row>
    <row r="74" spans="1:5" x14ac:dyDescent="0.25">
      <c r="A74" s="22">
        <f t="shared" si="2"/>
        <v>59</v>
      </c>
      <c r="C74" s="27" t="s">
        <v>50</v>
      </c>
      <c r="E74">
        <v>2</v>
      </c>
    </row>
    <row r="75" spans="1:5" ht="15.75" thickBot="1" x14ac:dyDescent="0.3">
      <c r="A75" s="22">
        <f t="shared" si="2"/>
        <v>60</v>
      </c>
      <c r="C75" s="27" t="s">
        <v>51</v>
      </c>
      <c r="E75" s="123" t="e">
        <f>E73/E74</f>
        <v>#REF!</v>
      </c>
    </row>
    <row r="76" spans="1:5" ht="15.75" thickTop="1" x14ac:dyDescent="0.25">
      <c r="C76" s="27"/>
    </row>
    <row r="77" spans="1:5" x14ac:dyDescent="0.25">
      <c r="C77" s="27"/>
    </row>
    <row r="78" spans="1:5" x14ac:dyDescent="0.25">
      <c r="C78" s="27"/>
    </row>
    <row r="79" spans="1:5" x14ac:dyDescent="0.25">
      <c r="C79" s="27"/>
    </row>
    <row r="80" spans="1:5" x14ac:dyDescent="0.25">
      <c r="C80" s="27"/>
    </row>
    <row r="81" spans="3:3" x14ac:dyDescent="0.25">
      <c r="C81" s="27"/>
    </row>
    <row r="82" spans="3:3" x14ac:dyDescent="0.25">
      <c r="C82" s="27"/>
    </row>
    <row r="83" spans="3:3" x14ac:dyDescent="0.25">
      <c r="C83" s="27"/>
    </row>
    <row r="84" spans="3:3" x14ac:dyDescent="0.25">
      <c r="C84" s="27"/>
    </row>
    <row r="85" spans="3:3" x14ac:dyDescent="0.25">
      <c r="C85" s="27"/>
    </row>
    <row r="86" spans="3:3" x14ac:dyDescent="0.25">
      <c r="C86" s="27"/>
    </row>
    <row r="87" spans="3:3" x14ac:dyDescent="0.25">
      <c r="C87" s="27"/>
    </row>
    <row r="88" spans="3:3" x14ac:dyDescent="0.25">
      <c r="C88" s="27"/>
    </row>
    <row r="89" spans="3:3" x14ac:dyDescent="0.25">
      <c r="C89" s="27"/>
    </row>
    <row r="90" spans="3:3" x14ac:dyDescent="0.25">
      <c r="C90" s="27"/>
    </row>
    <row r="91" spans="3:3" x14ac:dyDescent="0.25">
      <c r="C91" s="27"/>
    </row>
    <row r="92" spans="3:3" x14ac:dyDescent="0.25">
      <c r="C92" s="27"/>
    </row>
    <row r="93" spans="3:3" x14ac:dyDescent="0.25">
      <c r="C93" s="27"/>
    </row>
    <row r="94" spans="3:3" x14ac:dyDescent="0.25">
      <c r="C94" s="27"/>
    </row>
    <row r="95" spans="3:3" x14ac:dyDescent="0.25">
      <c r="C95" s="27"/>
    </row>
    <row r="96" spans="3:3" x14ac:dyDescent="0.25">
      <c r="C96" s="27"/>
    </row>
    <row r="97" spans="3:3" x14ac:dyDescent="0.25">
      <c r="C97" s="27"/>
    </row>
    <row r="98" spans="3:3" x14ac:dyDescent="0.25">
      <c r="C98" s="27"/>
    </row>
    <row r="99" spans="3:3" x14ac:dyDescent="0.25">
      <c r="C99" s="27"/>
    </row>
    <row r="100" spans="3:3" x14ac:dyDescent="0.25">
      <c r="C100" s="27"/>
    </row>
    <row r="101" spans="3:3" x14ac:dyDescent="0.25">
      <c r="C101" s="27"/>
    </row>
    <row r="102" spans="3:3" x14ac:dyDescent="0.25">
      <c r="C102" s="27"/>
    </row>
    <row r="103" spans="3:3" x14ac:dyDescent="0.25">
      <c r="C103" s="27"/>
    </row>
    <row r="104" spans="3:3" x14ac:dyDescent="0.25">
      <c r="C104" s="27"/>
    </row>
    <row r="105" spans="3:3" x14ac:dyDescent="0.25">
      <c r="C105" s="27"/>
    </row>
    <row r="106" spans="3:3" x14ac:dyDescent="0.25">
      <c r="C106" s="27"/>
    </row>
    <row r="107" spans="3:3" x14ac:dyDescent="0.25">
      <c r="C107" s="27"/>
    </row>
    <row r="108" spans="3:3" x14ac:dyDescent="0.25">
      <c r="C108" s="27"/>
    </row>
    <row r="109" spans="3:3" x14ac:dyDescent="0.25">
      <c r="C109" s="27"/>
    </row>
    <row r="110" spans="3:3" x14ac:dyDescent="0.25">
      <c r="C110" s="27"/>
    </row>
    <row r="111" spans="3:3" x14ac:dyDescent="0.25">
      <c r="C111" s="27"/>
    </row>
    <row r="112" spans="3:3" x14ac:dyDescent="0.25">
      <c r="C112" s="27"/>
    </row>
    <row r="113" spans="3:3" x14ac:dyDescent="0.25">
      <c r="C113" s="27"/>
    </row>
    <row r="114" spans="3:3" x14ac:dyDescent="0.25">
      <c r="C114" s="27"/>
    </row>
    <row r="115" spans="3:3" x14ac:dyDescent="0.25">
      <c r="C115" s="27"/>
    </row>
    <row r="116" spans="3:3" x14ac:dyDescent="0.25">
      <c r="C116" s="27"/>
    </row>
    <row r="117" spans="3:3" x14ac:dyDescent="0.25">
      <c r="C117" s="27"/>
    </row>
    <row r="118" spans="3:3" x14ac:dyDescent="0.25">
      <c r="C118" s="27"/>
    </row>
    <row r="119" spans="3:3" x14ac:dyDescent="0.25">
      <c r="C119" s="27"/>
    </row>
    <row r="120" spans="3:3" x14ac:dyDescent="0.25">
      <c r="C120" s="27"/>
    </row>
    <row r="121" spans="3:3" x14ac:dyDescent="0.25">
      <c r="C121" s="27"/>
    </row>
    <row r="122" spans="3:3" x14ac:dyDescent="0.25">
      <c r="C122" s="27"/>
    </row>
    <row r="123" spans="3:3" x14ac:dyDescent="0.25">
      <c r="C123" s="27"/>
    </row>
    <row r="124" spans="3:3" x14ac:dyDescent="0.25">
      <c r="C124" s="27"/>
    </row>
    <row r="125" spans="3:3" x14ac:dyDescent="0.25">
      <c r="C125" s="27"/>
    </row>
    <row r="126" spans="3:3" x14ac:dyDescent="0.25">
      <c r="C126" s="27"/>
    </row>
    <row r="127" spans="3:3" x14ac:dyDescent="0.25">
      <c r="C127" s="27"/>
    </row>
    <row r="128" spans="3:3" x14ac:dyDescent="0.25">
      <c r="C128" s="27"/>
    </row>
    <row r="129" spans="3:3" x14ac:dyDescent="0.25">
      <c r="C129" s="27"/>
    </row>
  </sheetData>
  <mergeCells count="4">
    <mergeCell ref="A7:M7"/>
    <mergeCell ref="A8:M8"/>
    <mergeCell ref="A9:M9"/>
    <mergeCell ref="A10:M10"/>
  </mergeCells>
  <pageMargins left="0.7" right="0.7" top="0.75" bottom="0.75" header="0.3" footer="0.3"/>
  <pageSetup scale="35"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A5941-4638-4820-978F-1E1A9F8E9A04}">
  <sheetPr>
    <tabColor rgb="FFFF0000"/>
    <pageSetUpPr fitToPage="1"/>
  </sheetPr>
  <dimension ref="A1:O73"/>
  <sheetViews>
    <sheetView workbookViewId="0"/>
  </sheetViews>
  <sheetFormatPr defaultColWidth="8.85546875" defaultRowHeight="15" x14ac:dyDescent="0.25"/>
  <cols>
    <col min="1" max="1" width="4.42578125" style="22" customWidth="1"/>
    <col min="2" max="2" width="3.42578125" customWidth="1"/>
    <col min="3" max="3" width="50.5703125" customWidth="1"/>
    <col min="4" max="4" width="17.42578125" customWidth="1"/>
    <col min="5" max="5" width="19" customWidth="1"/>
    <col min="6" max="6" width="2.42578125" customWidth="1"/>
    <col min="7" max="7" width="21.140625" customWidth="1"/>
    <col min="8" max="8" width="14.85546875" customWidth="1"/>
    <col min="9" max="10" width="14.5703125" customWidth="1"/>
  </cols>
  <sheetData>
    <row r="1" spans="1:15" x14ac:dyDescent="0.25">
      <c r="G1" s="7" t="e">
        <f>#REF!</f>
        <v>#REF!</v>
      </c>
      <c r="J1" s="7"/>
    </row>
    <row r="2" spans="1:15" x14ac:dyDescent="0.25">
      <c r="G2" s="7" t="e">
        <f>#REF!</f>
        <v>#REF!</v>
      </c>
      <c r="J2" s="7"/>
    </row>
    <row r="3" spans="1:15" x14ac:dyDescent="0.25">
      <c r="G3" s="7" t="e">
        <f>#REF!</f>
        <v>#REF!</v>
      </c>
      <c r="J3" s="7"/>
    </row>
    <row r="4" spans="1:15" x14ac:dyDescent="0.25">
      <c r="G4" s="7" t="e">
        <f>#REF!</f>
        <v>#REF!</v>
      </c>
      <c r="J4" s="7"/>
    </row>
    <row r="5" spans="1:15" x14ac:dyDescent="0.25">
      <c r="G5" s="7" t="e">
        <f>#REF!</f>
        <v>#REF!</v>
      </c>
      <c r="J5" s="7"/>
    </row>
    <row r="6" spans="1:15" x14ac:dyDescent="0.25">
      <c r="G6" s="7" t="e">
        <f>#REF!</f>
        <v>#REF!</v>
      </c>
      <c r="J6" s="7"/>
    </row>
    <row r="7" spans="1:15" x14ac:dyDescent="0.25">
      <c r="G7" s="7" t="e">
        <f>VLOOKUP(A12,#REF!,3,FALSE)</f>
        <v>#REF!</v>
      </c>
      <c r="J7" s="7"/>
    </row>
    <row r="9" spans="1:15" x14ac:dyDescent="0.25">
      <c r="A9" s="529" t="e">
        <f>#REF!</f>
        <v>#REF!</v>
      </c>
      <c r="B9" s="529"/>
      <c r="C9" s="529"/>
      <c r="D9" s="529"/>
      <c r="E9" s="529"/>
      <c r="F9" s="529"/>
      <c r="G9" s="529"/>
    </row>
    <row r="10" spans="1:15" x14ac:dyDescent="0.25">
      <c r="A10" s="529" t="e">
        <f>#REF!</f>
        <v>#REF!</v>
      </c>
      <c r="B10" s="529"/>
      <c r="C10" s="529"/>
      <c r="D10" s="529"/>
      <c r="E10" s="529"/>
      <c r="F10" s="529"/>
      <c r="G10" s="529"/>
    </row>
    <row r="11" spans="1:15" x14ac:dyDescent="0.25">
      <c r="A11" s="529" t="e">
        <f>#REF!</f>
        <v>#REF!</v>
      </c>
      <c r="B11" s="529"/>
      <c r="C11" s="529"/>
      <c r="D11" s="529"/>
      <c r="E11" s="529"/>
      <c r="F11" s="529"/>
      <c r="G11" s="529"/>
    </row>
    <row r="12" spans="1:15" x14ac:dyDescent="0.25">
      <c r="A12" s="529" t="e">
        <f>#REF!</f>
        <v>#REF!</v>
      </c>
      <c r="B12" s="529"/>
      <c r="C12" s="529"/>
      <c r="D12" s="529"/>
      <c r="E12" s="529"/>
      <c r="F12" s="529"/>
      <c r="G12" s="529"/>
    </row>
    <row r="13" spans="1:15" x14ac:dyDescent="0.25">
      <c r="J13" s="143"/>
      <c r="K13" s="143"/>
      <c r="L13" s="139"/>
      <c r="M13" s="139"/>
      <c r="N13" s="143"/>
      <c r="O13" s="143"/>
    </row>
    <row r="15" spans="1:15" x14ac:dyDescent="0.25">
      <c r="G15" s="19" t="s">
        <v>9</v>
      </c>
      <c r="H15" s="19" t="s">
        <v>10</v>
      </c>
      <c r="I15" s="22"/>
      <c r="J15" s="19"/>
      <c r="K15" s="22"/>
      <c r="L15" s="22"/>
      <c r="M15" s="19"/>
      <c r="N15" s="22"/>
    </row>
    <row r="16" spans="1:15" x14ac:dyDescent="0.25">
      <c r="A16" s="22" t="s">
        <v>163</v>
      </c>
      <c r="G16" s="60" t="s">
        <v>190</v>
      </c>
      <c r="H16" s="60" t="s">
        <v>191</v>
      </c>
      <c r="J16" s="19"/>
    </row>
    <row r="17" spans="1:10" x14ac:dyDescent="0.25">
      <c r="A17" s="11" t="s">
        <v>164</v>
      </c>
      <c r="B17" s="6"/>
      <c r="C17" s="6" t="s">
        <v>194</v>
      </c>
    </row>
    <row r="18" spans="1:10" ht="30" customHeight="1" x14ac:dyDescent="0.25">
      <c r="A18" s="22">
        <v>1</v>
      </c>
      <c r="C18" t="s">
        <v>195</v>
      </c>
      <c r="D18" s="527" t="e">
        <f>CONCATENATE(#REF!," , Line ",#REF!)</f>
        <v>#REF!</v>
      </c>
      <c r="E18" s="527"/>
      <c r="G18" s="4" t="e">
        <f>+#REF!</f>
        <v>#REF!</v>
      </c>
      <c r="H18" s="4" t="e">
        <f>+#REF!</f>
        <v>#REF!</v>
      </c>
      <c r="I18" s="103"/>
      <c r="J18" s="4"/>
    </row>
    <row r="19" spans="1:10" x14ac:dyDescent="0.25">
      <c r="A19" s="22">
        <f t="shared" ref="A19:A24" si="0">+A18+1</f>
        <v>2</v>
      </c>
      <c r="C19" t="s">
        <v>196</v>
      </c>
      <c r="D19" s="527" t="e">
        <f>CONCATENATE("- ",#REF!," , Line ",#REF!," ,Col ",#REF!)</f>
        <v>#REF!</v>
      </c>
      <c r="E19" s="527"/>
      <c r="G19" s="46"/>
      <c r="I19" s="103"/>
      <c r="J19" s="46"/>
    </row>
    <row r="20" spans="1:10" ht="31.5" customHeight="1" x14ac:dyDescent="0.25">
      <c r="A20" s="22">
        <f t="shared" si="0"/>
        <v>3</v>
      </c>
      <c r="C20" t="s">
        <v>197</v>
      </c>
      <c r="D20" s="528" t="e">
        <f>CONCATENATE("- ",#REF!," , Col ",#REF!)</f>
        <v>#REF!</v>
      </c>
      <c r="E20" s="528"/>
      <c r="G20" s="4" t="e">
        <f>-#REF!</f>
        <v>#REF!</v>
      </c>
      <c r="H20" s="4" t="e">
        <f>-#REF!</f>
        <v>#REF!</v>
      </c>
      <c r="I20" s="103"/>
      <c r="J20" s="4"/>
    </row>
    <row r="21" spans="1:10" x14ac:dyDescent="0.25">
      <c r="A21" s="22">
        <f t="shared" si="0"/>
        <v>4</v>
      </c>
      <c r="C21" t="s">
        <v>262</v>
      </c>
      <c r="D21" s="527" t="e">
        <f>CONCATENATE("- ",#REF!," , Line ",#REF!," ,Col ",#REF!)</f>
        <v>#REF!</v>
      </c>
      <c r="E21" s="527"/>
      <c r="G21" s="4"/>
      <c r="I21" s="103"/>
      <c r="J21" s="4"/>
    </row>
    <row r="22" spans="1:10" x14ac:dyDescent="0.25">
      <c r="A22" s="22">
        <f t="shared" si="0"/>
        <v>5</v>
      </c>
      <c r="C22" t="s">
        <v>199</v>
      </c>
      <c r="D22" s="526" t="str">
        <f>CONCATENATE("Sum of Lines ",A18," through ",A21)</f>
        <v>Sum of Lines 1 through 4</v>
      </c>
      <c r="E22" s="526"/>
      <c r="G22" s="4" t="e">
        <f>SUM(G18:G21)</f>
        <v>#REF!</v>
      </c>
      <c r="H22" s="4" t="e">
        <f>SUM(H18:H21)</f>
        <v>#REF!</v>
      </c>
      <c r="I22" s="103"/>
      <c r="J22" s="4"/>
    </row>
    <row r="23" spans="1:10" x14ac:dyDescent="0.25">
      <c r="A23" s="22">
        <f t="shared" si="0"/>
        <v>6</v>
      </c>
      <c r="C23" t="s">
        <v>200</v>
      </c>
      <c r="D23" s="526"/>
      <c r="E23" s="526"/>
      <c r="G23" s="24">
        <v>0.21</v>
      </c>
      <c r="H23" s="24">
        <v>0.21</v>
      </c>
      <c r="J23" s="131"/>
    </row>
    <row r="24" spans="1:10" x14ac:dyDescent="0.25">
      <c r="A24" s="22">
        <f t="shared" si="0"/>
        <v>7</v>
      </c>
      <c r="C24" t="s">
        <v>201</v>
      </c>
      <c r="D24" s="526" t="str">
        <f>CONCATENATE("Line ", A22, " × Line ", A23)</f>
        <v>Line 5 × Line 6</v>
      </c>
      <c r="E24" s="526"/>
      <c r="G24" s="4" t="e">
        <f>+G22*G23</f>
        <v>#REF!</v>
      </c>
      <c r="H24" s="4" t="e">
        <f>+H22*H23</f>
        <v>#REF!</v>
      </c>
      <c r="I24" s="103"/>
      <c r="J24" s="4"/>
    </row>
    <row r="25" spans="1:10" x14ac:dyDescent="0.25">
      <c r="D25" s="526"/>
      <c r="E25" s="526"/>
    </row>
    <row r="26" spans="1:10" x14ac:dyDescent="0.25">
      <c r="C26" t="s">
        <v>202</v>
      </c>
      <c r="D26" s="526"/>
      <c r="E26" s="526"/>
    </row>
    <row r="27" spans="1:10" x14ac:dyDescent="0.25">
      <c r="A27" s="22">
        <f>+A24+1</f>
        <v>8</v>
      </c>
      <c r="C27" t="s">
        <v>203</v>
      </c>
      <c r="D27" s="527" t="e">
        <f>CONCATENATE("- ",#REF!," , Line ",#REF!," ,Col ",#REF!)</f>
        <v>#REF!</v>
      </c>
      <c r="E27" s="527"/>
      <c r="I27" s="103"/>
    </row>
    <row r="28" spans="1:10" x14ac:dyDescent="0.25">
      <c r="A28" s="22">
        <f>+A27+1</f>
        <v>9</v>
      </c>
      <c r="C28" t="s">
        <v>117</v>
      </c>
      <c r="D28" s="527" t="e">
        <f>CONCATENATE("- ",#REF!," , Line ",#REF!," ,Col ",#REF!)</f>
        <v>#REF!</v>
      </c>
      <c r="E28" s="527"/>
      <c r="I28" s="103"/>
    </row>
    <row r="29" spans="1:10" x14ac:dyDescent="0.25">
      <c r="A29" s="22">
        <f>+A28+1</f>
        <v>10</v>
      </c>
      <c r="C29" t="s">
        <v>252</v>
      </c>
      <c r="D29" s="526"/>
      <c r="E29" s="526"/>
    </row>
    <row r="30" spans="1:10" x14ac:dyDescent="0.25">
      <c r="A30" s="22">
        <f>+A29+1</f>
        <v>11</v>
      </c>
      <c r="C30" t="s">
        <v>199</v>
      </c>
      <c r="D30" s="526" t="str">
        <f>CONCATENATE("Line ", A27, " + Line ", A28, " + Line ", A29)</f>
        <v>Line 8 + Line 9 + Line 10</v>
      </c>
      <c r="E30" s="526"/>
      <c r="G30" s="4">
        <f t="shared" ref="G30:H30" si="1">SUM(G27:G29)</f>
        <v>0</v>
      </c>
      <c r="H30" s="4">
        <f t="shared" si="1"/>
        <v>0</v>
      </c>
      <c r="I30" s="103"/>
      <c r="J30" s="4"/>
    </row>
    <row r="31" spans="1:10" x14ac:dyDescent="0.25">
      <c r="A31" s="22">
        <f>+A30+1</f>
        <v>12</v>
      </c>
      <c r="C31" t="s">
        <v>200</v>
      </c>
      <c r="D31" s="526"/>
      <c r="E31" s="526"/>
      <c r="G31" s="24">
        <v>0.21</v>
      </c>
      <c r="H31" s="24">
        <v>0.21</v>
      </c>
      <c r="J31" s="131"/>
    </row>
    <row r="32" spans="1:10" x14ac:dyDescent="0.25">
      <c r="A32" s="22">
        <f>+A31+1</f>
        <v>13</v>
      </c>
      <c r="C32" t="s">
        <v>201</v>
      </c>
      <c r="D32" s="526" t="str">
        <f>CONCATENATE("Line ", A30, " × Line ", A31)</f>
        <v>Line 11 × Line 12</v>
      </c>
      <c r="E32" s="526"/>
      <c r="G32" s="4">
        <f t="shared" ref="G32:H32" si="2">G30*G31</f>
        <v>0</v>
      </c>
      <c r="H32" s="4">
        <f t="shared" si="2"/>
        <v>0</v>
      </c>
      <c r="J32" s="4"/>
    </row>
    <row r="33" spans="1:10" x14ac:dyDescent="0.25">
      <c r="D33" s="526"/>
      <c r="E33" s="526"/>
    </row>
    <row r="34" spans="1:10" x14ac:dyDescent="0.25">
      <c r="A34" s="22">
        <f>+A32+1</f>
        <v>14</v>
      </c>
      <c r="C34" t="s">
        <v>205</v>
      </c>
      <c r="D34" s="526" t="str">
        <f>CONCATENATE("Line ", A24, " + Line ", A32)</f>
        <v>Line 7 + Line 13</v>
      </c>
      <c r="E34" s="526"/>
      <c r="G34" s="4" t="e">
        <f t="shared" ref="G34:H34" si="3">+G32+G24</f>
        <v>#REF!</v>
      </c>
      <c r="H34" s="4" t="e">
        <f t="shared" si="3"/>
        <v>#REF!</v>
      </c>
      <c r="I34" s="103"/>
      <c r="J34" s="4"/>
    </row>
    <row r="35" spans="1:10" x14ac:dyDescent="0.25">
      <c r="A35" s="22">
        <f>+A34+1</f>
        <v>15</v>
      </c>
      <c r="C35" t="s">
        <v>206</v>
      </c>
      <c r="D35" s="526" t="e">
        <f>CONCATENATE("- ",#REF!," , Line ",#REF!," ,Col ",#REF!)</f>
        <v>#REF!</v>
      </c>
      <c r="E35" s="526"/>
      <c r="G35" s="4"/>
      <c r="H35" s="4"/>
      <c r="I35" s="103"/>
      <c r="J35" s="4"/>
    </row>
    <row r="36" spans="1:10" x14ac:dyDescent="0.25">
      <c r="A36" s="22">
        <f>+A35+1</f>
        <v>16</v>
      </c>
      <c r="C36" t="s">
        <v>207</v>
      </c>
      <c r="D36" s="526" t="str">
        <f>CONCATENATE("Line ", A34, " + Line ", A35)</f>
        <v>Line 14 + Line 15</v>
      </c>
      <c r="E36" s="526"/>
      <c r="G36" s="4" t="e">
        <f t="shared" ref="G36:H36" si="4">+G35+G34</f>
        <v>#REF!</v>
      </c>
      <c r="H36" s="4" t="e">
        <f t="shared" si="4"/>
        <v>#REF!</v>
      </c>
      <c r="J36" s="4"/>
    </row>
    <row r="37" spans="1:10" x14ac:dyDescent="0.25">
      <c r="D37" s="526"/>
      <c r="E37" s="526"/>
    </row>
    <row r="38" spans="1:10" x14ac:dyDescent="0.25">
      <c r="C38" t="s">
        <v>263</v>
      </c>
      <c r="D38" s="526"/>
      <c r="E38" s="526"/>
    </row>
    <row r="39" spans="1:10" x14ac:dyDescent="0.25">
      <c r="A39" s="22">
        <f>+A36+1</f>
        <v>17</v>
      </c>
      <c r="C39" t="s">
        <v>209</v>
      </c>
      <c r="D39" s="526" t="str">
        <f>CONCATENATE("Line ", A22)</f>
        <v>Line 5</v>
      </c>
      <c r="E39" s="526"/>
      <c r="G39" s="4" t="e">
        <f>G22</f>
        <v>#REF!</v>
      </c>
      <c r="H39" s="4" t="e">
        <f>H22</f>
        <v>#REF!</v>
      </c>
      <c r="I39" s="103"/>
      <c r="J39" s="4"/>
    </row>
    <row r="40" spans="1:10" x14ac:dyDescent="0.25">
      <c r="A40" s="22">
        <f>+A39+1</f>
        <v>18</v>
      </c>
      <c r="C40" t="s">
        <v>210</v>
      </c>
      <c r="D40" s="526" t="str">
        <f>CONCATENATE("Line ", A30)</f>
        <v>Line 11</v>
      </c>
      <c r="E40" s="526"/>
      <c r="G40" s="4">
        <f>G30</f>
        <v>0</v>
      </c>
      <c r="H40" s="4">
        <f>H30</f>
        <v>0</v>
      </c>
      <c r="I40" s="103"/>
      <c r="J40" s="4"/>
    </row>
    <row r="41" spans="1:10" x14ac:dyDescent="0.25">
      <c r="A41" s="22">
        <f>+A40+1</f>
        <v>19</v>
      </c>
      <c r="C41" t="s">
        <v>211</v>
      </c>
      <c r="D41" s="526" t="str">
        <f>CONCATENATE("Line ", A39, " + Line ", A40)</f>
        <v>Line 17 + Line 18</v>
      </c>
      <c r="E41" s="526"/>
      <c r="G41" s="4" t="e">
        <f>SUM(G39:G40)</f>
        <v>#REF!</v>
      </c>
      <c r="H41" s="4" t="e">
        <f>SUM(H39:H40)</f>
        <v>#REF!</v>
      </c>
      <c r="I41" s="103"/>
      <c r="J41" s="4"/>
    </row>
    <row r="42" spans="1:10" x14ac:dyDescent="0.25">
      <c r="D42" s="526"/>
      <c r="E42" s="526"/>
    </row>
    <row r="43" spans="1:10" ht="14.1" customHeight="1" x14ac:dyDescent="0.25">
      <c r="A43" s="22">
        <f>+A41+1</f>
        <v>20</v>
      </c>
      <c r="C43" t="s">
        <v>264</v>
      </c>
      <c r="D43" s="527" t="e">
        <f>CONCATENATE("- ",#REF!," , Line ",#REF!," ,Col ",#REF!,"÷21%")</f>
        <v>#REF!</v>
      </c>
      <c r="E43" s="527"/>
      <c r="G43" s="4" t="e">
        <f>-#REF!/0.21</f>
        <v>#REF!</v>
      </c>
      <c r="H43" s="4" t="e">
        <f>-#REF!/0.21</f>
        <v>#REF!</v>
      </c>
      <c r="J43" s="4"/>
    </row>
    <row r="44" spans="1:10" x14ac:dyDescent="0.25">
      <c r="A44" s="22">
        <f>+A43+1</f>
        <v>21</v>
      </c>
      <c r="C44" t="s">
        <v>265</v>
      </c>
      <c r="D44" s="526" t="str">
        <f>CONCATENATE("(Line ", A40, " ÷ Line ", A41, " ) × Line ", A43)</f>
        <v>(Line 18 ÷ Line 19 ) × Line 20</v>
      </c>
      <c r="E44" s="526"/>
      <c r="G44" s="4" t="e">
        <f>+G40/G41*G43</f>
        <v>#REF!</v>
      </c>
      <c r="H44" s="4" t="e">
        <f>+H40/H41*H43</f>
        <v>#REF!</v>
      </c>
      <c r="J44" s="4"/>
    </row>
    <row r="45" spans="1:10" x14ac:dyDescent="0.25">
      <c r="A45" s="22">
        <f>+A44+1</f>
        <v>22</v>
      </c>
      <c r="C45" t="s">
        <v>266</v>
      </c>
      <c r="D45" s="526" t="str">
        <f>CONCATENATE("(Line ", A39, " ÷ Line ", A41, " ) × Line ", A43)</f>
        <v>(Line 17 ÷ Line 19 ) × Line 20</v>
      </c>
      <c r="E45" s="526"/>
      <c r="G45" s="4" t="e">
        <f>+G39/G41*G43</f>
        <v>#REF!</v>
      </c>
      <c r="H45" s="4" t="e">
        <f>+H39/H41*H43</f>
        <v>#REF!</v>
      </c>
      <c r="J45" s="4"/>
    </row>
    <row r="46" spans="1:10" x14ac:dyDescent="0.25">
      <c r="A46" s="22">
        <f>+A45+1</f>
        <v>23</v>
      </c>
      <c r="C46" t="s">
        <v>200</v>
      </c>
      <c r="G46" s="24">
        <v>0.21</v>
      </c>
      <c r="H46" s="24">
        <v>0.21</v>
      </c>
      <c r="J46" s="131"/>
    </row>
    <row r="47" spans="1:10" x14ac:dyDescent="0.25">
      <c r="A47" s="22">
        <f>+A46+1</f>
        <v>24</v>
      </c>
      <c r="C47" t="s">
        <v>215</v>
      </c>
      <c r="D47" s="526" t="str">
        <f>CONCATENATE("Line ", A45, " × Line ", A46)</f>
        <v>Line 22 × Line 23</v>
      </c>
      <c r="E47" s="526"/>
      <c r="G47" s="4" t="e">
        <f>G45*G46</f>
        <v>#REF!</v>
      </c>
      <c r="H47" s="4" t="e">
        <f>H45*H46</f>
        <v>#REF!</v>
      </c>
      <c r="J47" s="4"/>
    </row>
    <row r="49" spans="1:10" x14ac:dyDescent="0.25">
      <c r="A49" s="22">
        <f>+A47+1</f>
        <v>25</v>
      </c>
      <c r="C49" t="s">
        <v>216</v>
      </c>
      <c r="D49" s="526" t="str">
        <f>CONCATENATE("Line ",A24," + Line ",A47)</f>
        <v>Line 7 + Line 24</v>
      </c>
      <c r="E49" s="526"/>
      <c r="G49" s="4" t="e">
        <f>+G47+G24</f>
        <v>#REF!</v>
      </c>
      <c r="H49" s="4" t="e">
        <f>+H47+H24</f>
        <v>#REF!</v>
      </c>
      <c r="J49" s="4"/>
    </row>
    <row r="51" spans="1:10" x14ac:dyDescent="0.25">
      <c r="D51" s="22" t="s">
        <v>165</v>
      </c>
      <c r="E51" s="22" t="s">
        <v>217</v>
      </c>
      <c r="F51" s="22"/>
      <c r="G51" s="22" t="s">
        <v>218</v>
      </c>
      <c r="H51" s="22" t="s">
        <v>219</v>
      </c>
      <c r="I51" s="22"/>
      <c r="J51" s="22"/>
    </row>
    <row r="52" spans="1:10" ht="30" x14ac:dyDescent="0.25">
      <c r="C52" s="6" t="s">
        <v>220</v>
      </c>
      <c r="D52" s="43" t="s">
        <v>221</v>
      </c>
      <c r="E52" s="43" t="s">
        <v>222</v>
      </c>
      <c r="G52" s="60" t="str">
        <f>G16</f>
        <v>CY24</v>
      </c>
      <c r="H52" s="60" t="str">
        <f>H16</f>
        <v>CY25</v>
      </c>
      <c r="J52" s="19"/>
    </row>
    <row r="53" spans="1:10" x14ac:dyDescent="0.25">
      <c r="A53" s="22">
        <f>+A49+1</f>
        <v>26</v>
      </c>
      <c r="C53" t="s">
        <v>223</v>
      </c>
      <c r="D53" s="22">
        <v>31</v>
      </c>
      <c r="E53" s="3">
        <f>SUM(D54:D64)/D65</f>
        <v>0.91506849315068495</v>
      </c>
      <c r="G53" s="4" t="e">
        <f>G$49/12*$E53</f>
        <v>#REF!</v>
      </c>
      <c r="H53" s="4" t="e">
        <f>H$49/12*$E53</f>
        <v>#REF!</v>
      </c>
      <c r="J53" s="4"/>
    </row>
    <row r="54" spans="1:10" x14ac:dyDescent="0.25">
      <c r="A54" s="22">
        <f t="shared" ref="A54:A65" si="5">+A53+1</f>
        <v>27</v>
      </c>
      <c r="C54" t="s">
        <v>224</v>
      </c>
      <c r="D54" s="22">
        <v>28</v>
      </c>
      <c r="E54" s="3">
        <f>SUM(D55:D64)/D65</f>
        <v>0.83835616438356164</v>
      </c>
      <c r="G54" s="4" t="e">
        <f t="shared" ref="G54:H64" si="6">G$49/12*$E54</f>
        <v>#REF!</v>
      </c>
      <c r="H54" s="4" t="e">
        <f>H$49/12*$E54</f>
        <v>#REF!</v>
      </c>
      <c r="J54" s="4"/>
    </row>
    <row r="55" spans="1:10" x14ac:dyDescent="0.25">
      <c r="A55" s="22">
        <f t="shared" si="5"/>
        <v>28</v>
      </c>
      <c r="C55" t="s">
        <v>225</v>
      </c>
      <c r="D55" s="22">
        <v>31</v>
      </c>
      <c r="E55" s="3">
        <f>SUM(D56:D64)/D65</f>
        <v>0.75342465753424659</v>
      </c>
      <c r="G55" s="4" t="e">
        <f t="shared" si="6"/>
        <v>#REF!</v>
      </c>
      <c r="H55" s="4" t="e">
        <f>H$49/12*$E55</f>
        <v>#REF!</v>
      </c>
      <c r="J55" s="4"/>
    </row>
    <row r="56" spans="1:10" x14ac:dyDescent="0.25">
      <c r="A56" s="22">
        <f t="shared" si="5"/>
        <v>29</v>
      </c>
      <c r="C56" s="15" t="s">
        <v>226</v>
      </c>
      <c r="D56" s="22">
        <v>30</v>
      </c>
      <c r="E56" s="3">
        <f>SUM(D57:D64)/D65</f>
        <v>0.67123287671232879</v>
      </c>
      <c r="G56" s="4" t="e">
        <f t="shared" si="6"/>
        <v>#REF!</v>
      </c>
      <c r="H56" s="4" t="e">
        <f t="shared" si="6"/>
        <v>#REF!</v>
      </c>
      <c r="J56" s="4"/>
    </row>
    <row r="57" spans="1:10" x14ac:dyDescent="0.25">
      <c r="A57" s="22">
        <f t="shared" si="5"/>
        <v>30</v>
      </c>
      <c r="C57" t="s">
        <v>227</v>
      </c>
      <c r="D57" s="22">
        <v>31</v>
      </c>
      <c r="E57" s="3">
        <f>SUM(D58:D64)/D65</f>
        <v>0.58630136986301373</v>
      </c>
      <c r="G57" s="4" t="e">
        <f t="shared" si="6"/>
        <v>#REF!</v>
      </c>
      <c r="H57" s="4" t="e">
        <f t="shared" si="6"/>
        <v>#REF!</v>
      </c>
      <c r="J57" s="4"/>
    </row>
    <row r="58" spans="1:10" x14ac:dyDescent="0.25">
      <c r="A58" s="22">
        <f t="shared" si="5"/>
        <v>31</v>
      </c>
      <c r="C58" t="s">
        <v>228</v>
      </c>
      <c r="D58" s="22">
        <v>30</v>
      </c>
      <c r="E58" s="3">
        <f>SUM(D59:D64)/D65</f>
        <v>0.50410958904109593</v>
      </c>
      <c r="G58" s="4" t="e">
        <f t="shared" si="6"/>
        <v>#REF!</v>
      </c>
      <c r="H58" s="4" t="e">
        <f t="shared" si="6"/>
        <v>#REF!</v>
      </c>
      <c r="J58" s="4"/>
    </row>
    <row r="59" spans="1:10" x14ac:dyDescent="0.25">
      <c r="A59" s="22">
        <f t="shared" si="5"/>
        <v>32</v>
      </c>
      <c r="C59" t="s">
        <v>229</v>
      </c>
      <c r="D59" s="22">
        <v>31</v>
      </c>
      <c r="E59" s="3">
        <f>SUM(D60:D64)/D65</f>
        <v>0.41917808219178082</v>
      </c>
      <c r="G59" s="4" t="e">
        <f t="shared" si="6"/>
        <v>#REF!</v>
      </c>
      <c r="H59" s="4" t="e">
        <f t="shared" si="6"/>
        <v>#REF!</v>
      </c>
      <c r="J59" s="4"/>
    </row>
    <row r="60" spans="1:10" x14ac:dyDescent="0.25">
      <c r="A60" s="22">
        <f t="shared" si="5"/>
        <v>33</v>
      </c>
      <c r="C60" t="s">
        <v>230</v>
      </c>
      <c r="D60" s="22">
        <v>31</v>
      </c>
      <c r="E60" s="3">
        <f>SUM(D61:D64)/D65</f>
        <v>0.33424657534246577</v>
      </c>
      <c r="G60" s="4" t="e">
        <f t="shared" si="6"/>
        <v>#REF!</v>
      </c>
      <c r="H60" s="4" t="e">
        <f t="shared" si="6"/>
        <v>#REF!</v>
      </c>
      <c r="J60" s="4"/>
    </row>
    <row r="61" spans="1:10" x14ac:dyDescent="0.25">
      <c r="A61" s="22">
        <f t="shared" si="5"/>
        <v>34</v>
      </c>
      <c r="C61" t="s">
        <v>231</v>
      </c>
      <c r="D61" s="22">
        <v>30</v>
      </c>
      <c r="E61" s="3">
        <f>SUM(D62:D64)/D65</f>
        <v>0.25205479452054796</v>
      </c>
      <c r="G61" s="4" t="e">
        <f t="shared" si="6"/>
        <v>#REF!</v>
      </c>
      <c r="H61" s="4" t="e">
        <f t="shared" si="6"/>
        <v>#REF!</v>
      </c>
      <c r="J61" s="4"/>
    </row>
    <row r="62" spans="1:10" x14ac:dyDescent="0.25">
      <c r="A62" s="22">
        <f t="shared" si="5"/>
        <v>35</v>
      </c>
      <c r="C62" t="s">
        <v>232</v>
      </c>
      <c r="D62" s="22">
        <v>31</v>
      </c>
      <c r="E62" s="3">
        <f>SUM(D63:D64)/D65</f>
        <v>0.16712328767123288</v>
      </c>
      <c r="G62" s="4" t="e">
        <f t="shared" si="6"/>
        <v>#REF!</v>
      </c>
      <c r="H62" s="4" t="e">
        <f t="shared" si="6"/>
        <v>#REF!</v>
      </c>
      <c r="J62" s="4"/>
    </row>
    <row r="63" spans="1:10" x14ac:dyDescent="0.25">
      <c r="A63" s="22">
        <f t="shared" si="5"/>
        <v>36</v>
      </c>
      <c r="C63" t="s">
        <v>233</v>
      </c>
      <c r="D63" s="22">
        <v>30</v>
      </c>
      <c r="E63" s="3">
        <f>SUM(D64:D64)/D65</f>
        <v>8.4931506849315067E-2</v>
      </c>
      <c r="G63" s="4" t="e">
        <f t="shared" si="6"/>
        <v>#REF!</v>
      </c>
      <c r="H63" s="4" t="e">
        <f t="shared" si="6"/>
        <v>#REF!</v>
      </c>
      <c r="J63" s="4"/>
    </row>
    <row r="64" spans="1:10" x14ac:dyDescent="0.25">
      <c r="A64" s="22">
        <f t="shared" si="5"/>
        <v>37</v>
      </c>
      <c r="C64" t="s">
        <v>234</v>
      </c>
      <c r="D64" s="22">
        <v>31</v>
      </c>
      <c r="E64" s="3">
        <v>0</v>
      </c>
      <c r="G64" s="4" t="e">
        <f t="shared" si="6"/>
        <v>#REF!</v>
      </c>
      <c r="H64" s="35" t="e">
        <f t="shared" si="6"/>
        <v>#REF!</v>
      </c>
      <c r="J64" s="4"/>
    </row>
    <row r="65" spans="1:10" x14ac:dyDescent="0.25">
      <c r="A65" s="22">
        <f t="shared" si="5"/>
        <v>38</v>
      </c>
      <c r="C65" t="s">
        <v>235</v>
      </c>
      <c r="D65" s="22">
        <f>SUM(D53:D64)</f>
        <v>365</v>
      </c>
      <c r="E65" s="3"/>
      <c r="G65" s="140" t="e">
        <f>SUM(G53:G64)</f>
        <v>#REF!</v>
      </c>
      <c r="H65" s="140" t="e">
        <f>SUM(H53:H64)</f>
        <v>#REF!</v>
      </c>
      <c r="J65" s="140"/>
    </row>
    <row r="67" spans="1:10" x14ac:dyDescent="0.25">
      <c r="A67" s="22">
        <f>+A65+1</f>
        <v>39</v>
      </c>
      <c r="C67" t="s">
        <v>236</v>
      </c>
      <c r="D67" s="526" t="str">
        <f>CONCATENATE("Line ", A49)</f>
        <v>Line 25</v>
      </c>
      <c r="E67" s="526"/>
      <c r="G67" s="4" t="e">
        <f>G49</f>
        <v>#REF!</v>
      </c>
      <c r="H67" s="4" t="e">
        <f>H49</f>
        <v>#REF!</v>
      </c>
      <c r="J67" s="4"/>
    </row>
    <row r="68" spans="1:10" ht="28.5" customHeight="1" x14ac:dyDescent="0.25">
      <c r="A68" s="44">
        <v>40</v>
      </c>
      <c r="B68" s="45"/>
      <c r="C68" s="45" t="s">
        <v>237</v>
      </c>
      <c r="D68" s="536" t="str">
        <f>CONCATENATE(" Line ",A67," × 0.5")</f>
        <v xml:space="preserve"> Line 39 × 0.5</v>
      </c>
      <c r="E68" s="536"/>
      <c r="G68" s="4" t="e">
        <f>G67*0.5</f>
        <v>#REF!</v>
      </c>
      <c r="H68" s="4" t="e">
        <f>H67*0.5</f>
        <v>#REF!</v>
      </c>
      <c r="J68" s="4"/>
    </row>
    <row r="69" spans="1:10" x14ac:dyDescent="0.25">
      <c r="A69" s="22">
        <f>+A68+1</f>
        <v>41</v>
      </c>
      <c r="C69" t="s">
        <v>238</v>
      </c>
      <c r="D69" s="526" t="str">
        <f>CONCATENATE("Line ",A65," - Line ",A68)</f>
        <v>Line 38 - Line 40</v>
      </c>
      <c r="E69" s="526"/>
      <c r="G69" s="4" t="e">
        <f>+G65-G68</f>
        <v>#REF!</v>
      </c>
      <c r="H69" s="4" t="e">
        <f>+H65-H68</f>
        <v>#REF!</v>
      </c>
      <c r="J69" s="4"/>
    </row>
    <row r="71" spans="1:10" x14ac:dyDescent="0.25">
      <c r="A71" s="9" t="s">
        <v>184</v>
      </c>
    </row>
    <row r="72" spans="1:10" x14ac:dyDescent="0.25">
      <c r="A72" s="22" t="str">
        <f>E51</f>
        <v>(d)</v>
      </c>
      <c r="C72" t="s">
        <v>267</v>
      </c>
    </row>
    <row r="73" spans="1:10" x14ac:dyDescent="0.25">
      <c r="A73" s="8" t="e">
        <f>CONCATENATE(#REF!," &amp; ",G51)</f>
        <v>#REF!</v>
      </c>
      <c r="C73" t="str">
        <f>CONCATENATE("Current Year Line ",A49," ÷ 12 × Current Month Col ",E51)</f>
        <v>Current Year Line 25 ÷ 12 × Current Month Col (d)</v>
      </c>
    </row>
  </sheetData>
  <mergeCells count="37">
    <mergeCell ref="D69:E69"/>
    <mergeCell ref="D44:E44"/>
    <mergeCell ref="D45:E45"/>
    <mergeCell ref="D47:E47"/>
    <mergeCell ref="D49:E49"/>
    <mergeCell ref="D67:E67"/>
    <mergeCell ref="D68:E68"/>
    <mergeCell ref="D43:E43"/>
    <mergeCell ref="D32:E32"/>
    <mergeCell ref="D33:E33"/>
    <mergeCell ref="D34:E34"/>
    <mergeCell ref="D35:E35"/>
    <mergeCell ref="D36:E36"/>
    <mergeCell ref="D37:E37"/>
    <mergeCell ref="D38:E38"/>
    <mergeCell ref="D39:E39"/>
    <mergeCell ref="D40:E40"/>
    <mergeCell ref="D41:E41"/>
    <mergeCell ref="D42:E42"/>
    <mergeCell ref="D31:E31"/>
    <mergeCell ref="D20:E20"/>
    <mergeCell ref="D21:E21"/>
    <mergeCell ref="D22:E22"/>
    <mergeCell ref="D23:E23"/>
    <mergeCell ref="D24:E24"/>
    <mergeCell ref="D25:E25"/>
    <mergeCell ref="D26:E26"/>
    <mergeCell ref="D27:E27"/>
    <mergeCell ref="D28:E28"/>
    <mergeCell ref="D29:E29"/>
    <mergeCell ref="D30:E30"/>
    <mergeCell ref="D19:E19"/>
    <mergeCell ref="A9:G9"/>
    <mergeCell ref="A10:G10"/>
    <mergeCell ref="A11:G11"/>
    <mergeCell ref="A12:G12"/>
    <mergeCell ref="D18:E18"/>
  </mergeCells>
  <printOptions horizontalCentered="1"/>
  <pageMargins left="0.5" right="0.5" top="1.25" bottom="0.5" header="0.3" footer="0.3"/>
  <pageSetup scale="68" orientation="portrait" r:id="rId1"/>
  <colBreaks count="1" manualBreakCount="1">
    <brk id="6" min="7" max="7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2D42-24D5-45E7-AE73-00F4187ACEDC}">
  <dimension ref="A1:J29"/>
  <sheetViews>
    <sheetView workbookViewId="0"/>
  </sheetViews>
  <sheetFormatPr defaultColWidth="8.85546875" defaultRowHeight="15" x14ac:dyDescent="0.25"/>
  <cols>
    <col min="1" max="1" width="110.140625" bestFit="1" customWidth="1"/>
    <col min="2" max="2" width="9.42578125" bestFit="1" customWidth="1"/>
    <col min="3" max="3" width="12.42578125" bestFit="1" customWidth="1"/>
    <col min="5" max="6" width="4.42578125" customWidth="1"/>
  </cols>
  <sheetData>
    <row r="1" spans="1:10" x14ac:dyDescent="0.25">
      <c r="H1" s="27" t="s">
        <v>268</v>
      </c>
    </row>
    <row r="2" spans="1:10" x14ac:dyDescent="0.25">
      <c r="H2" s="27" t="s">
        <v>269</v>
      </c>
    </row>
    <row r="3" spans="1:10" x14ac:dyDescent="0.25">
      <c r="H3" s="27" t="s">
        <v>508</v>
      </c>
    </row>
    <row r="4" spans="1:10" x14ac:dyDescent="0.25">
      <c r="H4" s="27" t="s">
        <v>509</v>
      </c>
      <c r="J4" s="46"/>
    </row>
    <row r="5" spans="1:10" x14ac:dyDescent="0.25">
      <c r="H5" s="27" t="s">
        <v>272</v>
      </c>
    </row>
    <row r="6" spans="1:10" x14ac:dyDescent="0.25">
      <c r="H6" s="27" t="s">
        <v>273</v>
      </c>
      <c r="J6" s="46"/>
    </row>
    <row r="8" spans="1:10" x14ac:dyDescent="0.25">
      <c r="G8" t="s">
        <v>268</v>
      </c>
    </row>
    <row r="9" spans="1:10" x14ac:dyDescent="0.25">
      <c r="G9" t="s">
        <v>269</v>
      </c>
    </row>
    <row r="10" spans="1:10" x14ac:dyDescent="0.25">
      <c r="A10" t="s">
        <v>504</v>
      </c>
      <c r="B10" t="s">
        <v>510</v>
      </c>
      <c r="C10" t="str">
        <f t="shared" ref="C10:C24" si="0">CONCATENATE("Page ",B10," of ",$B$29)</f>
        <v>Page don't print of 5</v>
      </c>
      <c r="G10" s="305" t="s">
        <v>507</v>
      </c>
    </row>
    <row r="11" spans="1:10" x14ac:dyDescent="0.25">
      <c r="A11" t="s">
        <v>274</v>
      </c>
      <c r="B11" t="s">
        <v>510</v>
      </c>
      <c r="C11" t="str">
        <f t="shared" si="0"/>
        <v>Page don't print of 5</v>
      </c>
      <c r="H11" s="27"/>
      <c r="J11" s="46"/>
    </row>
    <row r="12" spans="1:10" x14ac:dyDescent="0.25">
      <c r="A12" t="s">
        <v>275</v>
      </c>
      <c r="B12" t="s">
        <v>510</v>
      </c>
      <c r="C12" t="str">
        <f t="shared" si="0"/>
        <v>Page don't print of 5</v>
      </c>
    </row>
    <row r="13" spans="1:10" x14ac:dyDescent="0.25">
      <c r="A13" t="s">
        <v>274</v>
      </c>
      <c r="B13" t="s">
        <v>510</v>
      </c>
      <c r="C13" t="str">
        <f t="shared" si="0"/>
        <v>Page don't print of 5</v>
      </c>
    </row>
    <row r="14" spans="1:10" x14ac:dyDescent="0.25">
      <c r="A14" t="s">
        <v>275</v>
      </c>
      <c r="B14" t="s">
        <v>510</v>
      </c>
      <c r="C14" t="str">
        <f t="shared" si="0"/>
        <v>Page don't print of 5</v>
      </c>
    </row>
    <row r="15" spans="1:10" x14ac:dyDescent="0.25">
      <c r="A15" t="s">
        <v>505</v>
      </c>
      <c r="B15">
        <v>1</v>
      </c>
      <c r="C15" t="str">
        <f t="shared" si="0"/>
        <v>Page 1 of 5</v>
      </c>
    </row>
    <row r="16" spans="1:10" x14ac:dyDescent="0.25">
      <c r="A16" t="s">
        <v>274</v>
      </c>
      <c r="B16">
        <f t="shared" ref="B16:B19" si="1">B15+1</f>
        <v>2</v>
      </c>
      <c r="C16" t="str">
        <f t="shared" si="0"/>
        <v>Page 2 of 5</v>
      </c>
    </row>
    <row r="17" spans="1:3" x14ac:dyDescent="0.25">
      <c r="A17" t="s">
        <v>275</v>
      </c>
      <c r="B17">
        <f t="shared" si="1"/>
        <v>3</v>
      </c>
      <c r="C17" t="str">
        <f t="shared" si="0"/>
        <v>Page 3 of 5</v>
      </c>
    </row>
    <row r="18" spans="1:3" x14ac:dyDescent="0.25">
      <c r="A18" t="s">
        <v>274</v>
      </c>
      <c r="B18">
        <f t="shared" si="1"/>
        <v>4</v>
      </c>
      <c r="C18" t="str">
        <f t="shared" si="0"/>
        <v>Page 4 of 5</v>
      </c>
    </row>
    <row r="19" spans="1:3" x14ac:dyDescent="0.25">
      <c r="A19" t="s">
        <v>275</v>
      </c>
      <c r="B19">
        <f t="shared" si="1"/>
        <v>5</v>
      </c>
      <c r="C19" t="str">
        <f t="shared" si="0"/>
        <v>Page 5 of 5</v>
      </c>
    </row>
    <row r="20" spans="1:3" x14ac:dyDescent="0.25">
      <c r="A20" t="s">
        <v>506</v>
      </c>
      <c r="B20" t="s">
        <v>510</v>
      </c>
      <c r="C20" t="str">
        <f t="shared" si="0"/>
        <v>Page don't print of 5</v>
      </c>
    </row>
    <row r="21" spans="1:3" x14ac:dyDescent="0.25">
      <c r="A21" t="s">
        <v>274</v>
      </c>
      <c r="B21" t="s">
        <v>510</v>
      </c>
      <c r="C21" t="str">
        <f t="shared" si="0"/>
        <v>Page don't print of 5</v>
      </c>
    </row>
    <row r="22" spans="1:3" x14ac:dyDescent="0.25">
      <c r="A22" t="s">
        <v>275</v>
      </c>
      <c r="B22" t="s">
        <v>510</v>
      </c>
      <c r="C22" t="str">
        <f t="shared" si="0"/>
        <v>Page don't print of 5</v>
      </c>
    </row>
    <row r="23" spans="1:3" x14ac:dyDescent="0.25">
      <c r="A23" t="s">
        <v>274</v>
      </c>
      <c r="B23" t="s">
        <v>510</v>
      </c>
      <c r="C23" t="str">
        <f t="shared" si="0"/>
        <v>Page don't print of 5</v>
      </c>
    </row>
    <row r="24" spans="1:3" x14ac:dyDescent="0.25">
      <c r="A24" t="s">
        <v>275</v>
      </c>
      <c r="B24" t="s">
        <v>510</v>
      </c>
      <c r="C24" t="str">
        <f t="shared" si="0"/>
        <v>Page don't print of 5</v>
      </c>
    </row>
    <row r="29" spans="1:3" x14ac:dyDescent="0.25">
      <c r="A29" t="s">
        <v>276</v>
      </c>
      <c r="B29">
        <f>MAX(B11:B25)</f>
        <v>5</v>
      </c>
    </row>
  </sheetData>
  <pageMargins left="0.7" right="0.7" top="0.75" bottom="0.75" header="0.3" footer="0.3"/>
  <pageSetup scale="48"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8935-2211-4D14-91F9-FD44E4DBFC69}">
  <sheetPr>
    <tabColor theme="4" tint="0.59999389629810485"/>
    <pageSetUpPr fitToPage="1"/>
  </sheetPr>
  <dimension ref="A1:O75"/>
  <sheetViews>
    <sheetView topLeftCell="A19" workbookViewId="0">
      <selection activeCell="P29" sqref="P29"/>
    </sheetView>
  </sheetViews>
  <sheetFormatPr defaultColWidth="9.140625" defaultRowHeight="15" x14ac:dyDescent="0.25"/>
  <cols>
    <col min="1" max="1" width="6.140625" style="22" customWidth="1"/>
    <col min="2" max="2" width="3.7109375" customWidth="1"/>
    <col min="3" max="3" width="3.7109375" style="20" customWidth="1"/>
    <col min="4" max="4" width="62" customWidth="1"/>
    <col min="5" max="5" width="29" hidden="1" customWidth="1"/>
    <col min="6" max="6" width="33.42578125" hidden="1" customWidth="1"/>
    <col min="7" max="7" width="17.42578125" hidden="1" customWidth="1"/>
    <col min="8" max="8" width="25.85546875" customWidth="1"/>
    <col min="9" max="9" width="3.7109375" customWidth="1"/>
    <col min="10" max="10" width="19.140625" customWidth="1"/>
    <col min="11" max="11" width="3.7109375" customWidth="1"/>
    <col min="12" max="12" width="15.5703125" customWidth="1"/>
    <col min="13" max="13" width="3.7109375" customWidth="1"/>
    <col min="14" max="14" width="14.140625" customWidth="1"/>
  </cols>
  <sheetData>
    <row r="1" spans="1:14" x14ac:dyDescent="0.25">
      <c r="N1" s="7" t="str">
        <f>+Index!H1</f>
        <v>The Narragansett Electric Company</v>
      </c>
    </row>
    <row r="2" spans="1:14" x14ac:dyDescent="0.25">
      <c r="N2" s="7" t="str">
        <f>+Index!H2</f>
        <v>d/b/a Rhode Island Energy</v>
      </c>
    </row>
    <row r="3" spans="1:14" x14ac:dyDescent="0.25">
      <c r="N3" s="7" t="str">
        <f>+Index!H3</f>
        <v>RIPUC Docket No. 24-55-NG</v>
      </c>
    </row>
    <row r="4" spans="1:14" x14ac:dyDescent="0.25">
      <c r="N4" s="7" t="str">
        <f>+Index!H4</f>
        <v>FY 2026 Gas Infrastructure, Safety</v>
      </c>
    </row>
    <row r="5" spans="1:14" x14ac:dyDescent="0.25">
      <c r="N5" s="7" t="str">
        <f>+Index!H5</f>
        <v>and Reliability Plan Reconciliation Filing</v>
      </c>
    </row>
    <row r="6" spans="1:14" x14ac:dyDescent="0.25">
      <c r="N6" s="7" t="str">
        <f>+Index!H6</f>
        <v>Attachment JDO-2</v>
      </c>
    </row>
    <row r="7" spans="1:14" x14ac:dyDescent="0.25">
      <c r="N7" s="7" t="str">
        <f>+Index!C10</f>
        <v>Page don't print of 5</v>
      </c>
    </row>
    <row r="9" spans="1:14" x14ac:dyDescent="0.25">
      <c r="A9" s="529" t="str">
        <f>+Index!G8</f>
        <v>The Narragansett Electric Company</v>
      </c>
      <c r="B9" s="529"/>
      <c r="C9" s="529"/>
      <c r="D9" s="529"/>
      <c r="E9" s="529"/>
      <c r="F9" s="529"/>
      <c r="G9" s="529"/>
      <c r="H9" s="529"/>
      <c r="I9" s="529"/>
      <c r="J9" s="529"/>
      <c r="K9" s="529"/>
      <c r="L9" s="529"/>
      <c r="M9" s="529"/>
      <c r="N9" s="529"/>
    </row>
    <row r="10" spans="1:14" x14ac:dyDescent="0.25">
      <c r="A10" s="529" t="str">
        <f>+Index!G9</f>
        <v>d/b/a Rhode Island Energy</v>
      </c>
      <c r="B10" s="529"/>
      <c r="C10" s="529"/>
      <c r="D10" s="529"/>
      <c r="E10" s="529"/>
      <c r="F10" s="529"/>
      <c r="G10" s="529"/>
      <c r="H10" s="529"/>
      <c r="I10" s="529"/>
      <c r="J10" s="529"/>
      <c r="K10" s="529"/>
      <c r="L10" s="529"/>
      <c r="M10" s="529"/>
      <c r="N10" s="529"/>
    </row>
    <row r="11" spans="1:14" x14ac:dyDescent="0.25">
      <c r="A11" s="529" t="str">
        <f>+Index!G10</f>
        <v>FY 2026 Gas ISR Revenue Requirement Plan Reconciliation Filing</v>
      </c>
      <c r="B11" s="529"/>
      <c r="C11" s="529"/>
      <c r="D11" s="529"/>
      <c r="E11" s="529"/>
      <c r="F11" s="529"/>
      <c r="G11" s="529"/>
      <c r="H11" s="529"/>
      <c r="I11" s="529"/>
      <c r="J11" s="529"/>
      <c r="K11" s="529"/>
      <c r="L11" s="529"/>
      <c r="M11" s="529"/>
      <c r="N11" s="529"/>
    </row>
    <row r="12" spans="1:14" x14ac:dyDescent="0.25">
      <c r="A12" s="529" t="str">
        <f>+Index!A10</f>
        <v>Fiscal Year 2026 Revenue Requirement Adjustment on Group A Overspend</v>
      </c>
      <c r="B12" s="529"/>
      <c r="C12" s="529"/>
      <c r="D12" s="529"/>
      <c r="E12" s="529"/>
      <c r="F12" s="529"/>
      <c r="G12" s="529"/>
      <c r="H12" s="529"/>
      <c r="I12" s="529"/>
      <c r="J12" s="529"/>
      <c r="K12" s="529"/>
      <c r="L12" s="529"/>
      <c r="M12" s="529"/>
      <c r="N12" s="529"/>
    </row>
    <row r="15" spans="1:14" ht="57.75" x14ac:dyDescent="0.25">
      <c r="A15" s="22" t="s">
        <v>163</v>
      </c>
      <c r="J15" s="180" t="s">
        <v>356</v>
      </c>
      <c r="L15" s="180" t="s">
        <v>357</v>
      </c>
      <c r="N15" s="180" t="s">
        <v>358</v>
      </c>
    </row>
    <row r="16" spans="1:14" x14ac:dyDescent="0.25">
      <c r="A16" s="22" t="s">
        <v>164</v>
      </c>
      <c r="J16" s="142">
        <v>2025</v>
      </c>
      <c r="L16" s="142">
        <v>2025</v>
      </c>
      <c r="N16" s="142">
        <v>2025</v>
      </c>
    </row>
    <row r="17" spans="1:15" ht="49.5" x14ac:dyDescent="0.35">
      <c r="G17" s="179" t="s">
        <v>359</v>
      </c>
      <c r="H17" s="179" t="s">
        <v>359</v>
      </c>
      <c r="I17" s="179"/>
      <c r="J17" s="89" t="s">
        <v>9</v>
      </c>
      <c r="L17" s="89" t="s">
        <v>10</v>
      </c>
      <c r="M17" s="181"/>
      <c r="N17" s="181" t="s">
        <v>165</v>
      </c>
      <c r="O17" s="181"/>
    </row>
    <row r="18" spans="1:15" x14ac:dyDescent="0.25">
      <c r="C18" s="20" t="s">
        <v>360</v>
      </c>
    </row>
    <row r="19" spans="1:15" x14ac:dyDescent="0.25">
      <c r="A19" s="22">
        <v>1</v>
      </c>
      <c r="D19" t="s">
        <v>361</v>
      </c>
      <c r="E19" s="526" t="s">
        <v>362</v>
      </c>
      <c r="F19" s="526"/>
      <c r="J19" s="4">
        <f>+'Hard Coded'!D20*1000</f>
        <v>122335130.88999999</v>
      </c>
      <c r="L19" s="4">
        <f>+'Hard Coded'!C20*1000</f>
        <v>107702720.76737358</v>
      </c>
      <c r="N19" s="4">
        <f>+J19-L19</f>
        <v>14632410.122626409</v>
      </c>
    </row>
    <row r="20" spans="1:15" x14ac:dyDescent="0.25">
      <c r="A20" s="22">
        <f>+A19+1</f>
        <v>2</v>
      </c>
      <c r="D20" t="s">
        <v>363</v>
      </c>
      <c r="E20" s="538" t="s">
        <v>364</v>
      </c>
      <c r="F20" s="538"/>
      <c r="J20" s="35">
        <v>34305864.649999999</v>
      </c>
      <c r="L20" s="35">
        <v>34305864.649999999</v>
      </c>
      <c r="N20" s="35">
        <f>+J20-L20</f>
        <v>0</v>
      </c>
    </row>
    <row r="21" spans="1:15" ht="29.25" customHeight="1" x14ac:dyDescent="0.25">
      <c r="A21" s="44">
        <f>+A20+1</f>
        <v>3</v>
      </c>
      <c r="B21" s="45"/>
      <c r="C21" s="21"/>
      <c r="D21" s="45" t="s">
        <v>365</v>
      </c>
      <c r="E21" s="536" t="s">
        <v>366</v>
      </c>
      <c r="F21" s="536"/>
      <c r="J21" s="4">
        <f>J19-J20</f>
        <v>88029266.23999998</v>
      </c>
      <c r="L21" s="4">
        <f>L19-L20</f>
        <v>73396856.117373586</v>
      </c>
      <c r="N21" s="4">
        <f>N19-N20</f>
        <v>14632410.122626409</v>
      </c>
    </row>
    <row r="22" spans="1:15" x14ac:dyDescent="0.25">
      <c r="E22" s="526"/>
      <c r="F22" s="526"/>
      <c r="J22" s="4"/>
      <c r="L22" s="4"/>
      <c r="N22" s="4"/>
    </row>
    <row r="23" spans="1:15" x14ac:dyDescent="0.25">
      <c r="C23" s="20" t="s">
        <v>367</v>
      </c>
      <c r="E23" s="526"/>
      <c r="F23" s="526"/>
      <c r="J23" s="4"/>
      <c r="L23" s="4"/>
      <c r="N23" s="4"/>
    </row>
    <row r="24" spans="1:15" x14ac:dyDescent="0.25">
      <c r="A24" s="22">
        <f>+A21+1</f>
        <v>4</v>
      </c>
      <c r="D24" t="s">
        <v>368</v>
      </c>
      <c r="E24" s="526" t="s">
        <v>369</v>
      </c>
      <c r="F24" s="526"/>
      <c r="J24" s="4">
        <f>J19</f>
        <v>122335130.88999999</v>
      </c>
      <c r="L24" s="4">
        <f>L19</f>
        <v>107702720.76737358</v>
      </c>
      <c r="N24" s="4">
        <f>+J24-L24</f>
        <v>14632410.122626409</v>
      </c>
    </row>
    <row r="25" spans="1:15" x14ac:dyDescent="0.25">
      <c r="A25" s="22">
        <f>+A24+1</f>
        <v>5</v>
      </c>
      <c r="D25" t="s">
        <v>370</v>
      </c>
      <c r="E25" s="526" t="e">
        <f>CONCATENATE(#REF!,", Line ",#REF!,#REF!)</f>
        <v>#REF!</v>
      </c>
      <c r="F25" s="526"/>
      <c r="J25" s="35">
        <v>40954246.492348894</v>
      </c>
      <c r="K25" s="46"/>
      <c r="L25" s="35">
        <v>40954246.492348894</v>
      </c>
      <c r="N25" s="35">
        <f>+J25-L25</f>
        <v>0</v>
      </c>
    </row>
    <row r="26" spans="1:15" ht="29.25" customHeight="1" x14ac:dyDescent="0.25">
      <c r="A26" s="44">
        <f>+A25+1</f>
        <v>6</v>
      </c>
      <c r="B26" s="45"/>
      <c r="C26" s="21"/>
      <c r="D26" s="45" t="s">
        <v>371</v>
      </c>
      <c r="E26" s="536" t="s">
        <v>372</v>
      </c>
      <c r="F26" s="536"/>
      <c r="J26" s="4">
        <f t="shared" ref="J26:N26" si="0">+J24-J25</f>
        <v>81380884.397651091</v>
      </c>
      <c r="L26" s="4">
        <f t="shared" si="0"/>
        <v>66748474.275024682</v>
      </c>
      <c r="N26" s="4">
        <f t="shared" si="0"/>
        <v>14632410.122626409</v>
      </c>
    </row>
    <row r="27" spans="1:15" x14ac:dyDescent="0.25">
      <c r="E27" s="526"/>
      <c r="F27" s="526"/>
      <c r="J27" s="4"/>
      <c r="L27" s="4"/>
      <c r="N27" s="4"/>
    </row>
    <row r="28" spans="1:15" x14ac:dyDescent="0.25">
      <c r="A28" s="22">
        <f>+A26+1</f>
        <v>7</v>
      </c>
      <c r="D28" t="s">
        <v>117</v>
      </c>
      <c r="E28" s="526" t="s">
        <v>373</v>
      </c>
      <c r="F28" s="526"/>
      <c r="H28" t="s">
        <v>374</v>
      </c>
      <c r="J28" s="4">
        <f>+L28</f>
        <v>5427636.0383686787</v>
      </c>
      <c r="L28" s="4">
        <f>+'Hard Coded'!H20*1000</f>
        <v>5427636.0383686787</v>
      </c>
      <c r="N28" s="4">
        <f>+J28-L28</f>
        <v>0</v>
      </c>
    </row>
    <row r="29" spans="1:15" ht="15.75" thickBot="1" x14ac:dyDescent="0.3">
      <c r="E29" s="526"/>
      <c r="F29" s="526"/>
      <c r="J29" s="4"/>
      <c r="L29" s="4"/>
      <c r="N29" s="4"/>
    </row>
    <row r="30" spans="1:15" ht="15.75" thickBot="1" x14ac:dyDescent="0.3">
      <c r="A30" s="22">
        <f>+A28+1</f>
        <v>8</v>
      </c>
      <c r="D30" s="12" t="s">
        <v>80</v>
      </c>
      <c r="E30" s="539" t="s">
        <v>375</v>
      </c>
      <c r="F30" s="539"/>
      <c r="G30" s="13"/>
      <c r="H30" s="13"/>
      <c r="I30" s="13"/>
      <c r="J30" s="304">
        <f t="shared" ref="J30:N30" si="1">+J26+J28</f>
        <v>86808520.436019763</v>
      </c>
      <c r="K30" s="303"/>
      <c r="L30" s="304">
        <f t="shared" si="1"/>
        <v>72176110.313393354</v>
      </c>
      <c r="M30" s="303"/>
      <c r="N30" s="90">
        <f t="shared" si="1"/>
        <v>14632410.122626409</v>
      </c>
    </row>
    <row r="31" spans="1:15" x14ac:dyDescent="0.25">
      <c r="E31" s="526"/>
      <c r="F31" s="526"/>
      <c r="J31" s="4"/>
      <c r="L31" s="4"/>
      <c r="N31" s="4"/>
    </row>
    <row r="32" spans="1:15" x14ac:dyDescent="0.25">
      <c r="C32" s="20" t="s">
        <v>376</v>
      </c>
      <c r="E32" s="526"/>
      <c r="F32" s="526"/>
      <c r="J32" s="4"/>
      <c r="L32" s="4"/>
      <c r="N32" s="4"/>
    </row>
    <row r="33" spans="1:14" x14ac:dyDescent="0.25">
      <c r="A33" s="22">
        <f>+A30+1</f>
        <v>9</v>
      </c>
      <c r="D33" t="s">
        <v>377</v>
      </c>
      <c r="E33" s="526" t="e">
        <f>CONCATENATE(#REF!,", Line ",#REF!,#REF!)</f>
        <v>#REF!</v>
      </c>
      <c r="F33" s="526"/>
      <c r="H33" s="89" t="s">
        <v>378</v>
      </c>
      <c r="I33" s="89"/>
      <c r="J33" s="25">
        <v>2.9899999999999999E-2</v>
      </c>
      <c r="L33" s="25">
        <v>2.9899999999999999E-2</v>
      </c>
      <c r="N33" s="25">
        <f>+L33</f>
        <v>2.9899999999999999E-2</v>
      </c>
    </row>
    <row r="34" spans="1:14" x14ac:dyDescent="0.25">
      <c r="E34" s="526"/>
      <c r="F34" s="526"/>
      <c r="J34" s="4"/>
      <c r="L34" s="4"/>
      <c r="N34" s="4"/>
    </row>
    <row r="35" spans="1:14" x14ac:dyDescent="0.25">
      <c r="A35" s="22">
        <f>+A33+1</f>
        <v>10</v>
      </c>
      <c r="D35" t="s">
        <v>379</v>
      </c>
      <c r="E35" s="527" t="str">
        <f>CONCATENATE("Year 1 =",'FY2025 Tax Depr GrpA Above Cap'!L7,", Line ",'FY2025 Tax Depr GrpA Above Cap'!A48,", Col ",'FY2025 Tax Depr GrpA Above Cap'!G17,"; then = ",'FY2025 Tax Depr GrpA Above Cap'!L7,", Col ",'FY2025 Tax Depr GrpA Above Cap'!K17)</f>
        <v>Year 1 =Page don't print of 5, Line 30, Col (a); then = Page don't print of 5, Col (d)</v>
      </c>
      <c r="F35" s="527"/>
      <c r="J35" s="4">
        <f>+'FY2025 Tax Depr GrpA Above Cap'!G50</f>
        <v>82418776.038368672</v>
      </c>
      <c r="L35" s="4">
        <f>+'FY2025 Tax Depr GrpA At Cap'!G50</f>
        <v>72749460.038368672</v>
      </c>
      <c r="N35" s="4">
        <f>+J35-L35</f>
        <v>9669316</v>
      </c>
    </row>
    <row r="36" spans="1:14" ht="15" customHeight="1" x14ac:dyDescent="0.25">
      <c r="A36" s="22">
        <f>+A35+1</f>
        <v>11</v>
      </c>
      <c r="D36" s="141" t="s">
        <v>380</v>
      </c>
      <c r="E36" s="537" t="str">
        <f>CONCATENATE("Prior Year Line ",A36," + Current Year Line ",A35)</f>
        <v>Prior Year Line 11 + Current Year Line 10</v>
      </c>
      <c r="F36" s="537"/>
      <c r="G36" s="537"/>
      <c r="J36" s="4">
        <f>+J35</f>
        <v>82418776.038368672</v>
      </c>
      <c r="L36" s="4">
        <f>+L35</f>
        <v>72749460.038368672</v>
      </c>
      <c r="N36" s="4">
        <f>+N35</f>
        <v>9669316</v>
      </c>
    </row>
    <row r="37" spans="1:14" x14ac:dyDescent="0.25">
      <c r="E37" s="526"/>
      <c r="F37" s="526"/>
      <c r="J37" s="4"/>
      <c r="L37" s="4"/>
      <c r="N37" s="4"/>
    </row>
    <row r="38" spans="1:14" ht="29.25" x14ac:dyDescent="0.25">
      <c r="A38" s="22">
        <f>+A36+1</f>
        <v>12</v>
      </c>
      <c r="D38" t="s">
        <v>195</v>
      </c>
      <c r="E38" s="536" t="s">
        <v>381</v>
      </c>
      <c r="F38" s="536"/>
      <c r="H38" s="180" t="s">
        <v>382</v>
      </c>
      <c r="I38" s="180"/>
      <c r="J38" s="4">
        <f>+(J21*J33)</f>
        <v>2632075.0605759993</v>
      </c>
      <c r="L38" s="4">
        <f>+(L21*L33)</f>
        <v>2194565.99790947</v>
      </c>
      <c r="N38" s="4">
        <f>+J38-L38</f>
        <v>437509.06266652932</v>
      </c>
    </row>
    <row r="39" spans="1:14" ht="15" customHeight="1" x14ac:dyDescent="0.25">
      <c r="A39" s="22">
        <f>+A38+1</f>
        <v>13</v>
      </c>
      <c r="D39" t="s">
        <v>383</v>
      </c>
      <c r="E39" s="537" t="str">
        <f>CONCATENATE("Prior Year Line ",A39," + Current Year Line ",A38)</f>
        <v>Prior Year Line 13 + Current Year Line 12</v>
      </c>
      <c r="F39" s="537"/>
      <c r="G39" s="537"/>
      <c r="J39" s="4">
        <f>+J38</f>
        <v>2632075.0605759993</v>
      </c>
      <c r="L39" s="4">
        <f>+L38</f>
        <v>2194565.99790947</v>
      </c>
      <c r="N39" s="4">
        <f>+N38</f>
        <v>437509.06266652932</v>
      </c>
    </row>
    <row r="40" spans="1:14" x14ac:dyDescent="0.25">
      <c r="E40" s="526"/>
      <c r="F40" s="526"/>
      <c r="J40" s="4"/>
      <c r="L40" s="4"/>
      <c r="N40" s="4"/>
    </row>
    <row r="41" spans="1:14" x14ac:dyDescent="0.25">
      <c r="A41" s="22">
        <f>+A39+1</f>
        <v>14</v>
      </c>
      <c r="D41" t="s">
        <v>199</v>
      </c>
      <c r="E41" s="526" t="s">
        <v>384</v>
      </c>
      <c r="F41" s="526"/>
      <c r="J41" s="4">
        <f>+J36-J39</f>
        <v>79786700.97779268</v>
      </c>
      <c r="K41" s="4"/>
      <c r="L41" s="4">
        <f>+L36-L39</f>
        <v>70554894.040459201</v>
      </c>
      <c r="N41" s="4">
        <f>+N36-N39</f>
        <v>9231806.9373334702</v>
      </c>
    </row>
    <row r="42" spans="1:14" x14ac:dyDescent="0.25">
      <c r="A42" s="104">
        <f>+A41+1</f>
        <v>15</v>
      </c>
      <c r="D42" t="s">
        <v>200</v>
      </c>
      <c r="E42" s="526"/>
      <c r="F42" s="526"/>
      <c r="J42" s="66">
        <v>0.21</v>
      </c>
      <c r="L42" s="66">
        <v>0.21</v>
      </c>
      <c r="N42" s="66">
        <f>+J42</f>
        <v>0.21</v>
      </c>
    </row>
    <row r="43" spans="1:14" x14ac:dyDescent="0.25">
      <c r="A43" s="104">
        <f t="shared" ref="A43" si="2">+A42+1</f>
        <v>16</v>
      </c>
      <c r="D43" t="s">
        <v>201</v>
      </c>
      <c r="E43" s="526" t="str">
        <f>CONCATENATE("Line ", A41, " × ", "Line ", A42)</f>
        <v>Line 14 × Line 15</v>
      </c>
      <c r="F43" s="526"/>
      <c r="J43" s="4">
        <f>+J41*J42</f>
        <v>16755207.205336463</v>
      </c>
      <c r="L43" s="4">
        <f>+L41*L42</f>
        <v>14816527.748496432</v>
      </c>
      <c r="N43" s="4">
        <f>+N41*N42</f>
        <v>1938679.4568400288</v>
      </c>
    </row>
    <row r="44" spans="1:14" x14ac:dyDescent="0.25">
      <c r="A44" s="22">
        <f>+A43+1</f>
        <v>17</v>
      </c>
      <c r="D44" t="s">
        <v>385</v>
      </c>
      <c r="E44" s="526" t="e">
        <f>CONCATENATE(#REF!," , Line ",#REF!," ,Col ",#REF!)</f>
        <v>#REF!</v>
      </c>
      <c r="F44" s="526"/>
      <c r="J44" s="35">
        <v>0</v>
      </c>
      <c r="L44" s="35">
        <v>0</v>
      </c>
      <c r="N44" s="35">
        <f>+J44-L44</f>
        <v>0</v>
      </c>
    </row>
    <row r="45" spans="1:14" ht="15.75" thickBot="1" x14ac:dyDescent="0.3">
      <c r="A45" s="22">
        <f>+A44+1</f>
        <v>18</v>
      </c>
      <c r="D45" t="s">
        <v>386</v>
      </c>
      <c r="E45" s="526" t="str">
        <f>CONCATENATE("Line ", A43, " + ", "Line ", A44)</f>
        <v>Line 16 + Line 17</v>
      </c>
      <c r="F45" s="526"/>
      <c r="J45" s="37">
        <f>+J43+J44</f>
        <v>16755207.205336463</v>
      </c>
      <c r="L45" s="37">
        <f>+L43+L44</f>
        <v>14816527.748496432</v>
      </c>
      <c r="N45" s="37">
        <f>+N43+N44</f>
        <v>1938679.4568400288</v>
      </c>
    </row>
    <row r="46" spans="1:14" ht="15.75" thickTop="1" x14ac:dyDescent="0.25">
      <c r="E46" s="526"/>
      <c r="F46" s="526"/>
      <c r="J46" s="4"/>
      <c r="L46" s="4"/>
      <c r="N46" s="4"/>
    </row>
    <row r="47" spans="1:14" x14ac:dyDescent="0.25">
      <c r="C47" s="20" t="s">
        <v>387</v>
      </c>
      <c r="E47" s="526"/>
      <c r="F47" s="526"/>
      <c r="J47" s="4"/>
      <c r="L47" s="4"/>
      <c r="N47" s="4"/>
    </row>
    <row r="48" spans="1:14" x14ac:dyDescent="0.25">
      <c r="A48" s="22">
        <f>+A45+1</f>
        <v>19</v>
      </c>
      <c r="D48" t="s">
        <v>388</v>
      </c>
      <c r="E48" s="526" t="str">
        <f>CONCATENATE("Line ", A30)</f>
        <v>Line 8</v>
      </c>
      <c r="F48" s="526"/>
      <c r="J48" s="4">
        <f>+J30</f>
        <v>86808520.436019763</v>
      </c>
      <c r="L48" s="4">
        <f>+L30</f>
        <v>72176110.313393354</v>
      </c>
      <c r="N48" s="4">
        <f>+N30</f>
        <v>14632410.122626409</v>
      </c>
    </row>
    <row r="49" spans="1:14" x14ac:dyDescent="0.25">
      <c r="A49" s="22">
        <f>+A48+1</f>
        <v>20</v>
      </c>
      <c r="D49" t="s">
        <v>389</v>
      </c>
      <c r="E49" s="526" t="str">
        <f>CONCATENATE("- Line ", A39)</f>
        <v>- Line 13</v>
      </c>
      <c r="F49" s="526"/>
      <c r="J49" s="4">
        <f>-J39</f>
        <v>-2632075.0605759993</v>
      </c>
      <c r="L49" s="4">
        <f>-L39</f>
        <v>-2194565.99790947</v>
      </c>
      <c r="N49" s="4">
        <f>-N39</f>
        <v>-437509.06266652932</v>
      </c>
    </row>
    <row r="50" spans="1:14" x14ac:dyDescent="0.25">
      <c r="A50" s="22">
        <f>+A49+1</f>
        <v>21</v>
      </c>
      <c r="D50" t="s">
        <v>201</v>
      </c>
      <c r="E50" s="526" t="str">
        <f>CONCATENATE("- Line ", A45)</f>
        <v>- Line 18</v>
      </c>
      <c r="F50" s="526"/>
      <c r="J50" s="35">
        <f>-J45</f>
        <v>-16755207.205336463</v>
      </c>
      <c r="L50" s="35">
        <f>-L45</f>
        <v>-14816527.748496432</v>
      </c>
      <c r="N50" s="35">
        <f>-N45</f>
        <v>-1938679.4568400288</v>
      </c>
    </row>
    <row r="51" spans="1:14" ht="15.75" thickBot="1" x14ac:dyDescent="0.3">
      <c r="A51" s="22">
        <f>+A50+1</f>
        <v>22</v>
      </c>
      <c r="D51" t="s">
        <v>390</v>
      </c>
      <c r="E51" s="526" t="str">
        <f>CONCATENATE("Sum of Lines ", A48, " through ", A50)</f>
        <v>Sum of Lines 19 through 21</v>
      </c>
      <c r="F51" s="526"/>
      <c r="J51" s="37">
        <f>SUM(J48:J50)</f>
        <v>67421238.17010729</v>
      </c>
      <c r="L51" s="37">
        <f>SUM(L48:L50)</f>
        <v>55165016.566987455</v>
      </c>
      <c r="N51" s="37">
        <f>SUM(N48:N50)</f>
        <v>12256221.60311985</v>
      </c>
    </row>
    <row r="52" spans="1:14" ht="15.75" thickTop="1" x14ac:dyDescent="0.25">
      <c r="E52" s="526"/>
      <c r="F52" s="526"/>
      <c r="J52" s="4"/>
      <c r="L52" s="4"/>
      <c r="N52" s="4"/>
    </row>
    <row r="53" spans="1:14" x14ac:dyDescent="0.25">
      <c r="C53" s="20" t="s">
        <v>391</v>
      </c>
      <c r="E53" s="526"/>
      <c r="F53" s="526"/>
      <c r="J53" s="4"/>
      <c r="L53" s="4"/>
      <c r="N53" s="4"/>
    </row>
    <row r="54" spans="1:14" ht="41.45" customHeight="1" x14ac:dyDescent="0.25">
      <c r="A54" s="47">
        <f>+A51+1</f>
        <v>23</v>
      </c>
      <c r="B54" s="48"/>
      <c r="C54" s="49"/>
      <c r="D54" s="48" t="s">
        <v>392</v>
      </c>
      <c r="E54" s="536" t="s">
        <v>393</v>
      </c>
      <c r="F54" s="536"/>
      <c r="H54" s="180" t="s">
        <v>394</v>
      </c>
      <c r="I54" s="180"/>
      <c r="J54" s="4">
        <f>+J51</f>
        <v>67421238.17010729</v>
      </c>
      <c r="K54" s="62"/>
      <c r="L54" s="4">
        <f>+L51</f>
        <v>55165016.566987455</v>
      </c>
      <c r="N54" s="4">
        <f>+N51</f>
        <v>12256221.60311985</v>
      </c>
    </row>
    <row r="55" spans="1:14" ht="19.5" customHeight="1" x14ac:dyDescent="0.25">
      <c r="A55" s="22">
        <f>+A54+1</f>
        <v>24</v>
      </c>
      <c r="D55" t="s">
        <v>238</v>
      </c>
      <c r="E55" s="527" t="str">
        <f>CONCATENATE('FY25 Proration GrpA Above Cap'!G7)</f>
        <v>Page don't print of 5</v>
      </c>
      <c r="F55" s="527"/>
      <c r="J55" s="17">
        <f>+'FY25 Proration GrpA Above Cap'!G69</f>
        <v>-98670.426527485237</v>
      </c>
      <c r="L55" s="17">
        <f>+'FY25 Proration GrpA At Cap'!G69</f>
        <v>-47400.654708197035</v>
      </c>
      <c r="N55" s="17">
        <f>+J55-L55</f>
        <v>-51269.771819288202</v>
      </c>
    </row>
    <row r="56" spans="1:14" x14ac:dyDescent="0.25">
      <c r="A56" s="22">
        <f>A55+1</f>
        <v>25</v>
      </c>
      <c r="D56" t="s">
        <v>395</v>
      </c>
      <c r="E56" s="526" t="s">
        <v>396</v>
      </c>
      <c r="F56" s="526"/>
      <c r="J56" s="4">
        <f t="shared" ref="J56:N56" si="3">J54+J55</f>
        <v>67322567.743579805</v>
      </c>
      <c r="L56" s="4">
        <f t="shared" si="3"/>
        <v>55117615.912279256</v>
      </c>
      <c r="N56" s="4">
        <f t="shared" si="3"/>
        <v>12204951.831300562</v>
      </c>
    </row>
    <row r="57" spans="1:14" x14ac:dyDescent="0.25">
      <c r="A57" s="22">
        <f>A56+1</f>
        <v>26</v>
      </c>
      <c r="D57" t="s">
        <v>397</v>
      </c>
      <c r="E57" s="528" t="e">
        <f>CONCATENATE(#REF!,",  Line ",#REF!,", Column ",#REF!)</f>
        <v>#REF!</v>
      </c>
      <c r="F57" s="528"/>
      <c r="J57" s="30">
        <v>8.4099999999999994E-2</v>
      </c>
      <c r="L57" s="30">
        <f>+J57</f>
        <v>8.4099999999999994E-2</v>
      </c>
      <c r="N57" s="30">
        <f>+J57</f>
        <v>8.4099999999999994E-2</v>
      </c>
    </row>
    <row r="58" spans="1:14" x14ac:dyDescent="0.25">
      <c r="A58" s="22">
        <f>+A57+1</f>
        <v>27</v>
      </c>
      <c r="D58" t="s">
        <v>398</v>
      </c>
      <c r="E58" s="526" t="str">
        <f>CONCATENATE("Line ",A56, " × Line ", A57)</f>
        <v>Line 25 × Line 26</v>
      </c>
      <c r="F58" s="526"/>
      <c r="H58" s="161" t="s">
        <v>399</v>
      </c>
      <c r="I58" s="161"/>
      <c r="J58" s="4">
        <f>+J56*J57</f>
        <v>5661827.9472350609</v>
      </c>
      <c r="L58" s="4">
        <f>+L56*L57</f>
        <v>4635391.4982226854</v>
      </c>
      <c r="N58" s="4">
        <f>+N56*N57</f>
        <v>1026436.4490123772</v>
      </c>
    </row>
    <row r="59" spans="1:14" x14ac:dyDescent="0.25">
      <c r="A59" s="22">
        <f>+A58+1</f>
        <v>28</v>
      </c>
      <c r="D59" t="s">
        <v>195</v>
      </c>
      <c r="E59" s="526" t="str">
        <f>CONCATENATE("Line ", A38)</f>
        <v>Line 12</v>
      </c>
      <c r="F59" s="526"/>
      <c r="H59" s="161" t="s">
        <v>400</v>
      </c>
      <c r="I59" s="161"/>
      <c r="J59" s="4">
        <f>J38</f>
        <v>2632075.0605759993</v>
      </c>
      <c r="L59" s="4">
        <f>L38</f>
        <v>2194565.99790947</v>
      </c>
      <c r="N59" s="4">
        <f>N38</f>
        <v>437509.06266652932</v>
      </c>
    </row>
    <row r="60" spans="1:14" ht="15.75" thickBot="1" x14ac:dyDescent="0.3">
      <c r="E60" s="526"/>
      <c r="F60" s="526"/>
      <c r="J60" s="4"/>
      <c r="L60" s="4"/>
      <c r="N60" s="4"/>
    </row>
    <row r="61" spans="1:14" ht="15.75" thickBot="1" x14ac:dyDescent="0.3">
      <c r="A61" s="22">
        <f>A59+1</f>
        <v>29</v>
      </c>
      <c r="D61" s="12" t="s">
        <v>401</v>
      </c>
      <c r="E61" s="539" t="str">
        <f xml:space="preserve"> CONCATENATE("Sum of Lines ", A58, " through ",A59)</f>
        <v>Sum of Lines 27 through 28</v>
      </c>
      <c r="F61" s="539"/>
      <c r="G61" s="13"/>
      <c r="H61" s="13"/>
      <c r="I61" s="13"/>
      <c r="J61" s="304">
        <f t="shared" ref="J61:N61" si="4">SUM(J58:J59)</f>
        <v>8293903.0078110602</v>
      </c>
      <c r="K61" s="303"/>
      <c r="L61" s="304">
        <f t="shared" si="4"/>
        <v>6829957.4961321559</v>
      </c>
      <c r="M61" s="303"/>
      <c r="N61" s="90">
        <f t="shared" si="4"/>
        <v>1463945.5116789066</v>
      </c>
    </row>
    <row r="62" spans="1:14" x14ac:dyDescent="0.25">
      <c r="D62" s="6"/>
      <c r="E62" s="84"/>
      <c r="F62" s="84"/>
      <c r="G62" s="6"/>
      <c r="H62" s="6"/>
      <c r="I62" s="6"/>
      <c r="J62" s="61"/>
      <c r="L62" s="61"/>
      <c r="N62" s="61"/>
    </row>
    <row r="63" spans="1:14" x14ac:dyDescent="0.25">
      <c r="B63" s="182" t="s">
        <v>184</v>
      </c>
      <c r="J63" s="4"/>
      <c r="N63" s="4"/>
    </row>
    <row r="64" spans="1:14" s="18" customFormat="1" x14ac:dyDescent="0.25">
      <c r="A64" s="89"/>
      <c r="B64" s="89" t="s">
        <v>9</v>
      </c>
      <c r="D64" s="18" t="s">
        <v>402</v>
      </c>
      <c r="J64" s="88"/>
    </row>
    <row r="65" spans="2:10" x14ac:dyDescent="0.25">
      <c r="B65" s="89" t="s">
        <v>10</v>
      </c>
      <c r="D65" s="18" t="s">
        <v>403</v>
      </c>
      <c r="J65" s="4"/>
    </row>
    <row r="66" spans="2:10" x14ac:dyDescent="0.25">
      <c r="B66" s="89" t="s">
        <v>165</v>
      </c>
      <c r="D66" s="18" t="s">
        <v>404</v>
      </c>
      <c r="J66" s="4"/>
    </row>
    <row r="67" spans="2:10" ht="14.45" customHeight="1" x14ac:dyDescent="0.25"/>
    <row r="68" spans="2:10" ht="14.45" customHeight="1" x14ac:dyDescent="0.25">
      <c r="J68" s="68"/>
    </row>
    <row r="69" spans="2:10" x14ac:dyDescent="0.25">
      <c r="J69" s="68"/>
    </row>
    <row r="70" spans="2:10" x14ac:dyDescent="0.25">
      <c r="J70" s="68"/>
    </row>
    <row r="71" spans="2:10" x14ac:dyDescent="0.25">
      <c r="J71" s="68"/>
    </row>
    <row r="72" spans="2:10" x14ac:dyDescent="0.25">
      <c r="J72" s="68"/>
    </row>
    <row r="73" spans="2:10" x14ac:dyDescent="0.25">
      <c r="J73" s="68"/>
    </row>
    <row r="74" spans="2:10" x14ac:dyDescent="0.25">
      <c r="J74" s="129"/>
    </row>
    <row r="75" spans="2:10" x14ac:dyDescent="0.25">
      <c r="J75" s="68"/>
    </row>
  </sheetData>
  <mergeCells count="47">
    <mergeCell ref="A9:N9"/>
    <mergeCell ref="A10:N10"/>
    <mergeCell ref="A11:N11"/>
    <mergeCell ref="A12:N12"/>
    <mergeCell ref="E57:F57"/>
    <mergeCell ref="E45:F45"/>
    <mergeCell ref="E46:F46"/>
    <mergeCell ref="E47:F47"/>
    <mergeCell ref="E48:F48"/>
    <mergeCell ref="E49:F49"/>
    <mergeCell ref="E50:F50"/>
    <mergeCell ref="E40:F40"/>
    <mergeCell ref="E41:F41"/>
    <mergeCell ref="E42:F42"/>
    <mergeCell ref="E43:F43"/>
    <mergeCell ref="E44:F44"/>
    <mergeCell ref="E58:F58"/>
    <mergeCell ref="E59:F59"/>
    <mergeCell ref="E60:F60"/>
    <mergeCell ref="E61:F61"/>
    <mergeCell ref="E51:F51"/>
    <mergeCell ref="E52:F52"/>
    <mergeCell ref="E53:F53"/>
    <mergeCell ref="E54:F54"/>
    <mergeCell ref="E55:F55"/>
    <mergeCell ref="E56:F56"/>
    <mergeCell ref="E34:F34"/>
    <mergeCell ref="E35:F35"/>
    <mergeCell ref="E37:F37"/>
    <mergeCell ref="E38:F38"/>
    <mergeCell ref="E36:G36"/>
    <mergeCell ref="E39:G39"/>
    <mergeCell ref="E19:F19"/>
    <mergeCell ref="E20:F20"/>
    <mergeCell ref="E32:F32"/>
    <mergeCell ref="E21:F21"/>
    <mergeCell ref="E22:F22"/>
    <mergeCell ref="E23:F23"/>
    <mergeCell ref="E24:F24"/>
    <mergeCell ref="E25:F25"/>
    <mergeCell ref="E26:F26"/>
    <mergeCell ref="E27:F27"/>
    <mergeCell ref="E28:F28"/>
    <mergeCell ref="E29:F29"/>
    <mergeCell ref="E30:F30"/>
    <mergeCell ref="E31:F31"/>
    <mergeCell ref="E33:F33"/>
  </mergeCells>
  <printOptions horizontalCentered="1"/>
  <pageMargins left="0.5" right="0.5" top="1.25" bottom="0.5" header="0.3" footer="0.3"/>
  <pageSetup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6480C-6F0C-43C4-9721-49B65E8F8BE8}">
  <sheetPr>
    <tabColor theme="4" tint="0.59999389629810485"/>
    <pageSetUpPr fitToPage="1"/>
  </sheetPr>
  <dimension ref="A1:L53"/>
  <sheetViews>
    <sheetView workbookViewId="0">
      <selection activeCell="G22" sqref="G22"/>
    </sheetView>
  </sheetViews>
  <sheetFormatPr defaultRowHeight="15" x14ac:dyDescent="0.25"/>
  <cols>
    <col min="1" max="1" width="5.42578125" style="22" customWidth="1"/>
    <col min="2" max="2" width="3.5703125" customWidth="1"/>
    <col min="3" max="3" width="61.85546875" customWidth="1"/>
    <col min="4" max="4" width="40.85546875" customWidth="1"/>
    <col min="5" max="5" width="2.5703125" bestFit="1" customWidth="1"/>
    <col min="6" max="6" width="2" customWidth="1"/>
    <col min="7" max="7" width="16.42578125" bestFit="1" customWidth="1"/>
    <col min="8" max="8" width="1.85546875" customWidth="1"/>
    <col min="9" max="9" width="11.140625" customWidth="1"/>
    <col min="10" max="10" width="10" customWidth="1"/>
    <col min="11" max="11" width="15" customWidth="1"/>
    <col min="12" max="12" width="15.140625" customWidth="1"/>
    <col min="13" max="13" width="2.42578125" customWidth="1"/>
  </cols>
  <sheetData>
    <row r="1" spans="1:12" x14ac:dyDescent="0.25">
      <c r="L1" s="7" t="str">
        <f>+Index!H1</f>
        <v>The Narragansett Electric Company</v>
      </c>
    </row>
    <row r="2" spans="1:12" x14ac:dyDescent="0.25">
      <c r="L2" s="7" t="str">
        <f>+Index!H2</f>
        <v>d/b/a Rhode Island Energy</v>
      </c>
    </row>
    <row r="3" spans="1:12" x14ac:dyDescent="0.25">
      <c r="L3" s="7" t="str">
        <f>+Index!H3</f>
        <v>RIPUC Docket No. 24-55-NG</v>
      </c>
    </row>
    <row r="4" spans="1:12" x14ac:dyDescent="0.25">
      <c r="L4" s="7" t="str">
        <f>+Index!H4</f>
        <v>FY 2026 Gas Infrastructure, Safety</v>
      </c>
    </row>
    <row r="5" spans="1:12" x14ac:dyDescent="0.25">
      <c r="L5" s="7" t="str">
        <f>+Index!H5</f>
        <v>and Reliability Plan Reconciliation Filing</v>
      </c>
    </row>
    <row r="6" spans="1:12" x14ac:dyDescent="0.25">
      <c r="L6" s="7" t="str">
        <f>+Index!H6</f>
        <v>Attachment JDO-2</v>
      </c>
    </row>
    <row r="7" spans="1:12" x14ac:dyDescent="0.25">
      <c r="L7" s="7" t="str">
        <f>+Index!C11</f>
        <v>Page don't print of 5</v>
      </c>
    </row>
    <row r="9" spans="1:12" x14ac:dyDescent="0.25">
      <c r="A9" s="529" t="str">
        <f>+Index!G8</f>
        <v>The Narragansett Electric Company</v>
      </c>
      <c r="B9" s="529"/>
      <c r="C9" s="529"/>
      <c r="D9" s="529"/>
      <c r="E9" s="529"/>
      <c r="F9" s="529"/>
      <c r="G9" s="529"/>
      <c r="H9" s="529"/>
      <c r="I9" s="529"/>
      <c r="J9" s="529"/>
      <c r="K9" s="529"/>
      <c r="L9" s="529"/>
    </row>
    <row r="10" spans="1:12" x14ac:dyDescent="0.25">
      <c r="A10" s="529" t="str">
        <f>+Index!G9</f>
        <v>d/b/a Rhode Island Energy</v>
      </c>
      <c r="B10" s="529"/>
      <c r="C10" s="529"/>
      <c r="D10" s="529"/>
      <c r="E10" s="529"/>
      <c r="F10" s="529"/>
      <c r="G10" s="529"/>
      <c r="H10" s="529"/>
      <c r="I10" s="529"/>
      <c r="J10" s="529"/>
      <c r="K10" s="529"/>
      <c r="L10" s="529"/>
    </row>
    <row r="11" spans="1:12" x14ac:dyDescent="0.25">
      <c r="A11" s="529" t="str">
        <f>+Index!G10</f>
        <v>FY 2026 Gas ISR Revenue Requirement Plan Reconciliation Filing</v>
      </c>
      <c r="B11" s="529"/>
      <c r="C11" s="529"/>
      <c r="D11" s="529"/>
      <c r="E11" s="529"/>
      <c r="F11" s="529"/>
      <c r="G11" s="529"/>
      <c r="H11" s="529"/>
      <c r="I11" s="529"/>
      <c r="J11" s="529"/>
      <c r="K11" s="529"/>
      <c r="L11" s="529"/>
    </row>
    <row r="12" spans="1:12" x14ac:dyDescent="0.25">
      <c r="A12" s="529" t="str">
        <f>+Index!A11</f>
        <v>Calculation of Tax Depreciation and Repairs Deduction on FY 2026 Incremental Capital Investments</v>
      </c>
      <c r="B12" s="529"/>
      <c r="C12" s="529"/>
      <c r="D12" s="529"/>
      <c r="E12" s="529"/>
      <c r="F12" s="529"/>
      <c r="G12" s="529"/>
      <c r="H12" s="529"/>
      <c r="I12" s="529"/>
      <c r="J12" s="529"/>
      <c r="K12" s="529"/>
      <c r="L12" s="529"/>
    </row>
    <row r="14" spans="1:12" x14ac:dyDescent="0.25">
      <c r="G14" s="144"/>
    </row>
    <row r="15" spans="1:12" x14ac:dyDescent="0.25">
      <c r="G15" s="22" t="s">
        <v>3</v>
      </c>
    </row>
    <row r="16" spans="1:12" x14ac:dyDescent="0.25">
      <c r="A16" s="22" t="s">
        <v>163</v>
      </c>
      <c r="G16" s="5">
        <v>2026</v>
      </c>
    </row>
    <row r="17" spans="1:12" x14ac:dyDescent="0.25">
      <c r="A17" s="22" t="s">
        <v>164</v>
      </c>
      <c r="F17" s="22"/>
      <c r="G17" s="22" t="s">
        <v>9</v>
      </c>
      <c r="H17" s="22"/>
      <c r="I17" s="22" t="s">
        <v>10</v>
      </c>
      <c r="J17" s="22" t="s">
        <v>165</v>
      </c>
      <c r="K17" s="22" t="s">
        <v>217</v>
      </c>
      <c r="L17" s="22" t="s">
        <v>218</v>
      </c>
    </row>
    <row r="18" spans="1:12" ht="15.75" thickBot="1" x14ac:dyDescent="0.3">
      <c r="B18" t="s">
        <v>203</v>
      </c>
    </row>
    <row r="19" spans="1:12" x14ac:dyDescent="0.25">
      <c r="A19" s="22">
        <f t="shared" ref="A19:A48" si="0">+A18+1</f>
        <v>1</v>
      </c>
      <c r="C19" t="s">
        <v>405</v>
      </c>
      <c r="D19" s="22" t="str">
        <f>CONCATENATE('FY 2025 -group a'!$N$7,", Line 1"," , Col ",'FY 2025 -group a'!J17)</f>
        <v>Page don't print of 5, Line 1 , Col (a)</v>
      </c>
      <c r="G19" s="50">
        <f>+'FY 2025 -group a'!J24</f>
        <v>122335130.88999999</v>
      </c>
      <c r="I19" s="541" t="s">
        <v>406</v>
      </c>
      <c r="J19" s="542"/>
      <c r="K19" s="542"/>
      <c r="L19" s="543"/>
    </row>
    <row r="20" spans="1:12" x14ac:dyDescent="0.25">
      <c r="A20" s="22">
        <f t="shared" si="0"/>
        <v>2</v>
      </c>
      <c r="C20" s="45" t="s">
        <v>407</v>
      </c>
      <c r="D20" s="178"/>
      <c r="E20" t="s">
        <v>378</v>
      </c>
      <c r="G20" s="50">
        <f>-'Hard Coded'!D62*1000</f>
        <v>11350000</v>
      </c>
      <c r="I20" s="51"/>
      <c r="L20" s="52"/>
    </row>
    <row r="21" spans="1:12" x14ac:dyDescent="0.25">
      <c r="A21" s="22">
        <f t="shared" si="0"/>
        <v>3</v>
      </c>
      <c r="C21" t="s">
        <v>408</v>
      </c>
      <c r="D21" s="22" t="s">
        <v>409</v>
      </c>
      <c r="G21" s="176">
        <f>+G19+G20</f>
        <v>133685130.88999999</v>
      </c>
      <c r="I21" s="51" t="s">
        <v>410</v>
      </c>
      <c r="K21" s="4">
        <f>G43</f>
        <v>47110639.889999986</v>
      </c>
      <c r="L21" s="52"/>
    </row>
    <row r="22" spans="1:12" x14ac:dyDescent="0.25">
      <c r="A22" s="22">
        <f t="shared" si="0"/>
        <v>4</v>
      </c>
      <c r="C22" t="s">
        <v>127</v>
      </c>
      <c r="D22" s="22" t="s">
        <v>411</v>
      </c>
      <c r="E22" t="s">
        <v>412</v>
      </c>
      <c r="G22" s="66">
        <v>0.64759999999999995</v>
      </c>
      <c r="I22" s="51"/>
      <c r="K22" s="22" t="s">
        <v>413</v>
      </c>
      <c r="L22" s="177" t="s">
        <v>414</v>
      </c>
    </row>
    <row r="23" spans="1:12" x14ac:dyDescent="0.25">
      <c r="A23" s="22">
        <f t="shared" si="0"/>
        <v>5</v>
      </c>
      <c r="C23" t="s">
        <v>203</v>
      </c>
      <c r="D23" s="22" t="s">
        <v>415</v>
      </c>
      <c r="G23" s="50">
        <f>ROUND(G21*G22,0)</f>
        <v>86574491</v>
      </c>
      <c r="I23" s="51" t="s">
        <v>416</v>
      </c>
      <c r="L23" s="52"/>
    </row>
    <row r="24" spans="1:12" x14ac:dyDescent="0.25">
      <c r="A24" s="22">
        <f t="shared" si="0"/>
        <v>6</v>
      </c>
      <c r="D24" s="22"/>
      <c r="G24" s="50"/>
      <c r="I24" s="136" t="s">
        <v>417</v>
      </c>
      <c r="J24" s="1">
        <v>3.7499999999999999E-2</v>
      </c>
      <c r="K24" s="4">
        <f>$K$21*J24</f>
        <v>1766648.9958749993</v>
      </c>
      <c r="L24" s="53">
        <f>G50</f>
        <v>82418776.038368672</v>
      </c>
    </row>
    <row r="25" spans="1:12" x14ac:dyDescent="0.25">
      <c r="A25" s="22">
        <f t="shared" si="0"/>
        <v>7</v>
      </c>
      <c r="B25" t="s">
        <v>418</v>
      </c>
      <c r="D25" s="22"/>
      <c r="G25" s="50"/>
      <c r="I25" s="136" t="s">
        <v>419</v>
      </c>
      <c r="J25" s="1">
        <v>7.2190000000000004E-2</v>
      </c>
      <c r="K25" s="4">
        <f t="shared" ref="K25:K44" si="1">$K$21*J25</f>
        <v>3400917.0936590992</v>
      </c>
      <c r="L25" s="53">
        <f t="shared" ref="L25:L44" si="2">L24+K25</f>
        <v>85819693.132027775</v>
      </c>
    </row>
    <row r="26" spans="1:12" x14ac:dyDescent="0.25">
      <c r="A26" s="22">
        <f t="shared" si="0"/>
        <v>8</v>
      </c>
      <c r="C26" t="s">
        <v>420</v>
      </c>
      <c r="D26" s="42" t="s">
        <v>421</v>
      </c>
      <c r="G26" s="50">
        <f>+G20</f>
        <v>11350000</v>
      </c>
      <c r="I26" s="136" t="s">
        <v>422</v>
      </c>
      <c r="J26" s="1">
        <v>6.6769999999999996E-2</v>
      </c>
      <c r="K26" s="4">
        <f t="shared" si="1"/>
        <v>3145577.4254552987</v>
      </c>
      <c r="L26" s="53">
        <f t="shared" si="2"/>
        <v>88965270.557483077</v>
      </c>
    </row>
    <row r="27" spans="1:12" x14ac:dyDescent="0.25">
      <c r="A27" s="22">
        <f t="shared" si="0"/>
        <v>9</v>
      </c>
      <c r="D27" s="22"/>
      <c r="G27" s="50"/>
      <c r="I27" s="136" t="s">
        <v>423</v>
      </c>
      <c r="J27" s="1">
        <v>6.1769999999999999E-2</v>
      </c>
      <c r="K27" s="4">
        <f t="shared" si="1"/>
        <v>2910024.226005299</v>
      </c>
      <c r="L27" s="53">
        <f t="shared" si="2"/>
        <v>91875294.783488378</v>
      </c>
    </row>
    <row r="28" spans="1:12" x14ac:dyDescent="0.25">
      <c r="A28" s="22">
        <f t="shared" si="0"/>
        <v>10</v>
      </c>
      <c r="B28" t="s">
        <v>196</v>
      </c>
      <c r="D28" s="22"/>
      <c r="G28" s="50"/>
      <c r="I28" s="136" t="s">
        <v>424</v>
      </c>
      <c r="J28" s="1">
        <v>5.713E-2</v>
      </c>
      <c r="K28" s="4">
        <f t="shared" si="1"/>
        <v>2691430.8569156993</v>
      </c>
      <c r="L28" s="53">
        <f t="shared" si="2"/>
        <v>94566725.640404075</v>
      </c>
    </row>
    <row r="29" spans="1:12" x14ac:dyDescent="0.25">
      <c r="A29" s="22">
        <f t="shared" si="0"/>
        <v>11</v>
      </c>
      <c r="C29" t="s">
        <v>408</v>
      </c>
      <c r="D29" s="22" t="s">
        <v>425</v>
      </c>
      <c r="G29" s="50">
        <f>G21</f>
        <v>133685130.88999999</v>
      </c>
      <c r="I29" s="136" t="s">
        <v>426</v>
      </c>
      <c r="J29" s="1">
        <v>5.2850000000000001E-2</v>
      </c>
      <c r="K29" s="4">
        <f t="shared" si="1"/>
        <v>2489797.3181864992</v>
      </c>
      <c r="L29" s="53">
        <f t="shared" si="2"/>
        <v>97056522.958590567</v>
      </c>
    </row>
    <row r="30" spans="1:12" x14ac:dyDescent="0.25">
      <c r="A30" s="22">
        <f t="shared" si="0"/>
        <v>12</v>
      </c>
      <c r="C30" t="s">
        <v>427</v>
      </c>
      <c r="D30" s="22" t="s">
        <v>428</v>
      </c>
      <c r="G30" s="54">
        <f>G23</f>
        <v>86574491</v>
      </c>
      <c r="I30" s="136" t="s">
        <v>429</v>
      </c>
      <c r="J30" s="1">
        <v>4.888E-2</v>
      </c>
      <c r="K30" s="4">
        <f t="shared" si="1"/>
        <v>2302768.0778231993</v>
      </c>
      <c r="L30" s="53">
        <f t="shared" si="2"/>
        <v>99359291.036413759</v>
      </c>
    </row>
    <row r="31" spans="1:12" x14ac:dyDescent="0.25">
      <c r="A31" s="22">
        <f t="shared" si="0"/>
        <v>13</v>
      </c>
      <c r="C31" t="s">
        <v>430</v>
      </c>
      <c r="D31" s="22" t="s">
        <v>431</v>
      </c>
      <c r="G31" s="50">
        <f>+G29-G30</f>
        <v>47110639.889999986</v>
      </c>
      <c r="I31" s="136" t="s">
        <v>432</v>
      </c>
      <c r="J31" s="1">
        <v>4.5220000000000003E-2</v>
      </c>
      <c r="K31" s="4">
        <f t="shared" si="1"/>
        <v>2130343.1358257993</v>
      </c>
      <c r="L31" s="53">
        <f t="shared" si="2"/>
        <v>101489634.17223956</v>
      </c>
    </row>
    <row r="32" spans="1:12" x14ac:dyDescent="0.25">
      <c r="A32" s="22">
        <f t="shared" si="0"/>
        <v>14</v>
      </c>
      <c r="C32" t="s">
        <v>433</v>
      </c>
      <c r="D32" s="22" t="s">
        <v>411</v>
      </c>
      <c r="G32" s="66">
        <v>0</v>
      </c>
      <c r="I32" s="136" t="s">
        <v>434</v>
      </c>
      <c r="J32" s="1">
        <v>4.462E-2</v>
      </c>
      <c r="K32" s="4">
        <f t="shared" si="1"/>
        <v>2102076.7518917993</v>
      </c>
      <c r="L32" s="53">
        <f t="shared" si="2"/>
        <v>103591710.92413136</v>
      </c>
    </row>
    <row r="33" spans="1:12" x14ac:dyDescent="0.25">
      <c r="A33" s="22">
        <f t="shared" si="0"/>
        <v>15</v>
      </c>
      <c r="C33" t="s">
        <v>435</v>
      </c>
      <c r="D33" s="22" t="s">
        <v>436</v>
      </c>
      <c r="G33" s="50">
        <f>+G31*G32</f>
        <v>0</v>
      </c>
      <c r="I33" s="136" t="s">
        <v>437</v>
      </c>
      <c r="J33" s="1">
        <v>4.4609999999999997E-2</v>
      </c>
      <c r="K33" s="4">
        <f t="shared" si="1"/>
        <v>2101605.6454928992</v>
      </c>
      <c r="L33" s="53">
        <f t="shared" si="2"/>
        <v>105693316.56962426</v>
      </c>
    </row>
    <row r="34" spans="1:12" x14ac:dyDescent="0.25">
      <c r="A34" s="22">
        <f t="shared" si="0"/>
        <v>16</v>
      </c>
      <c r="C34" t="s">
        <v>438</v>
      </c>
      <c r="D34" s="22" t="s">
        <v>411</v>
      </c>
      <c r="G34" s="25">
        <v>0</v>
      </c>
      <c r="I34" s="136" t="s">
        <v>439</v>
      </c>
      <c r="J34" s="1">
        <v>4.462E-2</v>
      </c>
      <c r="K34" s="4">
        <f t="shared" si="1"/>
        <v>2102076.7518917993</v>
      </c>
      <c r="L34" s="53">
        <f t="shared" si="2"/>
        <v>107795393.32151607</v>
      </c>
    </row>
    <row r="35" spans="1:12" x14ac:dyDescent="0.25">
      <c r="A35" s="22">
        <f t="shared" si="0"/>
        <v>17</v>
      </c>
      <c r="C35" t="s">
        <v>440</v>
      </c>
      <c r="D35" s="22" t="s">
        <v>411</v>
      </c>
      <c r="G35" s="66">
        <v>0</v>
      </c>
      <c r="I35" s="136" t="s">
        <v>441</v>
      </c>
      <c r="J35" s="1">
        <v>4.4609999999999997E-2</v>
      </c>
      <c r="K35" s="4">
        <f t="shared" si="1"/>
        <v>2101605.6454928992</v>
      </c>
      <c r="L35" s="53">
        <f t="shared" si="2"/>
        <v>109896998.96700896</v>
      </c>
    </row>
    <row r="36" spans="1:12" x14ac:dyDescent="0.25">
      <c r="A36" s="22">
        <f t="shared" si="0"/>
        <v>18</v>
      </c>
      <c r="C36" t="s">
        <v>442</v>
      </c>
      <c r="D36" s="22" t="s">
        <v>443</v>
      </c>
      <c r="G36" s="25">
        <f>+G34+G35</f>
        <v>0</v>
      </c>
      <c r="I36" s="136" t="s">
        <v>444</v>
      </c>
      <c r="J36" s="1">
        <v>4.462E-2</v>
      </c>
      <c r="K36" s="4">
        <f t="shared" si="1"/>
        <v>2102076.7518917993</v>
      </c>
      <c r="L36" s="53">
        <f t="shared" si="2"/>
        <v>111999075.71890077</v>
      </c>
    </row>
    <row r="37" spans="1:12" x14ac:dyDescent="0.25">
      <c r="A37" s="22">
        <f t="shared" si="0"/>
        <v>19</v>
      </c>
      <c r="C37" t="s">
        <v>196</v>
      </c>
      <c r="D37" s="22" t="s">
        <v>445</v>
      </c>
      <c r="G37" s="50">
        <f>ROUND(G33*G36,0)</f>
        <v>0</v>
      </c>
      <c r="I37" s="136" t="s">
        <v>446</v>
      </c>
      <c r="J37" s="1">
        <v>4.4609999999999997E-2</v>
      </c>
      <c r="K37" s="4">
        <f t="shared" si="1"/>
        <v>2101605.6454928992</v>
      </c>
      <c r="L37" s="53">
        <f t="shared" si="2"/>
        <v>114100681.36439367</v>
      </c>
    </row>
    <row r="38" spans="1:12" x14ac:dyDescent="0.25">
      <c r="A38" s="22">
        <f t="shared" si="0"/>
        <v>20</v>
      </c>
      <c r="D38" s="22"/>
      <c r="G38" s="50"/>
      <c r="I38" s="136" t="s">
        <v>447</v>
      </c>
      <c r="J38" s="1">
        <v>4.462E-2</v>
      </c>
      <c r="K38" s="4">
        <f t="shared" si="1"/>
        <v>2102076.7518917993</v>
      </c>
      <c r="L38" s="53">
        <f t="shared" si="2"/>
        <v>116202758.11628547</v>
      </c>
    </row>
    <row r="39" spans="1:12" x14ac:dyDescent="0.25">
      <c r="A39" s="22">
        <f t="shared" si="0"/>
        <v>21</v>
      </c>
      <c r="B39" t="s">
        <v>448</v>
      </c>
      <c r="D39" s="22"/>
      <c r="G39" s="50"/>
      <c r="I39" s="136" t="s">
        <v>449</v>
      </c>
      <c r="J39" s="1">
        <v>4.4609999999999997E-2</v>
      </c>
      <c r="K39" s="4">
        <f t="shared" si="1"/>
        <v>2101605.6454928992</v>
      </c>
      <c r="L39" s="53">
        <f t="shared" si="2"/>
        <v>118304363.76177837</v>
      </c>
    </row>
    <row r="40" spans="1:12" x14ac:dyDescent="0.25">
      <c r="A40" s="22">
        <f t="shared" si="0"/>
        <v>22</v>
      </c>
      <c r="C40" t="s">
        <v>408</v>
      </c>
      <c r="D40" s="22" t="s">
        <v>425</v>
      </c>
      <c r="G40" s="50">
        <f>G21</f>
        <v>133685130.88999999</v>
      </c>
      <c r="I40" s="136" t="s">
        <v>450</v>
      </c>
      <c r="J40" s="1">
        <v>4.462E-2</v>
      </c>
      <c r="K40" s="4">
        <f t="shared" si="1"/>
        <v>2102076.7518917993</v>
      </c>
      <c r="L40" s="53">
        <f t="shared" si="2"/>
        <v>120406440.51367018</v>
      </c>
    </row>
    <row r="41" spans="1:12" x14ac:dyDescent="0.25">
      <c r="A41" s="22">
        <f t="shared" si="0"/>
        <v>23</v>
      </c>
      <c r="C41" t="s">
        <v>427</v>
      </c>
      <c r="D41" s="22" t="s">
        <v>428</v>
      </c>
      <c r="G41" s="50">
        <f>G23</f>
        <v>86574491</v>
      </c>
      <c r="I41" s="136" t="s">
        <v>451</v>
      </c>
      <c r="J41" s="1">
        <v>4.4609999999999997E-2</v>
      </c>
      <c r="K41" s="4">
        <f t="shared" si="1"/>
        <v>2101605.6454928992</v>
      </c>
      <c r="L41" s="53">
        <f t="shared" si="2"/>
        <v>122508046.15916307</v>
      </c>
    </row>
    <row r="42" spans="1:12" x14ac:dyDescent="0.25">
      <c r="A42" s="22">
        <f t="shared" si="0"/>
        <v>24</v>
      </c>
      <c r="C42" t="s">
        <v>452</v>
      </c>
      <c r="D42" s="22" t="s">
        <v>453</v>
      </c>
      <c r="G42" s="54">
        <f>G37</f>
        <v>0</v>
      </c>
      <c r="I42" s="136" t="s">
        <v>454</v>
      </c>
      <c r="J42" s="1">
        <v>4.462E-2</v>
      </c>
      <c r="K42" s="4">
        <f t="shared" si="1"/>
        <v>2102076.7518917993</v>
      </c>
      <c r="L42" s="53">
        <f t="shared" si="2"/>
        <v>124610122.91105488</v>
      </c>
    </row>
    <row r="43" spans="1:12" x14ac:dyDescent="0.25">
      <c r="A43" s="22">
        <f t="shared" si="0"/>
        <v>25</v>
      </c>
      <c r="C43" t="s">
        <v>455</v>
      </c>
      <c r="D43" s="22" t="s">
        <v>456</v>
      </c>
      <c r="G43" s="50">
        <f>+G40-G41-G42</f>
        <v>47110639.889999986</v>
      </c>
      <c r="I43" s="136" t="s">
        <v>457</v>
      </c>
      <c r="J43" s="1">
        <v>4.4609999999999997E-2</v>
      </c>
      <c r="K43" s="4">
        <f t="shared" si="1"/>
        <v>2101605.6454928992</v>
      </c>
      <c r="L43" s="53">
        <f t="shared" si="2"/>
        <v>126711728.55654778</v>
      </c>
    </row>
    <row r="44" spans="1:12" x14ac:dyDescent="0.25">
      <c r="A44" s="22">
        <f t="shared" si="0"/>
        <v>26</v>
      </c>
      <c r="C44" t="s">
        <v>458</v>
      </c>
      <c r="D44" s="22" t="s">
        <v>459</v>
      </c>
      <c r="G44" s="66">
        <f>J24</f>
        <v>3.7499999999999999E-2</v>
      </c>
      <c r="I44" s="136" t="s">
        <v>460</v>
      </c>
      <c r="J44" s="2">
        <v>2.231E-2</v>
      </c>
      <c r="K44" s="35">
        <f t="shared" si="1"/>
        <v>1051038.3759458996</v>
      </c>
      <c r="L44" s="53">
        <f t="shared" si="2"/>
        <v>127762766.93249367</v>
      </c>
    </row>
    <row r="45" spans="1:12" ht="15.75" thickBot="1" x14ac:dyDescent="0.3">
      <c r="A45" s="22">
        <f t="shared" si="0"/>
        <v>27</v>
      </c>
      <c r="C45" t="s">
        <v>448</v>
      </c>
      <c r="D45" s="22" t="s">
        <v>461</v>
      </c>
      <c r="G45" s="50">
        <f>ROUND(G43*G44,0)</f>
        <v>1766649</v>
      </c>
      <c r="I45" s="55"/>
      <c r="J45" s="56">
        <f>SUM(J24:J44)</f>
        <v>1.0000000000000002</v>
      </c>
      <c r="K45" s="57">
        <f>SUM(K24:K44)</f>
        <v>47110639.889999971</v>
      </c>
      <c r="L45" s="58"/>
    </row>
    <row r="46" spans="1:12" x14ac:dyDescent="0.25">
      <c r="A46" s="22">
        <f t="shared" si="0"/>
        <v>28</v>
      </c>
      <c r="D46" s="22"/>
      <c r="G46" s="50"/>
    </row>
    <row r="47" spans="1:12" x14ac:dyDescent="0.25">
      <c r="A47" s="22">
        <f t="shared" si="0"/>
        <v>29</v>
      </c>
      <c r="C47" t="s">
        <v>462</v>
      </c>
      <c r="D47" s="22" t="s">
        <v>411</v>
      </c>
      <c r="E47" t="s">
        <v>412</v>
      </c>
      <c r="G47" s="68">
        <f>Input_sheet!Q36</f>
        <v>0</v>
      </c>
      <c r="K47" s="4"/>
    </row>
    <row r="48" spans="1:12" x14ac:dyDescent="0.25">
      <c r="A48" s="22">
        <f t="shared" si="0"/>
        <v>30</v>
      </c>
      <c r="C48" t="s">
        <v>117</v>
      </c>
      <c r="D48" s="22" t="str">
        <f>CONCATENATE('FY 2025 -group a'!$N$7,", Line 7",", Col ",'FY 2025 -group a'!J17)</f>
        <v>Page don't print of 5, Line 7, Col (a)</v>
      </c>
      <c r="G48" s="4">
        <f>+'FY 2025 -group a'!J28</f>
        <v>5427636.0383686787</v>
      </c>
    </row>
    <row r="49" spans="1:11" x14ac:dyDescent="0.25">
      <c r="D49" s="22"/>
      <c r="G49" s="50"/>
      <c r="K49" s="4"/>
    </row>
    <row r="50" spans="1:11" ht="15.75" thickBot="1" x14ac:dyDescent="0.3">
      <c r="A50" s="22">
        <f>+A48+1</f>
        <v>31</v>
      </c>
      <c r="C50" t="s">
        <v>463</v>
      </c>
      <c r="D50" s="22" t="s">
        <v>464</v>
      </c>
      <c r="G50" s="59">
        <f>+G23+G37+G45+G47+G48-G26</f>
        <v>82418776.038368672</v>
      </c>
      <c r="K50" s="4"/>
    </row>
    <row r="51" spans="1:11" ht="15.75" thickTop="1" x14ac:dyDescent="0.25">
      <c r="G51" s="300"/>
    </row>
    <row r="52" spans="1:11" ht="48.75" customHeight="1" x14ac:dyDescent="0.25">
      <c r="B52" s="45" t="s">
        <v>378</v>
      </c>
      <c r="C52" s="540" t="s">
        <v>465</v>
      </c>
      <c r="D52" s="540"/>
      <c r="E52" s="540"/>
      <c r="F52" s="540"/>
      <c r="G52" s="540"/>
    </row>
    <row r="53" spans="1:11" ht="48.75" customHeight="1" x14ac:dyDescent="0.25">
      <c r="B53" t="s">
        <v>412</v>
      </c>
      <c r="C53" s="540" t="s">
        <v>466</v>
      </c>
      <c r="D53" s="540"/>
      <c r="E53" s="540"/>
      <c r="F53" s="540"/>
      <c r="G53" s="540"/>
    </row>
  </sheetData>
  <mergeCells count="7">
    <mergeCell ref="C52:G52"/>
    <mergeCell ref="C53:G53"/>
    <mergeCell ref="A9:L9"/>
    <mergeCell ref="A10:L10"/>
    <mergeCell ref="A11:L11"/>
    <mergeCell ref="A12:L12"/>
    <mergeCell ref="I19:L19"/>
  </mergeCells>
  <printOptions horizontalCentered="1"/>
  <pageMargins left="0.5" right="0.5" top="1.25" bottom="0.5" header="0.3" footer="0.3"/>
  <pageSetup scale="6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C1623-63A3-4104-8552-4DD5FD79130D}">
  <sheetPr>
    <tabColor theme="4" tint="0.59999389629810485"/>
    <pageSetUpPr fitToPage="1"/>
  </sheetPr>
  <dimension ref="A1:O91"/>
  <sheetViews>
    <sheetView workbookViewId="0"/>
  </sheetViews>
  <sheetFormatPr defaultColWidth="8.85546875" defaultRowHeight="15" x14ac:dyDescent="0.25"/>
  <cols>
    <col min="1" max="1" width="6.7109375" style="22" customWidth="1"/>
    <col min="2" max="2" width="3.42578125" customWidth="1"/>
    <col min="3" max="3" width="50.5703125" customWidth="1"/>
    <col min="4" max="4" width="17.42578125" customWidth="1"/>
    <col min="5" max="5" width="19" customWidth="1"/>
    <col min="6" max="6" width="2.42578125" customWidth="1"/>
    <col min="7" max="7" width="17.28515625" customWidth="1"/>
    <col min="8" max="8" width="14.85546875" hidden="1" customWidth="1"/>
    <col min="9" max="10" width="14.5703125" customWidth="1"/>
  </cols>
  <sheetData>
    <row r="1" spans="1:15" x14ac:dyDescent="0.25">
      <c r="G1" s="7" t="s">
        <v>268</v>
      </c>
      <c r="J1" s="7"/>
    </row>
    <row r="2" spans="1:15" x14ac:dyDescent="0.25">
      <c r="G2" s="7" t="s">
        <v>269</v>
      </c>
      <c r="J2" s="7"/>
    </row>
    <row r="3" spans="1:15" x14ac:dyDescent="0.25">
      <c r="G3" s="7" t="s">
        <v>270</v>
      </c>
      <c r="J3" s="7"/>
    </row>
    <row r="4" spans="1:15" x14ac:dyDescent="0.25">
      <c r="G4" s="7" t="s">
        <v>271</v>
      </c>
      <c r="J4" s="7"/>
    </row>
    <row r="5" spans="1:15" x14ac:dyDescent="0.25">
      <c r="G5" s="7" t="s">
        <v>272</v>
      </c>
      <c r="J5" s="7"/>
    </row>
    <row r="6" spans="1:15" x14ac:dyDescent="0.25">
      <c r="G6" s="7" t="s">
        <v>273</v>
      </c>
      <c r="J6" s="7"/>
    </row>
    <row r="7" spans="1:15" x14ac:dyDescent="0.25">
      <c r="G7" s="7" t="str">
        <f>+Index!C12</f>
        <v>Page don't print of 5</v>
      </c>
      <c r="J7" s="7"/>
    </row>
    <row r="9" spans="1:15" x14ac:dyDescent="0.25">
      <c r="A9" s="529" t="str">
        <f>+Index!G8</f>
        <v>The Narragansett Electric Company</v>
      </c>
      <c r="B9" s="529"/>
      <c r="C9" s="529"/>
      <c r="D9" s="529"/>
      <c r="E9" s="529"/>
      <c r="F9" s="529"/>
      <c r="G9" s="529"/>
      <c r="H9" s="6"/>
    </row>
    <row r="10" spans="1:15" x14ac:dyDescent="0.25">
      <c r="A10" s="529" t="str">
        <f>+Index!G9</f>
        <v>d/b/a Rhode Island Energy</v>
      </c>
      <c r="B10" s="529"/>
      <c r="C10" s="529"/>
      <c r="D10" s="529"/>
      <c r="E10" s="529"/>
      <c r="F10" s="529"/>
      <c r="G10" s="529"/>
      <c r="H10" s="6"/>
    </row>
    <row r="11" spans="1:15" x14ac:dyDescent="0.25">
      <c r="A11" s="529" t="str">
        <f>+Index!G10</f>
        <v>FY 2026 Gas ISR Revenue Requirement Plan Reconciliation Filing</v>
      </c>
      <c r="B11" s="529"/>
      <c r="C11" s="529"/>
      <c r="D11" s="529"/>
      <c r="E11" s="529"/>
      <c r="F11" s="529"/>
      <c r="G11" s="529"/>
      <c r="H11" s="6"/>
    </row>
    <row r="12" spans="1:15" x14ac:dyDescent="0.25">
      <c r="A12" s="529" t="str">
        <f>+Index!A12</f>
        <v>Calculation of Net Deferred Tax Reserve Proration on FY 2026 Incremental Capital Investments</v>
      </c>
      <c r="B12" s="529"/>
      <c r="C12" s="529"/>
      <c r="D12" s="529"/>
      <c r="E12" s="529"/>
      <c r="F12" s="529"/>
      <c r="G12" s="529"/>
      <c r="H12" s="6"/>
    </row>
    <row r="13" spans="1:15" x14ac:dyDescent="0.25">
      <c r="J13" s="143"/>
      <c r="K13" s="143"/>
      <c r="O13" s="143"/>
    </row>
    <row r="15" spans="1:15" x14ac:dyDescent="0.25">
      <c r="G15" s="19" t="s">
        <v>9</v>
      </c>
      <c r="H15" s="19"/>
      <c r="I15" s="22"/>
      <c r="J15" s="19"/>
      <c r="K15" s="22"/>
      <c r="L15" s="22"/>
      <c r="M15" s="19"/>
      <c r="N15" s="22"/>
    </row>
    <row r="16" spans="1:15" ht="30" x14ac:dyDescent="0.25">
      <c r="A16" s="22" t="s">
        <v>163</v>
      </c>
      <c r="G16" s="138" t="s">
        <v>467</v>
      </c>
      <c r="H16" s="138" t="s">
        <v>468</v>
      </c>
      <c r="J16" s="19"/>
    </row>
    <row r="17" spans="1:10" x14ac:dyDescent="0.25">
      <c r="A17" s="11" t="s">
        <v>164</v>
      </c>
      <c r="B17" s="6"/>
      <c r="C17" s="6" t="s">
        <v>194</v>
      </c>
    </row>
    <row r="18" spans="1:10" ht="30" customHeight="1" x14ac:dyDescent="0.25">
      <c r="A18" s="22">
        <v>1</v>
      </c>
      <c r="C18" t="s">
        <v>195</v>
      </c>
      <c r="D18" s="527" t="str">
        <f>CONCATENATE('FY 2025 -group a'!N7,", Line ",'FY 2025 -group a'!A38,", Col ",'FY 2025 -group a'!J17)</f>
        <v>Page don't print of 5, Line 12, Col (a)</v>
      </c>
      <c r="E18" s="527"/>
      <c r="G18" s="4">
        <f>+'FY 2025 -group a'!J39</f>
        <v>2632075.0605759993</v>
      </c>
      <c r="H18" s="4" t="e">
        <f>+'FY 2025 -group a'!#REF!</f>
        <v>#REF!</v>
      </c>
      <c r="I18" s="103"/>
      <c r="J18" s="4"/>
    </row>
    <row r="19" spans="1:10" x14ac:dyDescent="0.25">
      <c r="A19" s="22">
        <f t="shared" ref="A19:A24" si="0">+A18+1</f>
        <v>2</v>
      </c>
      <c r="C19" t="s">
        <v>196</v>
      </c>
      <c r="D19" s="527" t="str">
        <f>CONCATENATE("- ",'FY2025 Tax Depr GrpA Above Cap'!L7,", Line ",'FY2025 Tax Depr GrpA Above Cap'!A37," ,Col ",'FY2025 Tax Depr GrpA Above Cap'!G17)</f>
        <v>- Page don't print of 5, Line 19 ,Col (a)</v>
      </c>
      <c r="E19" s="527"/>
      <c r="G19" s="46"/>
      <c r="I19" s="103"/>
      <c r="J19" s="46"/>
    </row>
    <row r="20" spans="1:10" x14ac:dyDescent="0.25">
      <c r="A20" s="22">
        <f t="shared" si="0"/>
        <v>3</v>
      </c>
      <c r="C20" t="s">
        <v>197</v>
      </c>
      <c r="D20" s="528" t="str">
        <f>CONCATENATE("- ",'FY2025 Tax Depr GrpA Above Cap'!L7,", Col ",'FY2025 Tax Depr GrpA Above Cap'!G17,", Line ",'FY2025 Tax Depr GrpA Above Cap'!A45)</f>
        <v>- Page don't print of 5, Col (a), Line 27</v>
      </c>
      <c r="E20" s="528"/>
      <c r="G20" s="4">
        <f>-'FY2025 Tax Depr GrpA Above Cap'!K24</f>
        <v>-1766648.9958749993</v>
      </c>
      <c r="H20" s="4">
        <f>-'FY2025 Tax Depr GrpA Above Cap'!K25</f>
        <v>-3400917.0936590992</v>
      </c>
      <c r="I20" s="103"/>
      <c r="J20" s="4"/>
    </row>
    <row r="21" spans="1:10" x14ac:dyDescent="0.25">
      <c r="A21" s="22">
        <f t="shared" si="0"/>
        <v>4</v>
      </c>
      <c r="C21" t="s">
        <v>469</v>
      </c>
      <c r="D21" s="527" t="str">
        <f>CONCATENATE("- ",'FY2025 Tax Depr GrpA Above Cap'!L7,", Line ",'FY2025 Tax Depr GrpA Above Cap'!A47,",Col ",'FY2025 Tax Depr GrpA Above Cap'!G17)</f>
        <v>- Page don't print of 5, Line 29,Col (a)</v>
      </c>
      <c r="E21" s="527"/>
      <c r="G21" s="4">
        <f>+'FY2025 Tax Depr GrpA Above Cap'!G47</f>
        <v>0</v>
      </c>
      <c r="I21" s="103"/>
      <c r="J21" s="4"/>
    </row>
    <row r="22" spans="1:10" x14ac:dyDescent="0.25">
      <c r="A22" s="22">
        <f t="shared" si="0"/>
        <v>5</v>
      </c>
      <c r="C22" t="s">
        <v>199</v>
      </c>
      <c r="D22" s="526" t="str">
        <f>CONCATENATE("Sum of Lines ",A18," through ",A21)</f>
        <v>Sum of Lines 1 through 4</v>
      </c>
      <c r="E22" s="526"/>
      <c r="G22" s="140">
        <f>SUM(G18:G21)</f>
        <v>865426.064701</v>
      </c>
      <c r="H22" s="4" t="e">
        <f>SUM(H18:H21)</f>
        <v>#REF!</v>
      </c>
      <c r="I22" s="103"/>
      <c r="J22" s="4"/>
    </row>
    <row r="23" spans="1:10" x14ac:dyDescent="0.25">
      <c r="A23" s="22">
        <f t="shared" si="0"/>
        <v>6</v>
      </c>
      <c r="C23" t="s">
        <v>200</v>
      </c>
      <c r="D23" s="526"/>
      <c r="E23" s="526"/>
      <c r="G23" s="131">
        <v>0.21</v>
      </c>
      <c r="H23" s="131">
        <v>0.21</v>
      </c>
      <c r="J23" s="131"/>
    </row>
    <row r="24" spans="1:10" x14ac:dyDescent="0.25">
      <c r="A24" s="22">
        <f t="shared" si="0"/>
        <v>7</v>
      </c>
      <c r="C24" t="s">
        <v>201</v>
      </c>
      <c r="D24" s="526" t="str">
        <f>CONCATENATE("Line ", A22, " × Line ", A23)</f>
        <v>Line 5 × Line 6</v>
      </c>
      <c r="E24" s="526"/>
      <c r="G24" s="140">
        <f>+G22*G23</f>
        <v>181739.47358721</v>
      </c>
      <c r="H24" s="4" t="e">
        <f>+H22*H23</f>
        <v>#REF!</v>
      </c>
      <c r="I24" s="103"/>
      <c r="J24" s="4"/>
    </row>
    <row r="25" spans="1:10" x14ac:dyDescent="0.25">
      <c r="D25" s="526"/>
      <c r="E25" s="526"/>
    </row>
    <row r="26" spans="1:10" x14ac:dyDescent="0.25">
      <c r="C26" t="s">
        <v>202</v>
      </c>
      <c r="D26" s="526"/>
      <c r="E26" s="526"/>
    </row>
    <row r="27" spans="1:10" x14ac:dyDescent="0.25">
      <c r="A27" s="22">
        <f>+A24+1</f>
        <v>8</v>
      </c>
      <c r="C27" t="s">
        <v>203</v>
      </c>
      <c r="D27" s="527" t="str">
        <f>CONCATENATE("- ",'FY2025 Tax Depr GrpA Above Cap'!L7,", Line ",'FY2025 Tax Depr GrpA Above Cap'!A23,", Col ",'FY2025 Tax Depr GrpA Above Cap'!G17,", Then = 0")</f>
        <v>- Page don't print of 5, Line 5, Col (a), Then = 0</v>
      </c>
      <c r="E27" s="527"/>
      <c r="G27" s="4">
        <f>-'FY2025 Tax Depr GrpA Above Cap'!G23</f>
        <v>-86574491</v>
      </c>
      <c r="I27" s="103"/>
    </row>
    <row r="28" spans="1:10" x14ac:dyDescent="0.25">
      <c r="A28" s="22">
        <f t="shared" ref="A28:A32" si="1">+A27+1</f>
        <v>9</v>
      </c>
      <c r="C28" t="s">
        <v>470</v>
      </c>
      <c r="D28" s="527" t="str">
        <f>CONCATENATE('FY2025 Tax Depr GrpA Above Cap'!L7,", Line ",'FY2025 Tax Depr GrpA Above Cap'!A26,", Col ",'FY2025 Tax Depr GrpA Above Cap'!G17,", Then = 0")</f>
        <v>Page don't print of 5, Line 8, Col (a), Then = 0</v>
      </c>
      <c r="E28" s="527"/>
      <c r="G28" s="4">
        <f>+'FY2025 Tax Depr GrpA Above Cap'!G26</f>
        <v>11350000</v>
      </c>
      <c r="I28" s="103"/>
    </row>
    <row r="29" spans="1:10" x14ac:dyDescent="0.25">
      <c r="A29" s="22">
        <f t="shared" si="1"/>
        <v>10</v>
      </c>
      <c r="C29" t="s">
        <v>117</v>
      </c>
      <c r="D29" s="527" t="str">
        <f>CONCATENATE("- ",'FY 2025 -group a'!N7,", Line ",'FY 2025 -group a'!A28,", Col ",'FY 2025 -group a'!J17,", Then = 0")</f>
        <v>- Page don't print of 5, Line 7, Col (a), Then = 0</v>
      </c>
      <c r="E29" s="527"/>
      <c r="G29" s="4">
        <f>-'FY 2025 -group a'!J28</f>
        <v>-5427636.0383686787</v>
      </c>
      <c r="I29" s="103"/>
    </row>
    <row r="30" spans="1:10" x14ac:dyDescent="0.25">
      <c r="A30" s="22">
        <f>+A29+1</f>
        <v>11</v>
      </c>
      <c r="C30" t="s">
        <v>199</v>
      </c>
      <c r="D30" s="526" t="str">
        <f xml:space="preserve"> CONCATENATE("Line ", A27, " + Line ", A28, " + Line ",A29)</f>
        <v>Line 8 + Line 9 + Line 10</v>
      </c>
      <c r="E30" s="526"/>
      <c r="G30" s="140">
        <f>SUM(G27:G29)</f>
        <v>-80652127.038368672</v>
      </c>
      <c r="H30" s="4">
        <f>SUM(H27:H29)</f>
        <v>0</v>
      </c>
      <c r="I30" s="103"/>
      <c r="J30" s="4"/>
    </row>
    <row r="31" spans="1:10" x14ac:dyDescent="0.25">
      <c r="A31" s="22">
        <f t="shared" si="1"/>
        <v>12</v>
      </c>
      <c r="C31" t="s">
        <v>200</v>
      </c>
      <c r="D31" s="526"/>
      <c r="E31" s="526"/>
      <c r="G31" s="131">
        <v>0.21</v>
      </c>
      <c r="H31" s="131">
        <v>0.21</v>
      </c>
      <c r="J31" s="131"/>
    </row>
    <row r="32" spans="1:10" x14ac:dyDescent="0.25">
      <c r="A32" s="22">
        <f t="shared" si="1"/>
        <v>13</v>
      </c>
      <c r="C32" t="s">
        <v>201</v>
      </c>
      <c r="D32" s="526" t="str">
        <f>CONCATENATE("Line ", A30, " × Line ", A31)</f>
        <v>Line 11 × Line 12</v>
      </c>
      <c r="E32" s="526"/>
      <c r="G32" s="140">
        <f t="shared" ref="G32:H32" si="2">G30*G31</f>
        <v>-16936946.678057421</v>
      </c>
      <c r="H32" s="4">
        <f t="shared" si="2"/>
        <v>0</v>
      </c>
      <c r="J32" s="4"/>
    </row>
    <row r="33" spans="1:10" x14ac:dyDescent="0.25">
      <c r="D33" s="526"/>
      <c r="E33" s="526"/>
    </row>
    <row r="34" spans="1:10" x14ac:dyDescent="0.25">
      <c r="A34" s="22">
        <f>+A32+1</f>
        <v>14</v>
      </c>
      <c r="C34" t="s">
        <v>205</v>
      </c>
      <c r="D34" s="526" t="str">
        <f>CONCATENATE("Line ", A24, " + Line ", A32)</f>
        <v>Line 7 + Line 13</v>
      </c>
      <c r="E34" s="526"/>
      <c r="G34" s="4">
        <f>+G32+G24</f>
        <v>-16755207.204470212</v>
      </c>
      <c r="H34" s="4" t="e">
        <f>+H32+H24</f>
        <v>#REF!</v>
      </c>
      <c r="I34" s="103"/>
      <c r="J34" s="4"/>
    </row>
    <row r="35" spans="1:10" x14ac:dyDescent="0.25">
      <c r="A35" s="22">
        <f>+A34+1</f>
        <v>15</v>
      </c>
      <c r="C35" t="s">
        <v>206</v>
      </c>
      <c r="D35" s="526" t="str">
        <f>CONCATENATE("- ",'FY 2025 -group a'!N7,", Line ",'FY 2025 -group a'!A44," , Col ",'FY 2025 -group a'!J17)</f>
        <v>- Page don't print of 5, Line 17 , Col (a)</v>
      </c>
      <c r="E35" s="526"/>
      <c r="G35" s="4">
        <f>+'FY 2025 -group a'!J44</f>
        <v>0</v>
      </c>
      <c r="H35" s="4"/>
      <c r="I35" s="103"/>
      <c r="J35" s="4"/>
    </row>
    <row r="36" spans="1:10" x14ac:dyDescent="0.25">
      <c r="A36" s="22">
        <f>+A35+1</f>
        <v>16</v>
      </c>
      <c r="C36" t="s">
        <v>207</v>
      </c>
      <c r="D36" s="526" t="str">
        <f>CONCATENATE("Line ", A34, " + Line ", A35)</f>
        <v>Line 14 + Line 15</v>
      </c>
      <c r="E36" s="526"/>
      <c r="G36" s="140">
        <f t="shared" ref="G36:H36" si="3">+G35+G34</f>
        <v>-16755207.204470212</v>
      </c>
      <c r="H36" s="4" t="e">
        <f t="shared" si="3"/>
        <v>#REF!</v>
      </c>
      <c r="J36" s="4"/>
    </row>
    <row r="37" spans="1:10" x14ac:dyDescent="0.25">
      <c r="D37" s="526"/>
      <c r="E37" s="526"/>
    </row>
    <row r="38" spans="1:10" x14ac:dyDescent="0.25">
      <c r="C38" t="s">
        <v>471</v>
      </c>
      <c r="D38" s="526"/>
      <c r="E38" s="526"/>
    </row>
    <row r="39" spans="1:10" x14ac:dyDescent="0.25">
      <c r="A39" s="22">
        <f>+A36+1</f>
        <v>17</v>
      </c>
      <c r="C39" t="s">
        <v>209</v>
      </c>
      <c r="D39" s="526" t="str">
        <f>CONCATENATE("Line ", A22)</f>
        <v>Line 5</v>
      </c>
      <c r="E39" s="526"/>
      <c r="G39" s="4">
        <f>G22</f>
        <v>865426.064701</v>
      </c>
      <c r="H39" s="4" t="e">
        <f>H22</f>
        <v>#REF!</v>
      </c>
      <c r="I39" s="103"/>
      <c r="J39" s="4"/>
    </row>
    <row r="40" spans="1:10" x14ac:dyDescent="0.25">
      <c r="A40" s="22">
        <f>+A39+1</f>
        <v>18</v>
      </c>
      <c r="C40" t="s">
        <v>210</v>
      </c>
      <c r="D40" s="526" t="str">
        <f>CONCATENATE("Line ", A30)</f>
        <v>Line 11</v>
      </c>
      <c r="E40" s="526"/>
      <c r="G40" s="4">
        <f>G30</f>
        <v>-80652127.038368672</v>
      </c>
      <c r="H40" s="4">
        <f>H30</f>
        <v>0</v>
      </c>
      <c r="I40" s="103"/>
      <c r="J40" s="4"/>
    </row>
    <row r="41" spans="1:10" x14ac:dyDescent="0.25">
      <c r="A41" s="22">
        <f>+A40+1</f>
        <v>19</v>
      </c>
      <c r="C41" t="s">
        <v>211</v>
      </c>
      <c r="D41" s="526" t="str">
        <f>CONCATENATE("Line ", A39, " + Line ", A40)</f>
        <v>Line 17 + Line 18</v>
      </c>
      <c r="E41" s="526"/>
      <c r="G41" s="140">
        <f>SUM(G39:G40)</f>
        <v>-79786700.973667666</v>
      </c>
      <c r="H41" s="4" t="e">
        <f>SUM(H39:H40)</f>
        <v>#REF!</v>
      </c>
      <c r="I41" s="103"/>
      <c r="J41" s="4"/>
    </row>
    <row r="42" spans="1:10" x14ac:dyDescent="0.25">
      <c r="D42" s="526"/>
      <c r="E42" s="526"/>
    </row>
    <row r="43" spans="1:10" ht="14.1" customHeight="1" x14ac:dyDescent="0.25">
      <c r="A43" s="22">
        <f>+A41+1</f>
        <v>20</v>
      </c>
      <c r="C43" t="s">
        <v>472</v>
      </c>
      <c r="D43" s="527" t="str">
        <f>CONCATENATE("- ",'FY 2025 -group a'!N7,", Line ",'FY 2025 -group a'!A44,", Col ",'FY 2025 -group a'!J17," ÷ 21% ")</f>
        <v xml:space="preserve">- Page don't print of 5, Line 17, Col (a) ÷ 21% </v>
      </c>
      <c r="E43" s="527"/>
      <c r="G43" s="4">
        <f>-'FY 2025 -group a'!J44/0.21</f>
        <v>0</v>
      </c>
      <c r="H43" s="4" t="e">
        <f>-'FY 2025 -group a'!#REF!/0.21</f>
        <v>#REF!</v>
      </c>
      <c r="J43" s="4"/>
    </row>
    <row r="44" spans="1:10" x14ac:dyDescent="0.25">
      <c r="A44" s="22">
        <f>+A43+1</f>
        <v>21</v>
      </c>
      <c r="C44" t="s">
        <v>473</v>
      </c>
      <c r="D44" s="526" t="str">
        <f>CONCATENATE("(Line ", A40, " ÷ Line ", A41, " ) × Line ", A43)</f>
        <v>(Line 18 ÷ Line 19 ) × Line 20</v>
      </c>
      <c r="E44" s="526"/>
      <c r="G44" s="140">
        <f>+G40/G41*G43</f>
        <v>0</v>
      </c>
      <c r="H44" s="4" t="e">
        <f>+H40/H41*H43</f>
        <v>#REF!</v>
      </c>
      <c r="J44" s="4"/>
    </row>
    <row r="45" spans="1:10" x14ac:dyDescent="0.25">
      <c r="A45" s="22">
        <f>+A44+1</f>
        <v>22</v>
      </c>
      <c r="C45" t="s">
        <v>474</v>
      </c>
      <c r="D45" s="526" t="str">
        <f>CONCATENATE("(Line ", A39, " ÷ Line ", A41, " ) × Line ", A43)</f>
        <v>(Line 17 ÷ Line 19 ) × Line 20</v>
      </c>
      <c r="E45" s="526"/>
      <c r="G45" s="4">
        <f>+G39/G41*G43</f>
        <v>0</v>
      </c>
      <c r="H45" s="4" t="e">
        <f>+H39/H41*H43</f>
        <v>#REF!</v>
      </c>
      <c r="J45" s="4"/>
    </row>
    <row r="46" spans="1:10" x14ac:dyDescent="0.25">
      <c r="A46" s="22">
        <f>+A45+1</f>
        <v>23</v>
      </c>
      <c r="C46" t="s">
        <v>200</v>
      </c>
      <c r="G46" s="286">
        <v>0.21</v>
      </c>
      <c r="H46" s="131">
        <v>0.21</v>
      </c>
      <c r="J46" s="131"/>
    </row>
    <row r="47" spans="1:10" x14ac:dyDescent="0.25">
      <c r="A47" s="22">
        <f>+A46+1</f>
        <v>24</v>
      </c>
      <c r="C47" t="s">
        <v>215</v>
      </c>
      <c r="D47" s="526" t="str">
        <f>CONCATENATE("Line ", A45, " × Line ", A46)</f>
        <v>Line 22 × Line 23</v>
      </c>
      <c r="E47" s="526"/>
      <c r="G47" s="140">
        <f>G45*G46</f>
        <v>0</v>
      </c>
      <c r="H47" s="4" t="e">
        <f>H45*H46</f>
        <v>#REF!</v>
      </c>
      <c r="J47" s="4"/>
    </row>
    <row r="49" spans="1:10" x14ac:dyDescent="0.25">
      <c r="A49" s="22">
        <f>+A47+1</f>
        <v>25</v>
      </c>
      <c r="C49" t="s">
        <v>216</v>
      </c>
      <c r="D49" s="526" t="str">
        <f>CONCATENATE("Line ",A24," + Line ",A47)</f>
        <v>Line 7 + Line 24</v>
      </c>
      <c r="E49" s="526"/>
      <c r="G49" s="4">
        <f>+G47+G24</f>
        <v>181739.47358721</v>
      </c>
      <c r="H49" s="4" t="e">
        <f>+H47+H24</f>
        <v>#REF!</v>
      </c>
      <c r="J49" s="4"/>
    </row>
    <row r="51" spans="1:10" x14ac:dyDescent="0.25">
      <c r="D51" s="22" t="s">
        <v>10</v>
      </c>
      <c r="E51" s="22" t="s">
        <v>165</v>
      </c>
      <c r="F51" s="22"/>
      <c r="G51" s="22" t="s">
        <v>217</v>
      </c>
      <c r="H51" s="22"/>
      <c r="I51" s="22"/>
      <c r="J51" s="22"/>
    </row>
    <row r="52" spans="1:10" ht="30" x14ac:dyDescent="0.25">
      <c r="C52" s="6" t="s">
        <v>220</v>
      </c>
      <c r="D52" s="43" t="s">
        <v>221</v>
      </c>
      <c r="E52" s="43" t="s">
        <v>222</v>
      </c>
      <c r="G52" s="60" t="str">
        <f>G16</f>
        <v>Fiscal Year
2025</v>
      </c>
      <c r="H52" s="60" t="str">
        <f>H16</f>
        <v>Fiscal Year
2027</v>
      </c>
      <c r="J52" s="19"/>
    </row>
    <row r="53" spans="1:10" x14ac:dyDescent="0.25">
      <c r="A53" s="22">
        <f>+A49+1</f>
        <v>26</v>
      </c>
      <c r="C53" t="s">
        <v>226</v>
      </c>
      <c r="D53" s="22">
        <v>30</v>
      </c>
      <c r="E53" s="145">
        <f>SUM(D54:D64)/D65</f>
        <v>0.9178082191780822</v>
      </c>
      <c r="G53" s="4">
        <f>G$49/12*$E53</f>
        <v>13900.165217286609</v>
      </c>
      <c r="H53" s="4" t="e">
        <f>H$49/12*$E53</f>
        <v>#REF!</v>
      </c>
      <c r="J53" s="4"/>
    </row>
    <row r="54" spans="1:10" x14ac:dyDescent="0.25">
      <c r="A54" s="22">
        <f t="shared" ref="A54:A65" si="4">+A53+1</f>
        <v>27</v>
      </c>
      <c r="C54" t="s">
        <v>227</v>
      </c>
      <c r="D54" s="22">
        <v>31</v>
      </c>
      <c r="E54" s="145">
        <f>SUM(D55:D64)/D65</f>
        <v>0.83287671232876714</v>
      </c>
      <c r="G54" s="4">
        <f t="shared" ref="G54:H64" si="5">G$49/12*$E54</f>
        <v>12613.881271806356</v>
      </c>
      <c r="H54" s="4" t="e">
        <f>H$49/12*$E54</f>
        <v>#REF!</v>
      </c>
      <c r="J54" s="4"/>
    </row>
    <row r="55" spans="1:10" x14ac:dyDescent="0.25">
      <c r="A55" s="22">
        <f t="shared" si="4"/>
        <v>28</v>
      </c>
      <c r="C55" t="s">
        <v>228</v>
      </c>
      <c r="D55" s="22">
        <v>30</v>
      </c>
      <c r="E55" s="145">
        <f>SUM(D56:D64)/D65</f>
        <v>0.75068493150684934</v>
      </c>
      <c r="G55" s="4">
        <f t="shared" si="5"/>
        <v>11369.090356825465</v>
      </c>
      <c r="H55" s="4" t="e">
        <f>H$49/12*$E55</f>
        <v>#REF!</v>
      </c>
      <c r="J55" s="4"/>
    </row>
    <row r="56" spans="1:10" x14ac:dyDescent="0.25">
      <c r="A56" s="22">
        <f t="shared" si="4"/>
        <v>29</v>
      </c>
      <c r="C56" t="s">
        <v>229</v>
      </c>
      <c r="D56" s="22">
        <v>31</v>
      </c>
      <c r="E56" s="145">
        <f>SUM(D57:D64)/D65</f>
        <v>0.66575342465753429</v>
      </c>
      <c r="G56" s="4">
        <f t="shared" si="5"/>
        <v>10082.806411345213</v>
      </c>
      <c r="H56" s="4" t="e">
        <f t="shared" si="5"/>
        <v>#REF!</v>
      </c>
      <c r="J56" s="4"/>
    </row>
    <row r="57" spans="1:10" x14ac:dyDescent="0.25">
      <c r="A57" s="22">
        <f t="shared" si="4"/>
        <v>30</v>
      </c>
      <c r="C57" t="s">
        <v>230</v>
      </c>
      <c r="D57" s="22">
        <v>31</v>
      </c>
      <c r="E57" s="145">
        <f>SUM(D58:D64)/D65</f>
        <v>0.58082191780821912</v>
      </c>
      <c r="G57" s="4">
        <f>G$49/12*$E57</f>
        <v>8796.5224658649586</v>
      </c>
      <c r="H57" s="4" t="e">
        <f t="shared" si="5"/>
        <v>#REF!</v>
      </c>
      <c r="J57" s="4"/>
    </row>
    <row r="58" spans="1:10" x14ac:dyDescent="0.25">
      <c r="A58" s="22">
        <f t="shared" si="4"/>
        <v>31</v>
      </c>
      <c r="C58" t="s">
        <v>231</v>
      </c>
      <c r="D58" s="22">
        <v>30</v>
      </c>
      <c r="E58" s="145">
        <f>SUM(D59:D64)/D65</f>
        <v>0.49863013698630138</v>
      </c>
      <c r="G58" s="4">
        <f t="shared" si="5"/>
        <v>7551.7315508840684</v>
      </c>
      <c r="H58" s="4" t="e">
        <f t="shared" si="5"/>
        <v>#REF!</v>
      </c>
      <c r="J58" s="4"/>
    </row>
    <row r="59" spans="1:10" x14ac:dyDescent="0.25">
      <c r="A59" s="22">
        <f t="shared" si="4"/>
        <v>32</v>
      </c>
      <c r="C59" t="s">
        <v>232</v>
      </c>
      <c r="D59" s="22">
        <v>31</v>
      </c>
      <c r="E59" s="145">
        <f>SUM(D60:D64)/D65</f>
        <v>0.41369863013698632</v>
      </c>
      <c r="G59" s="4">
        <f t="shared" si="5"/>
        <v>6265.447605403815</v>
      </c>
      <c r="H59" s="4" t="e">
        <f t="shared" si="5"/>
        <v>#REF!</v>
      </c>
      <c r="J59" s="4"/>
    </row>
    <row r="60" spans="1:10" x14ac:dyDescent="0.25">
      <c r="A60" s="22">
        <f t="shared" si="4"/>
        <v>33</v>
      </c>
      <c r="C60" t="s">
        <v>233</v>
      </c>
      <c r="D60" s="22">
        <v>30</v>
      </c>
      <c r="E60" s="145">
        <f>SUM(D61:D64)/D65</f>
        <v>0.33150684931506852</v>
      </c>
      <c r="G60" s="4">
        <f t="shared" si="5"/>
        <v>5020.6566904229248</v>
      </c>
      <c r="H60" s="4" t="e">
        <f t="shared" si="5"/>
        <v>#REF!</v>
      </c>
      <c r="J60" s="4"/>
    </row>
    <row r="61" spans="1:10" x14ac:dyDescent="0.25">
      <c r="A61" s="22">
        <f t="shared" si="4"/>
        <v>34</v>
      </c>
      <c r="C61" t="s">
        <v>234</v>
      </c>
      <c r="D61" s="22">
        <v>31</v>
      </c>
      <c r="E61" s="145">
        <f>SUM(D62:D64)/D65</f>
        <v>0.24657534246575341</v>
      </c>
      <c r="G61" s="4">
        <f t="shared" si="5"/>
        <v>3734.372744942671</v>
      </c>
      <c r="H61" s="4" t="e">
        <f t="shared" si="5"/>
        <v>#REF!</v>
      </c>
      <c r="J61" s="4"/>
    </row>
    <row r="62" spans="1:10" x14ac:dyDescent="0.25">
      <c r="A62" s="22">
        <f t="shared" si="4"/>
        <v>35</v>
      </c>
      <c r="C62" t="s">
        <v>223</v>
      </c>
      <c r="D62" s="22">
        <v>31</v>
      </c>
      <c r="E62" s="145">
        <f>SUM(D63:D64)/D65</f>
        <v>0.16164383561643836</v>
      </c>
      <c r="G62" s="4">
        <f t="shared" si="5"/>
        <v>2448.0887994624177</v>
      </c>
      <c r="H62" s="4" t="e">
        <f t="shared" si="5"/>
        <v>#REF!</v>
      </c>
      <c r="J62" s="4"/>
    </row>
    <row r="63" spans="1:10" x14ac:dyDescent="0.25">
      <c r="A63" s="22">
        <f t="shared" si="4"/>
        <v>36</v>
      </c>
      <c r="C63" t="s">
        <v>224</v>
      </c>
      <c r="D63" s="22">
        <v>28</v>
      </c>
      <c r="E63" s="145">
        <f>SUM(D64:D64)/D65</f>
        <v>8.4931506849315067E-2</v>
      </c>
      <c r="G63" s="4">
        <f t="shared" si="5"/>
        <v>1286.2839454802534</v>
      </c>
      <c r="H63" s="4" t="e">
        <f t="shared" si="5"/>
        <v>#REF!</v>
      </c>
      <c r="J63" s="4"/>
    </row>
    <row r="64" spans="1:10" x14ac:dyDescent="0.25">
      <c r="A64" s="22">
        <f t="shared" si="4"/>
        <v>37</v>
      </c>
      <c r="C64" t="s">
        <v>225</v>
      </c>
      <c r="D64" s="34">
        <v>31</v>
      </c>
      <c r="E64" s="145">
        <v>0</v>
      </c>
      <c r="G64" s="4">
        <f t="shared" si="5"/>
        <v>0</v>
      </c>
      <c r="H64" s="35" t="e">
        <f t="shared" si="5"/>
        <v>#REF!</v>
      </c>
      <c r="J64" s="4"/>
    </row>
    <row r="65" spans="1:10" x14ac:dyDescent="0.25">
      <c r="A65" s="22">
        <f t="shared" si="4"/>
        <v>38</v>
      </c>
      <c r="C65" t="s">
        <v>235</v>
      </c>
      <c r="D65" s="22">
        <f>SUM(D53:D64)</f>
        <v>365</v>
      </c>
      <c r="E65" s="145"/>
      <c r="G65" s="140">
        <f>SUM(G53:G64)</f>
        <v>83069.047059724762</v>
      </c>
      <c r="H65" s="140" t="e">
        <f>SUM(H53:H64)</f>
        <v>#REF!</v>
      </c>
      <c r="J65" s="4"/>
    </row>
    <row r="67" spans="1:10" x14ac:dyDescent="0.25">
      <c r="A67" s="22">
        <f>+A65+1</f>
        <v>39</v>
      </c>
      <c r="C67" t="s">
        <v>236</v>
      </c>
      <c r="D67" s="526" t="str">
        <f>CONCATENATE("Line ", A49)</f>
        <v>Line 25</v>
      </c>
      <c r="E67" s="526"/>
      <c r="G67" s="4">
        <f>G49</f>
        <v>181739.47358721</v>
      </c>
      <c r="H67" s="4" t="e">
        <f>H49</f>
        <v>#REF!</v>
      </c>
      <c r="J67" s="4"/>
    </row>
    <row r="68" spans="1:10" ht="15" customHeight="1" x14ac:dyDescent="0.25">
      <c r="A68" s="44">
        <v>40</v>
      </c>
      <c r="B68" s="45"/>
      <c r="C68" s="45" t="s">
        <v>237</v>
      </c>
      <c r="D68" s="525" t="s">
        <v>475</v>
      </c>
      <c r="E68" s="525"/>
      <c r="G68" s="4">
        <f>G67*1</f>
        <v>181739.47358721</v>
      </c>
      <c r="H68" s="4" t="e">
        <f>H67*0.5</f>
        <v>#REF!</v>
      </c>
      <c r="J68" s="4"/>
    </row>
    <row r="69" spans="1:10" x14ac:dyDescent="0.25">
      <c r="A69" s="22">
        <f>+A68+1</f>
        <v>41</v>
      </c>
      <c r="C69" t="s">
        <v>238</v>
      </c>
      <c r="D69" s="526" t="str">
        <f>CONCATENATE("Line ",A65," - Line ",A68)</f>
        <v>Line 38 - Line 40</v>
      </c>
      <c r="E69" s="526"/>
      <c r="G69" s="4">
        <f>+G65-G68</f>
        <v>-98670.426527485237</v>
      </c>
      <c r="H69" s="4" t="e">
        <f>+H65-H68</f>
        <v>#REF!</v>
      </c>
      <c r="J69" s="4"/>
    </row>
    <row r="71" spans="1:10" x14ac:dyDescent="0.25">
      <c r="A71" s="9" t="s">
        <v>184</v>
      </c>
    </row>
    <row r="72" spans="1:10" x14ac:dyDescent="0.25">
      <c r="A72" s="22" t="str">
        <f>E51</f>
        <v>(c)</v>
      </c>
      <c r="C72" t="str">
        <f>CONCATENATE("Sum of remaining days in the year (Col ",D51,") ÷ 365")</f>
        <v>Sum of remaining days in the year (Col (b)) ÷ 365</v>
      </c>
    </row>
    <row r="73" spans="1:10" x14ac:dyDescent="0.25">
      <c r="A73" s="22" t="str">
        <f>+G51</f>
        <v>(d)</v>
      </c>
      <c r="C73" t="str">
        <f>CONCATENATE("Current Year Line ",A49," ÷ 12 × Current Month Col ",E51)</f>
        <v>Current Year Line 25 ÷ 12 × Current Month Col (c)</v>
      </c>
    </row>
    <row r="77" spans="1:10" ht="15" customHeight="1" x14ac:dyDescent="0.25"/>
    <row r="91" ht="15" customHeight="1" x14ac:dyDescent="0.25"/>
  </sheetData>
  <mergeCells count="37">
    <mergeCell ref="D69:E69"/>
    <mergeCell ref="A9:G9"/>
    <mergeCell ref="A10:G10"/>
    <mergeCell ref="A11:G11"/>
    <mergeCell ref="A12:G12"/>
    <mergeCell ref="D44:E44"/>
    <mergeCell ref="D45:E45"/>
    <mergeCell ref="D47:E47"/>
    <mergeCell ref="D49:E49"/>
    <mergeCell ref="D67:E67"/>
    <mergeCell ref="D68:E68"/>
    <mergeCell ref="D38:E38"/>
    <mergeCell ref="D39:E39"/>
    <mergeCell ref="D40:E40"/>
    <mergeCell ref="D41:E41"/>
    <mergeCell ref="D42:E42"/>
    <mergeCell ref="D43:E43"/>
    <mergeCell ref="D32:E32"/>
    <mergeCell ref="D33:E33"/>
    <mergeCell ref="D34:E34"/>
    <mergeCell ref="D35:E35"/>
    <mergeCell ref="D36:E36"/>
    <mergeCell ref="D37:E37"/>
    <mergeCell ref="D18:E18"/>
    <mergeCell ref="D19:E19"/>
    <mergeCell ref="D31:E31"/>
    <mergeCell ref="D20:E20"/>
    <mergeCell ref="D21:E21"/>
    <mergeCell ref="D22:E22"/>
    <mergeCell ref="D23:E23"/>
    <mergeCell ref="D24:E24"/>
    <mergeCell ref="D25:E25"/>
    <mergeCell ref="D26:E26"/>
    <mergeCell ref="D27:E27"/>
    <mergeCell ref="D29:E29"/>
    <mergeCell ref="D30:E30"/>
    <mergeCell ref="D28:E28"/>
  </mergeCells>
  <printOptions horizontalCentered="1"/>
  <pageMargins left="0.5" right="0.5" top="1.25" bottom="0.5" header="0.3" footer="0.3"/>
  <pageSetup scale="69" orientation="portrait" r:id="rId1"/>
  <colBreaks count="1" manualBreakCount="1">
    <brk id="6" min="7" max="7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E92A-E9D9-4ECA-A4BB-6C660A8354B7}">
  <sheetPr>
    <tabColor theme="4" tint="0.59999389629810485"/>
    <pageSetUpPr fitToPage="1"/>
  </sheetPr>
  <dimension ref="A1:L53"/>
  <sheetViews>
    <sheetView workbookViewId="0">
      <selection activeCell="G20" sqref="G20"/>
    </sheetView>
  </sheetViews>
  <sheetFormatPr defaultRowHeight="15" x14ac:dyDescent="0.25"/>
  <cols>
    <col min="1" max="1" width="5.42578125" style="22" customWidth="1"/>
    <col min="2" max="2" width="3.5703125" customWidth="1"/>
    <col min="3" max="3" width="61.85546875" customWidth="1"/>
    <col min="4" max="4" width="40.85546875" customWidth="1"/>
    <col min="5" max="5" width="2.5703125" bestFit="1" customWidth="1"/>
    <col min="6" max="6" width="2" customWidth="1"/>
    <col min="7" max="7" width="16.42578125" bestFit="1" customWidth="1"/>
    <col min="8" max="8" width="1.85546875" customWidth="1"/>
    <col min="9" max="9" width="11.140625" customWidth="1"/>
    <col min="10" max="10" width="10" customWidth="1"/>
    <col min="11" max="11" width="15" customWidth="1"/>
    <col min="12" max="12" width="15.140625" customWidth="1"/>
    <col min="13" max="13" width="2.42578125" customWidth="1"/>
  </cols>
  <sheetData>
    <row r="1" spans="1:12" x14ac:dyDescent="0.25">
      <c r="L1" s="7" t="s">
        <v>268</v>
      </c>
    </row>
    <row r="2" spans="1:12" x14ac:dyDescent="0.25">
      <c r="L2" s="7" t="s">
        <v>269</v>
      </c>
    </row>
    <row r="3" spans="1:12" x14ac:dyDescent="0.25">
      <c r="L3" s="7" t="s">
        <v>270</v>
      </c>
    </row>
    <row r="4" spans="1:12" x14ac:dyDescent="0.25">
      <c r="L4" s="7" t="s">
        <v>271</v>
      </c>
    </row>
    <row r="5" spans="1:12" x14ac:dyDescent="0.25">
      <c r="L5" s="7" t="s">
        <v>272</v>
      </c>
    </row>
    <row r="6" spans="1:12" x14ac:dyDescent="0.25">
      <c r="L6" s="7" t="s">
        <v>273</v>
      </c>
    </row>
    <row r="7" spans="1:12" x14ac:dyDescent="0.25">
      <c r="L7" s="7" t="str">
        <f>+Index!C13</f>
        <v>Page don't print of 5</v>
      </c>
    </row>
    <row r="9" spans="1:12" x14ac:dyDescent="0.25">
      <c r="A9" s="529" t="str">
        <f>+Index!G8</f>
        <v>The Narragansett Electric Company</v>
      </c>
      <c r="B9" s="529"/>
      <c r="C9" s="529"/>
      <c r="D9" s="529"/>
      <c r="E9" s="529"/>
      <c r="F9" s="529"/>
      <c r="G9" s="529"/>
      <c r="H9" s="529"/>
      <c r="I9" s="529"/>
      <c r="J9" s="529"/>
      <c r="K9" s="529"/>
      <c r="L9" s="529"/>
    </row>
    <row r="10" spans="1:12" x14ac:dyDescent="0.25">
      <c r="A10" s="529" t="str">
        <f>+Index!G9</f>
        <v>d/b/a Rhode Island Energy</v>
      </c>
      <c r="B10" s="529"/>
      <c r="C10" s="529"/>
      <c r="D10" s="529"/>
      <c r="E10" s="529"/>
      <c r="F10" s="529"/>
      <c r="G10" s="529"/>
      <c r="H10" s="529"/>
      <c r="I10" s="529"/>
      <c r="J10" s="529"/>
      <c r="K10" s="529"/>
      <c r="L10" s="529"/>
    </row>
    <row r="11" spans="1:12" x14ac:dyDescent="0.25">
      <c r="A11" s="529" t="str">
        <f>+Index!G10</f>
        <v>FY 2026 Gas ISR Revenue Requirement Plan Reconciliation Filing</v>
      </c>
      <c r="B11" s="529"/>
      <c r="C11" s="529"/>
      <c r="D11" s="529"/>
      <c r="E11" s="529"/>
      <c r="F11" s="529"/>
      <c r="G11" s="529"/>
      <c r="H11" s="529"/>
      <c r="I11" s="529"/>
      <c r="J11" s="529"/>
      <c r="K11" s="529"/>
      <c r="L11" s="529"/>
    </row>
    <row r="12" spans="1:12" x14ac:dyDescent="0.25">
      <c r="A12" s="529" t="str">
        <f>+Index!A13</f>
        <v>Calculation of Tax Depreciation and Repairs Deduction on FY 2026 Incremental Capital Investments</v>
      </c>
      <c r="B12" s="529"/>
      <c r="C12" s="529"/>
      <c r="D12" s="529"/>
      <c r="E12" s="529"/>
      <c r="F12" s="529"/>
      <c r="G12" s="529"/>
      <c r="H12" s="529"/>
      <c r="I12" s="529"/>
      <c r="J12" s="529"/>
      <c r="K12" s="529"/>
      <c r="L12" s="529"/>
    </row>
    <row r="14" spans="1:12" x14ac:dyDescent="0.25">
      <c r="G14" s="144"/>
    </row>
    <row r="15" spans="1:12" x14ac:dyDescent="0.25">
      <c r="G15" s="22" t="s">
        <v>3</v>
      </c>
    </row>
    <row r="16" spans="1:12" x14ac:dyDescent="0.25">
      <c r="A16" s="22" t="s">
        <v>163</v>
      </c>
      <c r="G16" s="5">
        <v>2026</v>
      </c>
    </row>
    <row r="17" spans="1:12" x14ac:dyDescent="0.25">
      <c r="A17" s="22" t="s">
        <v>164</v>
      </c>
      <c r="F17" s="22"/>
      <c r="G17" s="22" t="s">
        <v>9</v>
      </c>
      <c r="H17" s="22"/>
      <c r="I17" s="22" t="s">
        <v>10</v>
      </c>
      <c r="J17" s="22" t="s">
        <v>165</v>
      </c>
      <c r="K17" s="22" t="s">
        <v>217</v>
      </c>
      <c r="L17" s="22" t="s">
        <v>218</v>
      </c>
    </row>
    <row r="18" spans="1:12" ht="15.75" thickBot="1" x14ac:dyDescent="0.3">
      <c r="B18" t="s">
        <v>203</v>
      </c>
    </row>
    <row r="19" spans="1:12" x14ac:dyDescent="0.25">
      <c r="A19" s="22">
        <f t="shared" ref="A19:A48" si="0">+A18+1</f>
        <v>1</v>
      </c>
      <c r="C19" t="s">
        <v>405</v>
      </c>
      <c r="D19" s="22" t="str">
        <f>CONCATENATE('FY 2025 -group a'!$N$7,", Line 1",", Col ",'FY 2025 -group a'!L17)</f>
        <v>Page don't print of 5, Line 1, Col (b)</v>
      </c>
      <c r="G19" s="50">
        <f>+'FY 2025 -group a'!L19</f>
        <v>107702720.76737358</v>
      </c>
      <c r="I19" s="541" t="s">
        <v>406</v>
      </c>
      <c r="J19" s="542"/>
      <c r="K19" s="542"/>
      <c r="L19" s="543"/>
    </row>
    <row r="20" spans="1:12" x14ac:dyDescent="0.25">
      <c r="A20" s="22">
        <f t="shared" si="0"/>
        <v>2</v>
      </c>
      <c r="C20" s="45" t="s">
        <v>407</v>
      </c>
      <c r="D20" s="178"/>
      <c r="E20" t="s">
        <v>378</v>
      </c>
      <c r="G20" s="50">
        <f>+'FY2025 Tax Depr GrpA Above Cap'!G20</f>
        <v>11350000</v>
      </c>
      <c r="I20" s="51"/>
      <c r="L20" s="52"/>
    </row>
    <row r="21" spans="1:12" x14ac:dyDescent="0.25">
      <c r="A21" s="22">
        <f t="shared" si="0"/>
        <v>3</v>
      </c>
      <c r="C21" t="s">
        <v>408</v>
      </c>
      <c r="D21" s="22" t="s">
        <v>409</v>
      </c>
      <c r="G21" s="176">
        <f>+G19+G20</f>
        <v>119052720.76737358</v>
      </c>
      <c r="I21" s="51" t="s">
        <v>410</v>
      </c>
      <c r="K21" s="4">
        <f>G43</f>
        <v>41954178.767373577</v>
      </c>
      <c r="L21" s="52"/>
    </row>
    <row r="22" spans="1:12" x14ac:dyDescent="0.25">
      <c r="A22" s="22">
        <f t="shared" si="0"/>
        <v>4</v>
      </c>
      <c r="C22" t="s">
        <v>127</v>
      </c>
      <c r="D22" s="22" t="s">
        <v>411</v>
      </c>
      <c r="E22" t="s">
        <v>412</v>
      </c>
      <c r="G22" s="66">
        <f>+'FY2025 Tax Depr GrpA Above Cap'!G22</f>
        <v>0.64759999999999995</v>
      </c>
      <c r="I22" s="51"/>
      <c r="K22" s="22" t="s">
        <v>413</v>
      </c>
      <c r="L22" s="177" t="s">
        <v>414</v>
      </c>
    </row>
    <row r="23" spans="1:12" x14ac:dyDescent="0.25">
      <c r="A23" s="22">
        <f t="shared" si="0"/>
        <v>5</v>
      </c>
      <c r="C23" t="s">
        <v>203</v>
      </c>
      <c r="D23" s="22" t="s">
        <v>415</v>
      </c>
      <c r="G23" s="50">
        <f>ROUND(G21*G22,0)</f>
        <v>77098542</v>
      </c>
      <c r="I23" s="51" t="s">
        <v>416</v>
      </c>
      <c r="L23" s="52"/>
    </row>
    <row r="24" spans="1:12" x14ac:dyDescent="0.25">
      <c r="A24" s="22">
        <f t="shared" si="0"/>
        <v>6</v>
      </c>
      <c r="D24" s="22"/>
      <c r="G24" s="50"/>
      <c r="I24" s="136" t="s">
        <v>417</v>
      </c>
      <c r="J24" s="25">
        <v>3.7499999999999999E-2</v>
      </c>
      <c r="K24" s="4">
        <f t="shared" ref="K24:K44" si="1">$K$21*J24</f>
        <v>1573281.703776509</v>
      </c>
      <c r="L24" s="53">
        <f>G50</f>
        <v>72749460.038368672</v>
      </c>
    </row>
    <row r="25" spans="1:12" x14ac:dyDescent="0.25">
      <c r="A25" s="22">
        <f t="shared" si="0"/>
        <v>7</v>
      </c>
      <c r="B25" t="s">
        <v>418</v>
      </c>
      <c r="D25" s="22"/>
      <c r="G25" s="50"/>
      <c r="I25" s="136" t="s">
        <v>419</v>
      </c>
      <c r="J25" s="25">
        <v>7.2190000000000004E-2</v>
      </c>
      <c r="K25" s="4">
        <f t="shared" si="1"/>
        <v>3028672.1652166988</v>
      </c>
      <c r="L25" s="53">
        <f t="shared" ref="L25:L44" si="2">L24+K25</f>
        <v>75778132.203585371</v>
      </c>
    </row>
    <row r="26" spans="1:12" x14ac:dyDescent="0.25">
      <c r="A26" s="22">
        <f t="shared" si="0"/>
        <v>8</v>
      </c>
      <c r="C26" t="s">
        <v>420</v>
      </c>
      <c r="D26" s="42" t="s">
        <v>421</v>
      </c>
      <c r="G26" s="50">
        <f>+G20</f>
        <v>11350000</v>
      </c>
      <c r="I26" s="136" t="s">
        <v>422</v>
      </c>
      <c r="J26" s="25">
        <v>6.6769999999999996E-2</v>
      </c>
      <c r="K26" s="4">
        <f t="shared" si="1"/>
        <v>2801280.5162975336</v>
      </c>
      <c r="L26" s="53">
        <f t="shared" si="2"/>
        <v>78579412.719882905</v>
      </c>
    </row>
    <row r="27" spans="1:12" x14ac:dyDescent="0.25">
      <c r="A27" s="22">
        <f t="shared" si="0"/>
        <v>9</v>
      </c>
      <c r="D27" s="22"/>
      <c r="G27" s="50"/>
      <c r="I27" s="136" t="s">
        <v>423</v>
      </c>
      <c r="J27" s="25">
        <v>6.1769999999999999E-2</v>
      </c>
      <c r="K27" s="4">
        <f t="shared" si="1"/>
        <v>2591509.6224606656</v>
      </c>
      <c r="L27" s="53">
        <f t="shared" si="2"/>
        <v>81170922.342343569</v>
      </c>
    </row>
    <row r="28" spans="1:12" x14ac:dyDescent="0.25">
      <c r="A28" s="22">
        <f t="shared" si="0"/>
        <v>10</v>
      </c>
      <c r="B28" t="s">
        <v>196</v>
      </c>
      <c r="D28" s="22"/>
      <c r="G28" s="50"/>
      <c r="I28" s="136" t="s">
        <v>424</v>
      </c>
      <c r="J28" s="25">
        <v>5.713E-2</v>
      </c>
      <c r="K28" s="4">
        <f t="shared" si="1"/>
        <v>2396842.2329800525</v>
      </c>
      <c r="L28" s="53">
        <f t="shared" si="2"/>
        <v>83567764.575323626</v>
      </c>
    </row>
    <row r="29" spans="1:12" x14ac:dyDescent="0.25">
      <c r="A29" s="22">
        <f t="shared" si="0"/>
        <v>11</v>
      </c>
      <c r="C29" t="s">
        <v>408</v>
      </c>
      <c r="D29" s="22" t="s">
        <v>425</v>
      </c>
      <c r="G29" s="50">
        <f>G21</f>
        <v>119052720.76737358</v>
      </c>
      <c r="I29" s="136" t="s">
        <v>426</v>
      </c>
      <c r="J29" s="25">
        <v>5.2850000000000001E-2</v>
      </c>
      <c r="K29" s="4">
        <f t="shared" si="1"/>
        <v>2217278.3478556937</v>
      </c>
      <c r="L29" s="53">
        <f t="shared" si="2"/>
        <v>85785042.923179314</v>
      </c>
    </row>
    <row r="30" spans="1:12" x14ac:dyDescent="0.25">
      <c r="A30" s="22">
        <f t="shared" si="0"/>
        <v>12</v>
      </c>
      <c r="C30" t="s">
        <v>427</v>
      </c>
      <c r="D30" s="22" t="s">
        <v>428</v>
      </c>
      <c r="G30" s="54">
        <f>G23</f>
        <v>77098542</v>
      </c>
      <c r="I30" s="136" t="s">
        <v>429</v>
      </c>
      <c r="J30" s="25">
        <v>4.888E-2</v>
      </c>
      <c r="K30" s="4">
        <f t="shared" si="1"/>
        <v>2050720.2581492204</v>
      </c>
      <c r="L30" s="53">
        <f t="shared" si="2"/>
        <v>87835763.181328535</v>
      </c>
    </row>
    <row r="31" spans="1:12" x14ac:dyDescent="0.25">
      <c r="A31" s="22">
        <f t="shared" si="0"/>
        <v>13</v>
      </c>
      <c r="C31" t="s">
        <v>430</v>
      </c>
      <c r="D31" s="22" t="s">
        <v>431</v>
      </c>
      <c r="G31" s="50">
        <f>+G29-G30</f>
        <v>41954178.767373577</v>
      </c>
      <c r="I31" s="136" t="s">
        <v>432</v>
      </c>
      <c r="J31" s="25">
        <v>4.5220000000000003E-2</v>
      </c>
      <c r="K31" s="4">
        <f t="shared" si="1"/>
        <v>1897167.9638606333</v>
      </c>
      <c r="L31" s="53">
        <f t="shared" si="2"/>
        <v>89732931.145189166</v>
      </c>
    </row>
    <row r="32" spans="1:12" x14ac:dyDescent="0.25">
      <c r="A32" s="22">
        <f t="shared" si="0"/>
        <v>14</v>
      </c>
      <c r="C32" t="s">
        <v>433</v>
      </c>
      <c r="D32" s="22" t="s">
        <v>411</v>
      </c>
      <c r="G32" s="66">
        <v>0</v>
      </c>
      <c r="I32" s="136" t="s">
        <v>434</v>
      </c>
      <c r="J32" s="25">
        <v>4.462E-2</v>
      </c>
      <c r="K32" s="4">
        <f t="shared" si="1"/>
        <v>1871995.456600209</v>
      </c>
      <c r="L32" s="53">
        <f t="shared" si="2"/>
        <v>91604926.60178937</v>
      </c>
    </row>
    <row r="33" spans="1:12" x14ac:dyDescent="0.25">
      <c r="A33" s="22">
        <f t="shared" si="0"/>
        <v>15</v>
      </c>
      <c r="C33" t="s">
        <v>435</v>
      </c>
      <c r="D33" s="22" t="s">
        <v>436</v>
      </c>
      <c r="G33" s="50">
        <f>+G31*G32</f>
        <v>0</v>
      </c>
      <c r="I33" s="136" t="s">
        <v>437</v>
      </c>
      <c r="J33" s="25">
        <v>4.4609999999999997E-2</v>
      </c>
      <c r="K33" s="4">
        <f t="shared" si="1"/>
        <v>1871575.914812535</v>
      </c>
      <c r="L33" s="53">
        <f t="shared" si="2"/>
        <v>93476502.516601905</v>
      </c>
    </row>
    <row r="34" spans="1:12" x14ac:dyDescent="0.25">
      <c r="A34" s="22">
        <f t="shared" si="0"/>
        <v>16</v>
      </c>
      <c r="C34" t="s">
        <v>438</v>
      </c>
      <c r="D34" s="22" t="s">
        <v>411</v>
      </c>
      <c r="G34" s="25">
        <v>0</v>
      </c>
      <c r="I34" s="136" t="s">
        <v>439</v>
      </c>
      <c r="J34" s="25">
        <v>4.462E-2</v>
      </c>
      <c r="K34" s="4">
        <f t="shared" si="1"/>
        <v>1871995.456600209</v>
      </c>
      <c r="L34" s="53">
        <f t="shared" si="2"/>
        <v>95348497.973202109</v>
      </c>
    </row>
    <row r="35" spans="1:12" x14ac:dyDescent="0.25">
      <c r="A35" s="22">
        <f t="shared" si="0"/>
        <v>17</v>
      </c>
      <c r="C35" t="s">
        <v>440</v>
      </c>
      <c r="D35" s="22" t="s">
        <v>411</v>
      </c>
      <c r="G35" s="66">
        <v>0</v>
      </c>
      <c r="I35" s="136" t="s">
        <v>441</v>
      </c>
      <c r="J35" s="25">
        <v>4.4609999999999997E-2</v>
      </c>
      <c r="K35" s="4">
        <f t="shared" si="1"/>
        <v>1871575.914812535</v>
      </c>
      <c r="L35" s="53">
        <f t="shared" si="2"/>
        <v>97220073.888014644</v>
      </c>
    </row>
    <row r="36" spans="1:12" x14ac:dyDescent="0.25">
      <c r="A36" s="22">
        <f t="shared" si="0"/>
        <v>18</v>
      </c>
      <c r="C36" t="s">
        <v>442</v>
      </c>
      <c r="D36" s="22" t="s">
        <v>443</v>
      </c>
      <c r="G36" s="25">
        <f>+G34+G35</f>
        <v>0</v>
      </c>
      <c r="I36" s="136" t="s">
        <v>444</v>
      </c>
      <c r="J36" s="25">
        <v>4.462E-2</v>
      </c>
      <c r="K36" s="4">
        <f t="shared" si="1"/>
        <v>1871995.456600209</v>
      </c>
      <c r="L36" s="53">
        <f t="shared" si="2"/>
        <v>99092069.344614848</v>
      </c>
    </row>
    <row r="37" spans="1:12" x14ac:dyDescent="0.25">
      <c r="A37" s="22">
        <f t="shared" si="0"/>
        <v>19</v>
      </c>
      <c r="C37" t="s">
        <v>196</v>
      </c>
      <c r="D37" s="22" t="s">
        <v>445</v>
      </c>
      <c r="G37" s="50">
        <f>ROUND(G33*G36,0)</f>
        <v>0</v>
      </c>
      <c r="I37" s="136" t="s">
        <v>446</v>
      </c>
      <c r="J37" s="25">
        <v>4.4609999999999997E-2</v>
      </c>
      <c r="K37" s="4">
        <f t="shared" si="1"/>
        <v>1871575.914812535</v>
      </c>
      <c r="L37" s="53">
        <f t="shared" si="2"/>
        <v>100963645.25942738</v>
      </c>
    </row>
    <row r="38" spans="1:12" x14ac:dyDescent="0.25">
      <c r="A38" s="22">
        <f t="shared" si="0"/>
        <v>20</v>
      </c>
      <c r="D38" s="22"/>
      <c r="G38" s="50"/>
      <c r="I38" s="136" t="s">
        <v>447</v>
      </c>
      <c r="J38" s="25">
        <v>4.462E-2</v>
      </c>
      <c r="K38" s="4">
        <f t="shared" si="1"/>
        <v>1871995.456600209</v>
      </c>
      <c r="L38" s="53">
        <f t="shared" si="2"/>
        <v>102835640.71602759</v>
      </c>
    </row>
    <row r="39" spans="1:12" x14ac:dyDescent="0.25">
      <c r="A39" s="22">
        <f t="shared" si="0"/>
        <v>21</v>
      </c>
      <c r="B39" t="s">
        <v>448</v>
      </c>
      <c r="D39" s="22"/>
      <c r="G39" s="50"/>
      <c r="I39" s="136" t="s">
        <v>449</v>
      </c>
      <c r="J39" s="25">
        <v>4.4609999999999997E-2</v>
      </c>
      <c r="K39" s="4">
        <f t="shared" si="1"/>
        <v>1871575.914812535</v>
      </c>
      <c r="L39" s="53">
        <f t="shared" si="2"/>
        <v>104707216.63084012</v>
      </c>
    </row>
    <row r="40" spans="1:12" x14ac:dyDescent="0.25">
      <c r="A40" s="22">
        <f t="shared" si="0"/>
        <v>22</v>
      </c>
      <c r="C40" t="s">
        <v>408</v>
      </c>
      <c r="D40" s="22" t="s">
        <v>425</v>
      </c>
      <c r="G40" s="50">
        <f>G21</f>
        <v>119052720.76737358</v>
      </c>
      <c r="I40" s="136" t="s">
        <v>450</v>
      </c>
      <c r="J40" s="25">
        <v>4.462E-2</v>
      </c>
      <c r="K40" s="4">
        <f t="shared" si="1"/>
        <v>1871995.456600209</v>
      </c>
      <c r="L40" s="53">
        <f t="shared" si="2"/>
        <v>106579212.08744033</v>
      </c>
    </row>
    <row r="41" spans="1:12" x14ac:dyDescent="0.25">
      <c r="A41" s="22">
        <f t="shared" si="0"/>
        <v>23</v>
      </c>
      <c r="C41" t="s">
        <v>427</v>
      </c>
      <c r="D41" s="22" t="s">
        <v>428</v>
      </c>
      <c r="G41" s="50">
        <f>G23</f>
        <v>77098542</v>
      </c>
      <c r="I41" s="136" t="s">
        <v>451</v>
      </c>
      <c r="J41" s="25">
        <v>4.4609999999999997E-2</v>
      </c>
      <c r="K41" s="4">
        <f t="shared" si="1"/>
        <v>1871575.914812535</v>
      </c>
      <c r="L41" s="53">
        <f t="shared" si="2"/>
        <v>108450788.00225286</v>
      </c>
    </row>
    <row r="42" spans="1:12" x14ac:dyDescent="0.25">
      <c r="A42" s="22">
        <f t="shared" si="0"/>
        <v>24</v>
      </c>
      <c r="C42" t="s">
        <v>452</v>
      </c>
      <c r="D42" s="22" t="s">
        <v>453</v>
      </c>
      <c r="G42" s="54">
        <f>G37</f>
        <v>0</v>
      </c>
      <c r="I42" s="136" t="s">
        <v>454</v>
      </c>
      <c r="J42" s="25">
        <v>4.462E-2</v>
      </c>
      <c r="K42" s="4">
        <f t="shared" si="1"/>
        <v>1871995.456600209</v>
      </c>
      <c r="L42" s="53">
        <f t="shared" si="2"/>
        <v>110322783.45885307</v>
      </c>
    </row>
    <row r="43" spans="1:12" x14ac:dyDescent="0.25">
      <c r="A43" s="22">
        <f t="shared" si="0"/>
        <v>25</v>
      </c>
      <c r="C43" t="s">
        <v>455</v>
      </c>
      <c r="D43" s="22" t="s">
        <v>456</v>
      </c>
      <c r="G43" s="50">
        <f>+G40-G41-G42</f>
        <v>41954178.767373577</v>
      </c>
      <c r="I43" s="136" t="s">
        <v>457</v>
      </c>
      <c r="J43" s="25">
        <v>4.4609999999999997E-2</v>
      </c>
      <c r="K43" s="4">
        <f t="shared" si="1"/>
        <v>1871575.914812535</v>
      </c>
      <c r="L43" s="53">
        <f t="shared" si="2"/>
        <v>112194359.3736656</v>
      </c>
    </row>
    <row r="44" spans="1:12" x14ac:dyDescent="0.25">
      <c r="A44" s="22">
        <f t="shared" si="0"/>
        <v>26</v>
      </c>
      <c r="C44" t="s">
        <v>458</v>
      </c>
      <c r="D44" s="22" t="s">
        <v>459</v>
      </c>
      <c r="G44" s="66">
        <f>J24</f>
        <v>3.7499999999999999E-2</v>
      </c>
      <c r="I44" s="136" t="s">
        <v>460</v>
      </c>
      <c r="J44" s="66">
        <v>2.231E-2</v>
      </c>
      <c r="K44" s="4">
        <f t="shared" si="1"/>
        <v>935997.7283001045</v>
      </c>
      <c r="L44" s="53">
        <f t="shared" si="2"/>
        <v>113130357.10196571</v>
      </c>
    </row>
    <row r="45" spans="1:12" ht="15.75" thickBot="1" x14ac:dyDescent="0.3">
      <c r="A45" s="22">
        <f t="shared" si="0"/>
        <v>27</v>
      </c>
      <c r="C45" t="s">
        <v>448</v>
      </c>
      <c r="D45" s="22" t="s">
        <v>461</v>
      </c>
      <c r="G45" s="50">
        <f>ROUND(G43*G44,0)</f>
        <v>1573282</v>
      </c>
      <c r="I45" s="55"/>
      <c r="J45" s="301">
        <f>SUM(J24:J44)</f>
        <v>1.0000000000000002</v>
      </c>
      <c r="K45" s="302">
        <f>SUM(K24:K44)</f>
        <v>41954178.767373569</v>
      </c>
      <c r="L45" s="58"/>
    </row>
    <row r="46" spans="1:12" x14ac:dyDescent="0.25">
      <c r="A46" s="22">
        <f t="shared" si="0"/>
        <v>28</v>
      </c>
      <c r="D46" s="22"/>
      <c r="G46" s="50"/>
    </row>
    <row r="47" spans="1:12" x14ac:dyDescent="0.25">
      <c r="A47" s="22">
        <f t="shared" si="0"/>
        <v>29</v>
      </c>
      <c r="C47" t="s">
        <v>462</v>
      </c>
      <c r="D47" s="22" t="s">
        <v>411</v>
      </c>
      <c r="E47" t="s">
        <v>412</v>
      </c>
      <c r="G47" s="68"/>
      <c r="K47" s="4"/>
    </row>
    <row r="48" spans="1:12" x14ac:dyDescent="0.25">
      <c r="A48" s="22">
        <f t="shared" si="0"/>
        <v>30</v>
      </c>
      <c r="C48" t="s">
        <v>117</v>
      </c>
      <c r="D48" s="22" t="str">
        <f>CONCATENATE('FY 2025 -group a'!$N$7,", Line 7",", Col ",'FY 2025 -group a'!L17)</f>
        <v>Page don't print of 5, Line 7, Col (b)</v>
      </c>
      <c r="G48" s="4">
        <f>+'FY 2025 -group a'!L28</f>
        <v>5427636.0383686787</v>
      </c>
    </row>
    <row r="49" spans="1:11" x14ac:dyDescent="0.25">
      <c r="D49" s="22"/>
      <c r="G49" s="50"/>
      <c r="K49" s="4"/>
    </row>
    <row r="50" spans="1:11" ht="15.75" thickBot="1" x14ac:dyDescent="0.3">
      <c r="A50" s="22">
        <f>+A48+1</f>
        <v>31</v>
      </c>
      <c r="C50" t="s">
        <v>463</v>
      </c>
      <c r="D50" s="22" t="s">
        <v>464</v>
      </c>
      <c r="G50" s="59">
        <f>+G23+G37+G45+G47+G48-G26</f>
        <v>72749460.038368672</v>
      </c>
      <c r="K50" s="4"/>
    </row>
    <row r="51" spans="1:11" ht="15.75" thickTop="1" x14ac:dyDescent="0.25"/>
    <row r="52" spans="1:11" ht="42.75" customHeight="1" x14ac:dyDescent="0.25">
      <c r="B52" s="45" t="s">
        <v>378</v>
      </c>
      <c r="C52" s="540" t="s">
        <v>465</v>
      </c>
      <c r="D52" s="540"/>
      <c r="E52" s="540"/>
      <c r="F52" s="540"/>
      <c r="G52" s="540"/>
    </row>
    <row r="53" spans="1:11" ht="48.75" customHeight="1" x14ac:dyDescent="0.25">
      <c r="B53" t="s">
        <v>412</v>
      </c>
      <c r="C53" s="540" t="s">
        <v>466</v>
      </c>
      <c r="D53" s="540"/>
      <c r="E53" s="540"/>
      <c r="F53" s="540"/>
      <c r="G53" s="540"/>
    </row>
  </sheetData>
  <mergeCells count="7">
    <mergeCell ref="I19:L19"/>
    <mergeCell ref="C52:G52"/>
    <mergeCell ref="C53:G53"/>
    <mergeCell ref="A9:L9"/>
    <mergeCell ref="A10:L10"/>
    <mergeCell ref="A11:L11"/>
    <mergeCell ref="A12:L12"/>
  </mergeCells>
  <printOptions horizontalCentered="1"/>
  <pageMargins left="0.5" right="0.5" top="1.25" bottom="0.5" header="0.3" footer="0.3"/>
  <pageSetup scale="6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2FDA0-B547-4910-A805-447677432E21}">
  <sheetPr>
    <tabColor theme="4" tint="0.59999389629810485"/>
    <pageSetUpPr fitToPage="1"/>
  </sheetPr>
  <dimension ref="A1:O73"/>
  <sheetViews>
    <sheetView workbookViewId="0"/>
  </sheetViews>
  <sheetFormatPr defaultColWidth="8.85546875" defaultRowHeight="15" x14ac:dyDescent="0.25"/>
  <cols>
    <col min="1" max="1" width="6.7109375" style="22" customWidth="1"/>
    <col min="2" max="2" width="3.42578125" customWidth="1"/>
    <col min="3" max="3" width="50.5703125" customWidth="1"/>
    <col min="4" max="4" width="17.42578125" customWidth="1"/>
    <col min="5" max="5" width="19" customWidth="1"/>
    <col min="6" max="6" width="2.42578125" customWidth="1"/>
    <col min="7" max="7" width="17.28515625" customWidth="1"/>
    <col min="8" max="8" width="14.85546875" hidden="1" customWidth="1"/>
    <col min="9" max="10" width="14.5703125" customWidth="1"/>
  </cols>
  <sheetData>
    <row r="1" spans="1:15" x14ac:dyDescent="0.25">
      <c r="G1" s="7" t="s">
        <v>268</v>
      </c>
      <c r="J1" s="7"/>
    </row>
    <row r="2" spans="1:15" x14ac:dyDescent="0.25">
      <c r="G2" s="7" t="s">
        <v>269</v>
      </c>
      <c r="J2" s="7"/>
    </row>
    <row r="3" spans="1:15" x14ac:dyDescent="0.25">
      <c r="G3" s="7" t="s">
        <v>270</v>
      </c>
      <c r="J3" s="7"/>
    </row>
    <row r="4" spans="1:15" x14ac:dyDescent="0.25">
      <c r="G4" s="7" t="s">
        <v>271</v>
      </c>
      <c r="J4" s="7"/>
    </row>
    <row r="5" spans="1:15" x14ac:dyDescent="0.25">
      <c r="G5" s="7" t="s">
        <v>272</v>
      </c>
      <c r="J5" s="7"/>
    </row>
    <row r="6" spans="1:15" x14ac:dyDescent="0.25">
      <c r="G6" s="7" t="s">
        <v>273</v>
      </c>
      <c r="J6" s="7"/>
    </row>
    <row r="7" spans="1:15" x14ac:dyDescent="0.25">
      <c r="G7" s="7" t="str">
        <f>+Index!C14</f>
        <v>Page don't print of 5</v>
      </c>
      <c r="J7" s="7"/>
    </row>
    <row r="9" spans="1:15" x14ac:dyDescent="0.25">
      <c r="A9" s="529" t="str">
        <f>+Index!G8</f>
        <v>The Narragansett Electric Company</v>
      </c>
      <c r="B9" s="529"/>
      <c r="C9" s="529"/>
      <c r="D9" s="529"/>
      <c r="E9" s="529"/>
      <c r="F9" s="529"/>
      <c r="G9" s="529"/>
      <c r="H9" s="6"/>
    </row>
    <row r="10" spans="1:15" x14ac:dyDescent="0.25">
      <c r="A10" s="529" t="str">
        <f>+Index!G9</f>
        <v>d/b/a Rhode Island Energy</v>
      </c>
      <c r="B10" s="529"/>
      <c r="C10" s="529"/>
      <c r="D10" s="529"/>
      <c r="E10" s="529"/>
      <c r="F10" s="529"/>
      <c r="G10" s="529"/>
      <c r="H10" s="6"/>
    </row>
    <row r="11" spans="1:15" x14ac:dyDescent="0.25">
      <c r="A11" s="529" t="str">
        <f>+Index!G10</f>
        <v>FY 2026 Gas ISR Revenue Requirement Plan Reconciliation Filing</v>
      </c>
      <c r="B11" s="529"/>
      <c r="C11" s="529"/>
      <c r="D11" s="529"/>
      <c r="E11" s="529"/>
      <c r="F11" s="529"/>
      <c r="G11" s="529"/>
      <c r="H11" s="6"/>
    </row>
    <row r="12" spans="1:15" x14ac:dyDescent="0.25">
      <c r="A12" s="529" t="str">
        <f>+Index!A14</f>
        <v>Calculation of Net Deferred Tax Reserve Proration on FY 2026 Incremental Capital Investments</v>
      </c>
      <c r="B12" s="529"/>
      <c r="C12" s="529"/>
      <c r="D12" s="529"/>
      <c r="E12" s="529"/>
      <c r="F12" s="529"/>
      <c r="G12" s="529"/>
      <c r="H12" s="6"/>
    </row>
    <row r="13" spans="1:15" x14ac:dyDescent="0.25">
      <c r="J13" s="143"/>
      <c r="K13" s="143"/>
      <c r="O13" s="143"/>
    </row>
    <row r="15" spans="1:15" x14ac:dyDescent="0.25">
      <c r="G15" s="19" t="s">
        <v>9</v>
      </c>
      <c r="H15" s="19"/>
      <c r="I15" s="22"/>
      <c r="J15" s="19"/>
      <c r="K15" s="22"/>
      <c r="L15" s="22"/>
      <c r="M15" s="19"/>
      <c r="N15" s="22"/>
    </row>
    <row r="16" spans="1:15" ht="30" x14ac:dyDescent="0.25">
      <c r="A16" s="22" t="s">
        <v>163</v>
      </c>
      <c r="G16" s="138" t="s">
        <v>467</v>
      </c>
      <c r="H16" s="138" t="s">
        <v>468</v>
      </c>
      <c r="J16" s="19"/>
    </row>
    <row r="17" spans="1:10" x14ac:dyDescent="0.25">
      <c r="A17" s="11" t="s">
        <v>164</v>
      </c>
      <c r="B17" s="6"/>
      <c r="C17" s="6" t="s">
        <v>194</v>
      </c>
    </row>
    <row r="18" spans="1:10" ht="30" customHeight="1" x14ac:dyDescent="0.25">
      <c r="A18" s="22">
        <v>1</v>
      </c>
      <c r="C18" t="s">
        <v>195</v>
      </c>
      <c r="D18" s="527" t="str">
        <f>CONCATENATE('FY 2025 -group a'!$N$7,", Line",'FY 2025 -group a'!A38,", Col ",'FY 2025 -group a'!L17)</f>
        <v>Page don't print of 5, Line12, Col (b)</v>
      </c>
      <c r="E18" s="527"/>
      <c r="G18" s="4">
        <f>+'FY 2025 -group a'!L39</f>
        <v>2194565.99790947</v>
      </c>
      <c r="H18" s="4" t="e">
        <f>+'FY 2025 -group a'!#REF!</f>
        <v>#REF!</v>
      </c>
      <c r="I18" s="103"/>
      <c r="J18" s="4"/>
    </row>
    <row r="19" spans="1:10" x14ac:dyDescent="0.25">
      <c r="A19" s="22">
        <f t="shared" ref="A19:A24" si="0">+A18+1</f>
        <v>2</v>
      </c>
      <c r="C19" t="s">
        <v>196</v>
      </c>
      <c r="D19" s="527" t="str">
        <f>CONCATENATE("- ",'FY2025 Tax Depr GrpA At Cap'!L7,", Col ",'FY2025 Tax Depr GrpA At Cap'!G17,", Line ",'FY2025 Tax Depr GrpA At Cap'!A37)</f>
        <v>- Page don't print of 5, Col (a), Line 19</v>
      </c>
      <c r="E19" s="527"/>
      <c r="G19" s="46"/>
      <c r="I19" s="103"/>
      <c r="J19" s="46"/>
    </row>
    <row r="20" spans="1:10" x14ac:dyDescent="0.25">
      <c r="A20" s="22">
        <f t="shared" si="0"/>
        <v>3</v>
      </c>
      <c r="C20" t="s">
        <v>197</v>
      </c>
      <c r="D20" s="527" t="str">
        <f>CONCATENATE("- ",'FY2025 Tax Depr GrpA At Cap'!L7,", Col ",'FY2025 Tax Depr GrpA At Cap'!G17,", Line ",'FY2025 Tax Depr GrpA At Cap'!A45)</f>
        <v>- Page don't print of 5, Col (a), Line 27</v>
      </c>
      <c r="E20" s="527"/>
      <c r="G20" s="4">
        <f>-'FY2025 Tax Depr GrpA At Cap'!K24</f>
        <v>-1573281.703776509</v>
      </c>
      <c r="H20" s="4">
        <f>-'FY2025 Tax Depr GrpA Above Cap'!K25</f>
        <v>-3400917.0936590992</v>
      </c>
      <c r="I20" s="103"/>
      <c r="J20" s="4"/>
    </row>
    <row r="21" spans="1:10" x14ac:dyDescent="0.25">
      <c r="A21" s="22">
        <f t="shared" si="0"/>
        <v>4</v>
      </c>
      <c r="C21" t="s">
        <v>469</v>
      </c>
      <c r="D21" s="527" t="str">
        <f>CONCATENATE("- ",'FY2025 Tax Depr GrpA At Cap'!L7,", Col ",'FY2025 Tax Depr GrpA At Cap'!G17,", Line ",'FY2025 Tax Depr GrpA At Cap'!A47)</f>
        <v>- Page don't print of 5, Col (a), Line 29</v>
      </c>
      <c r="E21" s="527"/>
      <c r="G21" s="4">
        <f>+'FY2025 Tax Depr GrpA At Cap'!G47</f>
        <v>0</v>
      </c>
      <c r="I21" s="103"/>
      <c r="J21" s="4"/>
    </row>
    <row r="22" spans="1:10" x14ac:dyDescent="0.25">
      <c r="A22" s="22">
        <f t="shared" si="0"/>
        <v>5</v>
      </c>
      <c r="C22" t="s">
        <v>199</v>
      </c>
      <c r="D22" s="527" t="str">
        <f>+'FY25 Proration GrpA Above Cap'!D22</f>
        <v>Sum of Lines 1 through 4</v>
      </c>
      <c r="E22" s="527"/>
      <c r="G22" s="140">
        <f>SUM(G18:G21)</f>
        <v>621284.29413296096</v>
      </c>
      <c r="H22" s="4" t="e">
        <f>SUM(H18:H21)</f>
        <v>#REF!</v>
      </c>
      <c r="I22" s="103"/>
      <c r="J22" s="4"/>
    </row>
    <row r="23" spans="1:10" x14ac:dyDescent="0.25">
      <c r="A23" s="22">
        <f t="shared" si="0"/>
        <v>6</v>
      </c>
      <c r="C23" t="s">
        <v>200</v>
      </c>
      <c r="D23" s="527"/>
      <c r="E23" s="527"/>
      <c r="G23" s="131">
        <v>0.21</v>
      </c>
      <c r="H23" s="131">
        <v>0.21</v>
      </c>
      <c r="J23" s="131"/>
    </row>
    <row r="24" spans="1:10" x14ac:dyDescent="0.25">
      <c r="A24" s="22">
        <f t="shared" si="0"/>
        <v>7</v>
      </c>
      <c r="C24" t="s">
        <v>201</v>
      </c>
      <c r="D24" s="527" t="str">
        <f>+'FY25 Proration GrpA Above Cap'!D24</f>
        <v>Line 5 × Line 6</v>
      </c>
      <c r="E24" s="527"/>
      <c r="G24" s="140">
        <f>+G22*G23</f>
        <v>130469.7017679218</v>
      </c>
      <c r="H24" s="4" t="e">
        <f>+H22*H23</f>
        <v>#REF!</v>
      </c>
      <c r="I24" s="103"/>
      <c r="J24" s="4"/>
    </row>
    <row r="25" spans="1:10" x14ac:dyDescent="0.25">
      <c r="D25" s="526"/>
      <c r="E25" s="526"/>
    </row>
    <row r="26" spans="1:10" x14ac:dyDescent="0.25">
      <c r="C26" t="s">
        <v>202</v>
      </c>
      <c r="D26" s="526"/>
      <c r="E26" s="526"/>
    </row>
    <row r="27" spans="1:10" ht="15" customHeight="1" x14ac:dyDescent="0.25">
      <c r="A27" s="22">
        <f>+A24+1</f>
        <v>8</v>
      </c>
      <c r="C27" t="s">
        <v>203</v>
      </c>
      <c r="D27" s="527" t="str">
        <f>CONCATENATE("- ",'FY2025 Tax Depr GrpA At Cap'!L7," , Line ",'FY2025 Tax Depr GrpA At Cap'!A23," ,Col ",'FY2025 Tax Depr GrpA Above Cap'!G17,", Then = 0")</f>
        <v>- Page don't print of 5 , Line 5 ,Col (a), Then = 0</v>
      </c>
      <c r="E27" s="527"/>
      <c r="G27" s="4">
        <f>-'FY2025 Tax Depr GrpA At Cap'!G23</f>
        <v>-77098542</v>
      </c>
      <c r="I27" s="103"/>
    </row>
    <row r="28" spans="1:10" ht="15" customHeight="1" x14ac:dyDescent="0.25">
      <c r="A28" s="22">
        <f>+A27+1</f>
        <v>9</v>
      </c>
      <c r="C28" t="s">
        <v>470</v>
      </c>
      <c r="D28" s="527" t="str">
        <f>CONCATENATE("- ",'FY2025 Tax Depr GrpA At Cap'!L7," , Line ",'FY2025 Tax Depr GrpA At Cap'!A26," ,Col ",'FY2025 Tax Depr GrpA Above Cap'!G17,", Then = 0")</f>
        <v>- Page don't print of 5 , Line 8 ,Col (a), Then = 0</v>
      </c>
      <c r="E28" s="527"/>
      <c r="G28" s="4">
        <f>+'FY2025 Tax Depr GrpA At Cap'!G26</f>
        <v>11350000</v>
      </c>
      <c r="I28" s="103"/>
    </row>
    <row r="29" spans="1:10" ht="15" customHeight="1" x14ac:dyDescent="0.25">
      <c r="A29" s="22">
        <f>+A28+1</f>
        <v>10</v>
      </c>
      <c r="C29" t="s">
        <v>117</v>
      </c>
      <c r="D29" s="527" t="str">
        <f>CONCATENATE("- ",'FY 2025 -group a'!N7," , Line ",'FY 2025 -group a'!A28," ,Col ",'FY 2025 -group a'!L17,", Then = 0")</f>
        <v>- Page don't print of 5 , Line 7 ,Col (b), Then = 0</v>
      </c>
      <c r="E29" s="527"/>
      <c r="G29" s="4">
        <f>-'FY 2025 -group a'!L28</f>
        <v>-5427636.0383686787</v>
      </c>
      <c r="I29" s="103"/>
    </row>
    <row r="30" spans="1:10" x14ac:dyDescent="0.25">
      <c r="A30" s="22">
        <f>+A29+1</f>
        <v>11</v>
      </c>
      <c r="C30" t="s">
        <v>199</v>
      </c>
      <c r="D30" s="527" t="str">
        <f>+'FY25 Proration GrpA Above Cap'!D30</f>
        <v>Line 8 + Line 9 + Line 10</v>
      </c>
      <c r="E30" s="527"/>
      <c r="G30" s="140">
        <f>SUM(G27:G29)</f>
        <v>-71176178.038368672</v>
      </c>
      <c r="H30" s="4">
        <f>SUM(H27:H29)</f>
        <v>0</v>
      </c>
      <c r="I30" s="103"/>
      <c r="J30" s="4"/>
    </row>
    <row r="31" spans="1:10" x14ac:dyDescent="0.25">
      <c r="A31" s="22">
        <f>+A30+1</f>
        <v>12</v>
      </c>
      <c r="C31" t="s">
        <v>200</v>
      </c>
      <c r="D31" s="527"/>
      <c r="E31" s="527"/>
      <c r="G31" s="131">
        <v>0.21</v>
      </c>
      <c r="H31" s="131">
        <v>0.21</v>
      </c>
      <c r="J31" s="131"/>
    </row>
    <row r="32" spans="1:10" x14ac:dyDescent="0.25">
      <c r="A32" s="22">
        <f>+A31+1</f>
        <v>13</v>
      </c>
      <c r="C32" t="s">
        <v>201</v>
      </c>
      <c r="D32" s="527" t="str">
        <f>+'FY25 Proration GrpA Above Cap'!D32</f>
        <v>Line 11 × Line 12</v>
      </c>
      <c r="E32" s="527"/>
      <c r="G32" s="140">
        <f>G30*G31</f>
        <v>-14946997.38805742</v>
      </c>
      <c r="H32" s="4">
        <f t="shared" ref="H32" si="1">H30*H31</f>
        <v>0</v>
      </c>
      <c r="J32" s="4"/>
    </row>
    <row r="33" spans="1:11" x14ac:dyDescent="0.25">
      <c r="D33" s="526"/>
      <c r="E33" s="526"/>
    </row>
    <row r="34" spans="1:11" x14ac:dyDescent="0.25">
      <c r="A34" s="22">
        <f>+A32+1</f>
        <v>14</v>
      </c>
      <c r="C34" t="s">
        <v>205</v>
      </c>
      <c r="D34" s="527" t="str">
        <f>+'FY25 Proration GrpA Above Cap'!D34</f>
        <v>Line 7 + Line 13</v>
      </c>
      <c r="E34" s="527"/>
      <c r="G34" s="4">
        <f>+G32+G24</f>
        <v>-14816527.686289499</v>
      </c>
      <c r="H34" s="4" t="e">
        <f>+H32+H24</f>
        <v>#REF!</v>
      </c>
      <c r="I34" s="103"/>
      <c r="J34" s="4"/>
    </row>
    <row r="35" spans="1:11" x14ac:dyDescent="0.25">
      <c r="A35" s="22">
        <f>+A34+1</f>
        <v>15</v>
      </c>
      <c r="C35" t="s">
        <v>206</v>
      </c>
      <c r="D35" s="527" t="str">
        <f>CONCATENATE("- ",'FY 2025 -group a'!N7,", Line ",'FY 2025 -group a'!A44,", Col ",'FY 2025 -group a'!L17)</f>
        <v>- Page don't print of 5, Line 17, Col (b)</v>
      </c>
      <c r="E35" s="527"/>
      <c r="G35" s="4">
        <f>+'FY 2025 -group a'!J112</f>
        <v>0</v>
      </c>
      <c r="H35" s="4"/>
      <c r="I35" s="103"/>
      <c r="J35" s="527"/>
      <c r="K35" s="527"/>
    </row>
    <row r="36" spans="1:11" x14ac:dyDescent="0.25">
      <c r="A36" s="22">
        <f>+A35+1</f>
        <v>16</v>
      </c>
      <c r="C36" t="s">
        <v>207</v>
      </c>
      <c r="D36" s="527" t="str">
        <f>+'FY25 Proration GrpA Above Cap'!D36</f>
        <v>Line 14 + Line 15</v>
      </c>
      <c r="E36" s="527"/>
      <c r="G36" s="140">
        <f>+G35+G34</f>
        <v>-14816527.686289499</v>
      </c>
      <c r="H36" s="4" t="e">
        <f t="shared" ref="H36" si="2">+H35+H34</f>
        <v>#REF!</v>
      </c>
      <c r="J36" s="4"/>
    </row>
    <row r="37" spans="1:11" x14ac:dyDescent="0.25">
      <c r="D37" s="526"/>
      <c r="E37" s="526"/>
    </row>
    <row r="38" spans="1:11" x14ac:dyDescent="0.25">
      <c r="C38" t="s">
        <v>471</v>
      </c>
      <c r="D38" s="526"/>
      <c r="E38" s="526"/>
    </row>
    <row r="39" spans="1:11" x14ac:dyDescent="0.25">
      <c r="A39" s="22">
        <f>+A36+1</f>
        <v>17</v>
      </c>
      <c r="C39" t="s">
        <v>209</v>
      </c>
      <c r="D39" s="527" t="str">
        <f>+'FY25 Proration GrpA Above Cap'!D39</f>
        <v>Line 5</v>
      </c>
      <c r="E39" s="527"/>
      <c r="G39" s="4">
        <f>G22</f>
        <v>621284.29413296096</v>
      </c>
      <c r="H39" s="4" t="e">
        <f>H22</f>
        <v>#REF!</v>
      </c>
      <c r="I39" s="103"/>
      <c r="J39" s="4"/>
    </row>
    <row r="40" spans="1:11" x14ac:dyDescent="0.25">
      <c r="A40" s="22">
        <f>+A39+1</f>
        <v>18</v>
      </c>
      <c r="C40" t="s">
        <v>210</v>
      </c>
      <c r="D40" s="527" t="str">
        <f>+'FY25 Proration GrpA Above Cap'!D40</f>
        <v>Line 11</v>
      </c>
      <c r="E40" s="527"/>
      <c r="G40" s="4">
        <f>G30</f>
        <v>-71176178.038368672</v>
      </c>
      <c r="H40" s="4">
        <f>H30</f>
        <v>0</v>
      </c>
      <c r="I40" s="103"/>
      <c r="J40" s="4"/>
    </row>
    <row r="41" spans="1:11" x14ac:dyDescent="0.25">
      <c r="A41" s="22">
        <f>+A40+1</f>
        <v>19</v>
      </c>
      <c r="C41" t="s">
        <v>211</v>
      </c>
      <c r="D41" s="527" t="str">
        <f>+'FY25 Proration GrpA Above Cap'!D41</f>
        <v>Line 17 + Line 18</v>
      </c>
      <c r="E41" s="527"/>
      <c r="G41" s="140">
        <f>SUM(G39:G40)</f>
        <v>-70554893.744235709</v>
      </c>
      <c r="H41" s="4" t="e">
        <f>SUM(H39:H40)</f>
        <v>#REF!</v>
      </c>
      <c r="I41" s="103"/>
      <c r="J41" s="4"/>
    </row>
    <row r="42" spans="1:11" x14ac:dyDescent="0.25">
      <c r="D42" s="526"/>
      <c r="E42" s="526"/>
    </row>
    <row r="43" spans="1:11" ht="14.1" customHeight="1" x14ac:dyDescent="0.25">
      <c r="A43" s="22">
        <f>+A41+1</f>
        <v>20</v>
      </c>
      <c r="C43" t="s">
        <v>472</v>
      </c>
      <c r="D43" s="527" t="str">
        <f>+'FY25 Proration GrpA Above Cap'!D43</f>
        <v xml:space="preserve">- Page don't print of 5, Line 17, Col (a) ÷ 21% </v>
      </c>
      <c r="E43" s="527"/>
      <c r="G43" s="4">
        <f>-'FY 2025 -group a'!J112/0.21</f>
        <v>0</v>
      </c>
      <c r="H43" s="4" t="e">
        <f>-'FY 2025 -group a'!#REF!/0.21</f>
        <v>#REF!</v>
      </c>
      <c r="J43" s="4"/>
    </row>
    <row r="44" spans="1:11" x14ac:dyDescent="0.25">
      <c r="A44" s="22">
        <f>+A43+1</f>
        <v>21</v>
      </c>
      <c r="C44" t="s">
        <v>473</v>
      </c>
      <c r="D44" s="527" t="str">
        <f>+'FY25 Proration GrpA Above Cap'!D44</f>
        <v>(Line 18 ÷ Line 19 ) × Line 20</v>
      </c>
      <c r="E44" s="527"/>
      <c r="G44" s="140">
        <f>+G40/G41*G43</f>
        <v>0</v>
      </c>
      <c r="H44" s="4" t="e">
        <f>+H40/H41*H43</f>
        <v>#REF!</v>
      </c>
      <c r="J44" s="4"/>
    </row>
    <row r="45" spans="1:11" x14ac:dyDescent="0.25">
      <c r="A45" s="22">
        <f>+A44+1</f>
        <v>22</v>
      </c>
      <c r="C45" t="s">
        <v>474</v>
      </c>
      <c r="D45" s="527" t="str">
        <f>+'FY25 Proration GrpA Above Cap'!D45</f>
        <v>(Line 17 ÷ Line 19 ) × Line 20</v>
      </c>
      <c r="E45" s="527"/>
      <c r="G45" s="4">
        <f>+G39/G41*G43</f>
        <v>0</v>
      </c>
      <c r="H45" s="4" t="e">
        <f>+H39/H41*H43</f>
        <v>#REF!</v>
      </c>
      <c r="J45" s="4"/>
    </row>
    <row r="46" spans="1:11" x14ac:dyDescent="0.25">
      <c r="A46" s="22">
        <f>+A45+1</f>
        <v>23</v>
      </c>
      <c r="C46" t="s">
        <v>200</v>
      </c>
      <c r="G46" s="286">
        <v>0.21</v>
      </c>
      <c r="H46" s="131">
        <v>0.21</v>
      </c>
      <c r="J46" s="131"/>
    </row>
    <row r="47" spans="1:11" x14ac:dyDescent="0.25">
      <c r="A47" s="22">
        <f>+A46+1</f>
        <v>24</v>
      </c>
      <c r="C47" t="s">
        <v>215</v>
      </c>
      <c r="D47" s="527" t="str">
        <f>+'FY25 Proration GrpA Above Cap'!D47</f>
        <v>Line 22 × Line 23</v>
      </c>
      <c r="E47" s="527"/>
      <c r="G47" s="140">
        <f>G45*G46</f>
        <v>0</v>
      </c>
      <c r="H47" s="4" t="e">
        <f>H45*H46</f>
        <v>#REF!</v>
      </c>
      <c r="J47" s="4"/>
    </row>
    <row r="49" spans="1:10" x14ac:dyDescent="0.25">
      <c r="A49" s="22">
        <f>+A47+1</f>
        <v>25</v>
      </c>
      <c r="C49" t="s">
        <v>216</v>
      </c>
      <c r="D49" s="527" t="str">
        <f>+'FY25 Proration GrpA Above Cap'!D49</f>
        <v>Line 7 + Line 24</v>
      </c>
      <c r="E49" s="527"/>
      <c r="G49" s="4">
        <f>+G47+G24</f>
        <v>130469.7017679218</v>
      </c>
      <c r="H49" s="4" t="e">
        <f>+H47+H24</f>
        <v>#REF!</v>
      </c>
      <c r="J49" s="4"/>
    </row>
    <row r="51" spans="1:10" x14ac:dyDescent="0.25">
      <c r="D51" s="22" t="s">
        <v>10</v>
      </c>
      <c r="E51" s="22" t="s">
        <v>165</v>
      </c>
      <c r="F51" s="22"/>
      <c r="G51" s="22" t="s">
        <v>217</v>
      </c>
      <c r="H51" s="22"/>
      <c r="I51" s="22"/>
      <c r="J51" s="22"/>
    </row>
    <row r="52" spans="1:10" ht="30" x14ac:dyDescent="0.25">
      <c r="C52" s="6" t="s">
        <v>220</v>
      </c>
      <c r="D52" s="43" t="s">
        <v>221</v>
      </c>
      <c r="E52" s="43" t="s">
        <v>222</v>
      </c>
      <c r="G52" s="60" t="str">
        <f>G16</f>
        <v>Fiscal Year
2025</v>
      </c>
      <c r="H52" s="60" t="str">
        <f>H16</f>
        <v>Fiscal Year
2027</v>
      </c>
      <c r="J52" s="19"/>
    </row>
    <row r="53" spans="1:10" x14ac:dyDescent="0.25">
      <c r="A53" s="22">
        <f>+A49+1</f>
        <v>26</v>
      </c>
      <c r="C53" t="s">
        <v>226</v>
      </c>
      <c r="D53" s="22">
        <v>30</v>
      </c>
      <c r="E53" s="145">
        <f>SUM(D54:D64)/D65</f>
        <v>0.9178082191780822</v>
      </c>
      <c r="G53" s="4">
        <f>'FY25 Proration GrpA Above Cap'!G$49/12*$E53</f>
        <v>13900.165217286609</v>
      </c>
      <c r="H53" s="4" t="e">
        <f>H$49/12*#REF!</f>
        <v>#REF!</v>
      </c>
      <c r="J53" s="4"/>
    </row>
    <row r="54" spans="1:10" x14ac:dyDescent="0.25">
      <c r="A54" s="22">
        <f t="shared" ref="A54:A65" si="3">+A53+1</f>
        <v>27</v>
      </c>
      <c r="C54" t="s">
        <v>227</v>
      </c>
      <c r="D54" s="22">
        <v>31</v>
      </c>
      <c r="E54" s="145">
        <f>SUM(D55:D64)/D65</f>
        <v>0.83287671232876714</v>
      </c>
      <c r="G54" s="4">
        <f>'FY25 Proration GrpA Above Cap'!G$49/12*$E54</f>
        <v>12613.881271806356</v>
      </c>
      <c r="H54" s="4" t="e">
        <f>H$49/12*#REF!</f>
        <v>#REF!</v>
      </c>
      <c r="J54" s="4"/>
    </row>
    <row r="55" spans="1:10" x14ac:dyDescent="0.25">
      <c r="A55" s="22">
        <f t="shared" si="3"/>
        <v>28</v>
      </c>
      <c r="C55" t="s">
        <v>228</v>
      </c>
      <c r="D55" s="22">
        <v>30</v>
      </c>
      <c r="E55" s="145">
        <f>SUM(D56:D64)/D65</f>
        <v>0.75068493150684934</v>
      </c>
      <c r="G55" s="4">
        <f>'FY25 Proration GrpA Above Cap'!G$49/12*$E55</f>
        <v>11369.090356825465</v>
      </c>
      <c r="H55" s="4" t="e">
        <f>H$49/12*#REF!</f>
        <v>#REF!</v>
      </c>
      <c r="J55" s="4"/>
    </row>
    <row r="56" spans="1:10" x14ac:dyDescent="0.25">
      <c r="A56" s="22">
        <f t="shared" si="3"/>
        <v>29</v>
      </c>
      <c r="C56" t="s">
        <v>229</v>
      </c>
      <c r="D56" s="22">
        <v>31</v>
      </c>
      <c r="E56" s="145">
        <f>SUM(D57:D64)/D65</f>
        <v>0.66575342465753429</v>
      </c>
      <c r="G56" s="4">
        <f>'FY25 Proration GrpA Above Cap'!G$49/12*$E56</f>
        <v>10082.806411345213</v>
      </c>
      <c r="H56" s="4" t="e">
        <f>H$49/12*#REF!</f>
        <v>#REF!</v>
      </c>
      <c r="J56" s="4"/>
    </row>
    <row r="57" spans="1:10" x14ac:dyDescent="0.25">
      <c r="A57" s="22">
        <f t="shared" si="3"/>
        <v>30</v>
      </c>
      <c r="C57" t="s">
        <v>230</v>
      </c>
      <c r="D57" s="22">
        <v>31</v>
      </c>
      <c r="E57" s="145">
        <f>SUM(D58:D64)/D65</f>
        <v>0.58082191780821912</v>
      </c>
      <c r="G57" s="4">
        <f>'FY25 Proration GrpA Above Cap'!G$49/12*$E57</f>
        <v>8796.5224658649586</v>
      </c>
      <c r="H57" s="4" t="e">
        <f>H$49/12*#REF!</f>
        <v>#REF!</v>
      </c>
      <c r="J57" s="4"/>
    </row>
    <row r="58" spans="1:10" x14ac:dyDescent="0.25">
      <c r="A58" s="22">
        <f t="shared" si="3"/>
        <v>31</v>
      </c>
      <c r="C58" t="s">
        <v>231</v>
      </c>
      <c r="D58" s="22">
        <v>30</v>
      </c>
      <c r="E58" s="145">
        <f>SUM(D59:D64)/D65</f>
        <v>0.49863013698630138</v>
      </c>
      <c r="G58" s="4">
        <f>'FY25 Proration GrpA Above Cap'!G$49/12*$E58</f>
        <v>7551.7315508840684</v>
      </c>
      <c r="H58" s="4" t="e">
        <f>H$49/12*#REF!</f>
        <v>#REF!</v>
      </c>
      <c r="J58" s="4"/>
    </row>
    <row r="59" spans="1:10" x14ac:dyDescent="0.25">
      <c r="A59" s="22">
        <f t="shared" si="3"/>
        <v>32</v>
      </c>
      <c r="C59" t="s">
        <v>232</v>
      </c>
      <c r="D59" s="22">
        <v>31</v>
      </c>
      <c r="E59" s="145">
        <f>SUM(D60:D64)/D65</f>
        <v>0.41369863013698632</v>
      </c>
      <c r="G59" s="4">
        <f>'FY25 Proration GrpA Above Cap'!G$49/12*$E59</f>
        <v>6265.447605403815</v>
      </c>
      <c r="H59" s="4" t="e">
        <f>H$49/12*#REF!</f>
        <v>#REF!</v>
      </c>
      <c r="J59" s="4"/>
    </row>
    <row r="60" spans="1:10" x14ac:dyDescent="0.25">
      <c r="A60" s="22">
        <f t="shared" si="3"/>
        <v>33</v>
      </c>
      <c r="C60" t="s">
        <v>233</v>
      </c>
      <c r="D60" s="22">
        <v>30</v>
      </c>
      <c r="E60" s="145">
        <f>SUM(D61:D64)/D65</f>
        <v>0.33150684931506852</v>
      </c>
      <c r="G60" s="4">
        <f>'FY25 Proration GrpA Above Cap'!G$49/12*$E60</f>
        <v>5020.6566904229248</v>
      </c>
      <c r="H60" s="4" t="e">
        <f>H$49/12*#REF!</f>
        <v>#REF!</v>
      </c>
      <c r="J60" s="4"/>
    </row>
    <row r="61" spans="1:10" x14ac:dyDescent="0.25">
      <c r="A61" s="22">
        <f t="shared" si="3"/>
        <v>34</v>
      </c>
      <c r="C61" t="s">
        <v>234</v>
      </c>
      <c r="D61" s="22">
        <v>31</v>
      </c>
      <c r="E61" s="145">
        <f>SUM(D62:D64)/D65</f>
        <v>0.24657534246575341</v>
      </c>
      <c r="G61" s="4">
        <f>'FY25 Proration GrpA Above Cap'!G$49/12*$E61</f>
        <v>3734.372744942671</v>
      </c>
      <c r="H61" s="4" t="e">
        <f>H$49/12*#REF!</f>
        <v>#REF!</v>
      </c>
      <c r="J61" s="4"/>
    </row>
    <row r="62" spans="1:10" x14ac:dyDescent="0.25">
      <c r="A62" s="22">
        <f t="shared" si="3"/>
        <v>35</v>
      </c>
      <c r="C62" t="s">
        <v>223</v>
      </c>
      <c r="D62" s="22">
        <v>31</v>
      </c>
      <c r="E62" s="145">
        <f>SUM(D63:D64)/D65</f>
        <v>0.16164383561643836</v>
      </c>
      <c r="G62" s="4">
        <f>'FY25 Proration GrpA Above Cap'!G$49/12*$E62</f>
        <v>2448.0887994624177</v>
      </c>
      <c r="H62" s="4" t="e">
        <f>H$49/12*#REF!</f>
        <v>#REF!</v>
      </c>
      <c r="J62" s="4"/>
    </row>
    <row r="63" spans="1:10" x14ac:dyDescent="0.25">
      <c r="A63" s="22">
        <f t="shared" si="3"/>
        <v>36</v>
      </c>
      <c r="C63" t="s">
        <v>224</v>
      </c>
      <c r="D63" s="22">
        <v>28</v>
      </c>
      <c r="E63" s="145">
        <f>SUM(D64:D64)/D65</f>
        <v>8.4931506849315067E-2</v>
      </c>
      <c r="G63" s="4">
        <f>'FY25 Proration GrpA Above Cap'!G$49/12*$E63</f>
        <v>1286.2839454802534</v>
      </c>
      <c r="H63" s="4" t="e">
        <f>H$49/12*#REF!</f>
        <v>#REF!</v>
      </c>
      <c r="J63" s="4"/>
    </row>
    <row r="64" spans="1:10" x14ac:dyDescent="0.25">
      <c r="A64" s="22">
        <f t="shared" si="3"/>
        <v>37</v>
      </c>
      <c r="C64" t="s">
        <v>225</v>
      </c>
      <c r="D64" s="34">
        <v>31</v>
      </c>
      <c r="E64" s="145">
        <v>0</v>
      </c>
      <c r="G64" s="4">
        <f>'FY25 Proration GrpA Above Cap'!G$49/12*$E64</f>
        <v>0</v>
      </c>
      <c r="H64" s="35" t="e">
        <f>H$49/12*#REF!</f>
        <v>#REF!</v>
      </c>
      <c r="J64" s="4"/>
    </row>
    <row r="65" spans="1:10" x14ac:dyDescent="0.25">
      <c r="A65" s="22">
        <f t="shared" si="3"/>
        <v>38</v>
      </c>
      <c r="C65" t="s">
        <v>235</v>
      </c>
      <c r="D65" s="22">
        <f>SUM(D53:D64)</f>
        <v>365</v>
      </c>
      <c r="E65" s="145"/>
      <c r="G65" s="140">
        <f>SUM(G53:G64)</f>
        <v>83069.047059724762</v>
      </c>
      <c r="H65" s="140" t="e">
        <f>SUM(H53:H64)</f>
        <v>#REF!</v>
      </c>
      <c r="J65" s="4"/>
    </row>
    <row r="67" spans="1:10" x14ac:dyDescent="0.25">
      <c r="A67" s="22">
        <f>+A65+1</f>
        <v>39</v>
      </c>
      <c r="C67" t="s">
        <v>236</v>
      </c>
      <c r="D67" s="526" t="str">
        <f>CONCATENATE("Line ", A49)</f>
        <v>Line 25</v>
      </c>
      <c r="E67" s="526"/>
      <c r="G67" s="4">
        <f>G49</f>
        <v>130469.7017679218</v>
      </c>
      <c r="H67" s="4" t="e">
        <f>H49</f>
        <v>#REF!</v>
      </c>
      <c r="J67" s="4"/>
    </row>
    <row r="68" spans="1:10" ht="15" customHeight="1" x14ac:dyDescent="0.25">
      <c r="A68" s="44">
        <v>40</v>
      </c>
      <c r="B68" s="45"/>
      <c r="C68" s="45" t="s">
        <v>237</v>
      </c>
      <c r="D68" s="525" t="s">
        <v>475</v>
      </c>
      <c r="E68" s="525"/>
      <c r="G68" s="4">
        <f>G67*1</f>
        <v>130469.7017679218</v>
      </c>
      <c r="H68" s="4" t="e">
        <f>H67*0.5</f>
        <v>#REF!</v>
      </c>
      <c r="J68" s="4"/>
    </row>
    <row r="69" spans="1:10" x14ac:dyDescent="0.25">
      <c r="A69" s="22">
        <f>+A68+1</f>
        <v>41</v>
      </c>
      <c r="C69" t="s">
        <v>238</v>
      </c>
      <c r="D69" s="526" t="str">
        <f>CONCATENATE("Line ",A65," - Line ",A68)</f>
        <v>Line 38 - Line 40</v>
      </c>
      <c r="E69" s="526"/>
      <c r="G69" s="4">
        <f>+G65-G68</f>
        <v>-47400.654708197035</v>
      </c>
      <c r="H69" s="4" t="e">
        <f>+H65-H68</f>
        <v>#REF!</v>
      </c>
      <c r="J69" s="4"/>
    </row>
    <row r="71" spans="1:10" x14ac:dyDescent="0.25">
      <c r="A71" s="9" t="s">
        <v>184</v>
      </c>
    </row>
    <row r="72" spans="1:10" x14ac:dyDescent="0.25">
      <c r="A72" s="22" t="str">
        <f>E51</f>
        <v>(c)</v>
      </c>
      <c r="C72" t="str">
        <f>CONCATENATE("Sum of remaining days in the year (Col ",D51,") ÷ 365")</f>
        <v>Sum of remaining days in the year (Col (b)) ÷ 365</v>
      </c>
    </row>
    <row r="73" spans="1:10" x14ac:dyDescent="0.25">
      <c r="A73" s="22" t="str">
        <f>+G51</f>
        <v>(d)</v>
      </c>
      <c r="C73" t="str">
        <f>CONCATENATE("Current Year Line ",A49," ÷ 12 × Current Month Col ",E51)</f>
        <v>Current Year Line 25 ÷ 12 × Current Month Col (c)</v>
      </c>
    </row>
  </sheetData>
  <mergeCells count="38">
    <mergeCell ref="J35:K35"/>
    <mergeCell ref="D19:E19"/>
    <mergeCell ref="A9:G9"/>
    <mergeCell ref="A10:G10"/>
    <mergeCell ref="A11:G11"/>
    <mergeCell ref="A12:G12"/>
    <mergeCell ref="D18:E18"/>
    <mergeCell ref="D31:E31"/>
    <mergeCell ref="D20:E20"/>
    <mergeCell ref="D21:E21"/>
    <mergeCell ref="D22:E22"/>
    <mergeCell ref="D23:E23"/>
    <mergeCell ref="D24:E24"/>
    <mergeCell ref="D25:E25"/>
    <mergeCell ref="D26:E26"/>
    <mergeCell ref="D27:E27"/>
    <mergeCell ref="D28:E28"/>
    <mergeCell ref="D29:E29"/>
    <mergeCell ref="D30:E30"/>
    <mergeCell ref="D43:E43"/>
    <mergeCell ref="D32:E32"/>
    <mergeCell ref="D33:E33"/>
    <mergeCell ref="D34:E34"/>
    <mergeCell ref="D35:E35"/>
    <mergeCell ref="D36:E36"/>
    <mergeCell ref="D37:E37"/>
    <mergeCell ref="D38:E38"/>
    <mergeCell ref="D39:E39"/>
    <mergeCell ref="D40:E40"/>
    <mergeCell ref="D41:E41"/>
    <mergeCell ref="D42:E42"/>
    <mergeCell ref="D69:E69"/>
    <mergeCell ref="D44:E44"/>
    <mergeCell ref="D45:E45"/>
    <mergeCell ref="D47:E47"/>
    <mergeCell ref="D49:E49"/>
    <mergeCell ref="D67:E67"/>
    <mergeCell ref="D68:E68"/>
  </mergeCells>
  <printOptions horizontalCentered="1"/>
  <pageMargins left="0.5" right="0.5" top="1.25" bottom="0.5" header="0.3" footer="0.3"/>
  <pageSetup scale="69" orientation="portrait" r:id="rId1"/>
  <colBreaks count="1" manualBreakCount="1">
    <brk id="6" min="7" max="72"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45B5A-B666-4E10-BC1F-8ED31EE9B746}">
  <dimension ref="A1:U70"/>
  <sheetViews>
    <sheetView topLeftCell="A5" workbookViewId="0">
      <selection activeCell="H40" sqref="H40"/>
    </sheetView>
  </sheetViews>
  <sheetFormatPr defaultRowHeight="15" x14ac:dyDescent="0.25"/>
  <cols>
    <col min="1" max="1" width="3.28515625" style="308" bestFit="1" customWidth="1"/>
    <col min="2" max="2" width="63.140625" style="308" bestFit="1" customWidth="1"/>
    <col min="3" max="4" width="12.28515625" style="308" bestFit="1" customWidth="1"/>
    <col min="5" max="5" width="11.140625" style="308" bestFit="1" customWidth="1"/>
    <col min="6" max="6" width="12.5703125" style="308" customWidth="1"/>
    <col min="7" max="7" width="1.7109375" style="308" customWidth="1"/>
    <col min="8" max="8" width="10.42578125" style="308" customWidth="1"/>
    <col min="9" max="9" width="10.7109375" style="308" bestFit="1" customWidth="1"/>
    <col min="10" max="10" width="9.28515625" style="472" bestFit="1" customWidth="1"/>
    <col min="11" max="11" width="1.5703125" style="308" customWidth="1"/>
    <col min="12" max="13" width="9.85546875" style="308" bestFit="1" customWidth="1"/>
    <col min="14" max="14" width="9.5703125" style="308" bestFit="1" customWidth="1"/>
    <col min="15" max="15" width="1.7109375" style="308" customWidth="1"/>
    <col min="16" max="16" width="9.140625" style="308"/>
    <col min="17" max="17" width="13.28515625" style="308" bestFit="1" customWidth="1"/>
    <col min="18" max="18" width="9.140625" style="308"/>
    <col min="19" max="19" width="11.140625" style="308" bestFit="1" customWidth="1"/>
    <col min="20" max="20" width="9.5703125" style="308" bestFit="1" customWidth="1"/>
    <col min="21" max="21" width="10.140625" style="308" bestFit="1" customWidth="1"/>
    <col min="22" max="16384" width="9.140625" style="308"/>
  </cols>
  <sheetData>
    <row r="1" spans="1:15" ht="15.75" x14ac:dyDescent="0.25">
      <c r="A1" s="307"/>
      <c r="B1" s="551" t="s">
        <v>491</v>
      </c>
      <c r="C1" s="551"/>
      <c r="D1" s="551"/>
      <c r="E1" s="551"/>
      <c r="F1" s="551"/>
      <c r="G1" s="551"/>
      <c r="H1" s="551"/>
      <c r="I1" s="551"/>
      <c r="J1" s="551"/>
      <c r="K1" s="551"/>
      <c r="L1" s="551"/>
      <c r="M1" s="551"/>
      <c r="N1" s="551"/>
    </row>
    <row r="2" spans="1:15" ht="15.75" x14ac:dyDescent="0.25">
      <c r="A2" s="307"/>
      <c r="B2" s="552" t="s">
        <v>492</v>
      </c>
      <c r="C2" s="552"/>
      <c r="D2" s="552"/>
      <c r="E2" s="552"/>
      <c r="F2" s="552"/>
      <c r="G2" s="552"/>
      <c r="H2" s="552"/>
      <c r="I2" s="552"/>
      <c r="J2" s="552"/>
      <c r="K2" s="552"/>
      <c r="L2" s="552"/>
      <c r="M2" s="552"/>
      <c r="N2" s="552"/>
    </row>
    <row r="3" spans="1:15" x14ac:dyDescent="0.25">
      <c r="A3" s="307"/>
      <c r="B3" s="309"/>
      <c r="C3" s="309"/>
      <c r="D3" s="309"/>
      <c r="E3" s="309"/>
      <c r="F3" s="309"/>
      <c r="G3" s="309"/>
      <c r="H3" s="309"/>
      <c r="I3" s="309"/>
      <c r="J3" s="309"/>
      <c r="K3" s="309"/>
      <c r="L3" s="309"/>
      <c r="M3" s="309"/>
      <c r="N3" s="309"/>
    </row>
    <row r="4" spans="1:15" x14ac:dyDescent="0.25">
      <c r="A4" s="310"/>
      <c r="B4" s="311" t="s">
        <v>105</v>
      </c>
      <c r="C4" s="311" t="s">
        <v>279</v>
      </c>
      <c r="D4" s="311" t="s">
        <v>116</v>
      </c>
      <c r="E4" s="311" t="s">
        <v>120</v>
      </c>
      <c r="F4" s="312" t="s">
        <v>123</v>
      </c>
      <c r="G4" s="312"/>
      <c r="H4" s="312" t="s">
        <v>280</v>
      </c>
      <c r="I4" s="312" t="s">
        <v>281</v>
      </c>
      <c r="J4" s="312" t="s">
        <v>282</v>
      </c>
      <c r="K4" s="312"/>
      <c r="L4" s="312" t="s">
        <v>283</v>
      </c>
      <c r="M4" s="312" t="s">
        <v>284</v>
      </c>
      <c r="N4" s="312" t="s">
        <v>285</v>
      </c>
      <c r="O4" s="313"/>
    </row>
    <row r="5" spans="1:15" ht="31.5" customHeight="1" x14ac:dyDescent="0.25">
      <c r="A5" s="310"/>
      <c r="B5" s="314" t="s">
        <v>286</v>
      </c>
      <c r="C5" s="553" t="s">
        <v>493</v>
      </c>
      <c r="D5" s="553"/>
      <c r="E5" s="553"/>
      <c r="F5" s="315"/>
      <c r="G5" s="309"/>
      <c r="H5" s="554" t="s">
        <v>90</v>
      </c>
      <c r="I5" s="554"/>
      <c r="J5" s="554"/>
      <c r="K5" s="309"/>
      <c r="L5" s="555" t="s">
        <v>288</v>
      </c>
      <c r="M5" s="555"/>
      <c r="N5" s="555"/>
      <c r="O5" s="316"/>
    </row>
    <row r="6" spans="1:15" ht="26.25" thickBot="1" x14ac:dyDescent="0.3">
      <c r="A6" s="310">
        <v>1</v>
      </c>
      <c r="B6" s="317" t="s">
        <v>289</v>
      </c>
      <c r="C6" s="318" t="s">
        <v>290</v>
      </c>
      <c r="D6" s="319" t="s">
        <v>162</v>
      </c>
      <c r="E6" s="320" t="s">
        <v>6</v>
      </c>
      <c r="F6" s="320" t="s">
        <v>291</v>
      </c>
      <c r="G6" s="321"/>
      <c r="H6" s="322" t="s">
        <v>292</v>
      </c>
      <c r="I6" s="323" t="s">
        <v>162</v>
      </c>
      <c r="J6" s="324" t="s">
        <v>293</v>
      </c>
      <c r="K6" s="315"/>
      <c r="L6" s="320" t="s">
        <v>292</v>
      </c>
      <c r="M6" s="325" t="s">
        <v>162</v>
      </c>
      <c r="N6" s="326" t="s">
        <v>6</v>
      </c>
      <c r="O6" s="315"/>
    </row>
    <row r="7" spans="1:15" x14ac:dyDescent="0.25">
      <c r="A7" s="310">
        <v>2</v>
      </c>
      <c r="B7" s="327" t="s">
        <v>294</v>
      </c>
      <c r="C7" s="203"/>
      <c r="D7" s="203"/>
      <c r="E7" s="328"/>
      <c r="F7" s="329"/>
      <c r="G7" s="321"/>
      <c r="H7" s="330"/>
      <c r="I7" s="207"/>
      <c r="J7" s="331"/>
      <c r="K7" s="332"/>
      <c r="L7" s="333"/>
      <c r="M7" s="207"/>
      <c r="N7" s="334"/>
      <c r="O7" s="315"/>
    </row>
    <row r="8" spans="1:15" x14ac:dyDescent="0.25">
      <c r="A8" s="310">
        <v>3</v>
      </c>
      <c r="B8" s="335" t="s">
        <v>295</v>
      </c>
      <c r="C8" s="336">
        <v>30</v>
      </c>
      <c r="D8" s="336">
        <v>0</v>
      </c>
      <c r="E8" s="336">
        <f>SUM(C8-D8)</f>
        <v>30</v>
      </c>
      <c r="F8" s="337"/>
      <c r="G8" s="338"/>
      <c r="H8" s="339"/>
      <c r="I8" s="340">
        <v>0</v>
      </c>
      <c r="J8" s="341">
        <v>0</v>
      </c>
      <c r="K8" s="342"/>
      <c r="L8" s="343">
        <v>29</v>
      </c>
      <c r="M8" s="336">
        <v>0</v>
      </c>
      <c r="N8" s="344">
        <f>SUM(L8-M8)</f>
        <v>29</v>
      </c>
      <c r="O8" s="321"/>
    </row>
    <row r="9" spans="1:15" x14ac:dyDescent="0.25">
      <c r="A9" s="310">
        <v>4</v>
      </c>
      <c r="B9" s="345" t="s">
        <v>296</v>
      </c>
      <c r="C9" s="336">
        <v>11933</v>
      </c>
      <c r="D9" s="336">
        <v>11474</v>
      </c>
      <c r="E9" s="336">
        <f t="shared" ref="E9:E19" si="0">SUM(C9-D9)</f>
        <v>459</v>
      </c>
      <c r="F9" s="337"/>
      <c r="G9" s="338"/>
      <c r="H9" s="339"/>
      <c r="I9" s="340">
        <v>433.49255999999957</v>
      </c>
      <c r="J9" s="341">
        <f t="shared" ref="J9:J20" si="1">I9/D9</f>
        <v>3.7780421823252537E-2</v>
      </c>
      <c r="K9" s="342"/>
      <c r="L9" s="343">
        <v>9473</v>
      </c>
      <c r="M9" s="336">
        <v>6230</v>
      </c>
      <c r="N9" s="344">
        <f>SUM(L9-M9)</f>
        <v>3243</v>
      </c>
      <c r="O9" s="321"/>
    </row>
    <row r="10" spans="1:15" x14ac:dyDescent="0.25">
      <c r="A10" s="310">
        <v>5</v>
      </c>
      <c r="B10" s="335" t="s">
        <v>297</v>
      </c>
      <c r="C10" s="336">
        <v>35830</v>
      </c>
      <c r="D10" s="336">
        <v>20031</v>
      </c>
      <c r="E10" s="336">
        <f t="shared" si="0"/>
        <v>15799</v>
      </c>
      <c r="F10" s="337"/>
      <c r="G10" s="338"/>
      <c r="H10" s="339"/>
      <c r="I10" s="340">
        <v>971.83970000000318</v>
      </c>
      <c r="J10" s="341">
        <f t="shared" si="1"/>
        <v>4.8516783984823682E-2</v>
      </c>
      <c r="K10" s="342"/>
      <c r="L10" s="343">
        <v>30793</v>
      </c>
      <c r="M10" s="336">
        <v>19841</v>
      </c>
      <c r="N10" s="344">
        <f t="shared" ref="N10:N20" si="2">SUM(L10-M10)</f>
        <v>10952</v>
      </c>
      <c r="O10" s="321"/>
    </row>
    <row r="11" spans="1:15" x14ac:dyDescent="0.25">
      <c r="A11" s="310">
        <v>6</v>
      </c>
      <c r="B11" s="335" t="s">
        <v>298</v>
      </c>
      <c r="C11" s="336">
        <v>2070</v>
      </c>
      <c r="D11" s="336">
        <v>3839</v>
      </c>
      <c r="E11" s="346">
        <f t="shared" si="0"/>
        <v>-1769</v>
      </c>
      <c r="F11" s="337"/>
      <c r="G11" s="338"/>
      <c r="H11" s="339"/>
      <c r="I11" s="340">
        <v>261.41631000000007</v>
      </c>
      <c r="J11" s="341">
        <f t="shared" si="1"/>
        <v>6.8094897108622057E-2</v>
      </c>
      <c r="K11" s="342"/>
      <c r="L11" s="343">
        <v>2259</v>
      </c>
      <c r="M11" s="336">
        <v>2594</v>
      </c>
      <c r="N11" s="347">
        <f t="shared" si="2"/>
        <v>-335</v>
      </c>
      <c r="O11" s="321"/>
    </row>
    <row r="12" spans="1:15" x14ac:dyDescent="0.25">
      <c r="A12" s="310">
        <v>7</v>
      </c>
      <c r="B12" s="335" t="s">
        <v>299</v>
      </c>
      <c r="C12" s="346">
        <v>-1035</v>
      </c>
      <c r="D12" s="346">
        <v>-688</v>
      </c>
      <c r="E12" s="346">
        <f t="shared" si="0"/>
        <v>-347</v>
      </c>
      <c r="F12" s="337"/>
      <c r="G12" s="338"/>
      <c r="H12" s="339"/>
      <c r="I12" s="348">
        <v>-69.143659999999997</v>
      </c>
      <c r="J12" s="341">
        <f t="shared" si="1"/>
        <v>0.10049950581395349</v>
      </c>
      <c r="K12" s="342"/>
      <c r="L12" s="349">
        <v>-936</v>
      </c>
      <c r="M12" s="336"/>
      <c r="N12" s="344">
        <v>936</v>
      </c>
      <c r="O12" s="321"/>
    </row>
    <row r="13" spans="1:15" x14ac:dyDescent="0.25">
      <c r="A13" s="310">
        <v>8</v>
      </c>
      <c r="B13" s="350" t="s">
        <v>300</v>
      </c>
      <c r="C13" s="336">
        <v>10016</v>
      </c>
      <c r="D13" s="336">
        <v>6774</v>
      </c>
      <c r="E13" s="336">
        <f t="shared" si="0"/>
        <v>3242</v>
      </c>
      <c r="F13" s="337"/>
      <c r="G13" s="338"/>
      <c r="H13" s="339"/>
      <c r="I13" s="340">
        <v>7.8041000000000089</v>
      </c>
      <c r="J13" s="341">
        <f t="shared" si="1"/>
        <v>1.1520667257159741E-3</v>
      </c>
      <c r="K13" s="342"/>
      <c r="L13" s="343">
        <v>9344</v>
      </c>
      <c r="M13" s="336">
        <v>3828</v>
      </c>
      <c r="N13" s="344">
        <f t="shared" si="2"/>
        <v>5516</v>
      </c>
      <c r="O13" s="321"/>
    </row>
    <row r="14" spans="1:15" x14ac:dyDescent="0.25">
      <c r="A14" s="310">
        <v>9</v>
      </c>
      <c r="B14" s="345" t="s">
        <v>301</v>
      </c>
      <c r="C14" s="336">
        <v>1800</v>
      </c>
      <c r="D14" s="336">
        <v>4508</v>
      </c>
      <c r="E14" s="346">
        <f t="shared" si="0"/>
        <v>-2708</v>
      </c>
      <c r="F14" s="337"/>
      <c r="G14" s="338"/>
      <c r="H14" s="339"/>
      <c r="I14" s="340">
        <v>119.74617999999998</v>
      </c>
      <c r="J14" s="341">
        <f t="shared" si="1"/>
        <v>2.6563039041703634E-2</v>
      </c>
      <c r="K14" s="342"/>
      <c r="L14" s="343">
        <v>965</v>
      </c>
      <c r="M14" s="336">
        <v>142</v>
      </c>
      <c r="N14" s="344">
        <f t="shared" si="2"/>
        <v>823</v>
      </c>
      <c r="O14" s="321"/>
    </row>
    <row r="15" spans="1:15" x14ac:dyDescent="0.25">
      <c r="A15" s="310">
        <v>10</v>
      </c>
      <c r="B15" s="345" t="s">
        <v>302</v>
      </c>
      <c r="C15" s="336">
        <v>9002</v>
      </c>
      <c r="D15" s="336">
        <v>7658</v>
      </c>
      <c r="E15" s="336">
        <f t="shared" si="0"/>
        <v>1344</v>
      </c>
      <c r="F15" s="337"/>
      <c r="G15" s="338"/>
      <c r="H15" s="339"/>
      <c r="I15" s="340">
        <v>270.65914000000015</v>
      </c>
      <c r="J15" s="351">
        <f t="shared" si="1"/>
        <v>3.5343319404544285E-2</v>
      </c>
      <c r="K15" s="342"/>
      <c r="L15" s="343">
        <v>9726</v>
      </c>
      <c r="M15" s="336">
        <v>7412</v>
      </c>
      <c r="N15" s="344">
        <f t="shared" si="2"/>
        <v>2314</v>
      </c>
      <c r="O15" s="321"/>
    </row>
    <row r="16" spans="1:15" x14ac:dyDescent="0.25">
      <c r="A16" s="310">
        <v>11</v>
      </c>
      <c r="B16" s="350" t="s">
        <v>303</v>
      </c>
      <c r="C16" s="336">
        <v>6600</v>
      </c>
      <c r="D16" s="336">
        <v>3411</v>
      </c>
      <c r="E16" s="336">
        <f t="shared" si="0"/>
        <v>3189</v>
      </c>
      <c r="F16" s="337"/>
      <c r="G16" s="338"/>
      <c r="H16" s="339"/>
      <c r="I16" s="348">
        <v>-64.201810000000037</v>
      </c>
      <c r="J16" s="341">
        <f t="shared" si="1"/>
        <v>-1.8821990618586935E-2</v>
      </c>
      <c r="K16" s="342"/>
      <c r="L16" s="343">
        <v>5575</v>
      </c>
      <c r="M16" s="336">
        <v>4980</v>
      </c>
      <c r="N16" s="344">
        <f t="shared" si="2"/>
        <v>595</v>
      </c>
      <c r="O16" s="321"/>
    </row>
    <row r="17" spans="1:21" x14ac:dyDescent="0.25">
      <c r="A17" s="310">
        <v>12</v>
      </c>
      <c r="B17" s="345" t="s">
        <v>304</v>
      </c>
      <c r="C17" s="336">
        <v>30518</v>
      </c>
      <c r="D17" s="336">
        <v>50410</v>
      </c>
      <c r="E17" s="346">
        <f t="shared" si="0"/>
        <v>-19892</v>
      </c>
      <c r="F17" s="337"/>
      <c r="G17" s="338"/>
      <c r="H17" s="339"/>
      <c r="I17" s="340">
        <v>3519.4245499999734</v>
      </c>
      <c r="J17" s="341">
        <f t="shared" si="1"/>
        <v>6.981599980162613E-2</v>
      </c>
      <c r="K17" s="342"/>
      <c r="L17" s="343">
        <v>26981</v>
      </c>
      <c r="M17" s="336">
        <v>52179</v>
      </c>
      <c r="N17" s="347">
        <f t="shared" si="2"/>
        <v>-25198</v>
      </c>
      <c r="O17" s="321"/>
    </row>
    <row r="18" spans="1:21" x14ac:dyDescent="0.25">
      <c r="A18" s="310">
        <v>13</v>
      </c>
      <c r="B18" s="345" t="s">
        <v>305</v>
      </c>
      <c r="C18" s="336">
        <v>100</v>
      </c>
      <c r="D18" s="336">
        <v>208</v>
      </c>
      <c r="E18" s="346">
        <f t="shared" si="0"/>
        <v>-108</v>
      </c>
      <c r="F18" s="337"/>
      <c r="G18" s="338"/>
      <c r="H18" s="339"/>
      <c r="I18" s="340">
        <v>38.294140000000013</v>
      </c>
      <c r="J18" s="341">
        <f t="shared" si="1"/>
        <v>0.18410644230769238</v>
      </c>
      <c r="K18" s="342"/>
      <c r="L18" s="343">
        <v>97</v>
      </c>
      <c r="M18" s="336">
        <v>177</v>
      </c>
      <c r="N18" s="347">
        <f t="shared" si="2"/>
        <v>-80</v>
      </c>
      <c r="O18" s="321"/>
    </row>
    <row r="19" spans="1:21" x14ac:dyDescent="0.25">
      <c r="A19" s="310">
        <v>14</v>
      </c>
      <c r="B19" s="345" t="s">
        <v>306</v>
      </c>
      <c r="C19" s="336">
        <v>1000</v>
      </c>
      <c r="D19" s="336">
        <v>604</v>
      </c>
      <c r="E19" s="336">
        <f t="shared" si="0"/>
        <v>396</v>
      </c>
      <c r="F19" s="337"/>
      <c r="G19" s="338"/>
      <c r="H19" s="339"/>
      <c r="I19" s="340">
        <v>14.250779999999988</v>
      </c>
      <c r="J19" s="341">
        <f t="shared" si="1"/>
        <v>2.3594006622516536E-2</v>
      </c>
      <c r="K19" s="342"/>
      <c r="L19" s="343">
        <v>844</v>
      </c>
      <c r="M19" s="336">
        <v>583</v>
      </c>
      <c r="N19" s="344">
        <f t="shared" si="2"/>
        <v>261</v>
      </c>
      <c r="O19" s="321"/>
    </row>
    <row r="20" spans="1:21" x14ac:dyDescent="0.25">
      <c r="A20" s="310">
        <v>15</v>
      </c>
      <c r="B20" s="352" t="s">
        <v>307</v>
      </c>
      <c r="C20" s="219">
        <v>107863</v>
      </c>
      <c r="D20" s="219">
        <v>108228</v>
      </c>
      <c r="E20" s="353">
        <f>SUM(C20-D20)</f>
        <v>-365</v>
      </c>
      <c r="F20" s="354">
        <v>-365</v>
      </c>
      <c r="G20" s="338"/>
      <c r="H20" s="355"/>
      <c r="I20" s="356">
        <f>SUM(I8:I19)</f>
        <v>5503.5819899999769</v>
      </c>
      <c r="J20" s="341">
        <f t="shared" si="1"/>
        <v>5.0851738829138272E-2</v>
      </c>
      <c r="K20" s="342"/>
      <c r="L20" s="357">
        <v>95150</v>
      </c>
      <c r="M20" s="356">
        <v>97966</v>
      </c>
      <c r="N20" s="347">
        <f t="shared" si="2"/>
        <v>-2816</v>
      </c>
      <c r="O20" s="321"/>
      <c r="Q20" s="524"/>
    </row>
    <row r="21" spans="1:21" x14ac:dyDescent="0.25">
      <c r="A21" s="310">
        <v>16</v>
      </c>
      <c r="B21" s="358" t="s">
        <v>308</v>
      </c>
      <c r="C21" s="359"/>
      <c r="D21" s="359"/>
      <c r="E21" s="360"/>
      <c r="F21" s="361"/>
      <c r="G21" s="338"/>
      <c r="H21" s="362"/>
      <c r="I21" s="363"/>
      <c r="J21" s="364"/>
      <c r="K21" s="342"/>
      <c r="L21" s="365"/>
      <c r="M21" s="363"/>
      <c r="N21" s="366"/>
      <c r="O21" s="321"/>
    </row>
    <row r="22" spans="1:21" x14ac:dyDescent="0.25">
      <c r="A22" s="310">
        <v>17</v>
      </c>
      <c r="B22" s="345" t="s">
        <v>309</v>
      </c>
      <c r="C22" s="336">
        <v>8320</v>
      </c>
      <c r="D22" s="367">
        <v>8877</v>
      </c>
      <c r="E22" s="346">
        <v>-557</v>
      </c>
      <c r="F22" s="337"/>
      <c r="G22" s="338"/>
      <c r="H22" s="339"/>
      <c r="I22" s="340">
        <v>1027.1921299999976</v>
      </c>
      <c r="J22" s="341">
        <f t="shared" ref="J22:J27" si="3">I22/D22</f>
        <v>0.11571388194209729</v>
      </c>
      <c r="K22" s="342"/>
      <c r="L22" s="343">
        <v>7698</v>
      </c>
      <c r="M22" s="336">
        <v>9510</v>
      </c>
      <c r="N22" s="344">
        <f>SUM(L22-M22)</f>
        <v>-1812</v>
      </c>
      <c r="O22" s="321"/>
    </row>
    <row r="23" spans="1:21" x14ac:dyDescent="0.25">
      <c r="A23" s="310">
        <v>18</v>
      </c>
      <c r="B23" s="345" t="s">
        <v>310</v>
      </c>
      <c r="C23" s="336">
        <v>1250</v>
      </c>
      <c r="D23" s="367">
        <v>1054</v>
      </c>
      <c r="E23" s="336">
        <v>196</v>
      </c>
      <c r="F23" s="337"/>
      <c r="G23" s="338"/>
      <c r="H23" s="339"/>
      <c r="I23" s="348">
        <v>-7.6000000000000048E-4</v>
      </c>
      <c r="J23" s="341">
        <f t="shared" si="3"/>
        <v>-7.2106261859582584E-7</v>
      </c>
      <c r="K23" s="342"/>
      <c r="L23" s="343">
        <v>1328</v>
      </c>
      <c r="M23" s="336">
        <v>1084</v>
      </c>
      <c r="N23" s="344">
        <f t="shared" ref="N23:N26" si="4">SUM(L23-M23)</f>
        <v>244</v>
      </c>
      <c r="O23" s="321"/>
    </row>
    <row r="24" spans="1:21" x14ac:dyDescent="0.25">
      <c r="A24" s="310">
        <v>19</v>
      </c>
      <c r="B24" s="345" t="s">
        <v>311</v>
      </c>
      <c r="C24" s="336">
        <v>1766</v>
      </c>
      <c r="D24" s="367">
        <v>3064</v>
      </c>
      <c r="E24" s="346">
        <v>-1298</v>
      </c>
      <c r="F24" s="337"/>
      <c r="G24" s="338"/>
      <c r="H24" s="339"/>
      <c r="I24" s="368">
        <v>2377.8750399999803</v>
      </c>
      <c r="J24" s="341">
        <f t="shared" si="3"/>
        <v>0.77606887728458884</v>
      </c>
      <c r="K24" s="342"/>
      <c r="L24" s="343">
        <v>1873</v>
      </c>
      <c r="M24" s="336">
        <v>50</v>
      </c>
      <c r="N24" s="344">
        <f t="shared" si="4"/>
        <v>1823</v>
      </c>
      <c r="O24" s="321"/>
    </row>
    <row r="25" spans="1:21" x14ac:dyDescent="0.25">
      <c r="A25" s="310">
        <v>20</v>
      </c>
      <c r="B25" s="350" t="s">
        <v>312</v>
      </c>
      <c r="C25" s="336">
        <v>1430</v>
      </c>
      <c r="D25" s="367">
        <v>804</v>
      </c>
      <c r="E25" s="336">
        <v>626</v>
      </c>
      <c r="F25" s="337"/>
      <c r="G25" s="338"/>
      <c r="H25" s="339"/>
      <c r="I25" s="340">
        <v>28.668229999999991</v>
      </c>
      <c r="J25" s="341">
        <f t="shared" si="3"/>
        <v>3.5657002487562178E-2</v>
      </c>
      <c r="K25" s="342"/>
      <c r="L25" s="343">
        <v>1333</v>
      </c>
      <c r="M25" s="336">
        <v>457</v>
      </c>
      <c r="N25" s="344">
        <f t="shared" si="4"/>
        <v>876</v>
      </c>
      <c r="O25" s="321"/>
    </row>
    <row r="26" spans="1:21" x14ac:dyDescent="0.25">
      <c r="A26" s="310">
        <v>21</v>
      </c>
      <c r="B26" s="350" t="s">
        <v>313</v>
      </c>
      <c r="C26" s="336">
        <v>60</v>
      </c>
      <c r="D26" s="367">
        <v>31</v>
      </c>
      <c r="E26" s="336">
        <v>29</v>
      </c>
      <c r="F26" s="337"/>
      <c r="G26" s="338"/>
      <c r="H26" s="339"/>
      <c r="I26" s="340">
        <v>0</v>
      </c>
      <c r="J26" s="341">
        <f t="shared" si="3"/>
        <v>0</v>
      </c>
      <c r="K26" s="342"/>
      <c r="L26" s="343">
        <v>62</v>
      </c>
      <c r="M26" s="336">
        <v>0</v>
      </c>
      <c r="N26" s="344">
        <f t="shared" si="4"/>
        <v>62</v>
      </c>
      <c r="O26" s="321"/>
    </row>
    <row r="27" spans="1:21" x14ac:dyDescent="0.25">
      <c r="A27" s="310">
        <v>22</v>
      </c>
      <c r="B27" s="352" t="s">
        <v>314</v>
      </c>
      <c r="C27" s="219">
        <v>12826</v>
      </c>
      <c r="D27" s="219">
        <v>13831</v>
      </c>
      <c r="E27" s="369">
        <v>-1005</v>
      </c>
      <c r="F27" s="354">
        <v>-1005</v>
      </c>
      <c r="G27" s="338"/>
      <c r="H27" s="355"/>
      <c r="I27" s="356">
        <v>3433.7346399999778</v>
      </c>
      <c r="J27" s="341">
        <f t="shared" si="3"/>
        <v>0.24826365700238434</v>
      </c>
      <c r="K27" s="342"/>
      <c r="L27" s="357">
        <v>12294</v>
      </c>
      <c r="M27" s="356">
        <v>11101</v>
      </c>
      <c r="N27" s="370">
        <f>L27-M27</f>
        <v>1193</v>
      </c>
      <c r="O27" s="321"/>
    </row>
    <row r="28" spans="1:21" x14ac:dyDescent="0.25">
      <c r="A28" s="310">
        <v>23</v>
      </c>
      <c r="B28" s="358" t="s">
        <v>316</v>
      </c>
      <c r="C28" s="371"/>
      <c r="D28" s="371"/>
      <c r="E28" s="360"/>
      <c r="F28" s="361"/>
      <c r="G28" s="338"/>
      <c r="H28" s="362"/>
      <c r="I28" s="363"/>
      <c r="J28" s="364"/>
      <c r="K28" s="342"/>
      <c r="L28" s="365"/>
      <c r="M28" s="363"/>
      <c r="N28" s="366"/>
      <c r="O28" s="321"/>
    </row>
    <row r="29" spans="1:21" x14ac:dyDescent="0.25">
      <c r="A29" s="310">
        <v>24</v>
      </c>
      <c r="B29" s="372" t="s">
        <v>317</v>
      </c>
      <c r="C29" s="373">
        <v>6921</v>
      </c>
      <c r="D29" s="374">
        <v>7433</v>
      </c>
      <c r="E29" s="375">
        <v>-512</v>
      </c>
      <c r="F29" s="337"/>
      <c r="G29" s="338"/>
      <c r="H29" s="339"/>
      <c r="I29" s="340">
        <v>1116</v>
      </c>
      <c r="J29" s="341">
        <f>I29/D29</f>
        <v>0.1501412619399973</v>
      </c>
      <c r="K29" s="342"/>
      <c r="L29" s="376">
        <v>14897</v>
      </c>
      <c r="M29" s="377">
        <v>5581</v>
      </c>
      <c r="N29" s="378">
        <f>SUM(L29-M29)</f>
        <v>9316</v>
      </c>
      <c r="O29" s="321"/>
      <c r="S29" s="379"/>
      <c r="T29" s="379"/>
      <c r="U29" s="379"/>
    </row>
    <row r="30" spans="1:21" x14ac:dyDescent="0.25">
      <c r="A30" s="310">
        <v>25</v>
      </c>
      <c r="B30" s="372" t="s">
        <v>318</v>
      </c>
      <c r="C30" s="380">
        <v>1500</v>
      </c>
      <c r="D30" s="381">
        <v>1486</v>
      </c>
      <c r="E30" s="382">
        <v>14</v>
      </c>
      <c r="F30" s="337"/>
      <c r="G30" s="338"/>
      <c r="H30" s="339"/>
      <c r="I30" s="340">
        <v>193</v>
      </c>
      <c r="J30" s="341">
        <f t="shared" ref="J30:J40" si="5">I30/D30</f>
        <v>0.12987886944818305</v>
      </c>
      <c r="K30" s="342"/>
      <c r="L30" s="383">
        <v>0</v>
      </c>
      <c r="M30" s="384">
        <v>0</v>
      </c>
      <c r="N30" s="378">
        <f t="shared" ref="N30:N39" si="6">SUM(L30-M30)</f>
        <v>0</v>
      </c>
      <c r="O30" s="321"/>
      <c r="S30" s="379"/>
      <c r="T30" s="379"/>
      <c r="U30" s="379"/>
    </row>
    <row r="31" spans="1:21" x14ac:dyDescent="0.25">
      <c r="A31" s="310">
        <v>26</v>
      </c>
      <c r="B31" s="372" t="s">
        <v>319</v>
      </c>
      <c r="C31" s="380">
        <v>6200</v>
      </c>
      <c r="D31" s="381">
        <v>8465</v>
      </c>
      <c r="E31" s="382">
        <v>-2265</v>
      </c>
      <c r="F31" s="337"/>
      <c r="G31" s="338"/>
      <c r="H31" s="339"/>
      <c r="I31" s="340">
        <v>136</v>
      </c>
      <c r="J31" s="341">
        <f t="shared" si="5"/>
        <v>1.6066154754873007E-2</v>
      </c>
      <c r="K31" s="342"/>
      <c r="L31" s="383">
        <v>3061</v>
      </c>
      <c r="M31" s="383">
        <v>3367</v>
      </c>
      <c r="N31" s="378">
        <f t="shared" si="6"/>
        <v>-306</v>
      </c>
      <c r="O31" s="321"/>
      <c r="S31" s="379"/>
      <c r="T31" s="379"/>
      <c r="U31" s="379"/>
    </row>
    <row r="32" spans="1:21" x14ac:dyDescent="0.25">
      <c r="A32" s="310">
        <v>27</v>
      </c>
      <c r="B32" s="385" t="s">
        <v>494</v>
      </c>
      <c r="C32" s="380">
        <v>3524</v>
      </c>
      <c r="D32" s="381">
        <v>1691</v>
      </c>
      <c r="E32" s="382">
        <v>1833</v>
      </c>
      <c r="F32" s="337"/>
      <c r="G32" s="338"/>
      <c r="H32" s="339"/>
      <c r="I32" s="340">
        <v>693</v>
      </c>
      <c r="J32" s="341">
        <f t="shared" si="5"/>
        <v>0.4098166765227676</v>
      </c>
      <c r="K32" s="342"/>
      <c r="L32" s="383">
        <v>3383</v>
      </c>
      <c r="M32" s="383">
        <v>1173</v>
      </c>
      <c r="N32" s="378">
        <f t="shared" si="6"/>
        <v>2210</v>
      </c>
      <c r="O32" s="321"/>
      <c r="S32" s="379"/>
      <c r="T32" s="379"/>
      <c r="U32" s="379"/>
    </row>
    <row r="33" spans="1:21" x14ac:dyDescent="0.25">
      <c r="A33" s="310">
        <v>28</v>
      </c>
      <c r="B33" s="372" t="s">
        <v>321</v>
      </c>
      <c r="C33" s="380">
        <v>500</v>
      </c>
      <c r="D33" s="381">
        <v>749.5</v>
      </c>
      <c r="E33" s="382">
        <v>-249.5</v>
      </c>
      <c r="F33" s="337"/>
      <c r="G33" s="338"/>
      <c r="H33" s="339"/>
      <c r="I33" s="340">
        <v>71</v>
      </c>
      <c r="J33" s="341">
        <f t="shared" si="5"/>
        <v>9.4729819879919949E-2</v>
      </c>
      <c r="K33" s="342"/>
      <c r="L33" s="383">
        <v>1191</v>
      </c>
      <c r="M33" s="383">
        <v>1445</v>
      </c>
      <c r="N33" s="378">
        <f t="shared" si="6"/>
        <v>-254</v>
      </c>
      <c r="O33" s="321"/>
      <c r="S33" s="379"/>
      <c r="T33" s="379"/>
      <c r="U33" s="379"/>
    </row>
    <row r="34" spans="1:21" x14ac:dyDescent="0.25">
      <c r="A34" s="310">
        <v>29</v>
      </c>
      <c r="B34" s="372" t="s">
        <v>323</v>
      </c>
      <c r="C34" s="380">
        <v>1858</v>
      </c>
      <c r="D34" s="381">
        <v>1705</v>
      </c>
      <c r="E34" s="382">
        <v>153</v>
      </c>
      <c r="F34" s="337"/>
      <c r="G34" s="338"/>
      <c r="H34" s="339"/>
      <c r="I34" s="340">
        <v>118</v>
      </c>
      <c r="J34" s="341">
        <f t="shared" si="5"/>
        <v>6.920821114369502E-2</v>
      </c>
      <c r="K34" s="342"/>
      <c r="L34" s="383">
        <v>0</v>
      </c>
      <c r="M34" s="383">
        <v>1213</v>
      </c>
      <c r="N34" s="378">
        <f t="shared" si="6"/>
        <v>-1213</v>
      </c>
      <c r="O34" s="321"/>
      <c r="S34" s="379"/>
      <c r="T34" s="379"/>
      <c r="U34" s="379"/>
    </row>
    <row r="35" spans="1:21" x14ac:dyDescent="0.25">
      <c r="A35" s="310"/>
      <c r="B35" s="372" t="s">
        <v>324</v>
      </c>
      <c r="C35" s="380">
        <v>410</v>
      </c>
      <c r="D35" s="381">
        <v>80</v>
      </c>
      <c r="E35" s="382">
        <v>330</v>
      </c>
      <c r="F35" s="337"/>
      <c r="G35" s="338"/>
      <c r="H35" s="339"/>
      <c r="I35" s="340">
        <v>0</v>
      </c>
      <c r="J35" s="341">
        <f t="shared" si="5"/>
        <v>0</v>
      </c>
      <c r="K35" s="342"/>
      <c r="L35" s="383">
        <v>10</v>
      </c>
      <c r="M35" s="383">
        <v>-4</v>
      </c>
      <c r="N35" s="378">
        <f t="shared" si="6"/>
        <v>14</v>
      </c>
      <c r="O35" s="321"/>
      <c r="S35" s="379"/>
      <c r="T35" s="379"/>
      <c r="U35" s="379"/>
    </row>
    <row r="36" spans="1:21" x14ac:dyDescent="0.25">
      <c r="A36" s="310">
        <v>30</v>
      </c>
      <c r="B36" s="372" t="s">
        <v>325</v>
      </c>
      <c r="C36" s="380">
        <v>525</v>
      </c>
      <c r="D36" s="381">
        <v>353</v>
      </c>
      <c r="E36" s="382">
        <v>172</v>
      </c>
      <c r="F36" s="337"/>
      <c r="G36" s="338"/>
      <c r="H36" s="339"/>
      <c r="I36" s="340">
        <v>116</v>
      </c>
      <c r="J36" s="341">
        <f t="shared" si="5"/>
        <v>0.32861189801699719</v>
      </c>
      <c r="K36" s="342"/>
      <c r="L36" s="383">
        <v>816</v>
      </c>
      <c r="M36" s="386">
        <v>273</v>
      </c>
      <c r="N36" s="378">
        <f t="shared" si="6"/>
        <v>543</v>
      </c>
      <c r="O36" s="321"/>
      <c r="S36" s="379"/>
      <c r="T36" s="379"/>
      <c r="U36" s="379"/>
    </row>
    <row r="37" spans="1:21" x14ac:dyDescent="0.25">
      <c r="A37" s="310">
        <v>31</v>
      </c>
      <c r="B37" s="372" t="s">
        <v>326</v>
      </c>
      <c r="C37" s="380">
        <v>1112</v>
      </c>
      <c r="D37" s="381">
        <v>1425</v>
      </c>
      <c r="E37" s="382">
        <v>-313</v>
      </c>
      <c r="F37" s="337"/>
      <c r="G37" s="338"/>
      <c r="H37" s="339"/>
      <c r="I37" s="340">
        <v>288</v>
      </c>
      <c r="J37" s="341">
        <f t="shared" si="5"/>
        <v>0.20210526315789473</v>
      </c>
      <c r="K37" s="342"/>
      <c r="L37" s="383">
        <v>1036</v>
      </c>
      <c r="M37" s="383">
        <v>1165</v>
      </c>
      <c r="N37" s="378">
        <f t="shared" si="6"/>
        <v>-129</v>
      </c>
      <c r="O37" s="321"/>
      <c r="S37" s="379"/>
      <c r="T37" s="379"/>
      <c r="U37" s="379"/>
    </row>
    <row r="38" spans="1:21" ht="26.25" x14ac:dyDescent="0.25">
      <c r="A38" s="310">
        <v>32</v>
      </c>
      <c r="B38" s="385" t="s">
        <v>495</v>
      </c>
      <c r="C38" s="380">
        <v>195</v>
      </c>
      <c r="D38" s="381">
        <v>154</v>
      </c>
      <c r="E38" s="382">
        <v>41</v>
      </c>
      <c r="F38" s="337"/>
      <c r="G38" s="338"/>
      <c r="H38" s="339"/>
      <c r="I38" s="340">
        <v>0</v>
      </c>
      <c r="J38" s="341">
        <f t="shared" si="5"/>
        <v>0</v>
      </c>
      <c r="K38" s="342"/>
      <c r="L38" s="383">
        <v>161</v>
      </c>
      <c r="M38" s="383">
        <v>126</v>
      </c>
      <c r="N38" s="378">
        <f t="shared" si="6"/>
        <v>35</v>
      </c>
      <c r="O38" s="321"/>
      <c r="S38" s="379"/>
      <c r="T38" s="379"/>
      <c r="U38" s="379"/>
    </row>
    <row r="39" spans="1:21" x14ac:dyDescent="0.25">
      <c r="A39" s="310">
        <v>33</v>
      </c>
      <c r="B39" s="372" t="s">
        <v>328</v>
      </c>
      <c r="C39" s="380">
        <v>748</v>
      </c>
      <c r="D39" s="381">
        <v>1194</v>
      </c>
      <c r="E39" s="382">
        <v>-446</v>
      </c>
      <c r="F39" s="337"/>
      <c r="G39" s="338"/>
      <c r="H39" s="339"/>
      <c r="I39" s="340">
        <v>158</v>
      </c>
      <c r="J39" s="341">
        <f t="shared" si="5"/>
        <v>0.13232830820770519</v>
      </c>
      <c r="K39" s="342"/>
      <c r="L39" s="383">
        <v>241</v>
      </c>
      <c r="M39" s="383">
        <v>1115</v>
      </c>
      <c r="N39" s="378">
        <f t="shared" si="6"/>
        <v>-874</v>
      </c>
      <c r="O39" s="321"/>
      <c r="S39" s="379"/>
      <c r="T39" s="379"/>
      <c r="U39" s="379"/>
    </row>
    <row r="40" spans="1:21" x14ac:dyDescent="0.25">
      <c r="A40" s="310">
        <v>34</v>
      </c>
      <c r="B40" s="387" t="s">
        <v>331</v>
      </c>
      <c r="C40" s="388">
        <v>23493</v>
      </c>
      <c r="D40" s="389">
        <f>SUM(D29:D39)</f>
        <v>24735.5</v>
      </c>
      <c r="E40" s="390">
        <f>SUM(E29:E39)</f>
        <v>-1242.5</v>
      </c>
      <c r="F40" s="354">
        <v>-1243</v>
      </c>
      <c r="G40" s="338"/>
      <c r="H40" s="339"/>
      <c r="I40" s="340">
        <f>SUM(I29:I39)</f>
        <v>2889</v>
      </c>
      <c r="J40" s="341">
        <f t="shared" si="5"/>
        <v>0.11679569849002445</v>
      </c>
      <c r="K40" s="342"/>
      <c r="L40" s="391">
        <f>SUM(L29:L39)</f>
        <v>24796</v>
      </c>
      <c r="M40" s="391">
        <f>SUM(M29:M39)</f>
        <v>15454</v>
      </c>
      <c r="N40" s="392">
        <f>SUM(L40-M40)</f>
        <v>9342</v>
      </c>
      <c r="O40" s="321"/>
      <c r="Q40" s="524">
        <f>+F40/C40</f>
        <v>-5.2909377261311882E-2</v>
      </c>
      <c r="S40" s="379"/>
      <c r="T40" s="379"/>
      <c r="U40" s="379"/>
    </row>
    <row r="41" spans="1:21" x14ac:dyDescent="0.25">
      <c r="A41" s="310">
        <v>39</v>
      </c>
      <c r="B41" s="358" t="s">
        <v>332</v>
      </c>
      <c r="C41" s="393"/>
      <c r="D41" s="393"/>
      <c r="E41" s="394"/>
      <c r="F41" s="395"/>
      <c r="G41" s="338"/>
      <c r="H41" s="362"/>
      <c r="I41" s="363"/>
      <c r="J41" s="364"/>
      <c r="K41" s="342"/>
      <c r="L41" s="365"/>
      <c r="M41" s="363"/>
      <c r="N41" s="366"/>
      <c r="O41" s="321"/>
    </row>
    <row r="42" spans="1:21" x14ac:dyDescent="0.25">
      <c r="A42" s="310">
        <v>40</v>
      </c>
      <c r="B42" s="396" t="s">
        <v>333</v>
      </c>
      <c r="C42" s="397">
        <v>5292</v>
      </c>
      <c r="D42" s="398">
        <v>4934</v>
      </c>
      <c r="E42" s="399">
        <v>358</v>
      </c>
      <c r="F42" s="400"/>
      <c r="G42" s="338"/>
      <c r="H42" s="355"/>
      <c r="I42" s="401">
        <v>1084</v>
      </c>
      <c r="J42" s="341">
        <f>I42/D42</f>
        <v>0.21970004053506284</v>
      </c>
      <c r="K42" s="342"/>
      <c r="L42" s="402">
        <v>5004</v>
      </c>
      <c r="M42" s="402">
        <v>3773</v>
      </c>
      <c r="N42" s="403">
        <f>SUM(L42-M42)</f>
        <v>1231</v>
      </c>
      <c r="O42" s="321"/>
      <c r="Q42" s="524"/>
    </row>
    <row r="43" spans="1:21" x14ac:dyDescent="0.25">
      <c r="A43" s="310">
        <v>41</v>
      </c>
      <c r="B43" s="358" t="s">
        <v>334</v>
      </c>
      <c r="C43" s="404"/>
      <c r="D43" s="404"/>
      <c r="E43" s="405"/>
      <c r="F43" s="406"/>
      <c r="G43" s="338"/>
      <c r="H43" s="362"/>
      <c r="I43" s="363"/>
      <c r="J43" s="364"/>
      <c r="K43" s="342"/>
      <c r="L43" s="365"/>
      <c r="M43" s="363"/>
      <c r="N43" s="366"/>
      <c r="O43" s="321"/>
    </row>
    <row r="44" spans="1:21" x14ac:dyDescent="0.25">
      <c r="A44" s="310">
        <v>42</v>
      </c>
      <c r="B44" s="407" t="s">
        <v>335</v>
      </c>
      <c r="C44" s="336">
        <v>2001</v>
      </c>
      <c r="D44" s="336">
        <v>6157</v>
      </c>
      <c r="E44" s="346">
        <v>-4156</v>
      </c>
      <c r="F44" s="337"/>
      <c r="G44" s="338"/>
      <c r="H44" s="339"/>
      <c r="I44" s="340">
        <v>0</v>
      </c>
      <c r="J44" s="341">
        <f>I44/D44</f>
        <v>0</v>
      </c>
      <c r="K44" s="342"/>
      <c r="L44" s="343">
        <v>3957</v>
      </c>
      <c r="M44" s="336">
        <v>14700</v>
      </c>
      <c r="N44" s="344">
        <f>SUM(L44-M44)</f>
        <v>-10743</v>
      </c>
      <c r="O44" s="321"/>
    </row>
    <row r="45" spans="1:21" x14ac:dyDescent="0.25">
      <c r="A45" s="310">
        <v>43</v>
      </c>
      <c r="B45" s="407" t="s">
        <v>336</v>
      </c>
      <c r="C45" s="336">
        <v>9000</v>
      </c>
      <c r="D45" s="336">
        <v>9746</v>
      </c>
      <c r="E45" s="346">
        <v>-746</v>
      </c>
      <c r="F45" s="337"/>
      <c r="G45" s="338"/>
      <c r="H45" s="339"/>
      <c r="I45" s="340">
        <v>23</v>
      </c>
      <c r="J45" s="341">
        <f>I45/D45</f>
        <v>2.3599425405294479E-3</v>
      </c>
      <c r="K45" s="342"/>
      <c r="L45" s="343">
        <v>0</v>
      </c>
      <c r="M45" s="336">
        <v>15200</v>
      </c>
      <c r="N45" s="344">
        <f t="shared" ref="N45:N46" si="7">SUM(L45-M45)</f>
        <v>-15200</v>
      </c>
      <c r="O45" s="321"/>
    </row>
    <row r="46" spans="1:21" x14ac:dyDescent="0.25">
      <c r="A46" s="310">
        <v>44</v>
      </c>
      <c r="B46" s="408" t="s">
        <v>337</v>
      </c>
      <c r="C46" s="336">
        <v>4656</v>
      </c>
      <c r="D46" s="336">
        <v>4170</v>
      </c>
      <c r="E46" s="336">
        <v>486</v>
      </c>
      <c r="F46" s="337"/>
      <c r="G46" s="338"/>
      <c r="H46" s="339"/>
      <c r="I46" s="340">
        <v>372</v>
      </c>
      <c r="J46" s="341">
        <f>I46/D46</f>
        <v>8.9208633093525183E-2</v>
      </c>
      <c r="K46" s="342"/>
      <c r="L46" s="343">
        <v>14110</v>
      </c>
      <c r="M46" s="336">
        <v>15373</v>
      </c>
      <c r="N46" s="344">
        <f t="shared" si="7"/>
        <v>-1263</v>
      </c>
      <c r="O46" s="321"/>
    </row>
    <row r="47" spans="1:21" x14ac:dyDescent="0.25">
      <c r="A47" s="310">
        <v>45</v>
      </c>
      <c r="B47" s="352" t="s">
        <v>338</v>
      </c>
      <c r="C47" s="219">
        <v>15657</v>
      </c>
      <c r="D47" s="219">
        <v>20073</v>
      </c>
      <c r="E47" s="409">
        <v>-4416</v>
      </c>
      <c r="F47" s="410">
        <v>-4416</v>
      </c>
      <c r="G47" s="338"/>
      <c r="H47" s="355"/>
      <c r="I47" s="356">
        <v>394</v>
      </c>
      <c r="J47" s="341">
        <f>I47/D47</f>
        <v>1.9628356498779455E-2</v>
      </c>
      <c r="K47" s="342"/>
      <c r="L47" s="357">
        <v>18067</v>
      </c>
      <c r="M47" s="356">
        <v>45326</v>
      </c>
      <c r="N47" s="370">
        <f>SUM(L47-M47)</f>
        <v>-27259</v>
      </c>
      <c r="O47" s="321"/>
      <c r="Q47" s="524"/>
    </row>
    <row r="48" spans="1:21" x14ac:dyDescent="0.25">
      <c r="A48" s="310">
        <v>46</v>
      </c>
      <c r="B48" s="352"/>
      <c r="C48" s="219" t="s">
        <v>496</v>
      </c>
      <c r="D48" s="219" t="s">
        <v>496</v>
      </c>
      <c r="E48" s="219" t="s">
        <v>496</v>
      </c>
      <c r="F48" s="337"/>
      <c r="G48" s="338"/>
      <c r="H48" s="411"/>
      <c r="I48" s="412"/>
      <c r="J48" s="413"/>
      <c r="K48" s="342"/>
      <c r="L48" s="343"/>
      <c r="M48" s="336"/>
      <c r="N48" s="344"/>
      <c r="O48" s="321"/>
    </row>
    <row r="49" spans="1:15" x14ac:dyDescent="0.25">
      <c r="A49" s="310">
        <v>47</v>
      </c>
      <c r="B49" s="414" t="s">
        <v>339</v>
      </c>
      <c r="C49" s="219">
        <v>165131</v>
      </c>
      <c r="D49" s="219">
        <f>SUM(D47+D42+D40+D27+D20)</f>
        <v>171801.5</v>
      </c>
      <c r="E49" s="415">
        <f>SUM(C49-D49)</f>
        <v>-6670.5</v>
      </c>
      <c r="F49" s="337"/>
      <c r="G49" s="338"/>
      <c r="H49" s="355">
        <v>8345</v>
      </c>
      <c r="I49" s="356">
        <v>13305</v>
      </c>
      <c r="J49" s="413">
        <f>I49/D49</f>
        <v>7.7444026972989174E-2</v>
      </c>
      <c r="K49" s="342"/>
      <c r="L49" s="357">
        <f>SUM(L47+L42+L40+L27+L20)</f>
        <v>155311</v>
      </c>
      <c r="M49" s="356">
        <f>SUM(M47+M42+M40+M27+M20)</f>
        <v>173620</v>
      </c>
      <c r="N49" s="416">
        <f>SUM(L49-M49)</f>
        <v>-18309</v>
      </c>
      <c r="O49" s="321"/>
    </row>
    <row r="50" spans="1:15" ht="25.5" x14ac:dyDescent="0.25">
      <c r="A50" s="310">
        <v>48</v>
      </c>
      <c r="B50" s="417" t="s">
        <v>340</v>
      </c>
      <c r="C50" s="219" t="s">
        <v>496</v>
      </c>
      <c r="D50" s="219" t="s">
        <v>496</v>
      </c>
      <c r="E50" s="219" t="s">
        <v>496</v>
      </c>
      <c r="F50" s="337"/>
      <c r="G50" s="338"/>
      <c r="H50" s="418"/>
      <c r="I50" s="219"/>
      <c r="J50" s="413"/>
      <c r="K50" s="342"/>
      <c r="L50" s="419">
        <v>137308</v>
      </c>
      <c r="M50" s="219">
        <v>173620</v>
      </c>
      <c r="N50" s="416">
        <f>SUM(L50-M50)</f>
        <v>-36312</v>
      </c>
      <c r="O50" s="321"/>
    </row>
    <row r="51" spans="1:15" x14ac:dyDescent="0.25">
      <c r="A51" s="310">
        <v>49</v>
      </c>
      <c r="B51" s="414"/>
      <c r="C51" s="219"/>
      <c r="D51" s="219"/>
      <c r="E51" s="219"/>
      <c r="F51" s="337"/>
      <c r="G51" s="338"/>
      <c r="H51" s="411"/>
      <c r="I51" s="412"/>
      <c r="J51" s="341"/>
      <c r="K51" s="342"/>
      <c r="L51" s="343"/>
      <c r="M51" s="336"/>
      <c r="N51" s="344"/>
      <c r="O51" s="321"/>
    </row>
    <row r="52" spans="1:15" x14ac:dyDescent="0.25">
      <c r="A52" s="310">
        <v>50</v>
      </c>
      <c r="B52" s="420" t="s">
        <v>341</v>
      </c>
      <c r="C52" s="421"/>
      <c r="D52" s="421"/>
      <c r="E52" s="422"/>
      <c r="F52" s="361"/>
      <c r="G52" s="338"/>
      <c r="H52" s="362"/>
      <c r="I52" s="363"/>
      <c r="J52" s="364"/>
      <c r="K52" s="342"/>
      <c r="L52" s="365"/>
      <c r="M52" s="363"/>
      <c r="N52" s="366"/>
      <c r="O52" s="321"/>
    </row>
    <row r="53" spans="1:15" x14ac:dyDescent="0.25">
      <c r="A53" s="310">
        <v>51</v>
      </c>
      <c r="B53" s="423" t="s">
        <v>342</v>
      </c>
      <c r="C53" s="424">
        <v>4640</v>
      </c>
      <c r="D53" s="425">
        <v>0</v>
      </c>
      <c r="E53" s="426">
        <v>4640</v>
      </c>
      <c r="F53" s="427"/>
      <c r="G53" s="338"/>
      <c r="H53" s="339"/>
      <c r="I53" s="340">
        <v>0</v>
      </c>
      <c r="J53" s="341">
        <v>0</v>
      </c>
      <c r="K53" s="342"/>
      <c r="L53" s="343">
        <v>4176</v>
      </c>
      <c r="M53" s="336">
        <v>0</v>
      </c>
      <c r="N53" s="344">
        <v>0</v>
      </c>
      <c r="O53" s="321"/>
    </row>
    <row r="54" spans="1:15" x14ac:dyDescent="0.25">
      <c r="A54" s="310">
        <v>52</v>
      </c>
      <c r="B54" s="350" t="s">
        <v>343</v>
      </c>
      <c r="C54" s="336">
        <v>9787</v>
      </c>
      <c r="D54" s="428">
        <v>0</v>
      </c>
      <c r="E54" s="429">
        <v>9787</v>
      </c>
      <c r="F54" s="427"/>
      <c r="G54" s="338"/>
      <c r="H54" s="339"/>
      <c r="I54" s="340">
        <v>0</v>
      </c>
      <c r="J54" s="341">
        <v>0</v>
      </c>
      <c r="K54" s="342"/>
      <c r="L54" s="343">
        <v>5872</v>
      </c>
      <c r="M54" s="336">
        <v>0</v>
      </c>
      <c r="N54" s="344">
        <v>0</v>
      </c>
      <c r="O54" s="321"/>
    </row>
    <row r="55" spans="1:15" x14ac:dyDescent="0.25">
      <c r="A55" s="310">
        <v>53</v>
      </c>
      <c r="B55" s="350" t="s">
        <v>344</v>
      </c>
      <c r="C55" s="430">
        <v>210</v>
      </c>
      <c r="D55" s="431">
        <v>0</v>
      </c>
      <c r="E55" s="429">
        <v>210</v>
      </c>
      <c r="F55" s="427"/>
      <c r="G55" s="338"/>
      <c r="H55" s="339"/>
      <c r="I55" s="340">
        <v>0</v>
      </c>
      <c r="J55" s="341">
        <v>0</v>
      </c>
      <c r="K55" s="342"/>
      <c r="L55" s="343">
        <v>202</v>
      </c>
      <c r="M55" s="336">
        <v>0</v>
      </c>
      <c r="N55" s="344">
        <v>0</v>
      </c>
      <c r="O55" s="321"/>
    </row>
    <row r="56" spans="1:15" ht="15.75" thickBot="1" x14ac:dyDescent="0.3">
      <c r="A56" s="310">
        <v>54</v>
      </c>
      <c r="B56" s="432" t="s">
        <v>345</v>
      </c>
      <c r="C56" s="433">
        <v>14637</v>
      </c>
      <c r="D56" s="434">
        <v>0</v>
      </c>
      <c r="E56" s="435">
        <v>14637</v>
      </c>
      <c r="F56" s="427"/>
      <c r="G56" s="338"/>
      <c r="H56" s="355"/>
      <c r="I56" s="340">
        <v>0</v>
      </c>
      <c r="J56" s="341">
        <v>0</v>
      </c>
      <c r="K56" s="342"/>
      <c r="L56" s="343">
        <v>10250</v>
      </c>
      <c r="M56" s="336">
        <v>0</v>
      </c>
      <c r="N56" s="344">
        <v>0</v>
      </c>
      <c r="O56" s="321"/>
    </row>
    <row r="57" spans="1:15" ht="15.75" thickBot="1" x14ac:dyDescent="0.3">
      <c r="A57" s="310">
        <v>55</v>
      </c>
      <c r="B57" s="436" t="s">
        <v>346</v>
      </c>
      <c r="C57" s="437">
        <v>179768</v>
      </c>
      <c r="D57" s="438">
        <v>171802</v>
      </c>
      <c r="E57" s="439">
        <v>7966</v>
      </c>
      <c r="F57" s="338"/>
      <c r="G57" s="338"/>
      <c r="H57" s="440"/>
      <c r="I57" s="340">
        <v>0</v>
      </c>
      <c r="J57" s="341">
        <v>0</v>
      </c>
      <c r="K57" s="342"/>
      <c r="L57" s="343">
        <v>147558</v>
      </c>
      <c r="M57" s="336">
        <v>0</v>
      </c>
      <c r="N57" s="344">
        <v>0</v>
      </c>
      <c r="O57" s="321"/>
    </row>
    <row r="58" spans="1:15" x14ac:dyDescent="0.25">
      <c r="A58" s="310">
        <v>56</v>
      </c>
      <c r="B58" s="441"/>
      <c r="C58" s="269"/>
      <c r="D58" s="442"/>
      <c r="E58" s="443"/>
      <c r="F58" s="321"/>
      <c r="G58" s="321"/>
      <c r="H58" s="444"/>
      <c r="I58" s="321"/>
      <c r="J58" s="445"/>
      <c r="K58" s="332"/>
      <c r="L58" s="446"/>
      <c r="M58" s="446"/>
      <c r="N58" s="447"/>
      <c r="O58" s="321"/>
    </row>
    <row r="59" spans="1:15" ht="25.5" x14ac:dyDescent="0.25">
      <c r="A59" s="310">
        <v>57</v>
      </c>
      <c r="B59" s="448" t="s">
        <v>347</v>
      </c>
      <c r="C59" s="219">
        <v>-18000</v>
      </c>
      <c r="D59" s="242">
        <v>-9140</v>
      </c>
      <c r="E59" s="449">
        <v>8860</v>
      </c>
      <c r="F59" s="321"/>
      <c r="G59" s="321"/>
      <c r="H59" s="556" t="s">
        <v>497</v>
      </c>
      <c r="I59" s="557"/>
      <c r="J59" s="558"/>
      <c r="K59" s="315"/>
      <c r="L59" s="426">
        <v>137308</v>
      </c>
      <c r="M59" s="446"/>
      <c r="N59" s="447"/>
      <c r="O59" s="321"/>
    </row>
    <row r="60" spans="1:15" x14ac:dyDescent="0.25">
      <c r="A60" s="310">
        <v>58</v>
      </c>
      <c r="B60" s="450"/>
      <c r="C60" s="451"/>
      <c r="D60" s="452"/>
      <c r="E60" s="453"/>
      <c r="F60" s="321"/>
      <c r="G60" s="321"/>
      <c r="H60" s="544" t="s">
        <v>349</v>
      </c>
      <c r="I60" s="545"/>
      <c r="J60" s="546"/>
      <c r="K60" s="315"/>
      <c r="L60" s="547">
        <v>173620</v>
      </c>
      <c r="N60" s="447"/>
      <c r="O60" s="321"/>
    </row>
    <row r="61" spans="1:15" x14ac:dyDescent="0.25">
      <c r="A61" s="310">
        <v>59</v>
      </c>
      <c r="B61" s="454" t="s">
        <v>350</v>
      </c>
      <c r="C61" s="455"/>
      <c r="D61" s="456"/>
      <c r="E61" s="457"/>
      <c r="F61" s="321"/>
      <c r="G61" s="321"/>
      <c r="H61" s="544"/>
      <c r="I61" s="545"/>
      <c r="J61" s="546"/>
      <c r="K61" s="315"/>
      <c r="L61" s="547"/>
      <c r="M61" s="446"/>
      <c r="N61" s="447"/>
      <c r="O61" s="321"/>
    </row>
    <row r="62" spans="1:15" x14ac:dyDescent="0.25">
      <c r="A62" s="310">
        <v>60</v>
      </c>
      <c r="B62" s="423" t="s">
        <v>351</v>
      </c>
      <c r="C62" s="424">
        <v>10</v>
      </c>
      <c r="D62" s="458">
        <v>0</v>
      </c>
      <c r="E62" s="426">
        <v>10</v>
      </c>
      <c r="F62" s="321"/>
      <c r="G62" s="321"/>
      <c r="H62" s="548" t="s">
        <v>352</v>
      </c>
      <c r="I62" s="549"/>
      <c r="J62" s="550"/>
      <c r="K62" s="459"/>
      <c r="L62" s="460">
        <v>9140</v>
      </c>
      <c r="M62" s="461"/>
      <c r="N62" s="462"/>
      <c r="O62" s="321"/>
    </row>
    <row r="63" spans="1:15" x14ac:dyDescent="0.25">
      <c r="A63" s="310">
        <v>61</v>
      </c>
      <c r="B63" s="407" t="s">
        <v>353</v>
      </c>
      <c r="C63" s="336">
        <v>100</v>
      </c>
      <c r="D63" s="367">
        <v>4</v>
      </c>
      <c r="E63" s="429">
        <v>96</v>
      </c>
      <c r="F63" s="321"/>
      <c r="G63" s="321"/>
      <c r="H63" s="321"/>
      <c r="I63" s="321"/>
      <c r="J63" s="463"/>
      <c r="K63" s="315"/>
      <c r="L63" s="446"/>
      <c r="M63" s="446"/>
      <c r="N63" s="446"/>
      <c r="O63" s="321"/>
    </row>
    <row r="64" spans="1:15" x14ac:dyDescent="0.25">
      <c r="A64" s="310">
        <v>62</v>
      </c>
      <c r="B64" s="407" t="s">
        <v>498</v>
      </c>
      <c r="C64" s="336">
        <v>10</v>
      </c>
      <c r="D64" s="367">
        <v>15</v>
      </c>
      <c r="E64" s="429">
        <v>-60</v>
      </c>
      <c r="F64" s="321"/>
      <c r="G64" s="321"/>
      <c r="H64" s="321"/>
      <c r="I64" s="321"/>
      <c r="J64" s="463"/>
      <c r="K64" s="315"/>
      <c r="L64" s="446"/>
      <c r="M64" s="446"/>
      <c r="N64" s="446"/>
      <c r="O64" s="321"/>
    </row>
    <row r="65" spans="1:15" x14ac:dyDescent="0.25">
      <c r="A65" s="310">
        <v>63</v>
      </c>
      <c r="B65" s="372" t="s">
        <v>499</v>
      </c>
      <c r="C65" s="430">
        <v>10</v>
      </c>
      <c r="D65" s="464">
        <v>70</v>
      </c>
      <c r="E65" s="465">
        <v>-5</v>
      </c>
      <c r="F65" s="321"/>
      <c r="G65" s="321"/>
      <c r="H65" s="321"/>
      <c r="I65" s="321"/>
      <c r="J65" s="463"/>
      <c r="K65" s="315"/>
      <c r="L65" s="446"/>
      <c r="M65" s="446"/>
      <c r="N65" s="446"/>
      <c r="O65" s="321"/>
    </row>
    <row r="66" spans="1:15" x14ac:dyDescent="0.25">
      <c r="A66" s="310">
        <v>64</v>
      </c>
      <c r="B66" s="466" t="s">
        <v>500</v>
      </c>
      <c r="C66" s="430">
        <v>10</v>
      </c>
      <c r="D66" s="464">
        <v>0</v>
      </c>
      <c r="E66" s="465">
        <v>10</v>
      </c>
      <c r="F66" s="321"/>
      <c r="G66" s="321"/>
      <c r="H66" s="321"/>
      <c r="I66" s="321"/>
      <c r="J66" s="463"/>
      <c r="K66" s="315"/>
      <c r="L66" s="446"/>
      <c r="M66" s="446"/>
      <c r="N66" s="446"/>
      <c r="O66" s="321"/>
    </row>
    <row r="67" spans="1:15" x14ac:dyDescent="0.25">
      <c r="A67" s="310">
        <v>65</v>
      </c>
      <c r="B67" s="467" t="s">
        <v>501</v>
      </c>
      <c r="C67" s="430">
        <v>150</v>
      </c>
      <c r="D67" s="464">
        <v>250</v>
      </c>
      <c r="E67" s="465">
        <v>-100</v>
      </c>
      <c r="F67" s="321"/>
      <c r="G67" s="321"/>
      <c r="H67" s="321"/>
      <c r="I67" s="321"/>
      <c r="J67" s="463"/>
      <c r="K67" s="315"/>
      <c r="L67" s="446"/>
      <c r="M67" s="446"/>
      <c r="N67" s="446"/>
      <c r="O67" s="321"/>
    </row>
    <row r="68" spans="1:15" x14ac:dyDescent="0.25">
      <c r="A68" s="310">
        <v>66</v>
      </c>
      <c r="B68" s="450" t="s">
        <v>355</v>
      </c>
      <c r="C68" s="468">
        <v>290</v>
      </c>
      <c r="D68" s="469">
        <v>340</v>
      </c>
      <c r="E68" s="470">
        <v>-50</v>
      </c>
      <c r="F68" s="321"/>
      <c r="G68" s="321"/>
      <c r="H68" s="321"/>
      <c r="I68" s="321"/>
      <c r="J68" s="463"/>
      <c r="K68" s="315"/>
      <c r="L68" s="446"/>
      <c r="M68" s="446"/>
      <c r="N68" s="446"/>
      <c r="O68" s="321"/>
    </row>
    <row r="70" spans="1:15" x14ac:dyDescent="0.25">
      <c r="B70" s="471" t="s">
        <v>502</v>
      </c>
    </row>
  </sheetData>
  <mergeCells count="9">
    <mergeCell ref="H60:J61"/>
    <mergeCell ref="L60:L61"/>
    <mergeCell ref="H62:J62"/>
    <mergeCell ref="B1:N1"/>
    <mergeCell ref="B2:N2"/>
    <mergeCell ref="C5:E5"/>
    <mergeCell ref="H5:J5"/>
    <mergeCell ref="L5:N5"/>
    <mergeCell ref="H59:J5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6A6EC-4858-471D-BC0E-979945C8F40F}">
  <sheetPr>
    <tabColor rgb="FF00B0F0"/>
    <pageSetUpPr fitToPage="1"/>
  </sheetPr>
  <dimension ref="A1:M27"/>
  <sheetViews>
    <sheetView workbookViewId="0"/>
  </sheetViews>
  <sheetFormatPr defaultColWidth="8.5703125" defaultRowHeight="15" customHeight="1" x14ac:dyDescent="0.25"/>
  <cols>
    <col min="1" max="1" width="4.42578125" style="501" customWidth="1"/>
    <col min="2" max="2" width="62.28515625" style="308" customWidth="1"/>
    <col min="3" max="3" width="0.85546875" style="308" customWidth="1"/>
    <col min="4" max="4" width="16.28515625" style="308" customWidth="1"/>
    <col min="5" max="6" width="17.42578125" style="308" customWidth="1"/>
    <col min="7" max="12" width="8.5703125" style="308"/>
    <col min="13" max="13" width="13.28515625" style="308" bestFit="1" customWidth="1"/>
    <col min="14" max="16384" width="8.5703125" style="308"/>
  </cols>
  <sheetData>
    <row r="1" spans="1:13" x14ac:dyDescent="0.25">
      <c r="A1" s="307"/>
      <c r="B1" s="473"/>
      <c r="C1" s="473"/>
      <c r="D1" s="473"/>
      <c r="E1" s="473"/>
      <c r="F1" s="473"/>
      <c r="G1" s="474"/>
      <c r="H1" s="474"/>
      <c r="I1" s="474"/>
      <c r="J1" s="474"/>
      <c r="K1" s="474"/>
    </row>
    <row r="2" spans="1:13" ht="15.75" x14ac:dyDescent="0.25">
      <c r="A2" s="307"/>
      <c r="B2" s="551" t="s">
        <v>511</v>
      </c>
      <c r="C2" s="551"/>
      <c r="D2" s="551"/>
      <c r="E2" s="551"/>
      <c r="F2" s="551"/>
      <c r="G2" s="474"/>
      <c r="H2" s="474"/>
      <c r="I2" s="474"/>
      <c r="J2" s="474"/>
      <c r="K2" s="474"/>
    </row>
    <row r="3" spans="1:13" ht="15.75" x14ac:dyDescent="0.25">
      <c r="A3" s="307"/>
      <c r="B3" s="551" t="s">
        <v>512</v>
      </c>
      <c r="C3" s="551"/>
      <c r="D3" s="551"/>
      <c r="E3" s="551"/>
      <c r="F3" s="551"/>
      <c r="G3" s="474"/>
      <c r="H3" s="474"/>
      <c r="I3" s="474"/>
      <c r="J3" s="474"/>
      <c r="K3" s="474"/>
    </row>
    <row r="4" spans="1:13" x14ac:dyDescent="0.25">
      <c r="A4" s="307"/>
      <c r="B4" s="559" t="s">
        <v>286</v>
      </c>
      <c r="C4" s="559"/>
      <c r="D4" s="559"/>
      <c r="E4" s="559"/>
      <c r="F4" s="559"/>
      <c r="G4" s="474"/>
      <c r="H4" s="474"/>
      <c r="I4" s="474"/>
      <c r="J4" s="474"/>
      <c r="K4" s="474"/>
    </row>
    <row r="5" spans="1:13" ht="15.75" thickBot="1" x14ac:dyDescent="0.3">
      <c r="A5" s="307"/>
      <c r="B5" s="475" t="s">
        <v>105</v>
      </c>
      <c r="C5" s="475"/>
      <c r="D5" s="475" t="s">
        <v>109</v>
      </c>
      <c r="E5" s="475" t="s">
        <v>513</v>
      </c>
      <c r="F5" s="475" t="s">
        <v>120</v>
      </c>
      <c r="G5" s="474"/>
      <c r="H5" s="474"/>
      <c r="I5" s="474"/>
      <c r="J5" s="474"/>
      <c r="K5" s="474"/>
    </row>
    <row r="6" spans="1:13" ht="60" customHeight="1" thickBot="1" x14ac:dyDescent="0.3">
      <c r="A6" s="307">
        <v>1</v>
      </c>
      <c r="B6" s="193" t="s">
        <v>289</v>
      </c>
      <c r="C6" s="476"/>
      <c r="D6" s="477" t="s">
        <v>514</v>
      </c>
      <c r="E6" s="194" t="s">
        <v>90</v>
      </c>
      <c r="F6" s="195" t="s">
        <v>515</v>
      </c>
      <c r="G6" s="474"/>
      <c r="H6" s="474"/>
      <c r="I6" s="474"/>
      <c r="J6" s="474"/>
      <c r="K6" s="474"/>
    </row>
    <row r="7" spans="1:13" x14ac:dyDescent="0.25">
      <c r="A7" s="307">
        <v>2</v>
      </c>
      <c r="B7" s="478" t="s">
        <v>294</v>
      </c>
      <c r="C7" s="479"/>
      <c r="D7" s="480">
        <f>[70]DivisionProposalTable!K20</f>
        <v>151350.34233359998</v>
      </c>
      <c r="E7" s="480">
        <f>(D7*0.04)+(1730*0.04)</f>
        <v>6123.2136933439997</v>
      </c>
      <c r="F7" s="481">
        <f>[70]DivisionProposalTable!Z20</f>
        <v>133510.13788064325</v>
      </c>
      <c r="G7" s="474"/>
      <c r="H7" s="474"/>
      <c r="I7" s="474"/>
      <c r="J7" s="474"/>
      <c r="K7" s="474"/>
      <c r="M7" s="523"/>
    </row>
    <row r="8" spans="1:13" x14ac:dyDescent="0.25">
      <c r="A8" s="307">
        <v>3</v>
      </c>
      <c r="B8" s="482" t="s">
        <v>308</v>
      </c>
      <c r="C8" s="483"/>
      <c r="D8" s="484">
        <f>[70]DivisionProposalTable!K27</f>
        <v>12825.943022664</v>
      </c>
      <c r="E8" s="485">
        <f t="shared" ref="E8:E10" si="0">D8*0.04</f>
        <v>513.03772090656003</v>
      </c>
      <c r="F8" s="486">
        <f>[70]DivisionProposalTable!Z27</f>
        <v>12294.267487734169</v>
      </c>
      <c r="G8" s="474"/>
      <c r="H8" s="474"/>
      <c r="I8" s="474"/>
      <c r="J8" s="474"/>
      <c r="K8" s="474"/>
      <c r="M8" s="523"/>
    </row>
    <row r="9" spans="1:13" x14ac:dyDescent="0.25">
      <c r="A9" s="307">
        <v>4</v>
      </c>
      <c r="B9" s="482" t="s">
        <v>316</v>
      </c>
      <c r="C9" s="483"/>
      <c r="D9" s="484">
        <f>[70]DivisionProposalTable!K43</f>
        <v>19968.999981546764</v>
      </c>
      <c r="E9" s="485">
        <f t="shared" si="0"/>
        <v>798.75999926187058</v>
      </c>
      <c r="F9" s="486">
        <f>[70]DivisionProposalTable!Z43</f>
        <v>21410.823966569253</v>
      </c>
      <c r="G9" s="474"/>
      <c r="H9" s="474"/>
      <c r="I9" s="474"/>
      <c r="J9" s="474"/>
      <c r="K9" s="474"/>
      <c r="M9" s="523"/>
    </row>
    <row r="10" spans="1:13" x14ac:dyDescent="0.25">
      <c r="A10" s="307">
        <v>5</v>
      </c>
      <c r="B10" s="482" t="s">
        <v>332</v>
      </c>
      <c r="C10" s="483"/>
      <c r="D10" s="484">
        <f>[70]DivisionProposalTable!K45</f>
        <v>5292.3387060000005</v>
      </c>
      <c r="E10" s="485">
        <f t="shared" si="0"/>
        <v>211.69354824000001</v>
      </c>
      <c r="F10" s="486">
        <f>[70]DivisionProposalTable!Z45</f>
        <v>5003.6989991172768</v>
      </c>
      <c r="G10" s="474"/>
      <c r="H10" s="474"/>
      <c r="I10" s="474"/>
      <c r="J10" s="474"/>
      <c r="K10" s="474"/>
      <c r="M10" s="523"/>
    </row>
    <row r="11" spans="1:13" x14ac:dyDescent="0.25">
      <c r="A11" s="307">
        <v>6</v>
      </c>
      <c r="B11" s="482" t="s">
        <v>334</v>
      </c>
      <c r="C11" s="483"/>
      <c r="D11" s="484">
        <f>[70]DivisionProposalTable!K51</f>
        <v>18909.8024</v>
      </c>
      <c r="E11" s="485">
        <f>(D11-1730)*0.04</f>
        <v>687.19209599999999</v>
      </c>
      <c r="F11" s="486">
        <f>[70]DivisionProposalTable!Z51</f>
        <v>20993.3161468</v>
      </c>
      <c r="G11" s="474"/>
      <c r="H11" s="474"/>
      <c r="I11" s="474"/>
      <c r="J11" s="474"/>
      <c r="K11" s="474"/>
      <c r="M11" s="523"/>
    </row>
    <row r="12" spans="1:13" x14ac:dyDescent="0.25">
      <c r="A12" s="307"/>
      <c r="B12" s="487"/>
      <c r="C12" s="488"/>
      <c r="D12" s="489"/>
      <c r="E12" s="490"/>
      <c r="F12" s="491"/>
      <c r="G12" s="474"/>
      <c r="H12" s="474"/>
      <c r="I12" s="474"/>
      <c r="J12" s="474"/>
      <c r="K12" s="474"/>
      <c r="M12" s="523"/>
    </row>
    <row r="13" spans="1:13" ht="15.75" x14ac:dyDescent="0.25">
      <c r="A13" s="307">
        <v>7</v>
      </c>
      <c r="B13" s="492" t="s">
        <v>339</v>
      </c>
      <c r="C13" s="493"/>
      <c r="D13" s="494">
        <f>SUM(D7:D11)</f>
        <v>208347.42644381075</v>
      </c>
      <c r="E13" s="495">
        <f>SUM(E7:E11)</f>
        <v>8333.8970577524306</v>
      </c>
      <c r="F13" s="496">
        <f>SUM(F7:F11)</f>
        <v>193212.24448086394</v>
      </c>
      <c r="G13" s="474"/>
      <c r="H13" s="474"/>
      <c r="I13" s="474"/>
      <c r="J13" s="474"/>
      <c r="K13" s="474"/>
      <c r="M13" s="523"/>
    </row>
    <row r="14" spans="1:13" ht="28.5" x14ac:dyDescent="0.25">
      <c r="A14" s="307">
        <v>8</v>
      </c>
      <c r="B14" s="497" t="s">
        <v>347</v>
      </c>
      <c r="C14" s="493"/>
      <c r="D14" s="498">
        <v>-22000</v>
      </c>
      <c r="E14" s="499"/>
      <c r="F14" s="500">
        <v>-22000</v>
      </c>
      <c r="G14" s="474"/>
      <c r="H14" s="474"/>
      <c r="I14" s="474"/>
      <c r="J14" s="474"/>
      <c r="K14" s="474"/>
    </row>
    <row r="15" spans="1:13" ht="30" x14ac:dyDescent="0.25">
      <c r="A15" s="501">
        <v>9</v>
      </c>
      <c r="B15" s="502" t="s">
        <v>340</v>
      </c>
      <c r="C15" s="493"/>
      <c r="D15" s="503">
        <f>D13+D14</f>
        <v>186347.42644381075</v>
      </c>
      <c r="E15" s="503">
        <f>E13</f>
        <v>8333.8970577524306</v>
      </c>
      <c r="F15" s="504">
        <f>F13+F14</f>
        <v>171212.24448086394</v>
      </c>
      <c r="G15" s="474"/>
      <c r="H15" s="474"/>
      <c r="I15" s="474"/>
      <c r="J15" s="474"/>
      <c r="K15" s="474"/>
    </row>
    <row r="16" spans="1:13" ht="16.5" thickBot="1" x14ac:dyDescent="0.3">
      <c r="A16" s="307"/>
      <c r="B16" s="505"/>
      <c r="C16" s="506"/>
      <c r="D16" s="507"/>
      <c r="E16" s="508"/>
      <c r="F16" s="509"/>
      <c r="G16" s="474"/>
      <c r="H16" s="474"/>
      <c r="I16" s="474"/>
      <c r="J16" s="474"/>
      <c r="K16" s="474"/>
    </row>
    <row r="17" spans="1:11" hidden="1" x14ac:dyDescent="0.25">
      <c r="A17" s="307">
        <v>46</v>
      </c>
      <c r="B17" s="510" t="s">
        <v>341</v>
      </c>
      <c r="C17" s="511"/>
      <c r="D17" s="512"/>
      <c r="E17" s="513"/>
      <c r="F17" s="512"/>
      <c r="G17" s="474"/>
      <c r="H17" s="474"/>
      <c r="I17" s="474"/>
      <c r="J17" s="474"/>
      <c r="K17" s="474"/>
    </row>
    <row r="18" spans="1:11" hidden="1" x14ac:dyDescent="0.25">
      <c r="A18" s="307">
        <v>51</v>
      </c>
      <c r="B18" s="514" t="s">
        <v>346</v>
      </c>
      <c r="C18" s="515"/>
      <c r="D18" s="516" t="e">
        <f>D13+#REF!</f>
        <v>#REF!</v>
      </c>
      <c r="E18" s="517" t="e">
        <f>E13+#REF!</f>
        <v>#REF!</v>
      </c>
      <c r="F18" s="516" t="e">
        <f>F15+#REF!</f>
        <v>#REF!</v>
      </c>
      <c r="G18" s="474"/>
      <c r="H18" s="474"/>
      <c r="I18" s="474"/>
      <c r="J18" s="474"/>
      <c r="K18" s="474"/>
    </row>
    <row r="19" spans="1:11" hidden="1" x14ac:dyDescent="0.25">
      <c r="A19" s="307"/>
      <c r="B19" s="514"/>
      <c r="C19" s="515"/>
      <c r="D19" s="516"/>
      <c r="E19" s="517"/>
      <c r="F19" s="516"/>
      <c r="G19" s="474"/>
      <c r="H19" s="474"/>
      <c r="I19" s="474"/>
      <c r="J19" s="474"/>
      <c r="K19" s="474"/>
    </row>
    <row r="20" spans="1:11" hidden="1" x14ac:dyDescent="0.25">
      <c r="A20" s="307">
        <v>52</v>
      </c>
      <c r="B20" s="518" t="s">
        <v>350</v>
      </c>
      <c r="C20" s="519"/>
      <c r="D20" s="520"/>
      <c r="E20" s="521"/>
      <c r="F20" s="520"/>
      <c r="G20" s="474"/>
      <c r="H20" s="474"/>
      <c r="I20" s="474"/>
      <c r="J20" s="474"/>
      <c r="K20" s="474"/>
    </row>
    <row r="21" spans="1:11" ht="14.65" hidden="1" customHeight="1" x14ac:dyDescent="0.25">
      <c r="A21" s="560">
        <v>57</v>
      </c>
      <c r="B21" s="522" t="s">
        <v>516</v>
      </c>
      <c r="C21" s="522"/>
      <c r="D21" s="522"/>
      <c r="E21" s="522"/>
      <c r="F21" s="522"/>
      <c r="G21" s="474"/>
      <c r="H21" s="474"/>
      <c r="I21" s="474"/>
      <c r="J21" s="474"/>
      <c r="K21" s="474"/>
    </row>
    <row r="22" spans="1:11" ht="38.1" hidden="1" customHeight="1" x14ac:dyDescent="0.25">
      <c r="A22" s="560"/>
      <c r="B22" s="522"/>
      <c r="C22" s="522"/>
      <c r="D22" s="522"/>
      <c r="E22" s="522"/>
      <c r="F22" s="522"/>
      <c r="G22" s="474"/>
      <c r="H22" s="474"/>
      <c r="I22" s="474"/>
      <c r="J22" s="474"/>
      <c r="K22" s="474"/>
    </row>
    <row r="23" spans="1:11" ht="15" customHeight="1" x14ac:dyDescent="0.25">
      <c r="A23" s="307"/>
      <c r="B23" s="474"/>
      <c r="C23" s="474"/>
      <c r="D23" s="474"/>
      <c r="E23" s="474"/>
      <c r="F23" s="474"/>
      <c r="G23" s="474"/>
      <c r="H23" s="474"/>
      <c r="I23" s="474"/>
      <c r="J23" s="474"/>
      <c r="K23" s="474"/>
    </row>
    <row r="24" spans="1:11" ht="85.9" customHeight="1" x14ac:dyDescent="0.25">
      <c r="A24" s="307"/>
      <c r="B24" s="561" t="s">
        <v>517</v>
      </c>
      <c r="C24" s="561"/>
      <c r="D24" s="561"/>
      <c r="E24" s="561"/>
      <c r="F24" s="561"/>
      <c r="G24" s="474"/>
      <c r="H24" s="474"/>
      <c r="I24" s="474"/>
      <c r="J24" s="474"/>
      <c r="K24" s="474"/>
    </row>
    <row r="25" spans="1:11" ht="15" customHeight="1" x14ac:dyDescent="0.25">
      <c r="A25" s="307"/>
      <c r="B25" s="474"/>
      <c r="C25" s="474"/>
      <c r="D25" s="474"/>
      <c r="E25" s="474"/>
      <c r="F25" s="474"/>
      <c r="G25" s="474"/>
      <c r="H25" s="474"/>
      <c r="I25" s="474"/>
      <c r="J25" s="474"/>
      <c r="K25" s="474"/>
    </row>
    <row r="26" spans="1:11" ht="15" customHeight="1" x14ac:dyDescent="0.25">
      <c r="A26" s="307"/>
      <c r="B26" s="474"/>
      <c r="C26" s="474"/>
      <c r="D26" s="474"/>
      <c r="E26" s="474"/>
      <c r="F26" s="474"/>
      <c r="G26" s="474"/>
      <c r="H26" s="474"/>
      <c r="I26" s="474"/>
      <c r="J26" s="474"/>
      <c r="K26" s="474"/>
    </row>
    <row r="27" spans="1:11" ht="15" customHeight="1" x14ac:dyDescent="0.25">
      <c r="A27" s="307"/>
      <c r="B27" s="474"/>
      <c r="C27" s="474"/>
      <c r="D27" s="474"/>
      <c r="E27" s="474"/>
      <c r="F27" s="474"/>
      <c r="G27" s="474"/>
      <c r="H27" s="474"/>
      <c r="I27" s="474"/>
      <c r="J27" s="474"/>
      <c r="K27" s="474"/>
    </row>
  </sheetData>
  <mergeCells count="5">
    <mergeCell ref="B2:F2"/>
    <mergeCell ref="B3:F3"/>
    <mergeCell ref="B4:F4"/>
    <mergeCell ref="A21:A22"/>
    <mergeCell ref="B24:F24"/>
  </mergeCells>
  <printOptions horizontalCentered="1"/>
  <pageMargins left="0.45" right="0.45" top="0.5" bottom="0.5" header="0.3" footer="0.3"/>
  <pageSetup scale="52" orientation="portrait" r:id="rId1"/>
  <headerFooter>
    <oddFooter>&amp;L_x000D_&amp;1#&amp;"Calibri"&amp;14&amp;K000000 Business Use</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6026-E6FE-4BEB-BFEF-FDC0F4158F1A}">
  <dimension ref="A1:Q68"/>
  <sheetViews>
    <sheetView workbookViewId="0"/>
  </sheetViews>
  <sheetFormatPr defaultColWidth="8.7109375" defaultRowHeight="15" x14ac:dyDescent="0.25"/>
  <cols>
    <col min="1" max="1" width="3.28515625" style="184" bestFit="1" customWidth="1"/>
    <col min="2" max="2" width="63.140625" style="184" bestFit="1" customWidth="1"/>
    <col min="3" max="4" width="12.28515625" style="184" bestFit="1" customWidth="1"/>
    <col min="5" max="5" width="11.140625" style="184" bestFit="1" customWidth="1"/>
    <col min="6" max="6" width="12.5703125" style="184" customWidth="1"/>
    <col min="7" max="7" width="1.7109375" style="184" customWidth="1"/>
    <col min="8" max="8" width="10.42578125" style="184" customWidth="1"/>
    <col min="9" max="9" width="10.7109375" style="184" bestFit="1" customWidth="1"/>
    <col min="10" max="10" width="9.28515625" style="237" bestFit="1" customWidth="1"/>
    <col min="11" max="11" width="1.5703125" style="184" customWidth="1"/>
    <col min="12" max="12" width="12.7109375" style="184" customWidth="1"/>
    <col min="13" max="13" width="12.28515625" style="184" customWidth="1"/>
    <col min="14" max="14" width="12.85546875" style="184" customWidth="1"/>
    <col min="15" max="15" width="1.7109375" style="184" customWidth="1"/>
    <col min="16" max="16" width="8.7109375" style="184"/>
    <col min="17" max="17" width="12.85546875" style="184" bestFit="1" customWidth="1"/>
    <col min="18" max="16384" width="8.7109375" style="184"/>
  </cols>
  <sheetData>
    <row r="1" spans="1:15" ht="15.75" x14ac:dyDescent="0.25">
      <c r="A1" s="183"/>
      <c r="B1" s="569" t="s">
        <v>277</v>
      </c>
      <c r="C1" s="569"/>
      <c r="D1" s="569"/>
      <c r="E1" s="569"/>
      <c r="F1" s="569"/>
      <c r="G1" s="569"/>
      <c r="H1" s="569"/>
      <c r="I1" s="569"/>
      <c r="J1" s="569"/>
      <c r="K1" s="569"/>
      <c r="L1" s="569"/>
      <c r="M1" s="569"/>
      <c r="N1" s="569"/>
    </row>
    <row r="2" spans="1:15" ht="15.75" x14ac:dyDescent="0.25">
      <c r="A2" s="183"/>
      <c r="B2" s="570" t="s">
        <v>278</v>
      </c>
      <c r="C2" s="570"/>
      <c r="D2" s="570"/>
      <c r="E2" s="570"/>
      <c r="F2" s="570"/>
      <c r="G2" s="570"/>
      <c r="H2" s="570"/>
      <c r="I2" s="570"/>
      <c r="J2" s="570"/>
      <c r="K2" s="570"/>
      <c r="L2" s="570"/>
      <c r="M2" s="570"/>
      <c r="N2" s="570"/>
    </row>
    <row r="3" spans="1:15" x14ac:dyDescent="0.25">
      <c r="A3" s="183"/>
      <c r="B3" s="185"/>
      <c r="C3" s="185"/>
      <c r="D3" s="185"/>
      <c r="E3" s="185"/>
      <c r="F3" s="185"/>
      <c r="G3" s="185"/>
      <c r="H3" s="185"/>
      <c r="I3" s="185"/>
      <c r="J3" s="185"/>
      <c r="K3" s="185"/>
      <c r="L3" s="185"/>
      <c r="M3" s="185"/>
      <c r="N3" s="185"/>
    </row>
    <row r="4" spans="1:15" x14ac:dyDescent="0.25">
      <c r="A4" s="186"/>
      <c r="B4" s="187" t="s">
        <v>105</v>
      </c>
      <c r="C4" s="187" t="s">
        <v>279</v>
      </c>
      <c r="D4" s="187" t="s">
        <v>116</v>
      </c>
      <c r="E4" s="187" t="s">
        <v>120</v>
      </c>
      <c r="F4" s="188" t="s">
        <v>123</v>
      </c>
      <c r="G4" s="188"/>
      <c r="H4" s="188" t="s">
        <v>280</v>
      </c>
      <c r="I4" s="188" t="s">
        <v>281</v>
      </c>
      <c r="J4" s="188" t="s">
        <v>282</v>
      </c>
      <c r="K4" s="188"/>
      <c r="L4" s="188" t="s">
        <v>283</v>
      </c>
      <c r="M4" s="188" t="s">
        <v>284</v>
      </c>
      <c r="N4" s="188" t="s">
        <v>285</v>
      </c>
      <c r="O4" s="189"/>
    </row>
    <row r="5" spans="1:15" ht="47.25" customHeight="1" thickBot="1" x14ac:dyDescent="0.3">
      <c r="A5" s="186"/>
      <c r="B5" s="190" t="s">
        <v>286</v>
      </c>
      <c r="C5" s="571" t="s">
        <v>287</v>
      </c>
      <c r="D5" s="571"/>
      <c r="E5" s="571"/>
      <c r="F5" s="191"/>
      <c r="G5" s="185"/>
      <c r="H5" s="572" t="s">
        <v>90</v>
      </c>
      <c r="I5" s="572"/>
      <c r="J5" s="572"/>
      <c r="K5" s="185"/>
      <c r="L5" s="573" t="s">
        <v>288</v>
      </c>
      <c r="M5" s="573"/>
      <c r="N5" s="573"/>
      <c r="O5" s="192"/>
    </row>
    <row r="6" spans="1:15" ht="26.25" thickBot="1" x14ac:dyDescent="0.3">
      <c r="A6" s="186">
        <v>1</v>
      </c>
      <c r="B6" s="193" t="s">
        <v>289</v>
      </c>
      <c r="C6" s="194" t="s">
        <v>290</v>
      </c>
      <c r="D6" s="194" t="s">
        <v>162</v>
      </c>
      <c r="E6" s="195" t="s">
        <v>6</v>
      </c>
      <c r="F6" s="196" t="s">
        <v>291</v>
      </c>
      <c r="G6" s="197"/>
      <c r="H6" s="198" t="s">
        <v>292</v>
      </c>
      <c r="I6" s="199" t="s">
        <v>162</v>
      </c>
      <c r="J6" s="200" t="s">
        <v>293</v>
      </c>
      <c r="K6" s="191"/>
      <c r="L6" s="198" t="s">
        <v>292</v>
      </c>
      <c r="M6" s="199" t="s">
        <v>162</v>
      </c>
      <c r="N6" s="201" t="s">
        <v>6</v>
      </c>
      <c r="O6" s="191"/>
    </row>
    <row r="7" spans="1:15" x14ac:dyDescent="0.25">
      <c r="A7" s="186">
        <v>2</v>
      </c>
      <c r="B7" s="202" t="s">
        <v>294</v>
      </c>
      <c r="C7" s="203"/>
      <c r="D7" s="203"/>
      <c r="E7" s="204"/>
      <c r="F7" s="205"/>
      <c r="G7" s="197"/>
      <c r="H7" s="206"/>
      <c r="I7" s="207"/>
      <c r="J7" s="208"/>
      <c r="K7" s="191"/>
      <c r="L7" s="206"/>
      <c r="M7" s="207"/>
      <c r="N7" s="209"/>
      <c r="O7" s="191"/>
    </row>
    <row r="8" spans="1:15" x14ac:dyDescent="0.25">
      <c r="A8" s="186">
        <v>3</v>
      </c>
      <c r="B8" s="210" t="s">
        <v>295</v>
      </c>
      <c r="C8" s="211">
        <v>24.999999999999996</v>
      </c>
      <c r="D8" s="211">
        <v>0</v>
      </c>
      <c r="E8" s="211">
        <v>-24.999999999999996</v>
      </c>
      <c r="F8" s="197"/>
      <c r="G8" s="197"/>
      <c r="H8" s="212">
        <v>1.25</v>
      </c>
      <c r="I8" s="213">
        <v>0</v>
      </c>
      <c r="J8" s="214">
        <v>0</v>
      </c>
      <c r="K8" s="191"/>
      <c r="L8" s="212">
        <v>24</v>
      </c>
      <c r="M8" s="211">
        <v>0</v>
      </c>
      <c r="N8" s="215">
        <v>-24</v>
      </c>
      <c r="O8" s="197"/>
    </row>
    <row r="9" spans="1:15" x14ac:dyDescent="0.25">
      <c r="A9" s="186">
        <v>4</v>
      </c>
      <c r="B9" s="216" t="s">
        <v>296</v>
      </c>
      <c r="C9" s="211">
        <v>7837.9999999999991</v>
      </c>
      <c r="D9" s="211">
        <v>12563.257199999998</v>
      </c>
      <c r="E9" s="211">
        <v>4725.2571999999991</v>
      </c>
      <c r="F9" s="197"/>
      <c r="G9" s="197"/>
      <c r="H9" s="212">
        <v>391.9</v>
      </c>
      <c r="I9" s="213">
        <v>635</v>
      </c>
      <c r="J9" s="214">
        <v>5.0544217147763248E-2</v>
      </c>
      <c r="K9" s="191"/>
      <c r="L9" s="212">
        <v>7040</v>
      </c>
      <c r="M9" s="211">
        <v>3367</v>
      </c>
      <c r="N9" s="215">
        <v>-3673</v>
      </c>
      <c r="O9" s="197"/>
    </row>
    <row r="10" spans="1:15" x14ac:dyDescent="0.25">
      <c r="A10" s="186">
        <v>5</v>
      </c>
      <c r="B10" s="210" t="s">
        <v>297</v>
      </c>
      <c r="C10" s="211">
        <v>22518.857000000004</v>
      </c>
      <c r="D10" s="211">
        <v>24522.894780000006</v>
      </c>
      <c r="E10" s="211">
        <v>2004.0377800000024</v>
      </c>
      <c r="F10" s="197"/>
      <c r="G10" s="197"/>
      <c r="H10" s="212">
        <v>1125.9428500000001</v>
      </c>
      <c r="I10" s="213">
        <v>1612</v>
      </c>
      <c r="J10" s="214">
        <v>6.5734490746773067E-2</v>
      </c>
      <c r="K10" s="191"/>
      <c r="L10" s="212">
        <v>21205</v>
      </c>
      <c r="M10" s="211">
        <v>21405</v>
      </c>
      <c r="N10" s="215">
        <v>200</v>
      </c>
      <c r="O10" s="197"/>
    </row>
    <row r="11" spans="1:15" x14ac:dyDescent="0.25">
      <c r="A11" s="186">
        <v>6</v>
      </c>
      <c r="B11" s="210" t="s">
        <v>298</v>
      </c>
      <c r="C11" s="211">
        <v>1700</v>
      </c>
      <c r="D11" s="211">
        <v>2801.8356600000002</v>
      </c>
      <c r="E11" s="211">
        <v>1101.8356600000002</v>
      </c>
      <c r="F11" s="197"/>
      <c r="G11" s="197"/>
      <c r="H11" s="212">
        <v>85</v>
      </c>
      <c r="I11" s="213">
        <v>198</v>
      </c>
      <c r="J11" s="214">
        <v>7.0667956306902022E-2</v>
      </c>
      <c r="K11" s="191"/>
      <c r="L11" s="212">
        <v>1774</v>
      </c>
      <c r="M11" s="211">
        <v>314</v>
      </c>
      <c r="N11" s="215">
        <v>-1460</v>
      </c>
      <c r="O11" s="197"/>
    </row>
    <row r="12" spans="1:15" x14ac:dyDescent="0.25">
      <c r="A12" s="186">
        <v>7</v>
      </c>
      <c r="B12" s="210" t="s">
        <v>299</v>
      </c>
      <c r="C12" s="211">
        <v>-850</v>
      </c>
      <c r="D12" s="211">
        <v>-261.83210000000003</v>
      </c>
      <c r="E12" s="211">
        <v>588.16789999999992</v>
      </c>
      <c r="F12" s="197"/>
      <c r="G12" s="197"/>
      <c r="H12" s="212"/>
      <c r="I12" s="213"/>
      <c r="J12" s="214">
        <v>0</v>
      </c>
      <c r="K12" s="191"/>
      <c r="L12" s="212">
        <v>-816</v>
      </c>
      <c r="M12" s="211"/>
      <c r="N12" s="215">
        <v>816</v>
      </c>
      <c r="O12" s="197"/>
    </row>
    <row r="13" spans="1:15" x14ac:dyDescent="0.25">
      <c r="A13" s="186">
        <v>8</v>
      </c>
      <c r="B13" s="217" t="s">
        <v>300</v>
      </c>
      <c r="C13" s="211">
        <v>4580</v>
      </c>
      <c r="D13" s="211">
        <v>1929.5413000000001</v>
      </c>
      <c r="E13" s="211">
        <v>-2650.4587000000001</v>
      </c>
      <c r="F13" s="197"/>
      <c r="G13" s="197"/>
      <c r="H13" s="212">
        <v>229</v>
      </c>
      <c r="I13" s="213">
        <v>493</v>
      </c>
      <c r="J13" s="214">
        <v>0.25550113905310035</v>
      </c>
      <c r="K13" s="191"/>
      <c r="L13" s="212">
        <v>4556</v>
      </c>
      <c r="M13" s="211">
        <v>1835</v>
      </c>
      <c r="N13" s="215">
        <v>-2721</v>
      </c>
      <c r="O13" s="197"/>
    </row>
    <row r="14" spans="1:15" x14ac:dyDescent="0.25">
      <c r="A14" s="186">
        <v>9</v>
      </c>
      <c r="B14" s="216" t="s">
        <v>301</v>
      </c>
      <c r="C14" s="211">
        <v>750.00000000000011</v>
      </c>
      <c r="D14" s="211">
        <v>451.94725</v>
      </c>
      <c r="E14" s="211">
        <v>-298.05275000000012</v>
      </c>
      <c r="F14" s="197"/>
      <c r="G14" s="197"/>
      <c r="H14" s="212">
        <v>37.500000000000007</v>
      </c>
      <c r="I14" s="213">
        <v>-8</v>
      </c>
      <c r="J14" s="214">
        <v>-1.7701180834710246E-2</v>
      </c>
      <c r="K14" s="191"/>
      <c r="L14" s="212">
        <v>684</v>
      </c>
      <c r="M14" s="211">
        <v>179</v>
      </c>
      <c r="N14" s="215">
        <v>-505</v>
      </c>
      <c r="O14" s="197"/>
    </row>
    <row r="15" spans="1:15" x14ac:dyDescent="0.25">
      <c r="A15" s="186">
        <v>10</v>
      </c>
      <c r="B15" s="216" t="s">
        <v>302</v>
      </c>
      <c r="C15" s="211">
        <v>6552.0003510999977</v>
      </c>
      <c r="D15" s="211">
        <v>8095.0248500000007</v>
      </c>
      <c r="E15" s="211">
        <v>1543.024498900003</v>
      </c>
      <c r="F15" s="197"/>
      <c r="G15" s="197"/>
      <c r="H15" s="212">
        <v>327.60001755499991</v>
      </c>
      <c r="I15" s="213">
        <v>276</v>
      </c>
      <c r="J15" s="214">
        <v>3.4095015779970088E-2</v>
      </c>
      <c r="K15" s="191"/>
      <c r="L15" s="212">
        <v>6012</v>
      </c>
      <c r="M15" s="211">
        <v>5277</v>
      </c>
      <c r="N15" s="215">
        <v>-735</v>
      </c>
      <c r="O15" s="197"/>
    </row>
    <row r="16" spans="1:15" x14ac:dyDescent="0.25">
      <c r="A16" s="186">
        <v>11</v>
      </c>
      <c r="B16" s="217" t="s">
        <v>303</v>
      </c>
      <c r="C16" s="211">
        <v>1420</v>
      </c>
      <c r="D16" s="211">
        <v>1018.5027</v>
      </c>
      <c r="E16" s="211">
        <v>-401.4973</v>
      </c>
      <c r="F16" s="197"/>
      <c r="G16" s="197"/>
      <c r="H16" s="212">
        <v>71</v>
      </c>
      <c r="I16" s="213">
        <v>256</v>
      </c>
      <c r="J16" s="214">
        <v>0.25134935822948729</v>
      </c>
      <c r="K16" s="191"/>
      <c r="L16" s="212">
        <v>1265</v>
      </c>
      <c r="M16" s="211">
        <v>2045</v>
      </c>
      <c r="N16" s="215">
        <v>780</v>
      </c>
      <c r="O16" s="197"/>
    </row>
    <row r="17" spans="1:17" x14ac:dyDescent="0.25">
      <c r="A17" s="186">
        <v>12</v>
      </c>
      <c r="B17" s="216" t="s">
        <v>304</v>
      </c>
      <c r="C17" s="211">
        <v>62168.863416273583</v>
      </c>
      <c r="D17" s="211">
        <v>69596.15956</v>
      </c>
      <c r="E17" s="211">
        <v>7427.2961437264166</v>
      </c>
      <c r="F17" s="197"/>
      <c r="G17" s="197"/>
      <c r="H17" s="212">
        <v>3108.4431708136794</v>
      </c>
      <c r="I17" s="213">
        <v>6946</v>
      </c>
      <c r="J17" s="214">
        <v>9.9804357652978515E-2</v>
      </c>
      <c r="K17" s="191"/>
      <c r="L17" s="212">
        <v>59577</v>
      </c>
      <c r="M17" s="211">
        <v>56478</v>
      </c>
      <c r="N17" s="215">
        <v>-3099</v>
      </c>
      <c r="O17" s="197"/>
    </row>
    <row r="18" spans="1:17" x14ac:dyDescent="0.25">
      <c r="A18" s="186">
        <v>13</v>
      </c>
      <c r="B18" s="216" t="s">
        <v>305</v>
      </c>
      <c r="C18" s="211">
        <v>750</v>
      </c>
      <c r="D18" s="211">
        <v>1538.9964700000005</v>
      </c>
      <c r="E18" s="211">
        <v>788.9964700000005</v>
      </c>
      <c r="F18" s="197"/>
      <c r="G18" s="197"/>
      <c r="H18" s="212">
        <v>37.5</v>
      </c>
      <c r="I18" s="213">
        <v>229</v>
      </c>
      <c r="J18" s="214">
        <v>0.1487982620259031</v>
      </c>
      <c r="K18" s="191"/>
      <c r="L18" s="212">
        <v>1869</v>
      </c>
      <c r="M18" s="211">
        <v>2227</v>
      </c>
      <c r="N18" s="215">
        <v>358</v>
      </c>
      <c r="O18" s="197"/>
    </row>
    <row r="19" spans="1:17" x14ac:dyDescent="0.25">
      <c r="A19" s="186">
        <v>14</v>
      </c>
      <c r="B19" s="216" t="s">
        <v>306</v>
      </c>
      <c r="C19" s="211">
        <v>250</v>
      </c>
      <c r="D19" s="211">
        <v>78.803219999999996</v>
      </c>
      <c r="E19" s="211">
        <v>-171.19677999999999</v>
      </c>
      <c r="F19" s="197"/>
      <c r="G19" s="197"/>
      <c r="H19" s="212">
        <v>12.5</v>
      </c>
      <c r="I19" s="213">
        <v>18</v>
      </c>
      <c r="J19" s="214">
        <v>0.22841706214543012</v>
      </c>
      <c r="K19" s="191"/>
      <c r="L19" s="212">
        <v>186</v>
      </c>
      <c r="M19" s="211">
        <v>262</v>
      </c>
      <c r="N19" s="215">
        <v>76</v>
      </c>
      <c r="O19" s="197"/>
    </row>
    <row r="20" spans="1:17" x14ac:dyDescent="0.25">
      <c r="A20" s="186">
        <v>15</v>
      </c>
      <c r="B20" s="218" t="s">
        <v>307</v>
      </c>
      <c r="C20" s="219">
        <v>107702.72076737358</v>
      </c>
      <c r="D20" s="219">
        <v>122335.13088999999</v>
      </c>
      <c r="E20" s="220">
        <v>14632.410122626403</v>
      </c>
      <c r="F20" s="221">
        <v>14632.410122626399</v>
      </c>
      <c r="G20" s="197"/>
      <c r="H20" s="222">
        <v>5427.6360383686788</v>
      </c>
      <c r="I20" s="221">
        <v>10655</v>
      </c>
      <c r="J20" s="214"/>
      <c r="K20" s="191"/>
      <c r="L20" s="222">
        <v>103376</v>
      </c>
      <c r="M20" s="221">
        <v>93389</v>
      </c>
      <c r="N20" s="223">
        <v>-9987</v>
      </c>
      <c r="O20" s="197"/>
      <c r="Q20" s="237"/>
    </row>
    <row r="21" spans="1:17" x14ac:dyDescent="0.25">
      <c r="A21" s="186">
        <v>16</v>
      </c>
      <c r="B21" s="224" t="s">
        <v>308</v>
      </c>
      <c r="C21" s="225"/>
      <c r="D21" s="225"/>
      <c r="E21" s="226"/>
      <c r="F21" s="227"/>
      <c r="G21" s="197"/>
      <c r="H21" s="228"/>
      <c r="I21" s="228"/>
      <c r="J21" s="228"/>
      <c r="K21" s="191"/>
      <c r="L21" s="228"/>
      <c r="M21" s="228"/>
      <c r="N21" s="228"/>
      <c r="O21" s="197"/>
    </row>
    <row r="22" spans="1:17" x14ac:dyDescent="0.25">
      <c r="A22" s="186">
        <v>17</v>
      </c>
      <c r="B22" s="216" t="s">
        <v>309</v>
      </c>
      <c r="C22" s="211">
        <v>8000</v>
      </c>
      <c r="D22" s="229">
        <v>10076.829089999999</v>
      </c>
      <c r="E22" s="211">
        <v>2076.8290899999993</v>
      </c>
      <c r="F22" s="197"/>
      <c r="G22" s="197"/>
      <c r="H22" s="212">
        <v>400</v>
      </c>
      <c r="I22" s="213">
        <v>1316</v>
      </c>
      <c r="J22" s="214">
        <v>0.13059663791519163</v>
      </c>
      <c r="K22" s="191"/>
      <c r="L22" s="212">
        <v>8431</v>
      </c>
      <c r="M22" s="211">
        <v>10653</v>
      </c>
      <c r="N22" s="215">
        <v>2222</v>
      </c>
      <c r="O22" s="197"/>
    </row>
    <row r="23" spans="1:17" x14ac:dyDescent="0.25">
      <c r="A23" s="186">
        <v>18</v>
      </c>
      <c r="B23" s="216" t="s">
        <v>310</v>
      </c>
      <c r="C23" s="211">
        <v>1918</v>
      </c>
      <c r="D23" s="229">
        <v>732.93648000000007</v>
      </c>
      <c r="E23" s="211">
        <v>-1185.0635199999999</v>
      </c>
      <c r="F23" s="197"/>
      <c r="G23" s="197"/>
      <c r="H23" s="212">
        <v>95.9</v>
      </c>
      <c r="I23" s="213">
        <v>0</v>
      </c>
      <c r="J23" s="214">
        <v>0</v>
      </c>
      <c r="K23" s="191"/>
      <c r="L23" s="212">
        <v>2569</v>
      </c>
      <c r="M23" s="211">
        <v>603</v>
      </c>
      <c r="N23" s="215">
        <v>-1966</v>
      </c>
      <c r="O23" s="197"/>
    </row>
    <row r="24" spans="1:17" x14ac:dyDescent="0.25">
      <c r="A24" s="186">
        <v>19</v>
      </c>
      <c r="B24" s="216" t="s">
        <v>311</v>
      </c>
      <c r="C24" s="211">
        <v>1748.2049999999999</v>
      </c>
      <c r="D24" s="229">
        <v>3457.4616899999996</v>
      </c>
      <c r="E24" s="211">
        <v>1709.2566899999997</v>
      </c>
      <c r="F24" s="197"/>
      <c r="G24" s="197"/>
      <c r="H24" s="212">
        <v>87.410250000000005</v>
      </c>
      <c r="I24" s="230">
        <v>2447</v>
      </c>
      <c r="J24" s="214">
        <v>0.70774464604407528</v>
      </c>
      <c r="K24" s="191"/>
      <c r="L24" s="212">
        <v>2723</v>
      </c>
      <c r="M24" s="211">
        <v>1780</v>
      </c>
      <c r="N24" s="215">
        <v>-943</v>
      </c>
      <c r="O24" s="197"/>
    </row>
    <row r="25" spans="1:17" x14ac:dyDescent="0.25">
      <c r="A25" s="186">
        <v>20</v>
      </c>
      <c r="B25" s="217" t="s">
        <v>312</v>
      </c>
      <c r="C25" s="211">
        <v>1471.8409999999999</v>
      </c>
      <c r="D25" s="229">
        <v>945.41583999999989</v>
      </c>
      <c r="E25" s="211">
        <v>-526.42516000000001</v>
      </c>
      <c r="F25" s="197"/>
      <c r="G25" s="197"/>
      <c r="H25" s="212">
        <v>73.59205</v>
      </c>
      <c r="I25" s="213">
        <v>14</v>
      </c>
      <c r="J25" s="214">
        <v>1.4808298536652402E-2</v>
      </c>
      <c r="K25" s="191"/>
      <c r="L25" s="212">
        <v>1327</v>
      </c>
      <c r="M25" s="211">
        <v>31</v>
      </c>
      <c r="N25" s="215">
        <v>-1296</v>
      </c>
      <c r="O25" s="197"/>
    </row>
    <row r="26" spans="1:17" x14ac:dyDescent="0.25">
      <c r="A26" s="186">
        <v>21</v>
      </c>
      <c r="B26" s="217" t="s">
        <v>313</v>
      </c>
      <c r="C26" s="211">
        <v>40.000000000000007</v>
      </c>
      <c r="D26" s="229">
        <v>23.227190000000004</v>
      </c>
      <c r="E26" s="211">
        <v>-16.772810000000003</v>
      </c>
      <c r="F26" s="197"/>
      <c r="G26" s="197"/>
      <c r="H26" s="212">
        <v>2.0000000000000004</v>
      </c>
      <c r="I26" s="213">
        <v>0</v>
      </c>
      <c r="J26" s="214">
        <v>0</v>
      </c>
      <c r="K26" s="191"/>
      <c r="L26" s="212">
        <v>43</v>
      </c>
      <c r="M26" s="211">
        <v>62</v>
      </c>
      <c r="N26" s="215">
        <v>19</v>
      </c>
      <c r="O26" s="197"/>
    </row>
    <row r="27" spans="1:17" x14ac:dyDescent="0.25">
      <c r="A27" s="186">
        <v>22</v>
      </c>
      <c r="B27" s="218" t="s">
        <v>314</v>
      </c>
      <c r="C27" s="219">
        <v>13178.046</v>
      </c>
      <c r="D27" s="219">
        <v>15235.870289999999</v>
      </c>
      <c r="E27" s="231">
        <v>2057.8242899999987</v>
      </c>
      <c r="F27" s="232" t="s">
        <v>315</v>
      </c>
      <c r="G27" s="197"/>
      <c r="H27" s="222">
        <v>658.90229999999997</v>
      </c>
      <c r="I27" s="221">
        <v>3777</v>
      </c>
      <c r="J27" s="214"/>
      <c r="K27" s="191"/>
      <c r="L27" s="222">
        <v>15093</v>
      </c>
      <c r="M27" s="221">
        <v>13129</v>
      </c>
      <c r="N27" s="223">
        <v>-1964</v>
      </c>
      <c r="O27" s="197"/>
    </row>
    <row r="28" spans="1:17" x14ac:dyDescent="0.25">
      <c r="A28" s="186">
        <v>23</v>
      </c>
      <c r="B28" s="224" t="s">
        <v>316</v>
      </c>
      <c r="C28" s="225"/>
      <c r="D28" s="225"/>
      <c r="E28" s="228"/>
      <c r="F28" s="226"/>
      <c r="G28" s="197"/>
      <c r="H28" s="228"/>
      <c r="I28" s="228"/>
      <c r="J28" s="228"/>
      <c r="K28" s="191"/>
      <c r="L28" s="228"/>
      <c r="M28" s="228"/>
      <c r="N28" s="228"/>
      <c r="O28" s="197"/>
    </row>
    <row r="29" spans="1:17" x14ac:dyDescent="0.25">
      <c r="A29" s="186">
        <v>24</v>
      </c>
      <c r="B29" s="233" t="s">
        <v>317</v>
      </c>
      <c r="C29" s="211">
        <v>8116.8440000000001</v>
      </c>
      <c r="D29" s="211">
        <v>10164.02117</v>
      </c>
      <c r="E29" s="211">
        <v>2047.1771699999999</v>
      </c>
      <c r="F29" s="197"/>
      <c r="G29" s="197"/>
      <c r="H29" s="212">
        <v>405.84220000000005</v>
      </c>
      <c r="I29" s="213">
        <v>3</v>
      </c>
      <c r="J29" s="214">
        <v>2.9515877129956822E-4</v>
      </c>
      <c r="K29" s="191"/>
      <c r="L29" s="212">
        <v>16907</v>
      </c>
      <c r="M29" s="211">
        <v>12644</v>
      </c>
      <c r="N29" s="215">
        <v>-4263</v>
      </c>
      <c r="O29" s="197"/>
    </row>
    <row r="30" spans="1:17" x14ac:dyDescent="0.25">
      <c r="A30" s="186">
        <v>25</v>
      </c>
      <c r="B30" s="216" t="s">
        <v>318</v>
      </c>
      <c r="C30" s="211">
        <v>5891.25</v>
      </c>
      <c r="D30" s="211">
        <v>11219.590530000005</v>
      </c>
      <c r="E30" s="211">
        <v>5328.3405300000049</v>
      </c>
      <c r="F30" s="197"/>
      <c r="G30" s="197"/>
      <c r="H30" s="212">
        <v>294.5625</v>
      </c>
      <c r="I30" s="213">
        <v>163</v>
      </c>
      <c r="J30" s="214">
        <v>1.4528159433640216E-2</v>
      </c>
      <c r="K30" s="191"/>
      <c r="L30" s="212">
        <v>7780</v>
      </c>
      <c r="M30" s="211">
        <v>12830</v>
      </c>
      <c r="N30" s="215">
        <v>5050</v>
      </c>
      <c r="O30" s="197"/>
    </row>
    <row r="31" spans="1:17" x14ac:dyDescent="0.25">
      <c r="A31" s="186">
        <v>26</v>
      </c>
      <c r="B31" s="217" t="s">
        <v>319</v>
      </c>
      <c r="C31" s="211">
        <v>5888.0004483192761</v>
      </c>
      <c r="D31" s="211">
        <v>3611.1935600000011</v>
      </c>
      <c r="E31" s="211">
        <v>-2276.806888319275</v>
      </c>
      <c r="F31" s="197"/>
      <c r="G31" s="197"/>
      <c r="H31" s="212">
        <v>294.4000224159638</v>
      </c>
      <c r="I31" s="213">
        <v>186</v>
      </c>
      <c r="J31" s="214">
        <v>5.1506516310911882E-2</v>
      </c>
      <c r="K31" s="191"/>
      <c r="L31" s="212">
        <v>6560</v>
      </c>
      <c r="M31" s="211">
        <v>5268</v>
      </c>
      <c r="N31" s="215">
        <v>-1292</v>
      </c>
      <c r="O31" s="197"/>
    </row>
    <row r="32" spans="1:17" hidden="1" x14ac:dyDescent="0.25">
      <c r="A32" s="186">
        <v>29</v>
      </c>
      <c r="B32" s="217" t="s">
        <v>320</v>
      </c>
      <c r="C32" s="211">
        <v>0</v>
      </c>
      <c r="D32" s="211">
        <v>0</v>
      </c>
      <c r="E32" s="211">
        <v>0</v>
      </c>
      <c r="F32" s="197"/>
      <c r="G32" s="197"/>
      <c r="H32" s="212">
        <v>0</v>
      </c>
      <c r="I32" s="213">
        <v>0</v>
      </c>
      <c r="J32" s="212">
        <v>0</v>
      </c>
      <c r="K32" s="191"/>
      <c r="L32" s="234"/>
      <c r="M32" s="235"/>
      <c r="N32" s="215">
        <v>0</v>
      </c>
      <c r="O32" s="197"/>
    </row>
    <row r="33" spans="1:17" x14ac:dyDescent="0.25">
      <c r="A33" s="186">
        <v>27</v>
      </c>
      <c r="B33" s="217" t="s">
        <v>321</v>
      </c>
      <c r="C33" s="211">
        <v>1784.9999317849308</v>
      </c>
      <c r="D33" s="211">
        <v>1167.2480199999998</v>
      </c>
      <c r="E33" s="211">
        <v>-617.75191178493105</v>
      </c>
      <c r="F33" s="197"/>
      <c r="G33" s="197"/>
      <c r="H33" s="212">
        <v>89.24999658924655</v>
      </c>
      <c r="I33" s="213">
        <v>32</v>
      </c>
      <c r="J33" s="214">
        <v>2.7414910500340797E-2</v>
      </c>
      <c r="K33" s="191"/>
      <c r="L33" s="212">
        <v>1985</v>
      </c>
      <c r="M33" s="211">
        <v>1350</v>
      </c>
      <c r="N33" s="215">
        <v>-635</v>
      </c>
      <c r="O33" s="197"/>
    </row>
    <row r="34" spans="1:17" x14ac:dyDescent="0.25">
      <c r="A34" s="186">
        <v>28</v>
      </c>
      <c r="B34" s="236" t="s">
        <v>322</v>
      </c>
      <c r="C34" s="211">
        <v>10</v>
      </c>
      <c r="D34" s="211">
        <v>-0.68905000000000005</v>
      </c>
      <c r="E34" s="211">
        <v>-10.68905</v>
      </c>
      <c r="F34" s="197"/>
      <c r="G34" s="197"/>
      <c r="H34" s="212">
        <v>0.5</v>
      </c>
      <c r="I34" s="213"/>
      <c r="J34" s="214">
        <v>0</v>
      </c>
      <c r="K34" s="191"/>
      <c r="L34" s="212">
        <v>9</v>
      </c>
      <c r="M34" s="211"/>
      <c r="N34" s="215">
        <v>-9</v>
      </c>
      <c r="O34" s="197"/>
    </row>
    <row r="35" spans="1:17" x14ac:dyDescent="0.25">
      <c r="A35" s="186">
        <v>29</v>
      </c>
      <c r="B35" s="217" t="s">
        <v>323</v>
      </c>
      <c r="C35" s="211">
        <v>1221.25</v>
      </c>
      <c r="D35" s="211">
        <v>247.47615999999999</v>
      </c>
      <c r="E35" s="211">
        <v>-973.77384000000006</v>
      </c>
      <c r="F35" s="197"/>
      <c r="G35" s="197"/>
      <c r="H35" s="212">
        <v>61.0625</v>
      </c>
      <c r="I35" s="213">
        <v>26</v>
      </c>
      <c r="J35" s="214">
        <v>0.10506062482947853</v>
      </c>
      <c r="K35" s="191"/>
      <c r="L35" s="212">
        <v>996</v>
      </c>
      <c r="M35" s="211">
        <v>0</v>
      </c>
      <c r="N35" s="215">
        <v>-996</v>
      </c>
      <c r="O35" s="197"/>
    </row>
    <row r="36" spans="1:17" x14ac:dyDescent="0.25">
      <c r="A36" s="186">
        <v>30</v>
      </c>
      <c r="B36" s="217" t="s">
        <v>324</v>
      </c>
      <c r="C36" s="211">
        <v>400</v>
      </c>
      <c r="D36" s="211">
        <v>93.410929999999993</v>
      </c>
      <c r="E36" s="211">
        <v>-306.58906999999999</v>
      </c>
      <c r="F36" s="197"/>
      <c r="G36" s="197"/>
      <c r="H36" s="212">
        <v>20</v>
      </c>
      <c r="I36" s="213">
        <v>1</v>
      </c>
      <c r="J36" s="214">
        <v>1.0705385333386575E-2</v>
      </c>
      <c r="K36" s="191"/>
      <c r="L36" s="212">
        <v>229</v>
      </c>
      <c r="M36" s="211">
        <v>35</v>
      </c>
      <c r="N36" s="215">
        <v>-194</v>
      </c>
      <c r="O36" s="197"/>
    </row>
    <row r="37" spans="1:17" x14ac:dyDescent="0.25">
      <c r="A37" s="186">
        <v>31</v>
      </c>
      <c r="B37" s="217" t="s">
        <v>325</v>
      </c>
      <c r="C37" s="211">
        <v>665.00000000000011</v>
      </c>
      <c r="D37" s="211">
        <v>403.39663999999999</v>
      </c>
      <c r="E37" s="211">
        <v>-261.60336000000012</v>
      </c>
      <c r="F37" s="197"/>
      <c r="G37" s="197"/>
      <c r="H37" s="212">
        <v>33.250000000000007</v>
      </c>
      <c r="I37" s="213">
        <v>29</v>
      </c>
      <c r="J37" s="214">
        <v>7.1889542758710137E-2</v>
      </c>
      <c r="K37" s="191"/>
      <c r="L37" s="212">
        <v>688</v>
      </c>
      <c r="M37" s="211">
        <v>88</v>
      </c>
      <c r="N37" s="215">
        <v>-600</v>
      </c>
      <c r="O37" s="197"/>
    </row>
    <row r="38" spans="1:17" x14ac:dyDescent="0.25">
      <c r="A38" s="186">
        <v>32</v>
      </c>
      <c r="B38" s="217" t="s">
        <v>326</v>
      </c>
      <c r="C38" s="211">
        <v>1211.298</v>
      </c>
      <c r="D38" s="211">
        <v>1290.6102000000001</v>
      </c>
      <c r="E38" s="211">
        <v>79.312200000000075</v>
      </c>
      <c r="F38" s="197"/>
      <c r="G38" s="197"/>
      <c r="H38" s="212">
        <v>60.564900000000002</v>
      </c>
      <c r="I38" s="213">
        <v>115</v>
      </c>
      <c r="J38" s="214">
        <v>8.9105138019209829E-2</v>
      </c>
      <c r="K38" s="191"/>
      <c r="L38" s="212">
        <v>1163</v>
      </c>
      <c r="M38" s="211">
        <v>1146</v>
      </c>
      <c r="N38" s="215">
        <v>-17</v>
      </c>
      <c r="O38" s="197"/>
    </row>
    <row r="39" spans="1:17" ht="25.5" x14ac:dyDescent="0.25">
      <c r="A39" s="186">
        <v>33</v>
      </c>
      <c r="B39" s="236" t="s">
        <v>327</v>
      </c>
      <c r="C39" s="211">
        <v>142.33600000000004</v>
      </c>
      <c r="D39" s="211">
        <v>-49.560559999999988</v>
      </c>
      <c r="E39" s="211">
        <v>-191.89656000000002</v>
      </c>
      <c r="F39" s="197"/>
      <c r="G39" s="197"/>
      <c r="H39" s="212">
        <v>7.1168000000000022</v>
      </c>
      <c r="I39" s="213"/>
      <c r="J39" s="214">
        <v>0</v>
      </c>
      <c r="K39" s="191"/>
      <c r="L39" s="212">
        <v>145</v>
      </c>
      <c r="M39" s="211">
        <v>10</v>
      </c>
      <c r="N39" s="215">
        <v>-135</v>
      </c>
      <c r="O39" s="197"/>
    </row>
    <row r="40" spans="1:17" x14ac:dyDescent="0.25">
      <c r="A40" s="186">
        <v>34</v>
      </c>
      <c r="B40" s="217" t="s">
        <v>328</v>
      </c>
      <c r="C40" s="211">
        <v>4060</v>
      </c>
      <c r="D40" s="211">
        <v>5042.5701099999997</v>
      </c>
      <c r="E40" s="211">
        <v>982.57010999999966</v>
      </c>
      <c r="F40" s="197"/>
      <c r="G40" s="197"/>
      <c r="H40" s="212">
        <v>203</v>
      </c>
      <c r="I40" s="213">
        <v>57</v>
      </c>
      <c r="J40" s="214">
        <v>1.1303759542571835E-2</v>
      </c>
      <c r="K40" s="191"/>
      <c r="L40" s="212">
        <v>6613</v>
      </c>
      <c r="M40" s="211">
        <v>7880</v>
      </c>
      <c r="N40" s="215">
        <v>1267</v>
      </c>
      <c r="O40" s="197"/>
    </row>
    <row r="41" spans="1:17" hidden="1" x14ac:dyDescent="0.25">
      <c r="A41" s="186">
        <v>38</v>
      </c>
      <c r="B41" s="217" t="s">
        <v>329</v>
      </c>
      <c r="C41" s="211"/>
      <c r="D41" s="211"/>
      <c r="E41" s="211">
        <v>0</v>
      </c>
      <c r="F41" s="197"/>
      <c r="G41" s="197"/>
      <c r="H41" s="212">
        <v>0</v>
      </c>
      <c r="I41" s="212">
        <v>0</v>
      </c>
      <c r="J41" s="212">
        <v>0</v>
      </c>
      <c r="K41" s="191"/>
      <c r="L41" s="212"/>
      <c r="M41" s="235"/>
      <c r="N41" s="215">
        <v>0</v>
      </c>
      <c r="O41" s="197"/>
    </row>
    <row r="42" spans="1:17" hidden="1" x14ac:dyDescent="0.25">
      <c r="A42" s="186">
        <v>39</v>
      </c>
      <c r="B42" s="217" t="s">
        <v>330</v>
      </c>
      <c r="C42" s="211"/>
      <c r="D42" s="211"/>
      <c r="E42" s="211">
        <v>0</v>
      </c>
      <c r="F42" s="197"/>
      <c r="G42" s="197"/>
      <c r="H42" s="212">
        <v>0</v>
      </c>
      <c r="I42" s="212">
        <v>0</v>
      </c>
      <c r="J42" s="212">
        <v>0</v>
      </c>
      <c r="K42" s="191"/>
      <c r="L42" s="212"/>
      <c r="M42" s="235"/>
      <c r="N42" s="215">
        <v>0</v>
      </c>
      <c r="O42" s="197"/>
    </row>
    <row r="43" spans="1:17" x14ac:dyDescent="0.25">
      <c r="A43" s="186">
        <v>35</v>
      </c>
      <c r="B43" s="218" t="s">
        <v>331</v>
      </c>
      <c r="C43" s="219">
        <v>29389.978380104207</v>
      </c>
      <c r="D43" s="219">
        <v>33189.267709999993</v>
      </c>
      <c r="E43" s="220">
        <v>3799.2893298957861</v>
      </c>
      <c r="F43" s="221">
        <v>3799.2893298957861</v>
      </c>
      <c r="G43" s="197"/>
      <c r="H43" s="222">
        <v>1469.5489190052106</v>
      </c>
      <c r="I43" s="221">
        <v>612</v>
      </c>
      <c r="J43" s="214"/>
      <c r="K43" s="191"/>
      <c r="L43" s="222">
        <v>43075</v>
      </c>
      <c r="M43" s="221">
        <v>41251</v>
      </c>
      <c r="N43" s="223">
        <v>-1824</v>
      </c>
      <c r="O43" s="197"/>
      <c r="Q43" s="111"/>
    </row>
    <row r="44" spans="1:17" x14ac:dyDescent="0.25">
      <c r="A44" s="186">
        <v>36</v>
      </c>
      <c r="B44" s="224" t="s">
        <v>332</v>
      </c>
      <c r="C44" s="225"/>
      <c r="D44" s="225"/>
      <c r="E44" s="228"/>
      <c r="F44" s="228"/>
      <c r="G44" s="197"/>
      <c r="H44" s="228"/>
      <c r="I44" s="228"/>
      <c r="J44" s="228"/>
      <c r="K44" s="191"/>
      <c r="L44" s="228"/>
      <c r="M44" s="228"/>
      <c r="N44" s="228"/>
      <c r="O44" s="197"/>
    </row>
    <row r="45" spans="1:17" x14ac:dyDescent="0.25">
      <c r="A45" s="186">
        <v>37</v>
      </c>
      <c r="B45" s="218" t="s">
        <v>333</v>
      </c>
      <c r="C45" s="221">
        <v>5645.8956200000002</v>
      </c>
      <c r="D45" s="221">
        <v>7448.7123899999997</v>
      </c>
      <c r="E45" s="238">
        <v>1802.8167699999995</v>
      </c>
      <c r="F45" s="239">
        <v>1802.8167699999995</v>
      </c>
      <c r="G45" s="197"/>
      <c r="H45" s="222">
        <v>282.294781</v>
      </c>
      <c r="I45" s="240"/>
      <c r="J45" s="214"/>
      <c r="K45" s="191"/>
      <c r="L45" s="222">
        <v>5420</v>
      </c>
      <c r="M45" s="221">
        <v>6869.7</v>
      </c>
      <c r="N45" s="223">
        <v>1449.6999999999998</v>
      </c>
      <c r="O45" s="197"/>
      <c r="Q45" s="237"/>
    </row>
    <row r="46" spans="1:17" x14ac:dyDescent="0.25">
      <c r="A46" s="186">
        <v>38</v>
      </c>
      <c r="B46" s="224" t="s">
        <v>334</v>
      </c>
      <c r="C46" s="225"/>
      <c r="D46" s="225"/>
      <c r="E46" s="228"/>
      <c r="F46" s="226"/>
      <c r="G46" s="197"/>
      <c r="H46" s="228"/>
      <c r="I46" s="228"/>
      <c r="J46" s="228"/>
      <c r="K46" s="191"/>
      <c r="L46" s="228"/>
      <c r="M46" s="228"/>
      <c r="N46" s="228"/>
      <c r="O46" s="197"/>
    </row>
    <row r="47" spans="1:17" x14ac:dyDescent="0.25">
      <c r="A47" s="186">
        <v>39</v>
      </c>
      <c r="B47" s="233" t="s">
        <v>335</v>
      </c>
      <c r="C47" s="211">
        <v>8300</v>
      </c>
      <c r="D47" s="211">
        <v>8586.6288399999994</v>
      </c>
      <c r="E47" s="211">
        <v>286.6288399999994</v>
      </c>
      <c r="F47" s="197"/>
      <c r="G47" s="197"/>
      <c r="H47" s="212">
        <v>415</v>
      </c>
      <c r="I47" s="213"/>
      <c r="J47" s="214"/>
      <c r="K47" s="191"/>
      <c r="L47" s="212">
        <v>0</v>
      </c>
      <c r="M47" s="211">
        <v>10295</v>
      </c>
      <c r="N47" s="215">
        <v>10295</v>
      </c>
      <c r="O47" s="197"/>
    </row>
    <row r="48" spans="1:17" x14ac:dyDescent="0.25">
      <c r="A48" s="186">
        <v>40</v>
      </c>
      <c r="B48" s="233" t="s">
        <v>336</v>
      </c>
      <c r="C48" s="211">
        <v>6000</v>
      </c>
      <c r="D48" s="211">
        <v>1694.82042</v>
      </c>
      <c r="E48" s="211">
        <v>-4305.17958</v>
      </c>
      <c r="F48" s="197"/>
      <c r="G48" s="197"/>
      <c r="H48" s="212">
        <v>300</v>
      </c>
      <c r="I48" s="213"/>
      <c r="J48" s="214"/>
      <c r="K48" s="191"/>
      <c r="L48" s="212">
        <v>0</v>
      </c>
      <c r="M48" s="211"/>
      <c r="N48" s="215"/>
      <c r="O48" s="197"/>
    </row>
    <row r="49" spans="1:15" x14ac:dyDescent="0.25">
      <c r="A49" s="186">
        <v>41</v>
      </c>
      <c r="B49" s="241" t="s">
        <v>337</v>
      </c>
      <c r="C49" s="211">
        <v>10020.441000000001</v>
      </c>
      <c r="D49" s="211">
        <v>11454.057940000001</v>
      </c>
      <c r="E49" s="211">
        <v>1433.6169399999999</v>
      </c>
      <c r="F49" s="197"/>
      <c r="G49" s="197"/>
      <c r="H49" s="212">
        <v>501.02205000000004</v>
      </c>
      <c r="I49" s="213">
        <v>275</v>
      </c>
      <c r="J49" s="214">
        <v>2.4008958348258537E-2</v>
      </c>
      <c r="K49" s="191"/>
      <c r="L49" s="212">
        <v>0</v>
      </c>
      <c r="M49" s="211"/>
      <c r="N49" s="215"/>
      <c r="O49" s="197"/>
    </row>
    <row r="50" spans="1:15" x14ac:dyDescent="0.25">
      <c r="A50" s="186">
        <v>42</v>
      </c>
      <c r="B50" s="218" t="s">
        <v>338</v>
      </c>
      <c r="C50" s="219">
        <v>24320.440999999999</v>
      </c>
      <c r="D50" s="219">
        <v>21735.5072</v>
      </c>
      <c r="E50" s="242">
        <v>-2584.9337999999989</v>
      </c>
      <c r="F50" s="232" t="s">
        <v>315</v>
      </c>
      <c r="G50" s="197"/>
      <c r="H50" s="222">
        <v>1216.02205</v>
      </c>
      <c r="I50" s="221">
        <v>275</v>
      </c>
      <c r="J50" s="214"/>
      <c r="K50" s="191"/>
      <c r="L50" s="222">
        <v>0</v>
      </c>
      <c r="M50" s="221">
        <v>10295</v>
      </c>
      <c r="N50" s="223">
        <v>10295</v>
      </c>
      <c r="O50" s="197"/>
    </row>
    <row r="51" spans="1:15" x14ac:dyDescent="0.25">
      <c r="A51" s="186"/>
      <c r="B51" s="218"/>
      <c r="C51" s="219"/>
      <c r="D51" s="219"/>
      <c r="E51" s="219"/>
      <c r="F51" s="197"/>
      <c r="G51" s="197"/>
      <c r="H51" s="243"/>
      <c r="I51" s="244"/>
      <c r="J51" s="245"/>
      <c r="K51" s="191"/>
      <c r="L51" s="212"/>
      <c r="M51" s="211"/>
      <c r="N51" s="215"/>
      <c r="O51" s="197"/>
    </row>
    <row r="52" spans="1:15" x14ac:dyDescent="0.25">
      <c r="A52" s="186">
        <v>43</v>
      </c>
      <c r="B52" s="246" t="s">
        <v>339</v>
      </c>
      <c r="C52" s="219">
        <v>180238.08176747776</v>
      </c>
      <c r="D52" s="219">
        <v>199944.48847999997</v>
      </c>
      <c r="E52" s="219">
        <v>19706.406712522206</v>
      </c>
      <c r="F52" s="197"/>
      <c r="G52" s="197"/>
      <c r="H52" s="222">
        <v>9054.404088373889</v>
      </c>
      <c r="I52" s="221">
        <v>15319</v>
      </c>
      <c r="J52" s="245"/>
      <c r="K52" s="191"/>
      <c r="L52" s="222">
        <v>166964</v>
      </c>
      <c r="M52" s="221">
        <v>164933.70000000001</v>
      </c>
      <c r="N52" s="223">
        <v>-2030.2999999999884</v>
      </c>
      <c r="O52" s="197"/>
    </row>
    <row r="53" spans="1:15" ht="25.5" x14ac:dyDescent="0.25">
      <c r="A53" s="247">
        <v>45</v>
      </c>
      <c r="B53" s="248" t="s">
        <v>340</v>
      </c>
      <c r="C53" s="219">
        <v>168238.08176747776</v>
      </c>
      <c r="D53" s="219">
        <v>188594.48847999997</v>
      </c>
      <c r="E53" s="219">
        <v>20356.406712522206</v>
      </c>
      <c r="F53" s="197"/>
      <c r="G53" s="197"/>
      <c r="H53" s="219" t="e">
        <v>#VALUE!</v>
      </c>
      <c r="I53" s="219">
        <v>15319</v>
      </c>
      <c r="J53" s="245"/>
      <c r="K53" s="191"/>
      <c r="L53" s="219">
        <v>321928</v>
      </c>
      <c r="M53" s="219">
        <v>164933.70000000001</v>
      </c>
      <c r="N53" s="215"/>
      <c r="O53" s="197"/>
    </row>
    <row r="54" spans="1:15" x14ac:dyDescent="0.25">
      <c r="A54" s="186"/>
      <c r="B54" s="246"/>
      <c r="C54" s="219"/>
      <c r="D54" s="219"/>
      <c r="E54" s="219"/>
      <c r="F54" s="197"/>
      <c r="G54" s="197"/>
      <c r="H54" s="243"/>
      <c r="I54" s="244"/>
      <c r="J54" s="214"/>
      <c r="K54" s="191"/>
      <c r="L54" s="212"/>
      <c r="M54" s="211"/>
      <c r="N54" s="215"/>
      <c r="O54" s="197"/>
    </row>
    <row r="55" spans="1:15" x14ac:dyDescent="0.25">
      <c r="A55" s="186">
        <v>44</v>
      </c>
      <c r="B55" s="249" t="s">
        <v>341</v>
      </c>
      <c r="C55" s="250"/>
      <c r="D55" s="250"/>
      <c r="E55" s="251"/>
      <c r="F55" s="252"/>
      <c r="G55" s="197"/>
      <c r="H55" s="228"/>
      <c r="I55" s="228"/>
      <c r="J55" s="228"/>
      <c r="K55" s="191"/>
      <c r="L55" s="228"/>
      <c r="M55" s="228"/>
      <c r="N55" s="228"/>
      <c r="O55" s="197"/>
    </row>
    <row r="56" spans="1:15" x14ac:dyDescent="0.25">
      <c r="A56" s="186">
        <v>45</v>
      </c>
      <c r="B56" s="217" t="s">
        <v>342</v>
      </c>
      <c r="C56" s="253">
        <v>3999.9999999999995</v>
      </c>
      <c r="D56" s="253">
        <v>0</v>
      </c>
      <c r="E56" s="254">
        <v>-3999.9999999999995</v>
      </c>
      <c r="G56" s="197"/>
      <c r="H56" s="212">
        <v>200</v>
      </c>
      <c r="I56" s="213">
        <v>0</v>
      </c>
      <c r="J56" s="214"/>
      <c r="K56" s="191"/>
      <c r="L56" s="212">
        <v>3456</v>
      </c>
      <c r="M56" s="211">
        <v>0</v>
      </c>
      <c r="N56" s="215">
        <v>-3456</v>
      </c>
      <c r="O56" s="197"/>
    </row>
    <row r="57" spans="1:15" x14ac:dyDescent="0.25">
      <c r="A57" s="186">
        <v>46</v>
      </c>
      <c r="B57" s="217" t="s">
        <v>343</v>
      </c>
      <c r="C57" s="253">
        <v>6588.8830000000007</v>
      </c>
      <c r="D57" s="253">
        <v>0</v>
      </c>
      <c r="E57" s="254">
        <v>-6588.8830000000007</v>
      </c>
      <c r="G57" s="197"/>
      <c r="H57" s="212">
        <v>329.44415000000004</v>
      </c>
      <c r="I57" s="213">
        <v>0</v>
      </c>
      <c r="J57" s="214"/>
      <c r="K57" s="191"/>
      <c r="L57" s="212">
        <v>3795</v>
      </c>
      <c r="M57" s="211">
        <v>0</v>
      </c>
      <c r="N57" s="215">
        <v>-3795</v>
      </c>
      <c r="O57" s="197"/>
    </row>
    <row r="58" spans="1:15" x14ac:dyDescent="0.25">
      <c r="A58" s="186">
        <v>47</v>
      </c>
      <c r="B58" s="217" t="s">
        <v>344</v>
      </c>
      <c r="C58" s="255">
        <v>200.00000000000003</v>
      </c>
      <c r="D58" s="255">
        <v>0</v>
      </c>
      <c r="E58" s="254">
        <v>-200.00000000000003</v>
      </c>
      <c r="G58" s="197"/>
      <c r="H58" s="212">
        <v>10.000000000000002</v>
      </c>
      <c r="I58" s="213">
        <v>0</v>
      </c>
      <c r="J58" s="214"/>
      <c r="K58" s="191"/>
      <c r="L58" s="212">
        <v>192</v>
      </c>
      <c r="M58" s="211">
        <v>0</v>
      </c>
      <c r="N58" s="215">
        <v>-192</v>
      </c>
      <c r="O58" s="197"/>
    </row>
    <row r="59" spans="1:15" ht="15.75" thickBot="1" x14ac:dyDescent="0.3">
      <c r="A59" s="186">
        <v>48</v>
      </c>
      <c r="B59" s="256" t="s">
        <v>345</v>
      </c>
      <c r="C59" s="257">
        <v>10788.883</v>
      </c>
      <c r="D59" s="257">
        <v>0</v>
      </c>
      <c r="E59" s="258">
        <v>-10788.883</v>
      </c>
      <c r="G59" s="197"/>
      <c r="H59" s="222">
        <v>539.44415000000004</v>
      </c>
      <c r="I59" s="221">
        <v>0</v>
      </c>
      <c r="J59" s="214"/>
      <c r="K59" s="191"/>
      <c r="L59" s="222">
        <v>7443</v>
      </c>
      <c r="M59" s="221">
        <v>0</v>
      </c>
      <c r="N59" s="223">
        <v>-7443</v>
      </c>
      <c r="O59" s="197"/>
    </row>
    <row r="60" spans="1:15" ht="15.75" thickBot="1" x14ac:dyDescent="0.3">
      <c r="A60" s="186">
        <v>49</v>
      </c>
      <c r="B60" s="259" t="s">
        <v>346</v>
      </c>
      <c r="C60" s="260">
        <v>191026.96476747777</v>
      </c>
      <c r="D60" s="260">
        <v>199944.48847999997</v>
      </c>
      <c r="E60" s="261">
        <v>8917.5237125222047</v>
      </c>
      <c r="F60" s="197"/>
      <c r="G60" s="197"/>
      <c r="H60" s="262"/>
      <c r="I60" s="263"/>
      <c r="J60" s="264"/>
      <c r="K60" s="191"/>
      <c r="L60" s="265"/>
      <c r="M60" s="266"/>
      <c r="N60" s="267"/>
      <c r="O60" s="197"/>
    </row>
    <row r="61" spans="1:15" ht="15.75" thickBot="1" x14ac:dyDescent="0.3">
      <c r="A61" s="186"/>
      <c r="B61" s="268"/>
      <c r="C61" s="269"/>
      <c r="D61" s="269"/>
      <c r="E61" s="270"/>
      <c r="F61" s="197"/>
      <c r="G61" s="197"/>
      <c r="H61" s="197"/>
      <c r="I61" s="197"/>
      <c r="J61" s="271"/>
      <c r="K61" s="191"/>
      <c r="L61" s="272"/>
      <c r="M61" s="272"/>
      <c r="N61" s="272"/>
      <c r="O61" s="197"/>
    </row>
    <row r="62" spans="1:15" ht="26.25" x14ac:dyDescent="0.25">
      <c r="A62" s="186">
        <v>50</v>
      </c>
      <c r="B62" s="273" t="s">
        <v>347</v>
      </c>
      <c r="C62" s="219">
        <v>-12000</v>
      </c>
      <c r="D62" s="219">
        <v>-11350</v>
      </c>
      <c r="E62" s="274">
        <v>650</v>
      </c>
      <c r="F62" s="197"/>
      <c r="G62" s="197"/>
      <c r="H62" s="574" t="s">
        <v>348</v>
      </c>
      <c r="I62" s="575"/>
      <c r="J62" s="576"/>
      <c r="K62" s="191"/>
      <c r="L62" s="275">
        <v>154964</v>
      </c>
      <c r="M62" s="272"/>
      <c r="N62" s="272"/>
      <c r="O62" s="197"/>
    </row>
    <row r="63" spans="1:15" ht="15.75" thickBot="1" x14ac:dyDescent="0.3">
      <c r="A63" s="186"/>
      <c r="B63" s="276"/>
      <c r="C63" s="277"/>
      <c r="D63" s="277"/>
      <c r="E63" s="278"/>
      <c r="F63" s="197"/>
      <c r="G63" s="197"/>
      <c r="H63" s="562" t="s">
        <v>349</v>
      </c>
      <c r="I63" s="563"/>
      <c r="J63" s="564"/>
      <c r="K63" s="191"/>
      <c r="L63" s="565">
        <v>164933.70000000001</v>
      </c>
      <c r="N63" s="272"/>
      <c r="O63" s="197"/>
    </row>
    <row r="64" spans="1:15" x14ac:dyDescent="0.25">
      <c r="A64" s="186">
        <v>51</v>
      </c>
      <c r="B64" s="279" t="s">
        <v>350</v>
      </c>
      <c r="C64" s="280"/>
      <c r="D64" s="280"/>
      <c r="E64" s="281"/>
      <c r="F64" s="197"/>
      <c r="G64" s="197"/>
      <c r="H64" s="562"/>
      <c r="I64" s="563"/>
      <c r="J64" s="564"/>
      <c r="K64" s="191"/>
      <c r="L64" s="565"/>
      <c r="M64" s="272"/>
      <c r="N64" s="272"/>
      <c r="O64" s="197"/>
    </row>
    <row r="65" spans="1:15" ht="15.75" thickBot="1" x14ac:dyDescent="0.3">
      <c r="A65" s="186">
        <v>52</v>
      </c>
      <c r="B65" s="217" t="s">
        <v>351</v>
      </c>
      <c r="C65" s="253">
        <v>375</v>
      </c>
      <c r="D65" s="253">
        <v>38.309530000000002</v>
      </c>
      <c r="E65" s="254">
        <v>-336.69047</v>
      </c>
      <c r="F65" s="197"/>
      <c r="G65" s="197"/>
      <c r="H65" s="566" t="s">
        <v>352</v>
      </c>
      <c r="I65" s="567"/>
      <c r="J65" s="568"/>
      <c r="K65" s="191"/>
      <c r="L65" s="282">
        <v>11350</v>
      </c>
      <c r="M65" s="272"/>
      <c r="N65" s="272"/>
      <c r="O65" s="197"/>
    </row>
    <row r="66" spans="1:15" x14ac:dyDescent="0.25">
      <c r="A66" s="186">
        <v>53</v>
      </c>
      <c r="B66" s="233" t="s">
        <v>353</v>
      </c>
      <c r="C66" s="211">
        <v>500</v>
      </c>
      <c r="D66" s="211">
        <v>26.41724</v>
      </c>
      <c r="E66" s="254">
        <v>-473.58276000000001</v>
      </c>
      <c r="F66" s="197"/>
      <c r="G66" s="197"/>
      <c r="H66" s="197"/>
      <c r="I66" s="197"/>
      <c r="J66" s="271"/>
      <c r="K66" s="191"/>
      <c r="L66" s="272"/>
      <c r="M66" s="272"/>
      <c r="N66" s="272"/>
      <c r="O66" s="197"/>
    </row>
    <row r="67" spans="1:15" x14ac:dyDescent="0.25">
      <c r="A67" s="186">
        <v>54</v>
      </c>
      <c r="B67" s="233" t="s">
        <v>354</v>
      </c>
      <c r="C67" s="211">
        <v>1599.9999999999998</v>
      </c>
      <c r="D67" s="211">
        <v>151.40145000000001</v>
      </c>
      <c r="E67" s="254">
        <v>-1078.0490400000001</v>
      </c>
      <c r="F67" s="197"/>
      <c r="G67" s="197"/>
      <c r="H67" s="197"/>
      <c r="I67" s="197"/>
      <c r="J67" s="271"/>
      <c r="K67" s="191"/>
      <c r="L67" s="272"/>
      <c r="M67" s="272"/>
      <c r="N67" s="272"/>
      <c r="O67" s="197"/>
    </row>
    <row r="68" spans="1:15" ht="15.75" thickBot="1" x14ac:dyDescent="0.3">
      <c r="A68" s="186">
        <v>55</v>
      </c>
      <c r="B68" s="283" t="s">
        <v>355</v>
      </c>
      <c r="C68" s="284">
        <v>2475</v>
      </c>
      <c r="D68" s="284">
        <v>216.12822</v>
      </c>
      <c r="E68" s="285">
        <v>-2258.8717799999999</v>
      </c>
      <c r="F68" s="197"/>
      <c r="G68" s="197"/>
      <c r="H68" s="197"/>
      <c r="I68" s="197"/>
      <c r="J68" s="271"/>
      <c r="K68" s="191"/>
      <c r="L68" s="272"/>
      <c r="M68" s="272"/>
      <c r="N68" s="272"/>
      <c r="O68" s="197"/>
    </row>
  </sheetData>
  <mergeCells count="9">
    <mergeCell ref="H63:J64"/>
    <mergeCell ref="L63:L64"/>
    <mergeCell ref="H65:J65"/>
    <mergeCell ref="B1:N1"/>
    <mergeCell ref="B2:N2"/>
    <mergeCell ref="C5:E5"/>
    <mergeCell ref="H5:J5"/>
    <mergeCell ref="L5:N5"/>
    <mergeCell ref="H62:J6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8E1BC-C91B-4EC3-90EF-F0D3EB603862}">
  <dimension ref="A1:Q116"/>
  <sheetViews>
    <sheetView workbookViewId="0"/>
  </sheetViews>
  <sheetFormatPr defaultRowHeight="15" x14ac:dyDescent="0.25"/>
  <cols>
    <col min="1" max="1" width="5" style="22" customWidth="1"/>
    <col min="2" max="2" width="5.85546875" customWidth="1"/>
    <col min="3" max="3" width="77" customWidth="1"/>
    <col min="4" max="4" width="1.85546875" customWidth="1"/>
    <col min="5" max="5" width="15" customWidth="1"/>
    <col min="6" max="6" width="1.85546875" customWidth="1"/>
    <col min="7" max="7" width="15" customWidth="1"/>
    <col min="8" max="8" width="1.85546875" customWidth="1"/>
    <col min="9" max="9" width="15" bestFit="1" customWidth="1"/>
    <col min="10" max="10" width="1.85546875" customWidth="1"/>
    <col min="11" max="11" width="15" customWidth="1"/>
    <col min="12" max="12" width="1.85546875" customWidth="1"/>
    <col min="13" max="13" width="78.140625" customWidth="1"/>
    <col min="14" max="14" width="2.5703125" customWidth="1"/>
  </cols>
  <sheetData>
    <row r="1" spans="1:14" x14ac:dyDescent="0.25">
      <c r="N1" s="7" t="e">
        <f>#REF!</f>
        <v>#REF!</v>
      </c>
    </row>
    <row r="2" spans="1:14" x14ac:dyDescent="0.25">
      <c r="N2" s="7" t="e">
        <f>#REF!</f>
        <v>#REF!</v>
      </c>
    </row>
    <row r="3" spans="1:14" x14ac:dyDescent="0.25">
      <c r="N3" s="7" t="e">
        <f>#REF!</f>
        <v>#REF!</v>
      </c>
    </row>
    <row r="4" spans="1:14" x14ac:dyDescent="0.25">
      <c r="N4" s="7" t="e">
        <f>#REF!</f>
        <v>#REF!</v>
      </c>
    </row>
    <row r="5" spans="1:14" x14ac:dyDescent="0.25">
      <c r="N5" s="7" t="e">
        <f>#REF!</f>
        <v>#REF!</v>
      </c>
    </row>
    <row r="6" spans="1:14" x14ac:dyDescent="0.25">
      <c r="N6" s="7" t="s">
        <v>0</v>
      </c>
    </row>
    <row r="7" spans="1:14" x14ac:dyDescent="0.25">
      <c r="A7" s="529" t="e">
        <f>#REF!</f>
        <v>#REF!</v>
      </c>
      <c r="B7" s="529"/>
      <c r="C7" s="529"/>
      <c r="D7" s="529"/>
      <c r="E7" s="529"/>
      <c r="F7" s="529"/>
      <c r="G7" s="529"/>
      <c r="H7" s="529"/>
      <c r="I7" s="529"/>
      <c r="J7" s="529"/>
      <c r="K7" s="529"/>
      <c r="L7" s="529"/>
      <c r="M7" s="529"/>
    </row>
    <row r="8" spans="1:14" x14ac:dyDescent="0.25">
      <c r="A8" s="529" t="e">
        <f>#REF!</f>
        <v>#REF!</v>
      </c>
      <c r="B8" s="529"/>
      <c r="C8" s="529"/>
      <c r="D8" s="529"/>
      <c r="E8" s="529"/>
      <c r="F8" s="529"/>
      <c r="G8" s="529"/>
      <c r="H8" s="529"/>
      <c r="I8" s="529"/>
      <c r="J8" s="529"/>
      <c r="K8" s="529"/>
      <c r="L8" s="529"/>
      <c r="M8" s="529"/>
    </row>
    <row r="9" spans="1:14" x14ac:dyDescent="0.25">
      <c r="A9" s="529" t="e">
        <f>#REF!</f>
        <v>#REF!</v>
      </c>
      <c r="B9" s="529"/>
      <c r="C9" s="529"/>
      <c r="D9" s="529"/>
      <c r="E9" s="529"/>
      <c r="F9" s="529"/>
      <c r="G9" s="529"/>
      <c r="H9" s="529"/>
      <c r="I9" s="529"/>
      <c r="J9" s="529"/>
      <c r="K9" s="529"/>
      <c r="L9" s="529"/>
      <c r="M9" s="529"/>
    </row>
    <row r="10" spans="1:14" x14ac:dyDescent="0.25">
      <c r="A10" s="529" t="s">
        <v>52</v>
      </c>
      <c r="B10" s="529"/>
      <c r="C10" s="529"/>
      <c r="D10" s="529"/>
      <c r="E10" s="529"/>
      <c r="F10" s="529"/>
      <c r="G10" s="529"/>
      <c r="H10" s="529"/>
      <c r="I10" s="529"/>
      <c r="J10" s="529"/>
      <c r="K10" s="529"/>
      <c r="L10" s="529"/>
      <c r="M10" s="529"/>
    </row>
    <row r="12" spans="1:14" x14ac:dyDescent="0.25">
      <c r="E12" s="84" t="s">
        <v>53</v>
      </c>
      <c r="F12" s="15"/>
      <c r="G12" s="84" t="s">
        <v>54</v>
      </c>
    </row>
    <row r="13" spans="1:14" x14ac:dyDescent="0.25">
      <c r="E13" s="84" t="s">
        <v>3</v>
      </c>
      <c r="F13" s="10"/>
      <c r="G13" s="84" t="s">
        <v>3</v>
      </c>
      <c r="I13" s="84" t="s">
        <v>4</v>
      </c>
      <c r="J13" s="84"/>
      <c r="K13" s="84" t="s">
        <v>4</v>
      </c>
    </row>
    <row r="14" spans="1:14" x14ac:dyDescent="0.25">
      <c r="C14" s="109" t="s">
        <v>5</v>
      </c>
      <c r="E14" s="108">
        <v>2022</v>
      </c>
      <c r="F14" s="10"/>
      <c r="G14" s="108">
        <v>2023</v>
      </c>
      <c r="I14" s="108" t="s">
        <v>6</v>
      </c>
      <c r="J14" s="84"/>
      <c r="K14" s="108" t="s">
        <v>7</v>
      </c>
      <c r="M14" s="108" t="s">
        <v>8</v>
      </c>
    </row>
    <row r="15" spans="1:14" s="22" customFormat="1" x14ac:dyDescent="0.25">
      <c r="E15" s="22" t="s">
        <v>9</v>
      </c>
      <c r="G15" s="22" t="s">
        <v>10</v>
      </c>
      <c r="I15" s="22" t="s">
        <v>11</v>
      </c>
      <c r="K15" s="22" t="s">
        <v>12</v>
      </c>
    </row>
    <row r="16" spans="1:14" ht="31.5" customHeight="1" x14ac:dyDescent="0.25">
      <c r="A16" s="22">
        <v>1</v>
      </c>
      <c r="C16" s="15" t="s">
        <v>13</v>
      </c>
      <c r="E16" s="4">
        <v>705341.45373334084</v>
      </c>
      <c r="F16" s="4"/>
      <c r="G16" s="4" t="e">
        <f>#REF!</f>
        <v>#REF!</v>
      </c>
      <c r="I16" s="4" t="e">
        <f t="shared" ref="I16:I21" si="0">G16-E16</f>
        <v>#REF!</v>
      </c>
      <c r="J16" s="4"/>
      <c r="K16" s="110" t="e">
        <f>I16/G16</f>
        <v>#REF!</v>
      </c>
      <c r="M16" s="48"/>
    </row>
    <row r="17" spans="1:17" x14ac:dyDescent="0.25">
      <c r="A17" s="22">
        <f>A16+1</f>
        <v>2</v>
      </c>
      <c r="C17" s="15" t="s">
        <v>15</v>
      </c>
      <c r="E17" s="4">
        <v>290803.42644136987</v>
      </c>
      <c r="G17" s="4" t="e">
        <f>#REF!</f>
        <v>#REF!</v>
      </c>
      <c r="I17" s="4" t="e">
        <f t="shared" si="0"/>
        <v>#REF!</v>
      </c>
      <c r="J17" s="4"/>
      <c r="K17" s="110" t="e">
        <f t="shared" ref="K17:K23" si="1">I17/G17</f>
        <v>#REF!</v>
      </c>
      <c r="M17" s="36"/>
    </row>
    <row r="18" spans="1:17" x14ac:dyDescent="0.25">
      <c r="A18" s="22">
        <f t="shared" ref="A18:A30" si="2">A17+1</f>
        <v>3</v>
      </c>
      <c r="C18" s="15" t="s">
        <v>17</v>
      </c>
      <c r="E18" s="4">
        <v>8490362.6705540884</v>
      </c>
      <c r="G18" s="4" t="e">
        <f>#REF!</f>
        <v>#REF!</v>
      </c>
      <c r="I18" s="4" t="e">
        <f t="shared" si="0"/>
        <v>#REF!</v>
      </c>
      <c r="J18" s="4"/>
      <c r="K18" s="110" t="e">
        <f t="shared" si="1"/>
        <v>#REF!</v>
      </c>
      <c r="M18" s="36"/>
    </row>
    <row r="19" spans="1:17" ht="30" x14ac:dyDescent="0.25">
      <c r="A19" s="22">
        <f t="shared" si="2"/>
        <v>4</v>
      </c>
      <c r="C19" s="112" t="s">
        <v>18</v>
      </c>
      <c r="D19" s="113"/>
      <c r="E19" s="4">
        <v>7660250.2436584355</v>
      </c>
      <c r="G19" s="4" t="e">
        <f>#REF!</f>
        <v>#REF!</v>
      </c>
      <c r="I19" s="4" t="e">
        <f t="shared" si="0"/>
        <v>#REF!</v>
      </c>
      <c r="J19" s="4"/>
      <c r="K19" s="110" t="e">
        <f t="shared" si="1"/>
        <v>#REF!</v>
      </c>
      <c r="M19" s="48" t="s">
        <v>55</v>
      </c>
    </row>
    <row r="20" spans="1:17" x14ac:dyDescent="0.25">
      <c r="A20" s="22">
        <f t="shared" si="2"/>
        <v>5</v>
      </c>
      <c r="C20" s="15" t="s">
        <v>20</v>
      </c>
      <c r="E20" s="4">
        <v>11111100.304816302</v>
      </c>
      <c r="G20" s="4" t="e">
        <f>#REF!</f>
        <v>#REF!</v>
      </c>
      <c r="I20" s="4" t="e">
        <f t="shared" si="0"/>
        <v>#REF!</v>
      </c>
      <c r="J20" s="4"/>
      <c r="K20" s="110" t="e">
        <f t="shared" si="1"/>
        <v>#REF!</v>
      </c>
      <c r="M20" s="36"/>
    </row>
    <row r="21" spans="1:17" x14ac:dyDescent="0.25">
      <c r="A21" s="22">
        <f t="shared" si="2"/>
        <v>6</v>
      </c>
      <c r="C21" s="15" t="s">
        <v>22</v>
      </c>
      <c r="E21" s="4">
        <v>6916176.3230261272</v>
      </c>
      <c r="G21" s="4" t="e">
        <f>#REF!</f>
        <v>#REF!</v>
      </c>
      <c r="I21" s="4" t="e">
        <f t="shared" si="0"/>
        <v>#REF!</v>
      </c>
      <c r="J21" s="4"/>
      <c r="K21" s="110" t="e">
        <f t="shared" si="1"/>
        <v>#REF!</v>
      </c>
      <c r="M21" s="36" t="s">
        <v>56</v>
      </c>
    </row>
    <row r="22" spans="1:17" x14ac:dyDescent="0.25">
      <c r="A22" s="22">
        <f t="shared" si="2"/>
        <v>7</v>
      </c>
      <c r="C22" s="15"/>
      <c r="E22" s="4"/>
      <c r="G22" s="4"/>
      <c r="I22" s="4"/>
      <c r="J22" s="4"/>
      <c r="K22" s="110"/>
      <c r="M22" s="36"/>
    </row>
    <row r="23" spans="1:17" x14ac:dyDescent="0.25">
      <c r="A23" s="22">
        <f t="shared" si="2"/>
        <v>8</v>
      </c>
      <c r="C23" s="15" t="s">
        <v>24</v>
      </c>
      <c r="E23" s="4">
        <v>7058386.3399546696</v>
      </c>
      <c r="G23" s="4" t="e">
        <f>#REF!</f>
        <v>#REF!</v>
      </c>
      <c r="I23" s="4" t="e">
        <f>G23-E23</f>
        <v>#REF!</v>
      </c>
      <c r="J23" s="4"/>
      <c r="K23" s="132" t="e">
        <f t="shared" si="1"/>
        <v>#REF!</v>
      </c>
      <c r="M23" s="36"/>
      <c r="Q23" s="46"/>
    </row>
    <row r="24" spans="1:17" x14ac:dyDescent="0.25">
      <c r="A24" s="22">
        <f t="shared" si="2"/>
        <v>9</v>
      </c>
      <c r="C24" s="15"/>
      <c r="E24" s="4"/>
      <c r="G24" s="4"/>
      <c r="I24" s="4"/>
      <c r="J24" s="4"/>
      <c r="K24" s="110"/>
      <c r="M24" s="36"/>
    </row>
    <row r="25" spans="1:17" x14ac:dyDescent="0.25">
      <c r="A25" s="22">
        <f t="shared" si="2"/>
        <v>10</v>
      </c>
      <c r="C25" s="15"/>
      <c r="E25" s="4"/>
      <c r="G25" s="4"/>
      <c r="I25" s="69" t="e">
        <f>SUM(I16:I24)</f>
        <v>#REF!</v>
      </c>
      <c r="J25" s="4"/>
      <c r="K25" s="110"/>
      <c r="M25" s="36"/>
    </row>
    <row r="26" spans="1:17" x14ac:dyDescent="0.25">
      <c r="A26" s="22">
        <f t="shared" si="2"/>
        <v>11</v>
      </c>
      <c r="C26" s="15"/>
      <c r="E26" s="4"/>
      <c r="G26" s="4"/>
      <c r="I26" s="4"/>
      <c r="J26" s="4"/>
      <c r="K26" s="110"/>
      <c r="M26" s="36"/>
    </row>
    <row r="27" spans="1:17" x14ac:dyDescent="0.25">
      <c r="A27" s="22">
        <f t="shared" si="2"/>
        <v>12</v>
      </c>
      <c r="C27" s="9" t="s">
        <v>57</v>
      </c>
      <c r="E27" s="4"/>
      <c r="G27" s="4"/>
      <c r="I27" s="4"/>
      <c r="J27" s="4"/>
      <c r="K27" s="110"/>
      <c r="M27" s="36"/>
    </row>
    <row r="28" spans="1:17" x14ac:dyDescent="0.25">
      <c r="A28" s="22">
        <f t="shared" si="2"/>
        <v>13</v>
      </c>
      <c r="C28" t="s">
        <v>58</v>
      </c>
      <c r="G28" s="4" t="e">
        <f>#REF!</f>
        <v>#REF!</v>
      </c>
      <c r="I28" s="4"/>
      <c r="M28" s="48"/>
    </row>
    <row r="29" spans="1:17" x14ac:dyDescent="0.25">
      <c r="A29" s="22">
        <f t="shared" si="2"/>
        <v>14</v>
      </c>
      <c r="C29" t="s">
        <v>59</v>
      </c>
      <c r="E29" s="99">
        <v>0.8528</v>
      </c>
      <c r="G29" s="4"/>
      <c r="I29" s="4"/>
    </row>
    <row r="30" spans="1:17" x14ac:dyDescent="0.25">
      <c r="A30" s="22">
        <f t="shared" si="2"/>
        <v>15</v>
      </c>
      <c r="C30" t="s">
        <v>60</v>
      </c>
      <c r="E30" s="121" t="e">
        <f>#REF!</f>
        <v>#REF!</v>
      </c>
      <c r="G30" s="4"/>
      <c r="I30" s="4"/>
    </row>
    <row r="31" spans="1:17" x14ac:dyDescent="0.25">
      <c r="C31" s="27" t="s">
        <v>61</v>
      </c>
      <c r="E31" s="99" t="e">
        <f>E30-E29</f>
        <v>#REF!</v>
      </c>
      <c r="G31" s="4" t="e">
        <f>G28*E31</f>
        <v>#REF!</v>
      </c>
      <c r="I31" s="4"/>
    </row>
    <row r="32" spans="1:17" x14ac:dyDescent="0.25">
      <c r="A32" s="22">
        <f>A30+1</f>
        <v>16</v>
      </c>
      <c r="G32" s="4"/>
      <c r="I32" s="4"/>
      <c r="K32" s="117"/>
      <c r="M32" s="117"/>
    </row>
    <row r="33" spans="3:9" x14ac:dyDescent="0.25">
      <c r="C33" s="27" t="s">
        <v>62</v>
      </c>
      <c r="E33" s="99" t="e">
        <f>SUM(#REF!)</f>
        <v>#REF!</v>
      </c>
      <c r="G33" s="4" t="e">
        <f>G28*(1-E30-(1-E29))*E33</f>
        <v>#REF!</v>
      </c>
      <c r="I33" s="4" t="e">
        <f>G28*(1-E30-(1-E29))*SUM(#REF!)</f>
        <v>#REF!</v>
      </c>
    </row>
    <row r="34" spans="3:9" x14ac:dyDescent="0.25">
      <c r="C34" s="27"/>
      <c r="G34" s="4"/>
      <c r="I34" s="4"/>
    </row>
    <row r="35" spans="3:9" x14ac:dyDescent="0.25">
      <c r="C35" s="8" t="s">
        <v>63</v>
      </c>
      <c r="E35" s="4"/>
      <c r="G35" s="4">
        <v>1556861</v>
      </c>
      <c r="I35" s="4"/>
    </row>
    <row r="36" spans="3:9" x14ac:dyDescent="0.25">
      <c r="C36" s="8" t="s">
        <v>64</v>
      </c>
      <c r="E36" s="99"/>
      <c r="G36" s="35" t="e">
        <f>#REF!</f>
        <v>#REF!</v>
      </c>
      <c r="I36" s="4"/>
    </row>
    <row r="37" spans="3:9" x14ac:dyDescent="0.25">
      <c r="C37" s="27" t="s">
        <v>65</v>
      </c>
      <c r="E37" s="99"/>
      <c r="G37" s="4" t="e">
        <f>G36-G35</f>
        <v>#REF!</v>
      </c>
      <c r="I37" s="4"/>
    </row>
    <row r="38" spans="3:9" x14ac:dyDescent="0.25">
      <c r="C38" s="27"/>
      <c r="E38" s="99"/>
      <c r="G38" s="4"/>
      <c r="I38" s="4"/>
    </row>
    <row r="39" spans="3:9" x14ac:dyDescent="0.25">
      <c r="C39" s="27" t="s">
        <v>66</v>
      </c>
      <c r="E39" s="99"/>
      <c r="G39" s="35" t="e">
        <f>G31+G33+G37</f>
        <v>#REF!</v>
      </c>
      <c r="I39" s="35" t="e">
        <f>G31+I33+G37</f>
        <v>#REF!</v>
      </c>
    </row>
    <row r="40" spans="3:9" x14ac:dyDescent="0.25">
      <c r="C40" s="27" t="s">
        <v>67</v>
      </c>
      <c r="E40" s="99">
        <v>0.21</v>
      </c>
      <c r="G40" s="4" t="e">
        <f>G39*E40</f>
        <v>#REF!</v>
      </c>
      <c r="I40" s="4" t="e">
        <f>I39*E40</f>
        <v>#REF!</v>
      </c>
    </row>
    <row r="41" spans="3:9" x14ac:dyDescent="0.25">
      <c r="C41" s="27"/>
      <c r="E41" s="99"/>
      <c r="G41" s="4"/>
      <c r="I41" s="4"/>
    </row>
    <row r="42" spans="3:9" x14ac:dyDescent="0.25">
      <c r="C42" s="27" t="s">
        <v>68</v>
      </c>
      <c r="E42" s="99"/>
      <c r="G42" s="4">
        <v>5202371.79</v>
      </c>
      <c r="I42" s="4"/>
    </row>
    <row r="43" spans="3:9" x14ac:dyDescent="0.25">
      <c r="C43" s="27" t="s">
        <v>69</v>
      </c>
      <c r="E43" s="99"/>
      <c r="G43" s="35" t="e">
        <f>#REF!</f>
        <v>#REF!</v>
      </c>
      <c r="I43" s="4"/>
    </row>
    <row r="44" spans="3:9" x14ac:dyDescent="0.25">
      <c r="C44" s="27" t="s">
        <v>70</v>
      </c>
      <c r="E44" s="99"/>
      <c r="G44" s="4" t="e">
        <f>G43-G42</f>
        <v>#REF!</v>
      </c>
      <c r="I44" s="4"/>
    </row>
    <row r="45" spans="3:9" x14ac:dyDescent="0.25">
      <c r="C45" s="27"/>
      <c r="E45" s="99"/>
      <c r="G45" s="4"/>
      <c r="I45" s="4"/>
    </row>
    <row r="46" spans="3:9" x14ac:dyDescent="0.25">
      <c r="C46" s="27"/>
      <c r="E46" s="99"/>
      <c r="G46" s="4" t="e">
        <f>SUM(G40+G44)</f>
        <v>#REF!</v>
      </c>
      <c r="I46" s="4" t="e">
        <f>I40+G44</f>
        <v>#REF!</v>
      </c>
    </row>
    <row r="47" spans="3:9" x14ac:dyDescent="0.25">
      <c r="C47" s="27"/>
      <c r="E47" s="99"/>
      <c r="G47" s="4"/>
      <c r="I47" s="4"/>
    </row>
    <row r="48" spans="3:9" x14ac:dyDescent="0.25">
      <c r="C48" s="27" t="s">
        <v>71</v>
      </c>
      <c r="E48" s="99">
        <v>5.4848999999999997</v>
      </c>
      <c r="G48" s="4" t="e">
        <f>G28*(1-E30-(1-E29))*#REF!*0.21*(E48/12-0.5)</f>
        <v>#REF!</v>
      </c>
      <c r="I48" s="4"/>
    </row>
    <row r="49" spans="3:9" x14ac:dyDescent="0.25">
      <c r="C49" s="27"/>
      <c r="E49" s="99"/>
      <c r="G49" s="4"/>
      <c r="I49" s="4"/>
    </row>
    <row r="50" spans="3:9" x14ac:dyDescent="0.25">
      <c r="C50" s="27" t="s">
        <v>72</v>
      </c>
      <c r="E50" s="99"/>
      <c r="G50" s="4" t="e">
        <f>AVERAGE(G46,I46)+G48</f>
        <v>#REF!</v>
      </c>
      <c r="I50" s="4"/>
    </row>
    <row r="51" spans="3:9" x14ac:dyDescent="0.25">
      <c r="C51" s="27"/>
      <c r="E51" s="99"/>
      <c r="G51" s="4"/>
      <c r="I51" s="4"/>
    </row>
    <row r="52" spans="3:9" ht="15.75" thickBot="1" x14ac:dyDescent="0.3">
      <c r="C52" s="27" t="s">
        <v>73</v>
      </c>
      <c r="E52" s="99" t="e">
        <f>#REF!</f>
        <v>#REF!</v>
      </c>
      <c r="G52" s="135" t="e">
        <f>-G50*E52</f>
        <v>#REF!</v>
      </c>
      <c r="I52" s="4"/>
    </row>
    <row r="53" spans="3:9" ht="15.75" thickTop="1" x14ac:dyDescent="0.25">
      <c r="C53" s="27"/>
      <c r="E53" s="99"/>
      <c r="G53" s="4"/>
      <c r="I53" s="4"/>
    </row>
    <row r="54" spans="3:9" x14ac:dyDescent="0.25">
      <c r="C54" s="9" t="s">
        <v>74</v>
      </c>
      <c r="E54" s="99"/>
      <c r="G54" s="4">
        <v>172376874</v>
      </c>
      <c r="I54" s="4"/>
    </row>
    <row r="55" spans="3:9" x14ac:dyDescent="0.25">
      <c r="C55" s="8" t="s">
        <v>75</v>
      </c>
      <c r="E55" s="99"/>
      <c r="G55" s="35" t="e">
        <f>#REF!</f>
        <v>#REF!</v>
      </c>
      <c r="I55" s="4"/>
    </row>
    <row r="56" spans="3:9" x14ac:dyDescent="0.25">
      <c r="C56" s="8" t="s">
        <v>76</v>
      </c>
      <c r="G56" s="4" t="e">
        <f>G55-G54</f>
        <v>#REF!</v>
      </c>
      <c r="I56" s="4"/>
    </row>
    <row r="57" spans="3:9" x14ac:dyDescent="0.25">
      <c r="C57" s="8"/>
      <c r="G57" s="4"/>
      <c r="I57" s="4"/>
    </row>
    <row r="58" spans="3:9" x14ac:dyDescent="0.25">
      <c r="C58" s="8" t="s">
        <v>77</v>
      </c>
      <c r="G58" s="4">
        <v>4736480</v>
      </c>
      <c r="I58" s="4"/>
    </row>
    <row r="59" spans="3:9" x14ac:dyDescent="0.25">
      <c r="C59" s="8" t="s">
        <v>78</v>
      </c>
      <c r="G59" s="35" t="e">
        <f>#REF!</f>
        <v>#REF!</v>
      </c>
      <c r="I59" s="4"/>
    </row>
    <row r="60" spans="3:9" x14ac:dyDescent="0.25">
      <c r="C60" s="8"/>
      <c r="G60" s="4" t="e">
        <f>G59-G58</f>
        <v>#REF!</v>
      </c>
    </row>
    <row r="61" spans="3:9" x14ac:dyDescent="0.25">
      <c r="C61" s="8" t="s">
        <v>79</v>
      </c>
      <c r="G61" s="4"/>
    </row>
    <row r="62" spans="3:9" x14ac:dyDescent="0.25">
      <c r="C62" s="8" t="s">
        <v>80</v>
      </c>
      <c r="G62" s="4" t="e">
        <f>G56+G60</f>
        <v>#REF!</v>
      </c>
    </row>
    <row r="63" spans="3:9" x14ac:dyDescent="0.25">
      <c r="C63" s="8" t="s">
        <v>81</v>
      </c>
      <c r="E63" s="99">
        <f>AVERAGE(Input_sheet!J46:L46)</f>
        <v>5.9165145312751549E-2</v>
      </c>
      <c r="G63" s="4" t="e">
        <f>-G56*(1-E63)*0.0299*0.5</f>
        <v>#REF!</v>
      </c>
    </row>
    <row r="64" spans="3:9" x14ac:dyDescent="0.25">
      <c r="C64" s="8" t="s">
        <v>82</v>
      </c>
      <c r="G64" s="35" t="e">
        <f>-(G56*(#REF!+(1-#REF!)*#REF!)-345480+G63)*0.21</f>
        <v>#REF!</v>
      </c>
    </row>
    <row r="65" spans="3:7" x14ac:dyDescent="0.25">
      <c r="C65" s="8"/>
      <c r="G65" s="4" t="e">
        <f>SUM(G62:G64)</f>
        <v>#REF!</v>
      </c>
    </row>
    <row r="66" spans="3:7" x14ac:dyDescent="0.25">
      <c r="C66" s="8" t="s">
        <v>83</v>
      </c>
      <c r="G66" s="4" t="e">
        <f>G65*0.5</f>
        <v>#REF!</v>
      </c>
    </row>
    <row r="67" spans="3:7" x14ac:dyDescent="0.25">
      <c r="C67" s="8" t="s">
        <v>71</v>
      </c>
      <c r="G67" s="35">
        <v>286</v>
      </c>
    </row>
    <row r="68" spans="3:7" x14ac:dyDescent="0.25">
      <c r="C68" s="8" t="s">
        <v>84</v>
      </c>
      <c r="G68" s="4" t="e">
        <f>G66+G67</f>
        <v>#REF!</v>
      </c>
    </row>
    <row r="69" spans="3:7" x14ac:dyDescent="0.25">
      <c r="C69" s="8"/>
      <c r="G69" s="4"/>
    </row>
    <row r="70" spans="3:7" x14ac:dyDescent="0.25">
      <c r="C70" s="27" t="s">
        <v>85</v>
      </c>
      <c r="E70" s="99" t="e">
        <f>#REF!</f>
        <v>#REF!</v>
      </c>
      <c r="G70" s="4" t="e">
        <f>G68*E70</f>
        <v>#REF!</v>
      </c>
    </row>
    <row r="71" spans="3:7" x14ac:dyDescent="0.25">
      <c r="C71" s="27" t="s">
        <v>86</v>
      </c>
      <c r="E71" s="99" t="e">
        <f>#REF!</f>
        <v>#REF!</v>
      </c>
      <c r="G71" s="35" t="e">
        <f>-G63</f>
        <v>#REF!</v>
      </c>
    </row>
    <row r="72" spans="3:7" ht="15.75" thickBot="1" x14ac:dyDescent="0.3">
      <c r="C72" s="27" t="s">
        <v>73</v>
      </c>
      <c r="G72" s="135" t="e">
        <f>G70+G71</f>
        <v>#REF!</v>
      </c>
    </row>
    <row r="73" spans="3:7" ht="15.75" thickTop="1" x14ac:dyDescent="0.25">
      <c r="C73" s="27"/>
      <c r="G73" s="4"/>
    </row>
    <row r="74" spans="3:7" x14ac:dyDescent="0.25">
      <c r="C74" s="8" t="s">
        <v>87</v>
      </c>
    </row>
    <row r="75" spans="3:7" x14ac:dyDescent="0.25">
      <c r="C75" s="8" t="s">
        <v>88</v>
      </c>
      <c r="G75" s="4" t="e">
        <f>G56</f>
        <v>#REF!</v>
      </c>
    </row>
    <row r="76" spans="3:7" x14ac:dyDescent="0.25">
      <c r="C76" s="8" t="s">
        <v>89</v>
      </c>
      <c r="G76" s="4" t="e">
        <f>G63</f>
        <v>#REF!</v>
      </c>
    </row>
    <row r="77" spans="3:7" x14ac:dyDescent="0.25">
      <c r="C77" s="8" t="s">
        <v>90</v>
      </c>
      <c r="G77" s="35" t="e">
        <f>#REF!</f>
        <v>#REF!</v>
      </c>
    </row>
    <row r="78" spans="3:7" x14ac:dyDescent="0.25">
      <c r="C78" s="27"/>
      <c r="G78" s="4" t="e">
        <f>SUM(G75:G77)</f>
        <v>#REF!</v>
      </c>
    </row>
    <row r="79" spans="3:7" ht="15.75" thickBot="1" x14ac:dyDescent="0.3">
      <c r="C79" s="27" t="s">
        <v>91</v>
      </c>
      <c r="E79" s="99" t="e">
        <f>#REF!</f>
        <v>#REF!</v>
      </c>
      <c r="G79" s="135" t="e">
        <f>G78*E79</f>
        <v>#REF!</v>
      </c>
    </row>
    <row r="80" spans="3:7" ht="15.75" thickTop="1" x14ac:dyDescent="0.25">
      <c r="C80" s="27"/>
      <c r="G80" s="4"/>
    </row>
    <row r="81" spans="3:7" x14ac:dyDescent="0.25">
      <c r="C81" s="27"/>
      <c r="G81" s="4"/>
    </row>
    <row r="82" spans="3:7" x14ac:dyDescent="0.25">
      <c r="C82" s="27"/>
      <c r="G82" s="4"/>
    </row>
    <row r="83" spans="3:7" x14ac:dyDescent="0.25">
      <c r="C83" s="27"/>
      <c r="G83" s="4"/>
    </row>
    <row r="84" spans="3:7" x14ac:dyDescent="0.25">
      <c r="G84" s="4"/>
    </row>
    <row r="85" spans="3:7" x14ac:dyDescent="0.25">
      <c r="G85" s="4"/>
    </row>
    <row r="86" spans="3:7" x14ac:dyDescent="0.25">
      <c r="G86" s="4"/>
    </row>
    <row r="87" spans="3:7" x14ac:dyDescent="0.25">
      <c r="G87" s="4"/>
    </row>
    <row r="88" spans="3:7" x14ac:dyDescent="0.25">
      <c r="G88" s="4"/>
    </row>
    <row r="89" spans="3:7" x14ac:dyDescent="0.25">
      <c r="G89" s="4"/>
    </row>
    <row r="90" spans="3:7" x14ac:dyDescent="0.25">
      <c r="G90" s="4"/>
    </row>
    <row r="91" spans="3:7" x14ac:dyDescent="0.25">
      <c r="G91" s="4"/>
    </row>
    <row r="92" spans="3:7" x14ac:dyDescent="0.25">
      <c r="G92" s="4"/>
    </row>
    <row r="93" spans="3:7" x14ac:dyDescent="0.25">
      <c r="G93" s="4"/>
    </row>
    <row r="94" spans="3:7" x14ac:dyDescent="0.25">
      <c r="G94" s="4"/>
    </row>
    <row r="95" spans="3:7" x14ac:dyDescent="0.25">
      <c r="G95" s="4"/>
    </row>
    <row r="96" spans="3:7" x14ac:dyDescent="0.25">
      <c r="G96" s="4"/>
    </row>
    <row r="97" spans="7:7" x14ac:dyDescent="0.25">
      <c r="G97" s="4"/>
    </row>
    <row r="98" spans="7:7" x14ac:dyDescent="0.25">
      <c r="G98" s="4"/>
    </row>
    <row r="99" spans="7:7" x14ac:dyDescent="0.25">
      <c r="G99" s="4"/>
    </row>
    <row r="100" spans="7:7" x14ac:dyDescent="0.25">
      <c r="G100" s="4"/>
    </row>
    <row r="101" spans="7:7" x14ac:dyDescent="0.25">
      <c r="G101" s="4"/>
    </row>
    <row r="102" spans="7:7" x14ac:dyDescent="0.25">
      <c r="G102" s="4"/>
    </row>
    <row r="103" spans="7:7" x14ac:dyDescent="0.25">
      <c r="G103" s="4"/>
    </row>
    <row r="104" spans="7:7" x14ac:dyDescent="0.25">
      <c r="G104" s="4"/>
    </row>
    <row r="105" spans="7:7" x14ac:dyDescent="0.25">
      <c r="G105" s="4"/>
    </row>
    <row r="106" spans="7:7" x14ac:dyDescent="0.25">
      <c r="G106" s="4"/>
    </row>
    <row r="107" spans="7:7" x14ac:dyDescent="0.25">
      <c r="G107" s="4"/>
    </row>
    <row r="108" spans="7:7" x14ac:dyDescent="0.25">
      <c r="G108" s="4"/>
    </row>
    <row r="109" spans="7:7" x14ac:dyDescent="0.25">
      <c r="G109" s="4"/>
    </row>
    <row r="110" spans="7:7" x14ac:dyDescent="0.25">
      <c r="G110" s="4"/>
    </row>
    <row r="111" spans="7:7" x14ac:dyDescent="0.25">
      <c r="G111" s="4"/>
    </row>
    <row r="112" spans="7:7" x14ac:dyDescent="0.25">
      <c r="G112" s="4"/>
    </row>
    <row r="113" spans="7:7" x14ac:dyDescent="0.25">
      <c r="G113" s="4"/>
    </row>
    <row r="114" spans="7:7" x14ac:dyDescent="0.25">
      <c r="G114" s="4"/>
    </row>
    <row r="115" spans="7:7" x14ac:dyDescent="0.25">
      <c r="G115" s="4"/>
    </row>
    <row r="116" spans="7:7" x14ac:dyDescent="0.25">
      <c r="G116" s="4"/>
    </row>
  </sheetData>
  <mergeCells count="4">
    <mergeCell ref="A7:M7"/>
    <mergeCell ref="A8:M8"/>
    <mergeCell ref="A9:M9"/>
    <mergeCell ref="A10:M10"/>
  </mergeCells>
  <pageMargins left="0.7" right="0.7" top="0.75" bottom="0.75" header="0.3" footer="0.3"/>
  <pageSetup scale="35"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33E77-2521-4055-83B4-546E94F88AA1}">
  <sheetPr>
    <tabColor rgb="FF92D050"/>
    <pageSetUpPr fitToPage="1"/>
  </sheetPr>
  <dimension ref="A1:O75"/>
  <sheetViews>
    <sheetView view="pageBreakPreview" zoomScaleNormal="100" zoomScaleSheetLayoutView="100" workbookViewId="0"/>
  </sheetViews>
  <sheetFormatPr defaultColWidth="9.140625" defaultRowHeight="15" x14ac:dyDescent="0.25"/>
  <cols>
    <col min="1" max="1" width="6.140625" style="22" customWidth="1"/>
    <col min="2" max="2" width="3.7109375" customWidth="1"/>
    <col min="3" max="3" width="3.7109375" style="20" customWidth="1"/>
    <col min="4" max="4" width="59.85546875" customWidth="1"/>
    <col min="5" max="5" width="29" hidden="1" customWidth="1"/>
    <col min="6" max="6" width="33.42578125" hidden="1" customWidth="1"/>
    <col min="7" max="7" width="17.42578125" hidden="1" customWidth="1"/>
    <col min="8" max="8" width="25.85546875" customWidth="1"/>
    <col min="9" max="9" width="3.7109375" customWidth="1"/>
    <col min="10" max="10" width="19.140625" customWidth="1"/>
    <col min="11" max="11" width="3.7109375" customWidth="1"/>
    <col min="12" max="12" width="15.5703125" customWidth="1"/>
    <col min="13" max="13" width="3.7109375" customWidth="1"/>
    <col min="14" max="14" width="14.140625" customWidth="1"/>
  </cols>
  <sheetData>
    <row r="1" spans="1:14" x14ac:dyDescent="0.25">
      <c r="N1" s="7" t="s">
        <v>268</v>
      </c>
    </row>
    <row r="2" spans="1:14" x14ac:dyDescent="0.25">
      <c r="N2" s="7" t="s">
        <v>269</v>
      </c>
    </row>
    <row r="3" spans="1:14" x14ac:dyDescent="0.25">
      <c r="N3" s="7" t="s">
        <v>508</v>
      </c>
    </row>
    <row r="4" spans="1:14" x14ac:dyDescent="0.25">
      <c r="N4" s="7" t="s">
        <v>509</v>
      </c>
    </row>
    <row r="5" spans="1:14" x14ac:dyDescent="0.25">
      <c r="N5" s="7" t="s">
        <v>272</v>
      </c>
    </row>
    <row r="6" spans="1:14" x14ac:dyDescent="0.25">
      <c r="N6" s="7" t="s">
        <v>273</v>
      </c>
    </row>
    <row r="7" spans="1:14" x14ac:dyDescent="0.25">
      <c r="N7" s="7" t="str">
        <f>+Index!C15</f>
        <v>Page 1 of 5</v>
      </c>
    </row>
    <row r="9" spans="1:14" x14ac:dyDescent="0.25">
      <c r="A9" s="529" t="s">
        <v>268</v>
      </c>
      <c r="B9" s="529"/>
      <c r="C9" s="529"/>
      <c r="D9" s="529"/>
      <c r="E9" s="529"/>
      <c r="F9" s="529"/>
      <c r="G9" s="529"/>
      <c r="H9" s="529"/>
      <c r="I9" s="529"/>
      <c r="J9" s="529"/>
      <c r="K9" s="529"/>
      <c r="L9" s="529"/>
      <c r="M9" s="529"/>
      <c r="N9" s="529"/>
    </row>
    <row r="10" spans="1:14" x14ac:dyDescent="0.25">
      <c r="A10" s="529" t="s">
        <v>269</v>
      </c>
      <c r="B10" s="529"/>
      <c r="C10" s="529"/>
      <c r="D10" s="529"/>
      <c r="E10" s="529"/>
      <c r="F10" s="529"/>
      <c r="G10" s="529"/>
      <c r="H10" s="529"/>
      <c r="I10" s="529"/>
      <c r="J10" s="529"/>
      <c r="K10" s="529"/>
      <c r="L10" s="529"/>
      <c r="M10" s="529"/>
      <c r="N10" s="529"/>
    </row>
    <row r="11" spans="1:14" x14ac:dyDescent="0.25">
      <c r="A11" s="529" t="s">
        <v>503</v>
      </c>
      <c r="B11" s="529"/>
      <c r="C11" s="529"/>
      <c r="D11" s="529"/>
      <c r="E11" s="529"/>
      <c r="F11" s="529"/>
      <c r="G11" s="529"/>
      <c r="H11" s="529"/>
      <c r="I11" s="529"/>
      <c r="J11" s="529"/>
      <c r="K11" s="529"/>
      <c r="L11" s="529"/>
      <c r="M11" s="529"/>
      <c r="N11" s="529"/>
    </row>
    <row r="12" spans="1:14" x14ac:dyDescent="0.25">
      <c r="A12" s="529" t="str">
        <f>+Index!A15</f>
        <v>Fiscal Year 2026 Revenue Requirement Adjustment on Group C Overspend</v>
      </c>
      <c r="B12" s="529"/>
      <c r="C12" s="529"/>
      <c r="D12" s="529"/>
      <c r="E12" s="529"/>
      <c r="F12" s="529"/>
      <c r="G12" s="529"/>
      <c r="H12" s="529"/>
      <c r="I12" s="529"/>
      <c r="J12" s="529"/>
      <c r="K12" s="529"/>
      <c r="L12" s="529"/>
      <c r="M12" s="529"/>
      <c r="N12" s="529"/>
    </row>
    <row r="15" spans="1:14" ht="57.75" x14ac:dyDescent="0.25">
      <c r="A15" s="22" t="s">
        <v>163</v>
      </c>
      <c r="J15" s="180" t="s">
        <v>356</v>
      </c>
      <c r="L15" s="180" t="s">
        <v>357</v>
      </c>
      <c r="N15" s="180" t="s">
        <v>358</v>
      </c>
    </row>
    <row r="16" spans="1:14" x14ac:dyDescent="0.25">
      <c r="A16" s="22" t="s">
        <v>164</v>
      </c>
      <c r="J16" s="142">
        <v>2026</v>
      </c>
      <c r="L16" s="142">
        <v>2026</v>
      </c>
      <c r="N16" s="142">
        <v>2026</v>
      </c>
    </row>
    <row r="17" spans="1:15" ht="49.5" x14ac:dyDescent="0.35">
      <c r="G17" s="179" t="s">
        <v>359</v>
      </c>
      <c r="H17" s="179" t="s">
        <v>359</v>
      </c>
      <c r="I17" s="179"/>
      <c r="J17" s="89" t="s">
        <v>9</v>
      </c>
      <c r="L17" s="89" t="s">
        <v>10</v>
      </c>
      <c r="M17" s="181"/>
      <c r="N17" s="181" t="s">
        <v>165</v>
      </c>
      <c r="O17" s="181"/>
    </row>
    <row r="18" spans="1:15" x14ac:dyDescent="0.25">
      <c r="C18" s="20" t="s">
        <v>360</v>
      </c>
    </row>
    <row r="19" spans="1:15" x14ac:dyDescent="0.25">
      <c r="A19" s="22">
        <v>1</v>
      </c>
      <c r="D19" t="s">
        <v>361</v>
      </c>
      <c r="E19" s="526" t="s">
        <v>362</v>
      </c>
      <c r="F19" s="526"/>
      <c r="J19" s="4">
        <f>'Hard Coded 7 22 2026'!D40*1000</f>
        <v>24735500</v>
      </c>
      <c r="L19" s="4">
        <f>'Hard Coded 7 22 2026'!C40*1000</f>
        <v>23493000</v>
      </c>
      <c r="N19" s="4">
        <f>+J19-L19</f>
        <v>1242500</v>
      </c>
    </row>
    <row r="20" spans="1:15" x14ac:dyDescent="0.25">
      <c r="A20" s="22">
        <f>+A19+1</f>
        <v>2</v>
      </c>
      <c r="D20" t="s">
        <v>363</v>
      </c>
      <c r="E20" s="538" t="s">
        <v>364</v>
      </c>
      <c r="F20" s="538"/>
      <c r="J20" s="35">
        <v>0</v>
      </c>
      <c r="L20" s="35">
        <v>0</v>
      </c>
      <c r="N20" s="35">
        <f>+J20-L20</f>
        <v>0</v>
      </c>
    </row>
    <row r="21" spans="1:15" ht="29.25" customHeight="1" x14ac:dyDescent="0.25">
      <c r="A21" s="44">
        <f>+A20+1</f>
        <v>3</v>
      </c>
      <c r="B21" s="45"/>
      <c r="C21" s="21"/>
      <c r="D21" s="45" t="s">
        <v>365</v>
      </c>
      <c r="E21" s="536" t="s">
        <v>366</v>
      </c>
      <c r="F21" s="536"/>
      <c r="J21" s="4">
        <f>J19-J20</f>
        <v>24735500</v>
      </c>
      <c r="L21" s="4">
        <f>L19-L20</f>
        <v>23493000</v>
      </c>
      <c r="N21" s="4">
        <f>N19-N20</f>
        <v>1242500</v>
      </c>
    </row>
    <row r="22" spans="1:15" x14ac:dyDescent="0.25">
      <c r="E22" s="526"/>
      <c r="F22" s="526"/>
      <c r="J22" s="4"/>
      <c r="L22" s="4"/>
      <c r="N22" s="4"/>
    </row>
    <row r="23" spans="1:15" x14ac:dyDescent="0.25">
      <c r="C23" s="20" t="s">
        <v>367</v>
      </c>
      <c r="E23" s="526"/>
      <c r="F23" s="526"/>
      <c r="J23" s="4"/>
      <c r="L23" s="4"/>
      <c r="N23" s="4"/>
    </row>
    <row r="24" spans="1:15" x14ac:dyDescent="0.25">
      <c r="A24" s="22">
        <f>+A21+1</f>
        <v>4</v>
      </c>
      <c r="D24" t="s">
        <v>368</v>
      </c>
      <c r="E24" s="526" t="s">
        <v>369</v>
      </c>
      <c r="F24" s="526"/>
      <c r="J24" s="4">
        <f>J19</f>
        <v>24735500</v>
      </c>
      <c r="L24" s="4">
        <f>L19</f>
        <v>23493000</v>
      </c>
      <c r="N24" s="4">
        <f>+J24-L24</f>
        <v>1242500</v>
      </c>
    </row>
    <row r="25" spans="1:15" x14ac:dyDescent="0.25">
      <c r="A25" s="22">
        <f>+A24+1</f>
        <v>5</v>
      </c>
      <c r="D25" t="s">
        <v>370</v>
      </c>
      <c r="E25" s="526" t="e">
        <f>CONCATENATE(#REF!,", Line ",#REF!,#REF!)</f>
        <v>#REF!</v>
      </c>
      <c r="F25" s="526"/>
      <c r="J25" s="35">
        <v>0</v>
      </c>
      <c r="K25" s="46"/>
      <c r="L25" s="35">
        <v>0</v>
      </c>
      <c r="N25" s="35">
        <f>+J25-L25</f>
        <v>0</v>
      </c>
    </row>
    <row r="26" spans="1:15" ht="29.25" customHeight="1" x14ac:dyDescent="0.25">
      <c r="A26" s="44">
        <f>+A25+1</f>
        <v>6</v>
      </c>
      <c r="B26" s="45"/>
      <c r="C26" s="21"/>
      <c r="D26" s="45" t="s">
        <v>371</v>
      </c>
      <c r="E26" s="536" t="s">
        <v>372</v>
      </c>
      <c r="F26" s="536"/>
      <c r="J26" s="4">
        <f t="shared" ref="J26:N26" si="0">+J24-J25</f>
        <v>24735500</v>
      </c>
      <c r="L26" s="4">
        <f t="shared" si="0"/>
        <v>23493000</v>
      </c>
      <c r="N26" s="4">
        <f t="shared" si="0"/>
        <v>1242500</v>
      </c>
    </row>
    <row r="27" spans="1:15" x14ac:dyDescent="0.25">
      <c r="E27" s="526"/>
      <c r="F27" s="526"/>
      <c r="J27" s="4"/>
      <c r="L27" s="4"/>
      <c r="N27" s="4"/>
    </row>
    <row r="28" spans="1:15" x14ac:dyDescent="0.25">
      <c r="A28" s="22">
        <f>+A26+1</f>
        <v>7</v>
      </c>
      <c r="D28" t="s">
        <v>117</v>
      </c>
      <c r="E28" s="526" t="s">
        <v>373</v>
      </c>
      <c r="F28" s="526"/>
      <c r="H28" t="s">
        <v>374</v>
      </c>
      <c r="J28" s="4">
        <f>+L28</f>
        <v>798759.99926187063</v>
      </c>
      <c r="L28" s="4">
        <f>+'RevRequirementSummary 12182025'!E9*1000</f>
        <v>798759.99926187063</v>
      </c>
      <c r="N28" s="4">
        <f>+J28-L28</f>
        <v>0</v>
      </c>
    </row>
    <row r="29" spans="1:15" ht="15.75" thickBot="1" x14ac:dyDescent="0.3">
      <c r="E29" s="526"/>
      <c r="F29" s="526"/>
      <c r="J29" s="4"/>
      <c r="L29" s="4"/>
      <c r="N29" s="4"/>
    </row>
    <row r="30" spans="1:15" ht="15.75" thickBot="1" x14ac:dyDescent="0.3">
      <c r="A30" s="22">
        <f>+A28+1</f>
        <v>8</v>
      </c>
      <c r="D30" s="12" t="s">
        <v>80</v>
      </c>
      <c r="E30" s="539" t="s">
        <v>375</v>
      </c>
      <c r="F30" s="539"/>
      <c r="G30" s="13"/>
      <c r="H30" s="13"/>
      <c r="I30" s="13"/>
      <c r="J30" s="304">
        <f t="shared" ref="J30:N30" si="1">+J26+J28</f>
        <v>25534259.999261871</v>
      </c>
      <c r="K30" s="303"/>
      <c r="L30" s="304">
        <f t="shared" si="1"/>
        <v>24291759.999261871</v>
      </c>
      <c r="M30" s="303"/>
      <c r="N30" s="90">
        <f t="shared" si="1"/>
        <v>1242500</v>
      </c>
    </row>
    <row r="31" spans="1:15" x14ac:dyDescent="0.25">
      <c r="E31" s="526"/>
      <c r="F31" s="526"/>
      <c r="J31" s="4"/>
      <c r="L31" s="4"/>
      <c r="N31" s="4"/>
    </row>
    <row r="32" spans="1:15" x14ac:dyDescent="0.25">
      <c r="C32" s="20" t="s">
        <v>376</v>
      </c>
      <c r="E32" s="526"/>
      <c r="F32" s="526"/>
      <c r="J32" s="4"/>
      <c r="L32" s="4"/>
      <c r="N32" s="4"/>
    </row>
    <row r="33" spans="1:14" x14ac:dyDescent="0.25">
      <c r="A33" s="22">
        <f>+A30+1</f>
        <v>9</v>
      </c>
      <c r="D33" t="s">
        <v>377</v>
      </c>
      <c r="E33" s="526" t="e">
        <f>CONCATENATE(#REF!,", Line ",#REF!,#REF!)</f>
        <v>#REF!</v>
      </c>
      <c r="F33" s="526"/>
      <c r="H33" s="89" t="s">
        <v>378</v>
      </c>
      <c r="I33" s="89"/>
      <c r="J33" s="25">
        <v>2.9899999999999999E-2</v>
      </c>
      <c r="L33" s="25">
        <v>2.9899999999999999E-2</v>
      </c>
      <c r="N33" s="25">
        <f>+L33</f>
        <v>2.9899999999999999E-2</v>
      </c>
    </row>
    <row r="34" spans="1:14" x14ac:dyDescent="0.25">
      <c r="E34" s="526"/>
      <c r="F34" s="526"/>
      <c r="J34" s="4"/>
      <c r="L34" s="4"/>
      <c r="N34" s="4"/>
    </row>
    <row r="35" spans="1:14" x14ac:dyDescent="0.25">
      <c r="A35" s="22">
        <f>+A33+1</f>
        <v>10</v>
      </c>
      <c r="D35" t="s">
        <v>379</v>
      </c>
      <c r="E35" s="527" t="e">
        <f>CONCATENATE("Year 1 =",'FY2026 Tax Depr GrpC Above Cap'!#REF!,", Line ",'FY2026 Tax Depr GrpC Above Cap'!A48,", Col ",'FY2026 Tax Depr GrpC Above Cap'!G17,"; then = ",'FY2026 Tax Depr GrpC Above Cap'!#REF!,", Col ",'FY2026 Tax Depr GrpC Above Cap'!K17)</f>
        <v>#REF!</v>
      </c>
      <c r="F35" s="527"/>
      <c r="J35" s="4">
        <f>+'FY2026 Tax Depr GrpC Above Cap'!G50</f>
        <v>15358754.999261871</v>
      </c>
      <c r="L35" s="4">
        <f>+'FY2026 Tax Depr GrpC At Cap'!G50</f>
        <v>14627385.999261871</v>
      </c>
      <c r="N35" s="4">
        <f>+J35-L35</f>
        <v>731369</v>
      </c>
    </row>
    <row r="36" spans="1:14" ht="15" customHeight="1" x14ac:dyDescent="0.25">
      <c r="A36" s="22">
        <f>+A35+1</f>
        <v>11</v>
      </c>
      <c r="D36" s="141" t="s">
        <v>380</v>
      </c>
      <c r="E36" s="537" t="str">
        <f>CONCATENATE("Prior Year Line ",A36," + Current Year Line ",A35)</f>
        <v>Prior Year Line 11 + Current Year Line 10</v>
      </c>
      <c r="F36" s="537"/>
      <c r="G36" s="537"/>
      <c r="J36" s="4">
        <f>+J35</f>
        <v>15358754.999261871</v>
      </c>
      <c r="L36" s="4">
        <f>+L35</f>
        <v>14627385.999261871</v>
      </c>
      <c r="N36" s="4">
        <f>+N35</f>
        <v>731369</v>
      </c>
    </row>
    <row r="37" spans="1:14" x14ac:dyDescent="0.25">
      <c r="E37" s="526"/>
      <c r="F37" s="526"/>
      <c r="J37" s="4"/>
      <c r="L37" s="4"/>
      <c r="N37" s="4"/>
    </row>
    <row r="38" spans="1:14" ht="29.25" x14ac:dyDescent="0.25">
      <c r="A38" s="22">
        <f>+A36+1</f>
        <v>12</v>
      </c>
      <c r="D38" t="s">
        <v>195</v>
      </c>
      <c r="E38" s="536" t="s">
        <v>381</v>
      </c>
      <c r="F38" s="536"/>
      <c r="H38" s="180" t="s">
        <v>382</v>
      </c>
      <c r="I38" s="180"/>
      <c r="J38" s="4">
        <f>+(J21*J33)</f>
        <v>739591.45</v>
      </c>
      <c r="L38" s="4">
        <f>+(L21*L33)</f>
        <v>702440.7</v>
      </c>
      <c r="N38" s="4">
        <f>+J38-L38</f>
        <v>37150.75</v>
      </c>
    </row>
    <row r="39" spans="1:14" ht="15" customHeight="1" x14ac:dyDescent="0.25">
      <c r="A39" s="22">
        <f>+A38+1</f>
        <v>13</v>
      </c>
      <c r="D39" t="s">
        <v>383</v>
      </c>
      <c r="E39" s="537" t="str">
        <f>CONCATENATE("Prior Year Line ",A39," + Current Year Line ",A38)</f>
        <v>Prior Year Line 13 + Current Year Line 12</v>
      </c>
      <c r="F39" s="537"/>
      <c r="G39" s="537"/>
      <c r="J39" s="4">
        <f>+J38</f>
        <v>739591.45</v>
      </c>
      <c r="L39" s="4">
        <f>+L38</f>
        <v>702440.7</v>
      </c>
      <c r="N39" s="4">
        <f>+N38</f>
        <v>37150.75</v>
      </c>
    </row>
    <row r="40" spans="1:14" x14ac:dyDescent="0.25">
      <c r="E40" s="526"/>
      <c r="F40" s="526"/>
      <c r="J40" s="4"/>
      <c r="L40" s="4"/>
      <c r="N40" s="4"/>
    </row>
    <row r="41" spans="1:14" x14ac:dyDescent="0.25">
      <c r="A41" s="22">
        <f>+A39+1</f>
        <v>14</v>
      </c>
      <c r="D41" t="s">
        <v>199</v>
      </c>
      <c r="E41" s="526" t="s">
        <v>384</v>
      </c>
      <c r="F41" s="526"/>
      <c r="J41" s="4">
        <f>+J36-J39</f>
        <v>14619163.549261872</v>
      </c>
      <c r="K41" s="4"/>
      <c r="L41" s="4">
        <f>+L36-L39</f>
        <v>13924945.299261872</v>
      </c>
      <c r="N41" s="4">
        <f>+N36-N39</f>
        <v>694218.25</v>
      </c>
    </row>
    <row r="42" spans="1:14" x14ac:dyDescent="0.25">
      <c r="A42" s="104">
        <f>+A41+1</f>
        <v>15</v>
      </c>
      <c r="D42" t="s">
        <v>200</v>
      </c>
      <c r="E42" s="526"/>
      <c r="F42" s="526"/>
      <c r="J42" s="66">
        <v>0.21</v>
      </c>
      <c r="L42" s="66">
        <v>0.21</v>
      </c>
      <c r="N42" s="66">
        <f>+J42</f>
        <v>0.21</v>
      </c>
    </row>
    <row r="43" spans="1:14" x14ac:dyDescent="0.25">
      <c r="A43" s="104">
        <f t="shared" ref="A43" si="2">+A42+1</f>
        <v>16</v>
      </c>
      <c r="D43" t="s">
        <v>201</v>
      </c>
      <c r="E43" s="526" t="str">
        <f>CONCATENATE("Line ", A41, " × ", "Line ", A42)</f>
        <v>Line 14 × Line 15</v>
      </c>
      <c r="F43" s="526"/>
      <c r="J43" s="4">
        <f>+J41*J42</f>
        <v>3070024.3453449928</v>
      </c>
      <c r="L43" s="4">
        <f>+L41*L42</f>
        <v>2924238.5128449928</v>
      </c>
      <c r="N43" s="4">
        <f>+N41*N42</f>
        <v>145785.83249999999</v>
      </c>
    </row>
    <row r="44" spans="1:14" x14ac:dyDescent="0.25">
      <c r="A44" s="22">
        <f>+A43+1</f>
        <v>17</v>
      </c>
      <c r="D44" t="s">
        <v>518</v>
      </c>
      <c r="E44" s="526" t="e">
        <f>CONCATENATE(#REF!," , Line ",#REF!," ,Col ",#REF!)</f>
        <v>#REF!</v>
      </c>
      <c r="F44" s="526"/>
      <c r="J44" s="35">
        <v>0</v>
      </c>
      <c r="L44" s="35">
        <v>0</v>
      </c>
      <c r="N44" s="35">
        <f>+J44-L44</f>
        <v>0</v>
      </c>
    </row>
    <row r="45" spans="1:14" ht="15.75" thickBot="1" x14ac:dyDescent="0.3">
      <c r="A45" s="22">
        <f>+A44+1</f>
        <v>18</v>
      </c>
      <c r="D45" t="s">
        <v>386</v>
      </c>
      <c r="E45" s="526" t="str">
        <f>CONCATENATE("Line ", A43, " + ", "Line ", A44)</f>
        <v>Line 16 + Line 17</v>
      </c>
      <c r="F45" s="526"/>
      <c r="J45" s="37">
        <f>+J43+J44</f>
        <v>3070024.3453449928</v>
      </c>
      <c r="L45" s="37">
        <f>+L43+L44</f>
        <v>2924238.5128449928</v>
      </c>
      <c r="N45" s="37">
        <f>+N43+N44</f>
        <v>145785.83249999999</v>
      </c>
    </row>
    <row r="46" spans="1:14" ht="15.75" thickTop="1" x14ac:dyDescent="0.25">
      <c r="E46" s="526"/>
      <c r="F46" s="526"/>
      <c r="J46" s="4"/>
      <c r="L46" s="4"/>
      <c r="N46" s="4"/>
    </row>
    <row r="47" spans="1:14" x14ac:dyDescent="0.25">
      <c r="C47" s="20" t="s">
        <v>387</v>
      </c>
      <c r="E47" s="526"/>
      <c r="F47" s="526"/>
      <c r="J47" s="4"/>
      <c r="L47" s="4"/>
      <c r="N47" s="4"/>
    </row>
    <row r="48" spans="1:14" x14ac:dyDescent="0.25">
      <c r="A48" s="22">
        <f>+A45+1</f>
        <v>19</v>
      </c>
      <c r="D48" t="s">
        <v>388</v>
      </c>
      <c r="E48" s="526" t="str">
        <f>CONCATENATE("Line ", A30)</f>
        <v>Line 8</v>
      </c>
      <c r="F48" s="526"/>
      <c r="J48" s="4">
        <f>+J30</f>
        <v>25534259.999261871</v>
      </c>
      <c r="L48" s="4">
        <f>+L30</f>
        <v>24291759.999261871</v>
      </c>
      <c r="N48" s="4">
        <f>+N30</f>
        <v>1242500</v>
      </c>
    </row>
    <row r="49" spans="1:14" x14ac:dyDescent="0.25">
      <c r="A49" s="22">
        <f>+A48+1</f>
        <v>20</v>
      </c>
      <c r="D49" t="s">
        <v>389</v>
      </c>
      <c r="E49" s="526" t="str">
        <f>CONCATENATE("- Line ", A39)</f>
        <v>- Line 13</v>
      </c>
      <c r="F49" s="526"/>
      <c r="J49" s="4">
        <f>-J39</f>
        <v>-739591.45</v>
      </c>
      <c r="L49" s="4">
        <f>-L39</f>
        <v>-702440.7</v>
      </c>
      <c r="N49" s="4">
        <f>-N39</f>
        <v>-37150.75</v>
      </c>
    </row>
    <row r="50" spans="1:14" x14ac:dyDescent="0.25">
      <c r="A50" s="22">
        <f>+A49+1</f>
        <v>21</v>
      </c>
      <c r="D50" t="s">
        <v>201</v>
      </c>
      <c r="E50" s="526" t="str">
        <f>CONCATENATE("- Line ", A45)</f>
        <v>- Line 18</v>
      </c>
      <c r="F50" s="526"/>
      <c r="J50" s="35">
        <f>-J45</f>
        <v>-3070024.3453449928</v>
      </c>
      <c r="L50" s="35">
        <f>-L45</f>
        <v>-2924238.5128449928</v>
      </c>
      <c r="N50" s="35">
        <f>-N45</f>
        <v>-145785.83249999999</v>
      </c>
    </row>
    <row r="51" spans="1:14" ht="15.75" thickBot="1" x14ac:dyDescent="0.3">
      <c r="A51" s="22">
        <f>+A50+1</f>
        <v>22</v>
      </c>
      <c r="D51" t="s">
        <v>390</v>
      </c>
      <c r="E51" s="526" t="str">
        <f>CONCATENATE("Sum of Lines ", A48, " through ", A50)</f>
        <v>Sum of Lines 19 through 21</v>
      </c>
      <c r="F51" s="526"/>
      <c r="J51" s="37">
        <f>SUM(J48:J50)</f>
        <v>21724644.203916878</v>
      </c>
      <c r="L51" s="37">
        <f>SUM(L48:L50)</f>
        <v>20665080.786416881</v>
      </c>
      <c r="N51" s="37">
        <f>SUM(N48:N50)</f>
        <v>1059563.4175</v>
      </c>
    </row>
    <row r="52" spans="1:14" ht="15.75" thickTop="1" x14ac:dyDescent="0.25">
      <c r="E52" s="526"/>
      <c r="F52" s="526"/>
      <c r="J52" s="4"/>
      <c r="L52" s="4"/>
      <c r="N52" s="4"/>
    </row>
    <row r="53" spans="1:14" x14ac:dyDescent="0.25">
      <c r="C53" s="20" t="s">
        <v>391</v>
      </c>
      <c r="E53" s="526"/>
      <c r="F53" s="526"/>
      <c r="J53" s="4"/>
      <c r="L53" s="4"/>
      <c r="N53" s="4"/>
    </row>
    <row r="54" spans="1:14" ht="41.45" customHeight="1" x14ac:dyDescent="0.25">
      <c r="A54" s="47">
        <f>+A51+1</f>
        <v>23</v>
      </c>
      <c r="B54" s="48"/>
      <c r="C54" s="49"/>
      <c r="D54" s="48" t="s">
        <v>392</v>
      </c>
      <c r="E54" s="536" t="s">
        <v>393</v>
      </c>
      <c r="F54" s="536"/>
      <c r="H54" s="180" t="s">
        <v>394</v>
      </c>
      <c r="I54" s="180"/>
      <c r="J54" s="4">
        <f>+J51</f>
        <v>21724644.203916878</v>
      </c>
      <c r="K54" s="62"/>
      <c r="L54" s="4">
        <f>+L51</f>
        <v>20665080.786416881</v>
      </c>
      <c r="N54" s="4">
        <f>+N51</f>
        <v>1059563.4175</v>
      </c>
    </row>
    <row r="55" spans="1:14" ht="19.5" customHeight="1" x14ac:dyDescent="0.25">
      <c r="A55" s="22">
        <f>+A54+1</f>
        <v>24</v>
      </c>
      <c r="D55" t="s">
        <v>238</v>
      </c>
      <c r="E55" s="527" t="str">
        <f>CONCATENATE('FY26 Proration GrpC Above Cap'!G7)</f>
        <v>Page 3 of 5</v>
      </c>
      <c r="F55" s="527"/>
      <c r="J55" s="17">
        <f>+'FY26 Proration GrpC Above Cap'!G69</f>
        <v>-39123.02681695205</v>
      </c>
      <c r="L55" s="17">
        <f>+'FY26 Proration GrpC At Cap'!G69</f>
        <v>-37157.822574657526</v>
      </c>
      <c r="N55" s="17">
        <f>+J55-L55</f>
        <v>-1965.2042422945233</v>
      </c>
    </row>
    <row r="56" spans="1:14" x14ac:dyDescent="0.25">
      <c r="A56" s="22">
        <f>A55+1</f>
        <v>25</v>
      </c>
      <c r="D56" t="s">
        <v>395</v>
      </c>
      <c r="E56" s="526" t="s">
        <v>396</v>
      </c>
      <c r="F56" s="526"/>
      <c r="J56" s="4">
        <f t="shared" ref="J56:N56" si="3">J54+J55</f>
        <v>21685521.177099925</v>
      </c>
      <c r="L56" s="4">
        <f t="shared" si="3"/>
        <v>20627922.963842224</v>
      </c>
      <c r="N56" s="4">
        <f t="shared" si="3"/>
        <v>1057598.2132577056</v>
      </c>
    </row>
    <row r="57" spans="1:14" x14ac:dyDescent="0.25">
      <c r="A57" s="22">
        <f>A56+1</f>
        <v>26</v>
      </c>
      <c r="D57" t="s">
        <v>397</v>
      </c>
      <c r="E57" s="528" t="e">
        <f>CONCATENATE(#REF!,",  Line ",#REF!,", Column ",#REF!)</f>
        <v>#REF!</v>
      </c>
      <c r="F57" s="528"/>
      <c r="J57" s="30">
        <v>8.4099999999999994E-2</v>
      </c>
      <c r="L57" s="30">
        <f>+J57</f>
        <v>8.4099999999999994E-2</v>
      </c>
      <c r="N57" s="30">
        <f>+J57</f>
        <v>8.4099999999999994E-2</v>
      </c>
    </row>
    <row r="58" spans="1:14" x14ac:dyDescent="0.25">
      <c r="A58" s="22">
        <f>+A57+1</f>
        <v>27</v>
      </c>
      <c r="D58" t="s">
        <v>398</v>
      </c>
      <c r="E58" s="526" t="str">
        <f>CONCATENATE("Line ",A56, " × Line ", A57)</f>
        <v>Line 25 × Line 26</v>
      </c>
      <c r="F58" s="526"/>
      <c r="H58" s="161" t="s">
        <v>399</v>
      </c>
      <c r="I58" s="161"/>
      <c r="J58" s="4">
        <f>+J56*J57</f>
        <v>1823752.3309941036</v>
      </c>
      <c r="L58" s="4">
        <f>+L56*L57</f>
        <v>1734808.321259131</v>
      </c>
      <c r="N58" s="4">
        <f>+N56*N57</f>
        <v>88944.009734973035</v>
      </c>
    </row>
    <row r="59" spans="1:14" x14ac:dyDescent="0.25">
      <c r="A59" s="22">
        <f>+A58+1</f>
        <v>28</v>
      </c>
      <c r="D59" t="s">
        <v>195</v>
      </c>
      <c r="E59" s="526" t="str">
        <f>CONCATENATE("Line ", A38)</f>
        <v>Line 12</v>
      </c>
      <c r="F59" s="526"/>
      <c r="H59" s="161" t="s">
        <v>400</v>
      </c>
      <c r="I59" s="161"/>
      <c r="J59" s="4">
        <f>J38</f>
        <v>739591.45</v>
      </c>
      <c r="L59" s="4">
        <f>L38</f>
        <v>702440.7</v>
      </c>
      <c r="N59" s="4">
        <f>N38</f>
        <v>37150.75</v>
      </c>
    </row>
    <row r="60" spans="1:14" ht="15.75" thickBot="1" x14ac:dyDescent="0.3">
      <c r="E60" s="526"/>
      <c r="F60" s="526"/>
      <c r="J60" s="4"/>
      <c r="L60" s="4"/>
      <c r="N60" s="4"/>
    </row>
    <row r="61" spans="1:14" ht="15.75" thickBot="1" x14ac:dyDescent="0.3">
      <c r="A61" s="22">
        <f>A59+1</f>
        <v>29</v>
      </c>
      <c r="D61" s="12" t="s">
        <v>401</v>
      </c>
      <c r="E61" s="539" t="str">
        <f xml:space="preserve"> CONCATENATE("Sum of Lines ", A58, " through ",A59)</f>
        <v>Sum of Lines 27 through 28</v>
      </c>
      <c r="F61" s="539"/>
      <c r="G61" s="13"/>
      <c r="H61" s="13"/>
      <c r="I61" s="13"/>
      <c r="J61" s="304">
        <f t="shared" ref="J61:N61" si="4">SUM(J58:J59)</f>
        <v>2563343.7809941033</v>
      </c>
      <c r="K61" s="303"/>
      <c r="L61" s="304">
        <f t="shared" si="4"/>
        <v>2437249.0212591309</v>
      </c>
      <c r="M61" s="303"/>
      <c r="N61" s="90">
        <f t="shared" si="4"/>
        <v>126094.75973497303</v>
      </c>
    </row>
    <row r="62" spans="1:14" x14ac:dyDescent="0.25">
      <c r="D62" s="6"/>
      <c r="E62" s="84"/>
      <c r="F62" s="84"/>
      <c r="G62" s="6"/>
      <c r="H62" s="6"/>
      <c r="I62" s="6"/>
      <c r="J62" s="61"/>
      <c r="L62" s="61"/>
      <c r="N62" s="61"/>
    </row>
    <row r="63" spans="1:14" x14ac:dyDescent="0.25">
      <c r="B63" s="182" t="s">
        <v>184</v>
      </c>
      <c r="J63" s="4"/>
    </row>
    <row r="64" spans="1:14" s="18" customFormat="1" x14ac:dyDescent="0.25">
      <c r="A64" s="89"/>
      <c r="B64" s="89" t="s">
        <v>9</v>
      </c>
      <c r="D64" s="18" t="s">
        <v>519</v>
      </c>
      <c r="J64" s="88"/>
    </row>
    <row r="65" spans="2:10" x14ac:dyDescent="0.25">
      <c r="B65" s="89" t="s">
        <v>10</v>
      </c>
      <c r="D65" s="18" t="s">
        <v>520</v>
      </c>
      <c r="J65" s="4"/>
    </row>
    <row r="66" spans="2:10" x14ac:dyDescent="0.25">
      <c r="B66" s="89" t="s">
        <v>165</v>
      </c>
      <c r="D66" s="18" t="s">
        <v>521</v>
      </c>
      <c r="J66" s="4"/>
    </row>
    <row r="67" spans="2:10" ht="14.45" customHeight="1" x14ac:dyDescent="0.25"/>
    <row r="68" spans="2:10" ht="14.45" customHeight="1" x14ac:dyDescent="0.25">
      <c r="J68" s="68"/>
    </row>
    <row r="69" spans="2:10" x14ac:dyDescent="0.25">
      <c r="J69" s="68"/>
    </row>
    <row r="70" spans="2:10" x14ac:dyDescent="0.25">
      <c r="J70" s="68"/>
    </row>
    <row r="71" spans="2:10" x14ac:dyDescent="0.25">
      <c r="J71" s="68"/>
    </row>
    <row r="72" spans="2:10" x14ac:dyDescent="0.25">
      <c r="J72" s="68"/>
    </row>
    <row r="73" spans="2:10" x14ac:dyDescent="0.25">
      <c r="J73" s="68"/>
    </row>
    <row r="74" spans="2:10" x14ac:dyDescent="0.25">
      <c r="J74" s="129"/>
    </row>
    <row r="75" spans="2:10" x14ac:dyDescent="0.25">
      <c r="J75" s="68"/>
    </row>
  </sheetData>
  <mergeCells count="47">
    <mergeCell ref="E20:F20"/>
    <mergeCell ref="E19:F19"/>
    <mergeCell ref="A9:N9"/>
    <mergeCell ref="A10:N10"/>
    <mergeCell ref="A11:N11"/>
    <mergeCell ref="A12:N12"/>
    <mergeCell ref="E32:F32"/>
    <mergeCell ref="E21:F21"/>
    <mergeCell ref="E22:F22"/>
    <mergeCell ref="E23:F23"/>
    <mergeCell ref="E24:F24"/>
    <mergeCell ref="E25:F25"/>
    <mergeCell ref="E26:F26"/>
    <mergeCell ref="E27:F27"/>
    <mergeCell ref="E28:F28"/>
    <mergeCell ref="E29:F29"/>
    <mergeCell ref="E30:F30"/>
    <mergeCell ref="E31:F31"/>
    <mergeCell ref="E44:F44"/>
    <mergeCell ref="E33:F33"/>
    <mergeCell ref="E34:F34"/>
    <mergeCell ref="E35:F35"/>
    <mergeCell ref="E36:G36"/>
    <mergeCell ref="E37:F37"/>
    <mergeCell ref="E38:F38"/>
    <mergeCell ref="E39:G39"/>
    <mergeCell ref="E40:F40"/>
    <mergeCell ref="E41:F41"/>
    <mergeCell ref="E42:F42"/>
    <mergeCell ref="E43:F43"/>
    <mergeCell ref="E56:F56"/>
    <mergeCell ref="E45:F45"/>
    <mergeCell ref="E46:F46"/>
    <mergeCell ref="E47:F47"/>
    <mergeCell ref="E48:F48"/>
    <mergeCell ref="E49:F49"/>
    <mergeCell ref="E50:F50"/>
    <mergeCell ref="E51:F51"/>
    <mergeCell ref="E52:F52"/>
    <mergeCell ref="E53:F53"/>
    <mergeCell ref="E54:F54"/>
    <mergeCell ref="E55:F55"/>
    <mergeCell ref="E57:F57"/>
    <mergeCell ref="E58:F58"/>
    <mergeCell ref="E59:F59"/>
    <mergeCell ref="E60:F60"/>
    <mergeCell ref="E61:F61"/>
  </mergeCells>
  <printOptions horizontalCentered="1"/>
  <pageMargins left="0.5" right="0.5" top="1.25" bottom="0.5" header="0.3" footer="0.3"/>
  <pageSetup scale="6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A3355-C907-4D68-82F2-F18EF4E20BDA}">
  <sheetPr>
    <tabColor rgb="FF92D050"/>
    <pageSetUpPr fitToPage="1"/>
  </sheetPr>
  <dimension ref="A1:L62"/>
  <sheetViews>
    <sheetView view="pageBreakPreview" zoomScale="60" zoomScaleNormal="100" workbookViewId="0"/>
  </sheetViews>
  <sheetFormatPr defaultRowHeight="15" x14ac:dyDescent="0.25"/>
  <cols>
    <col min="1" max="1" width="5.42578125" style="22" customWidth="1"/>
    <col min="2" max="2" width="3.5703125" customWidth="1"/>
    <col min="3" max="3" width="61.85546875" customWidth="1"/>
    <col min="4" max="4" width="40.85546875" customWidth="1"/>
    <col min="5" max="5" width="2.5703125" bestFit="1" customWidth="1"/>
    <col min="6" max="6" width="2" customWidth="1"/>
    <col min="7" max="7" width="16.42578125" bestFit="1" customWidth="1"/>
    <col min="8" max="8" width="1.85546875" customWidth="1"/>
    <col min="9" max="9" width="11.140625" customWidth="1"/>
    <col min="10" max="10" width="10" customWidth="1"/>
    <col min="11" max="11" width="15" customWidth="1"/>
    <col min="12" max="12" width="15.140625" customWidth="1"/>
    <col min="13" max="13" width="2.42578125" customWidth="1"/>
  </cols>
  <sheetData>
    <row r="1" spans="1:12" x14ac:dyDescent="0.25">
      <c r="L1" s="7" t="s">
        <v>268</v>
      </c>
    </row>
    <row r="2" spans="1:12" x14ac:dyDescent="0.25">
      <c r="L2" s="7" t="s">
        <v>269</v>
      </c>
    </row>
    <row r="3" spans="1:12" x14ac:dyDescent="0.25">
      <c r="L3" s="7" t="s">
        <v>508</v>
      </c>
    </row>
    <row r="4" spans="1:12" x14ac:dyDescent="0.25">
      <c r="L4" s="7" t="s">
        <v>509</v>
      </c>
    </row>
    <row r="5" spans="1:12" x14ac:dyDescent="0.25">
      <c r="L5" s="7" t="s">
        <v>272</v>
      </c>
    </row>
    <row r="6" spans="1:12" x14ac:dyDescent="0.25">
      <c r="L6" s="7" t="s">
        <v>273</v>
      </c>
    </row>
    <row r="7" spans="1:12" x14ac:dyDescent="0.25">
      <c r="L7" s="7" t="str">
        <f>+Index!C16</f>
        <v>Page 2 of 5</v>
      </c>
    </row>
    <row r="9" spans="1:12" x14ac:dyDescent="0.25">
      <c r="A9" s="529" t="str">
        <f>+Index!G8</f>
        <v>The Narragansett Electric Company</v>
      </c>
      <c r="B9" s="529"/>
      <c r="C9" s="529"/>
      <c r="D9" s="529"/>
      <c r="E9" s="529"/>
      <c r="F9" s="529"/>
      <c r="G9" s="529"/>
      <c r="H9" s="529"/>
      <c r="I9" s="529"/>
      <c r="J9" s="529"/>
      <c r="K9" s="529"/>
      <c r="L9" s="529"/>
    </row>
    <row r="10" spans="1:12" x14ac:dyDescent="0.25">
      <c r="A10" s="529" t="str">
        <f>+Index!G9</f>
        <v>d/b/a Rhode Island Energy</v>
      </c>
      <c r="B10" s="529"/>
      <c r="C10" s="529"/>
      <c r="D10" s="529"/>
      <c r="E10" s="529"/>
      <c r="F10" s="529"/>
      <c r="G10" s="529"/>
      <c r="H10" s="529"/>
      <c r="I10" s="529"/>
      <c r="J10" s="529"/>
      <c r="K10" s="529"/>
      <c r="L10" s="529"/>
    </row>
    <row r="11" spans="1:12" x14ac:dyDescent="0.25">
      <c r="A11" s="529" t="str">
        <f>+Index!G10</f>
        <v>FY 2026 Gas ISR Revenue Requirement Plan Reconciliation Filing</v>
      </c>
      <c r="B11" s="529"/>
      <c r="C11" s="529"/>
      <c r="D11" s="529"/>
      <c r="E11" s="529"/>
      <c r="F11" s="529"/>
      <c r="G11" s="529"/>
      <c r="H11" s="529"/>
      <c r="I11" s="529"/>
      <c r="J11" s="529"/>
      <c r="K11" s="529"/>
      <c r="L11" s="529"/>
    </row>
    <row r="12" spans="1:12" x14ac:dyDescent="0.25">
      <c r="A12" s="529" t="str">
        <f>+Index!A16</f>
        <v>Calculation of Tax Depreciation and Repairs Deduction on FY 2026 Incremental Capital Investments</v>
      </c>
      <c r="B12" s="529"/>
      <c r="C12" s="529"/>
      <c r="D12" s="529"/>
      <c r="E12" s="529"/>
      <c r="F12" s="529"/>
      <c r="G12" s="529"/>
      <c r="H12" s="529"/>
      <c r="I12" s="529"/>
      <c r="J12" s="529"/>
      <c r="K12" s="529"/>
      <c r="L12" s="529"/>
    </row>
    <row r="14" spans="1:12" x14ac:dyDescent="0.25">
      <c r="G14" s="144"/>
    </row>
    <row r="15" spans="1:12" x14ac:dyDescent="0.25">
      <c r="G15" s="22" t="s">
        <v>3</v>
      </c>
    </row>
    <row r="16" spans="1:12" x14ac:dyDescent="0.25">
      <c r="A16" s="22" t="s">
        <v>163</v>
      </c>
      <c r="G16" s="5">
        <v>2026</v>
      </c>
    </row>
    <row r="17" spans="1:12" x14ac:dyDescent="0.25">
      <c r="A17" s="22" t="s">
        <v>164</v>
      </c>
      <c r="F17" s="22"/>
      <c r="G17" s="22" t="s">
        <v>9</v>
      </c>
      <c r="H17" s="22"/>
      <c r="I17" s="22" t="s">
        <v>10</v>
      </c>
      <c r="J17" s="22" t="s">
        <v>165</v>
      </c>
      <c r="K17" s="22" t="s">
        <v>217</v>
      </c>
      <c r="L17" s="22" t="s">
        <v>218</v>
      </c>
    </row>
    <row r="18" spans="1:12" ht="15.75" thickBot="1" x14ac:dyDescent="0.3">
      <c r="B18" t="s">
        <v>203</v>
      </c>
    </row>
    <row r="19" spans="1:12" x14ac:dyDescent="0.25">
      <c r="A19" s="22">
        <f>+A18+1</f>
        <v>1</v>
      </c>
      <c r="C19" t="s">
        <v>405</v>
      </c>
      <c r="D19" s="22" t="str">
        <f>CONCATENATE('FY 2026 -group c'!N7,", Line 1"," , Col ",'FY 2026 -group c'!J17)</f>
        <v>Page 1 of 5, Line 1 , Col (a)</v>
      </c>
      <c r="G19" s="50">
        <f>+'FY 2026 -group c'!J24</f>
        <v>24735500</v>
      </c>
      <c r="I19" s="541" t="s">
        <v>406</v>
      </c>
      <c r="J19" s="542"/>
      <c r="K19" s="542"/>
      <c r="L19" s="543"/>
    </row>
    <row r="20" spans="1:12" x14ac:dyDescent="0.25">
      <c r="A20" s="22">
        <f>+A19+1</f>
        <v>2</v>
      </c>
      <c r="C20" s="45" t="s">
        <v>407</v>
      </c>
      <c r="D20" s="178"/>
      <c r="G20" s="577">
        <v>0</v>
      </c>
      <c r="I20" s="51"/>
      <c r="L20" s="52"/>
    </row>
    <row r="21" spans="1:12" x14ac:dyDescent="0.25">
      <c r="A21" s="22">
        <f t="shared" ref="A21:A48" si="0">+A20+1</f>
        <v>3</v>
      </c>
      <c r="C21" t="s">
        <v>408</v>
      </c>
      <c r="D21" s="22" t="s">
        <v>409</v>
      </c>
      <c r="G21" s="176">
        <f>+G19+G20</f>
        <v>24735500</v>
      </c>
      <c r="I21" s="51" t="s">
        <v>410</v>
      </c>
      <c r="K21" s="4">
        <f>G43</f>
        <v>10571953</v>
      </c>
      <c r="L21" s="52"/>
    </row>
    <row r="22" spans="1:12" x14ac:dyDescent="0.25">
      <c r="A22" s="22">
        <f t="shared" si="0"/>
        <v>4</v>
      </c>
      <c r="C22" t="s">
        <v>127</v>
      </c>
      <c r="D22" s="22" t="s">
        <v>411</v>
      </c>
      <c r="E22" t="s">
        <v>378</v>
      </c>
      <c r="G22" s="66">
        <v>0.5726</v>
      </c>
      <c r="I22" s="51"/>
      <c r="K22" s="22" t="s">
        <v>413</v>
      </c>
      <c r="L22" s="177" t="s">
        <v>414</v>
      </c>
    </row>
    <row r="23" spans="1:12" x14ac:dyDescent="0.25">
      <c r="A23" s="22">
        <f t="shared" si="0"/>
        <v>5</v>
      </c>
      <c r="C23" t="s">
        <v>203</v>
      </c>
      <c r="D23" s="22" t="s">
        <v>415</v>
      </c>
      <c r="G23" s="50">
        <f>ROUND(G21*G22,0)</f>
        <v>14163547</v>
      </c>
      <c r="I23" s="51" t="s">
        <v>416</v>
      </c>
      <c r="L23" s="52"/>
    </row>
    <row r="24" spans="1:12" x14ac:dyDescent="0.25">
      <c r="A24" s="22">
        <f t="shared" si="0"/>
        <v>6</v>
      </c>
      <c r="D24" s="22"/>
      <c r="G24" s="50"/>
      <c r="I24" s="136" t="s">
        <v>417</v>
      </c>
      <c r="J24" s="25">
        <v>3.7499999999999999E-2</v>
      </c>
      <c r="K24" s="4">
        <f t="shared" ref="K24:K44" si="1">$K$21*J24</f>
        <v>396448.23749999999</v>
      </c>
      <c r="L24" s="53">
        <f>G50</f>
        <v>15358754.999261871</v>
      </c>
    </row>
    <row r="25" spans="1:12" x14ac:dyDescent="0.25">
      <c r="A25" s="22">
        <f t="shared" si="0"/>
        <v>7</v>
      </c>
      <c r="B25" t="s">
        <v>418</v>
      </c>
      <c r="D25" s="22"/>
      <c r="G25" s="50"/>
      <c r="I25" s="136" t="s">
        <v>419</v>
      </c>
      <c r="J25" s="25">
        <v>7.2190000000000004E-2</v>
      </c>
      <c r="K25" s="4">
        <f t="shared" si="1"/>
        <v>763189.28707000008</v>
      </c>
      <c r="L25" s="53">
        <f t="shared" ref="L25:L44" si="2">L24+K25</f>
        <v>16121944.286331872</v>
      </c>
    </row>
    <row r="26" spans="1:12" x14ac:dyDescent="0.25">
      <c r="A26" s="22">
        <f t="shared" si="0"/>
        <v>8</v>
      </c>
      <c r="C26" t="s">
        <v>420</v>
      </c>
      <c r="D26" s="42" t="s">
        <v>421</v>
      </c>
      <c r="G26" s="50">
        <f>+G20</f>
        <v>0</v>
      </c>
      <c r="I26" s="136" t="s">
        <v>422</v>
      </c>
      <c r="J26" s="25">
        <v>6.6769999999999996E-2</v>
      </c>
      <c r="K26" s="4">
        <f t="shared" si="1"/>
        <v>705889.30180999998</v>
      </c>
      <c r="L26" s="53">
        <f t="shared" si="2"/>
        <v>16827833.58814187</v>
      </c>
    </row>
    <row r="27" spans="1:12" x14ac:dyDescent="0.25">
      <c r="A27" s="22">
        <f t="shared" si="0"/>
        <v>9</v>
      </c>
      <c r="D27" s="22"/>
      <c r="G27" s="50"/>
      <c r="I27" s="136" t="s">
        <v>423</v>
      </c>
      <c r="J27" s="25">
        <v>6.1769999999999999E-2</v>
      </c>
      <c r="K27" s="4">
        <f t="shared" si="1"/>
        <v>653029.53680999996</v>
      </c>
      <c r="L27" s="53">
        <f t="shared" si="2"/>
        <v>17480863.124951869</v>
      </c>
    </row>
    <row r="28" spans="1:12" x14ac:dyDescent="0.25">
      <c r="A28" s="22">
        <f t="shared" si="0"/>
        <v>10</v>
      </c>
      <c r="B28" t="s">
        <v>196</v>
      </c>
      <c r="D28" s="22"/>
      <c r="G28" s="50"/>
      <c r="I28" s="136" t="s">
        <v>424</v>
      </c>
      <c r="J28" s="25">
        <v>5.713E-2</v>
      </c>
      <c r="K28" s="4">
        <f t="shared" si="1"/>
        <v>603975.67489000002</v>
      </c>
      <c r="L28" s="53">
        <f t="shared" si="2"/>
        <v>18084838.79984187</v>
      </c>
    </row>
    <row r="29" spans="1:12" x14ac:dyDescent="0.25">
      <c r="A29" s="22">
        <f t="shared" si="0"/>
        <v>11</v>
      </c>
      <c r="C29" t="s">
        <v>408</v>
      </c>
      <c r="D29" s="22" t="s">
        <v>425</v>
      </c>
      <c r="G29" s="50">
        <f>G21</f>
        <v>24735500</v>
      </c>
      <c r="I29" s="136" t="s">
        <v>426</v>
      </c>
      <c r="J29" s="25">
        <v>5.2850000000000001E-2</v>
      </c>
      <c r="K29" s="4">
        <f t="shared" si="1"/>
        <v>558727.71605000005</v>
      </c>
      <c r="L29" s="53">
        <f t="shared" si="2"/>
        <v>18643566.515891869</v>
      </c>
    </row>
    <row r="30" spans="1:12" x14ac:dyDescent="0.25">
      <c r="A30" s="22">
        <f t="shared" si="0"/>
        <v>12</v>
      </c>
      <c r="C30" t="s">
        <v>427</v>
      </c>
      <c r="D30" s="22" t="s">
        <v>428</v>
      </c>
      <c r="G30" s="54">
        <f>G23</f>
        <v>14163547</v>
      </c>
      <c r="I30" s="136" t="s">
        <v>429</v>
      </c>
      <c r="J30" s="25">
        <v>4.888E-2</v>
      </c>
      <c r="K30" s="4">
        <f t="shared" si="1"/>
        <v>516757.06264000002</v>
      </c>
      <c r="L30" s="53">
        <f t="shared" si="2"/>
        <v>19160323.578531869</v>
      </c>
    </row>
    <row r="31" spans="1:12" x14ac:dyDescent="0.25">
      <c r="A31" s="22">
        <f t="shared" si="0"/>
        <v>13</v>
      </c>
      <c r="C31" t="s">
        <v>430</v>
      </c>
      <c r="D31" s="22" t="s">
        <v>431</v>
      </c>
      <c r="G31" s="50">
        <f>+G29-G30</f>
        <v>10571953</v>
      </c>
      <c r="I31" s="136" t="s">
        <v>432</v>
      </c>
      <c r="J31" s="25">
        <v>4.5220000000000003E-2</v>
      </c>
      <c r="K31" s="4">
        <f t="shared" si="1"/>
        <v>478063.71466000006</v>
      </c>
      <c r="L31" s="53">
        <f t="shared" si="2"/>
        <v>19638387.293191869</v>
      </c>
    </row>
    <row r="32" spans="1:12" x14ac:dyDescent="0.25">
      <c r="A32" s="22">
        <f t="shared" si="0"/>
        <v>14</v>
      </c>
      <c r="C32" t="s">
        <v>433</v>
      </c>
      <c r="D32" s="22" t="s">
        <v>411</v>
      </c>
      <c r="G32" s="66">
        <v>0</v>
      </c>
      <c r="I32" s="136" t="s">
        <v>434</v>
      </c>
      <c r="J32" s="25">
        <v>4.462E-2</v>
      </c>
      <c r="K32" s="4">
        <f t="shared" si="1"/>
        <v>471720.54285999999</v>
      </c>
      <c r="L32" s="53">
        <f t="shared" si="2"/>
        <v>20110107.83605187</v>
      </c>
    </row>
    <row r="33" spans="1:12" x14ac:dyDescent="0.25">
      <c r="A33" s="22">
        <f t="shared" si="0"/>
        <v>15</v>
      </c>
      <c r="C33" t="s">
        <v>435</v>
      </c>
      <c r="D33" s="22" t="s">
        <v>436</v>
      </c>
      <c r="G33" s="50">
        <f>+G31*G32</f>
        <v>0</v>
      </c>
      <c r="I33" s="136" t="s">
        <v>437</v>
      </c>
      <c r="J33" s="25">
        <v>4.4609999999999997E-2</v>
      </c>
      <c r="K33" s="4">
        <f t="shared" si="1"/>
        <v>471614.82332999998</v>
      </c>
      <c r="L33" s="53">
        <f t="shared" si="2"/>
        <v>20581722.65938187</v>
      </c>
    </row>
    <row r="34" spans="1:12" x14ac:dyDescent="0.25">
      <c r="A34" s="22">
        <f t="shared" si="0"/>
        <v>16</v>
      </c>
      <c r="C34" t="s">
        <v>438</v>
      </c>
      <c r="D34" s="22" t="s">
        <v>411</v>
      </c>
      <c r="G34" s="25">
        <v>0</v>
      </c>
      <c r="I34" s="136" t="s">
        <v>439</v>
      </c>
      <c r="J34" s="25">
        <v>4.462E-2</v>
      </c>
      <c r="K34" s="4">
        <f t="shared" si="1"/>
        <v>471720.54285999999</v>
      </c>
      <c r="L34" s="53">
        <f t="shared" si="2"/>
        <v>21053443.202241872</v>
      </c>
    </row>
    <row r="35" spans="1:12" x14ac:dyDescent="0.25">
      <c r="A35" s="22">
        <f t="shared" si="0"/>
        <v>17</v>
      </c>
      <c r="C35" t="s">
        <v>440</v>
      </c>
      <c r="D35" s="22" t="s">
        <v>411</v>
      </c>
      <c r="G35" s="66">
        <v>0</v>
      </c>
      <c r="I35" s="136" t="s">
        <v>441</v>
      </c>
      <c r="J35" s="25">
        <v>4.4609999999999997E-2</v>
      </c>
      <c r="K35" s="4">
        <f t="shared" si="1"/>
        <v>471614.82332999998</v>
      </c>
      <c r="L35" s="53">
        <f t="shared" si="2"/>
        <v>21525058.025571872</v>
      </c>
    </row>
    <row r="36" spans="1:12" x14ac:dyDescent="0.25">
      <c r="A36" s="22">
        <f t="shared" si="0"/>
        <v>18</v>
      </c>
      <c r="C36" t="s">
        <v>442</v>
      </c>
      <c r="D36" s="22" t="s">
        <v>443</v>
      </c>
      <c r="G36" s="25">
        <f>+G34+G35</f>
        <v>0</v>
      </c>
      <c r="I36" s="136" t="s">
        <v>444</v>
      </c>
      <c r="J36" s="25">
        <v>4.462E-2</v>
      </c>
      <c r="K36" s="4">
        <f t="shared" si="1"/>
        <v>471720.54285999999</v>
      </c>
      <c r="L36" s="53">
        <f t="shared" si="2"/>
        <v>21996778.568431873</v>
      </c>
    </row>
    <row r="37" spans="1:12" x14ac:dyDescent="0.25">
      <c r="A37" s="22">
        <f t="shared" si="0"/>
        <v>19</v>
      </c>
      <c r="C37" t="s">
        <v>196</v>
      </c>
      <c r="D37" s="22" t="s">
        <v>445</v>
      </c>
      <c r="G37" s="50">
        <f>ROUND(G33*G36,0)</f>
        <v>0</v>
      </c>
      <c r="I37" s="136" t="s">
        <v>446</v>
      </c>
      <c r="J37" s="25">
        <v>4.4609999999999997E-2</v>
      </c>
      <c r="K37" s="4">
        <f t="shared" si="1"/>
        <v>471614.82332999998</v>
      </c>
      <c r="L37" s="53">
        <f t="shared" si="2"/>
        <v>22468393.391761873</v>
      </c>
    </row>
    <row r="38" spans="1:12" x14ac:dyDescent="0.25">
      <c r="A38" s="22">
        <f t="shared" si="0"/>
        <v>20</v>
      </c>
      <c r="D38" s="22"/>
      <c r="G38" s="50"/>
      <c r="I38" s="136" t="s">
        <v>447</v>
      </c>
      <c r="J38" s="25">
        <v>4.462E-2</v>
      </c>
      <c r="K38" s="4">
        <f t="shared" si="1"/>
        <v>471720.54285999999</v>
      </c>
      <c r="L38" s="53">
        <f t="shared" si="2"/>
        <v>22940113.934621874</v>
      </c>
    </row>
    <row r="39" spans="1:12" x14ac:dyDescent="0.25">
      <c r="A39" s="22">
        <f t="shared" si="0"/>
        <v>21</v>
      </c>
      <c r="B39" t="s">
        <v>448</v>
      </c>
      <c r="D39" s="22"/>
      <c r="G39" s="50"/>
      <c r="I39" s="136" t="s">
        <v>449</v>
      </c>
      <c r="J39" s="25">
        <v>4.4609999999999997E-2</v>
      </c>
      <c r="K39" s="4">
        <f t="shared" si="1"/>
        <v>471614.82332999998</v>
      </c>
      <c r="L39" s="53">
        <f t="shared" si="2"/>
        <v>23411728.757951874</v>
      </c>
    </row>
    <row r="40" spans="1:12" x14ac:dyDescent="0.25">
      <c r="A40" s="22">
        <f t="shared" si="0"/>
        <v>22</v>
      </c>
      <c r="C40" t="s">
        <v>408</v>
      </c>
      <c r="D40" s="22" t="s">
        <v>425</v>
      </c>
      <c r="G40" s="50">
        <f>G21</f>
        <v>24735500</v>
      </c>
      <c r="I40" s="136" t="s">
        <v>450</v>
      </c>
      <c r="J40" s="25">
        <v>4.462E-2</v>
      </c>
      <c r="K40" s="4">
        <f t="shared" si="1"/>
        <v>471720.54285999999</v>
      </c>
      <c r="L40" s="53">
        <f t="shared" si="2"/>
        <v>23883449.300811876</v>
      </c>
    </row>
    <row r="41" spans="1:12" x14ac:dyDescent="0.25">
      <c r="A41" s="22">
        <f t="shared" si="0"/>
        <v>23</v>
      </c>
      <c r="C41" t="s">
        <v>427</v>
      </c>
      <c r="D41" s="22" t="s">
        <v>428</v>
      </c>
      <c r="G41" s="50">
        <f>G23</f>
        <v>14163547</v>
      </c>
      <c r="I41" s="136" t="s">
        <v>451</v>
      </c>
      <c r="J41" s="25">
        <v>4.4609999999999997E-2</v>
      </c>
      <c r="K41" s="4">
        <f t="shared" si="1"/>
        <v>471614.82332999998</v>
      </c>
      <c r="L41" s="53">
        <f t="shared" si="2"/>
        <v>24355064.124141876</v>
      </c>
    </row>
    <row r="42" spans="1:12" x14ac:dyDescent="0.25">
      <c r="A42" s="22">
        <f t="shared" si="0"/>
        <v>24</v>
      </c>
      <c r="C42" t="s">
        <v>452</v>
      </c>
      <c r="D42" s="22" t="s">
        <v>453</v>
      </c>
      <c r="G42" s="54">
        <f>G37</f>
        <v>0</v>
      </c>
      <c r="I42" s="136" t="s">
        <v>454</v>
      </c>
      <c r="J42" s="25">
        <v>4.462E-2</v>
      </c>
      <c r="K42" s="4">
        <f t="shared" si="1"/>
        <v>471720.54285999999</v>
      </c>
      <c r="L42" s="53">
        <f t="shared" si="2"/>
        <v>24826784.667001877</v>
      </c>
    </row>
    <row r="43" spans="1:12" x14ac:dyDescent="0.25">
      <c r="A43" s="22">
        <f t="shared" si="0"/>
        <v>25</v>
      </c>
      <c r="C43" t="s">
        <v>455</v>
      </c>
      <c r="D43" s="22" t="s">
        <v>456</v>
      </c>
      <c r="G43" s="50">
        <f>+G40-G41-G42</f>
        <v>10571953</v>
      </c>
      <c r="I43" s="136" t="s">
        <v>457</v>
      </c>
      <c r="J43" s="25">
        <v>4.4609999999999997E-2</v>
      </c>
      <c r="K43" s="4">
        <f t="shared" si="1"/>
        <v>471614.82332999998</v>
      </c>
      <c r="L43" s="53">
        <f t="shared" si="2"/>
        <v>25298399.490331877</v>
      </c>
    </row>
    <row r="44" spans="1:12" x14ac:dyDescent="0.25">
      <c r="A44" s="22">
        <f t="shared" si="0"/>
        <v>26</v>
      </c>
      <c r="C44" t="s">
        <v>458</v>
      </c>
      <c r="D44" s="22" t="s">
        <v>459</v>
      </c>
      <c r="G44" s="66">
        <f>J24</f>
        <v>3.7499999999999999E-2</v>
      </c>
      <c r="I44" s="136" t="s">
        <v>460</v>
      </c>
      <c r="J44" s="66">
        <v>2.231E-2</v>
      </c>
      <c r="K44" s="35">
        <f t="shared" si="1"/>
        <v>235860.27142999999</v>
      </c>
      <c r="L44" s="53">
        <f t="shared" si="2"/>
        <v>25534259.761761878</v>
      </c>
    </row>
    <row r="45" spans="1:12" ht="15.75" thickBot="1" x14ac:dyDescent="0.3">
      <c r="A45" s="22">
        <f t="shared" si="0"/>
        <v>27</v>
      </c>
      <c r="C45" t="s">
        <v>448</v>
      </c>
      <c r="D45" s="22" t="s">
        <v>461</v>
      </c>
      <c r="G45" s="50">
        <f>ROUND(G43*G44,0)</f>
        <v>396448</v>
      </c>
      <c r="I45" s="55"/>
      <c r="J45" s="301">
        <f>SUM(J24:J44)</f>
        <v>1.0000000000000002</v>
      </c>
      <c r="K45" s="57">
        <f>SUM(K24:K44)</f>
        <v>10571953</v>
      </c>
      <c r="L45" s="58"/>
    </row>
    <row r="46" spans="1:12" x14ac:dyDescent="0.25">
      <c r="A46" s="22">
        <f t="shared" si="0"/>
        <v>28</v>
      </c>
      <c r="D46" s="22"/>
      <c r="G46" s="50"/>
    </row>
    <row r="47" spans="1:12" x14ac:dyDescent="0.25">
      <c r="A47" s="22">
        <f t="shared" si="0"/>
        <v>29</v>
      </c>
      <c r="C47" t="s">
        <v>477</v>
      </c>
      <c r="D47" s="22" t="s">
        <v>411</v>
      </c>
      <c r="E47" t="s">
        <v>378</v>
      </c>
      <c r="G47" s="68">
        <f>Input_sheet!Q36</f>
        <v>0</v>
      </c>
      <c r="K47" s="4"/>
    </row>
    <row r="48" spans="1:12" x14ac:dyDescent="0.25">
      <c r="A48" s="22">
        <f t="shared" si="0"/>
        <v>30</v>
      </c>
      <c r="C48" t="s">
        <v>117</v>
      </c>
      <c r="D48" s="22" t="str">
        <f>CONCATENATE('FY 2026 -group c'!$N$7,", Line 7",", Col ",'FY 2026 -group c'!J17)</f>
        <v>Page 1 of 5, Line 7, Col (a)</v>
      </c>
      <c r="G48" s="4">
        <f>+'FY 2026 -group c'!J28</f>
        <v>798759.99926187063</v>
      </c>
    </row>
    <row r="49" spans="1:11" x14ac:dyDescent="0.25">
      <c r="D49" s="22"/>
      <c r="G49" s="50"/>
      <c r="K49" s="4"/>
    </row>
    <row r="50" spans="1:11" ht="15.75" thickBot="1" x14ac:dyDescent="0.3">
      <c r="A50" s="22">
        <f>+A48+1</f>
        <v>31</v>
      </c>
      <c r="C50" t="s">
        <v>463</v>
      </c>
      <c r="D50" s="22" t="s">
        <v>464</v>
      </c>
      <c r="G50" s="59">
        <f>+G23+G37+G45+G47+G48-G26</f>
        <v>15358754.999261871</v>
      </c>
      <c r="K50" s="4"/>
    </row>
    <row r="51" spans="1:11" ht="15.75" thickTop="1" x14ac:dyDescent="0.25"/>
    <row r="52" spans="1:11" ht="48" customHeight="1" x14ac:dyDescent="0.25">
      <c r="B52" t="s">
        <v>378</v>
      </c>
      <c r="C52" s="540" t="s">
        <v>525</v>
      </c>
      <c r="D52" s="540"/>
      <c r="E52" s="540"/>
      <c r="F52" s="540"/>
      <c r="G52" s="540"/>
    </row>
    <row r="58" spans="1:11" x14ac:dyDescent="0.25">
      <c r="E58" s="27"/>
      <c r="F58" s="100"/>
      <c r="G58" s="4"/>
    </row>
    <row r="59" spans="1:11" x14ac:dyDescent="0.25">
      <c r="E59" s="27"/>
      <c r="F59" s="28"/>
      <c r="G59" s="4"/>
    </row>
    <row r="60" spans="1:11" x14ac:dyDescent="0.25">
      <c r="E60" s="27"/>
      <c r="F60" s="28"/>
      <c r="G60" s="32"/>
    </row>
    <row r="62" spans="1:11" x14ac:dyDescent="0.25">
      <c r="G62" s="103"/>
    </row>
  </sheetData>
  <mergeCells count="6">
    <mergeCell ref="C52:G52"/>
    <mergeCell ref="A9:L9"/>
    <mergeCell ref="A10:L10"/>
    <mergeCell ref="A11:L11"/>
    <mergeCell ref="A12:L12"/>
    <mergeCell ref="I19:L19"/>
  </mergeCells>
  <printOptions horizontalCentered="1"/>
  <pageMargins left="0.5" right="0.5" top="1.25" bottom="0.5" header="0.3" footer="0.3"/>
  <pageSetup scale="68"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534DE-1892-456D-B23D-A5B1E2DE197D}">
  <sheetPr>
    <tabColor rgb="FF92D050"/>
    <pageSetUpPr fitToPage="1"/>
  </sheetPr>
  <dimension ref="A1:O73"/>
  <sheetViews>
    <sheetView view="pageBreakPreview" zoomScale="60" zoomScaleNormal="100" workbookViewId="0"/>
  </sheetViews>
  <sheetFormatPr defaultColWidth="8.85546875" defaultRowHeight="15" x14ac:dyDescent="0.25"/>
  <cols>
    <col min="1" max="1" width="6.7109375" style="22" customWidth="1"/>
    <col min="2" max="2" width="3.42578125" customWidth="1"/>
    <col min="3" max="3" width="50.5703125" customWidth="1"/>
    <col min="4" max="4" width="17.42578125" customWidth="1"/>
    <col min="5" max="5" width="19" customWidth="1"/>
    <col min="6" max="6" width="2.42578125" customWidth="1"/>
    <col min="7" max="7" width="17.28515625" customWidth="1"/>
    <col min="8" max="8" width="14.85546875" hidden="1" customWidth="1"/>
    <col min="9" max="10" width="14.5703125" customWidth="1"/>
  </cols>
  <sheetData>
    <row r="1" spans="1:15" x14ac:dyDescent="0.25">
      <c r="G1" s="7" t="s">
        <v>268</v>
      </c>
      <c r="J1" s="7"/>
    </row>
    <row r="2" spans="1:15" x14ac:dyDescent="0.25">
      <c r="G2" s="7" t="s">
        <v>269</v>
      </c>
      <c r="J2" s="7"/>
    </row>
    <row r="3" spans="1:15" x14ac:dyDescent="0.25">
      <c r="G3" s="7" t="s">
        <v>508</v>
      </c>
      <c r="J3" s="7"/>
    </row>
    <row r="4" spans="1:15" x14ac:dyDescent="0.25">
      <c r="G4" s="7" t="s">
        <v>509</v>
      </c>
      <c r="J4" s="7"/>
    </row>
    <row r="5" spans="1:15" x14ac:dyDescent="0.25">
      <c r="G5" s="7" t="s">
        <v>272</v>
      </c>
      <c r="J5" s="7"/>
    </row>
    <row r="6" spans="1:15" x14ac:dyDescent="0.25">
      <c r="G6" s="7" t="s">
        <v>273</v>
      </c>
      <c r="J6" s="7"/>
    </row>
    <row r="7" spans="1:15" x14ac:dyDescent="0.25">
      <c r="G7" s="7" t="str">
        <f>+Index!C17</f>
        <v>Page 3 of 5</v>
      </c>
      <c r="J7" s="7"/>
    </row>
    <row r="9" spans="1:15" x14ac:dyDescent="0.25">
      <c r="A9" s="529" t="str">
        <f>+Index!G8</f>
        <v>The Narragansett Electric Company</v>
      </c>
      <c r="B9" s="529"/>
      <c r="C9" s="529"/>
      <c r="D9" s="529"/>
      <c r="E9" s="529"/>
      <c r="F9" s="529"/>
      <c r="G9" s="529"/>
      <c r="H9" s="6"/>
    </row>
    <row r="10" spans="1:15" x14ac:dyDescent="0.25">
      <c r="A10" s="529" t="str">
        <f>+Index!G9</f>
        <v>d/b/a Rhode Island Energy</v>
      </c>
      <c r="B10" s="529"/>
      <c r="C10" s="529"/>
      <c r="D10" s="529"/>
      <c r="E10" s="529"/>
      <c r="F10" s="529"/>
      <c r="G10" s="529"/>
      <c r="H10" s="6"/>
    </row>
    <row r="11" spans="1:15" x14ac:dyDescent="0.25">
      <c r="A11" s="529" t="str">
        <f>+Index!G10</f>
        <v>FY 2026 Gas ISR Revenue Requirement Plan Reconciliation Filing</v>
      </c>
      <c r="B11" s="529"/>
      <c r="C11" s="529"/>
      <c r="D11" s="529"/>
      <c r="E11" s="529"/>
      <c r="F11" s="529"/>
      <c r="G11" s="529"/>
      <c r="H11" s="6"/>
    </row>
    <row r="12" spans="1:15" x14ac:dyDescent="0.25">
      <c r="A12" s="529" t="str">
        <f>+Index!A17</f>
        <v>Calculation of Net Deferred Tax Reserve Proration on FY 2026 Incremental Capital Investments</v>
      </c>
      <c r="B12" s="529"/>
      <c r="C12" s="529"/>
      <c r="D12" s="529"/>
      <c r="E12" s="529"/>
      <c r="F12" s="529"/>
      <c r="G12" s="529"/>
      <c r="H12" s="6"/>
    </row>
    <row r="13" spans="1:15" x14ac:dyDescent="0.25">
      <c r="J13" s="143"/>
      <c r="K13" s="143"/>
      <c r="O13" s="143"/>
    </row>
    <row r="15" spans="1:15" x14ac:dyDescent="0.25">
      <c r="G15" s="19" t="s">
        <v>9</v>
      </c>
      <c r="H15" s="19"/>
      <c r="I15" s="22"/>
      <c r="J15" s="19"/>
      <c r="K15" s="22"/>
      <c r="L15" s="22"/>
      <c r="M15" s="19"/>
      <c r="N15" s="22"/>
    </row>
    <row r="16" spans="1:15" ht="30" x14ac:dyDescent="0.25">
      <c r="A16" s="22" t="s">
        <v>163</v>
      </c>
      <c r="G16" s="138" t="s">
        <v>524</v>
      </c>
      <c r="H16" s="138" t="s">
        <v>468</v>
      </c>
      <c r="J16" s="19"/>
    </row>
    <row r="17" spans="1:10" x14ac:dyDescent="0.25">
      <c r="A17" s="11" t="s">
        <v>164</v>
      </c>
      <c r="B17" s="6"/>
      <c r="C17" s="6" t="s">
        <v>194</v>
      </c>
    </row>
    <row r="18" spans="1:10" ht="30" customHeight="1" x14ac:dyDescent="0.25">
      <c r="A18" s="22">
        <v>1</v>
      </c>
      <c r="C18" t="s">
        <v>195</v>
      </c>
      <c r="D18" s="527" t="str">
        <f>CONCATENATE('FY 2026 -group c'!N7,", Line ",'FY 2026 -group c'!A38,", Col ",'FY 2026 -group c'!J17)</f>
        <v>Page 1 of 5, Line 12, Col (a)</v>
      </c>
      <c r="E18" s="527"/>
      <c r="G18" s="4">
        <f>+'FY 2026 -group c'!J39</f>
        <v>739591.45</v>
      </c>
      <c r="H18" s="4" t="e">
        <f>+'FY 2026 -group c'!#REF!</f>
        <v>#REF!</v>
      </c>
      <c r="I18" s="103"/>
      <c r="J18" s="4"/>
    </row>
    <row r="19" spans="1:10" x14ac:dyDescent="0.25">
      <c r="A19" s="22">
        <f t="shared" ref="A19:A24" si="0">+A18+1</f>
        <v>2</v>
      </c>
      <c r="C19" t="s">
        <v>196</v>
      </c>
      <c r="D19" s="527" t="str">
        <f>CONCATENATE("- ",'FY2026 Tax Depr GrpC Above Cap'!L7,", Col ",'FY2026 Tax Depr GrpC Above Cap'!G17,", Line ",'FY2026 Tax Depr GrpC Above Cap'!A37)</f>
        <v>- Page 2 of 5, Col (a), Line 19</v>
      </c>
      <c r="E19" s="527"/>
      <c r="G19" s="46"/>
      <c r="I19" s="103"/>
      <c r="J19" s="46"/>
    </row>
    <row r="20" spans="1:10" x14ac:dyDescent="0.25">
      <c r="A20" s="22">
        <f t="shared" si="0"/>
        <v>3</v>
      </c>
      <c r="C20" t="s">
        <v>197</v>
      </c>
      <c r="D20" s="528" t="str">
        <f>CONCATENATE("- ",'FY2026 Tax Depr GrpC Above Cap'!L7,", Col ",'FY2026 Tax Depr GrpC Above Cap'!G17,", Line ",'FY2026 Tax Depr GrpC Above Cap'!A45)</f>
        <v>- Page 2 of 5, Col (a), Line 27</v>
      </c>
      <c r="E20" s="528"/>
      <c r="G20" s="4">
        <f>-'FY2026 Tax Depr GrpC Above Cap'!K24</f>
        <v>-396448.23749999999</v>
      </c>
      <c r="H20" s="4">
        <f>-'FY2026 Tax Depr GrpC Above Cap'!K25</f>
        <v>-763189.28707000008</v>
      </c>
      <c r="I20" s="103"/>
      <c r="J20" s="4"/>
    </row>
    <row r="21" spans="1:10" x14ac:dyDescent="0.25">
      <c r="A21" s="22">
        <f t="shared" si="0"/>
        <v>4</v>
      </c>
      <c r="C21" t="s">
        <v>480</v>
      </c>
      <c r="D21" s="527" t="str">
        <f>CONCATENATE("- ",'FY2026 Tax Depr GrpC Above Cap'!L7,", Col ",'FY2026 Tax Depr GrpC Above Cap'!G17,", Line ",'FY2026 Tax Depr GrpC Above Cap'!A47)</f>
        <v>- Page 2 of 5, Col (a), Line 29</v>
      </c>
      <c r="E21" s="527"/>
      <c r="G21" s="4">
        <f>+'FY2026 Tax Depr GrpC Above Cap'!G47</f>
        <v>0</v>
      </c>
      <c r="I21" s="103"/>
      <c r="J21" s="4"/>
    </row>
    <row r="22" spans="1:10" x14ac:dyDescent="0.25">
      <c r="A22" s="22">
        <f t="shared" si="0"/>
        <v>5</v>
      </c>
      <c r="C22" t="s">
        <v>199</v>
      </c>
      <c r="D22" s="526" t="str">
        <f>CONCATENATE("Sum of Lines ",A18," through ",A21)</f>
        <v>Sum of Lines 1 through 4</v>
      </c>
      <c r="E22" s="526"/>
      <c r="G22" s="140">
        <f>SUM(G18:G21)</f>
        <v>343143.21249999997</v>
      </c>
      <c r="H22" s="4" t="e">
        <f>SUM(H18:H21)</f>
        <v>#REF!</v>
      </c>
      <c r="I22" s="103"/>
      <c r="J22" s="4"/>
    </row>
    <row r="23" spans="1:10" x14ac:dyDescent="0.25">
      <c r="A23" s="22">
        <f t="shared" si="0"/>
        <v>6</v>
      </c>
      <c r="C23" t="s">
        <v>200</v>
      </c>
      <c r="D23" s="526"/>
      <c r="E23" s="526"/>
      <c r="G23" s="131">
        <v>0.21</v>
      </c>
      <c r="H23" s="131">
        <v>0.21</v>
      </c>
      <c r="J23" s="131"/>
    </row>
    <row r="24" spans="1:10" x14ac:dyDescent="0.25">
      <c r="A24" s="22">
        <f t="shared" si="0"/>
        <v>7</v>
      </c>
      <c r="C24" t="s">
        <v>201</v>
      </c>
      <c r="D24" s="526" t="str">
        <f>CONCATENATE("Line ", A22, " × Line ", A23)</f>
        <v>Line 5 × Line 6</v>
      </c>
      <c r="E24" s="526"/>
      <c r="G24" s="140">
        <f>+G22*G23</f>
        <v>72060.074624999994</v>
      </c>
      <c r="H24" s="4" t="e">
        <f>+H22*H23</f>
        <v>#REF!</v>
      </c>
      <c r="I24" s="103"/>
      <c r="J24" s="4"/>
    </row>
    <row r="25" spans="1:10" x14ac:dyDescent="0.25">
      <c r="D25" s="526"/>
      <c r="E25" s="526"/>
    </row>
    <row r="26" spans="1:10" x14ac:dyDescent="0.25">
      <c r="C26" t="s">
        <v>202</v>
      </c>
      <c r="D26" s="526"/>
      <c r="E26" s="526"/>
    </row>
    <row r="27" spans="1:10" x14ac:dyDescent="0.25">
      <c r="A27" s="22">
        <f>+A24+1</f>
        <v>8</v>
      </c>
      <c r="C27" t="s">
        <v>203</v>
      </c>
      <c r="D27" s="527" t="str">
        <f>CONCATENATE(,'FY2026 Tax Depr GrpC Above Cap'!L7," , Line ",'FY2026 Tax Depr GrpC Above Cap'!A23," ,Col ",'FY2025 Tax Depr GrpA Above Cap'!G17,", Then = 0")</f>
        <v>Page 2 of 5 , Line 5 ,Col (a), Then = 0</v>
      </c>
      <c r="E27" s="527"/>
      <c r="G27" s="4">
        <f>-'FY2026 Tax Depr GrpC Above Cap'!G23</f>
        <v>-14163547</v>
      </c>
      <c r="I27" s="103"/>
    </row>
    <row r="28" spans="1:10" x14ac:dyDescent="0.25">
      <c r="A28" s="22">
        <f t="shared" ref="A28:A32" si="1">+A27+1</f>
        <v>9</v>
      </c>
      <c r="C28" t="s">
        <v>470</v>
      </c>
      <c r="D28" s="527" t="str">
        <f>CONCATENATE(,'FY2026 Tax Depr GrpC Above Cap'!L7," , Line ",'FY2026 Tax Depr GrpC Above Cap'!A26," ,Col ",'FY2025 Tax Depr GrpA Above Cap'!G17,", Then = 0")</f>
        <v>Page 2 of 5 , Line 8 ,Col (a), Then = 0</v>
      </c>
      <c r="E28" s="527"/>
      <c r="G28" s="4">
        <f>+'FY2026 Tax Depr GrpC Above Cap'!G26</f>
        <v>0</v>
      </c>
      <c r="I28" s="103"/>
    </row>
    <row r="29" spans="1:10" x14ac:dyDescent="0.25">
      <c r="A29" s="22">
        <f t="shared" si="1"/>
        <v>10</v>
      </c>
      <c r="C29" t="s">
        <v>117</v>
      </c>
      <c r="D29" s="527" t="str">
        <f>CONCATENATE("- ",'FY 2026 -group c'!N7," , Line ",'FY 2026 -group c'!A28," ,Col ",'FY 2026 -group c'!J17,", Then = 0")</f>
        <v>- Page 1 of 5 , Line 7 ,Col (a), Then = 0</v>
      </c>
      <c r="E29" s="527"/>
      <c r="G29" s="4">
        <f>-'FY 2026 -group c'!J28</f>
        <v>-798759.99926187063</v>
      </c>
      <c r="I29" s="103"/>
    </row>
    <row r="30" spans="1:10" x14ac:dyDescent="0.25">
      <c r="A30" s="22">
        <f>+A29+1</f>
        <v>11</v>
      </c>
      <c r="C30" t="s">
        <v>199</v>
      </c>
      <c r="D30" s="526" t="str">
        <f xml:space="preserve"> CONCATENATE("Line ", A27, " + Line ", A28, " + Line ",A29)</f>
        <v>Line 8 + Line 9 + Line 10</v>
      </c>
      <c r="E30" s="526"/>
      <c r="G30" s="140">
        <f>SUM(G27:G29)</f>
        <v>-14962306.999261871</v>
      </c>
      <c r="H30" s="4">
        <f>SUM(H27:H29)</f>
        <v>0</v>
      </c>
      <c r="I30" s="103"/>
      <c r="J30" s="4"/>
    </row>
    <row r="31" spans="1:10" x14ac:dyDescent="0.25">
      <c r="A31" s="22">
        <f t="shared" si="1"/>
        <v>12</v>
      </c>
      <c r="C31" t="s">
        <v>200</v>
      </c>
      <c r="D31" s="526"/>
      <c r="E31" s="526"/>
      <c r="G31" s="131">
        <v>0.21</v>
      </c>
      <c r="H31" s="131">
        <v>0.21</v>
      </c>
      <c r="J31" s="131"/>
    </row>
    <row r="32" spans="1:10" x14ac:dyDescent="0.25">
      <c r="A32" s="22">
        <f t="shared" si="1"/>
        <v>13</v>
      </c>
      <c r="C32" t="s">
        <v>201</v>
      </c>
      <c r="D32" s="526" t="str">
        <f>CONCATENATE("Line ", A30, " × Line ", A31)</f>
        <v>Line 11 × Line 12</v>
      </c>
      <c r="E32" s="526"/>
      <c r="G32" s="140">
        <f t="shared" ref="G32:H32" si="2">G30*G31</f>
        <v>-3142084.4698449927</v>
      </c>
      <c r="H32" s="4">
        <f t="shared" si="2"/>
        <v>0</v>
      </c>
      <c r="J32" s="4"/>
    </row>
    <row r="33" spans="1:10" x14ac:dyDescent="0.25">
      <c r="D33" s="526"/>
      <c r="E33" s="526"/>
    </row>
    <row r="34" spans="1:10" x14ac:dyDescent="0.25">
      <c r="A34" s="22">
        <f>+A32+1</f>
        <v>14</v>
      </c>
      <c r="C34" t="s">
        <v>205</v>
      </c>
      <c r="D34" s="526" t="str">
        <f>CONCATENATE("Line ", A24, " + Line ", A32)</f>
        <v>Line 7 + Line 13</v>
      </c>
      <c r="E34" s="526"/>
      <c r="G34" s="4">
        <f>+G32+G24</f>
        <v>-3070024.3952199928</v>
      </c>
      <c r="H34" s="4" t="e">
        <f>+H32+H24</f>
        <v>#REF!</v>
      </c>
      <c r="I34" s="103"/>
      <c r="J34" s="4"/>
    </row>
    <row r="35" spans="1:10" x14ac:dyDescent="0.25">
      <c r="A35" s="22">
        <f>+A34+1</f>
        <v>15</v>
      </c>
      <c r="C35" t="s">
        <v>206</v>
      </c>
      <c r="D35" s="526" t="str">
        <f>CONCATENATE("- ",'FY 2026 -group c'!N7,", Line ",'FY 2026 -group c'!A44," ,Col ",'FY 2026 -group c'!J17)</f>
        <v>- Page 1 of 5, Line 17 ,Col (a)</v>
      </c>
      <c r="E35" s="526"/>
      <c r="G35" s="4">
        <f>+'FY 2026 -group c'!J44</f>
        <v>0</v>
      </c>
      <c r="H35" s="4"/>
      <c r="I35" s="103"/>
      <c r="J35" s="4"/>
    </row>
    <row r="36" spans="1:10" x14ac:dyDescent="0.25">
      <c r="A36" s="22">
        <f>+A35+1</f>
        <v>16</v>
      </c>
      <c r="C36" t="s">
        <v>207</v>
      </c>
      <c r="D36" s="526" t="str">
        <f>CONCATENATE("Line ", A34, " + Line ", A35)</f>
        <v>Line 14 + Line 15</v>
      </c>
      <c r="E36" s="526"/>
      <c r="G36" s="140">
        <f t="shared" ref="G36:H36" si="3">+G35+G34</f>
        <v>-3070024.3952199928</v>
      </c>
      <c r="H36" s="4" t="e">
        <f t="shared" si="3"/>
        <v>#REF!</v>
      </c>
      <c r="J36" s="4"/>
    </row>
    <row r="37" spans="1:10" x14ac:dyDescent="0.25">
      <c r="D37" s="526"/>
      <c r="E37" s="526"/>
    </row>
    <row r="38" spans="1:10" x14ac:dyDescent="0.25">
      <c r="C38" t="s">
        <v>481</v>
      </c>
      <c r="D38" s="526"/>
      <c r="E38" s="526"/>
    </row>
    <row r="39" spans="1:10" x14ac:dyDescent="0.25">
      <c r="A39" s="22">
        <f>+A36+1</f>
        <v>17</v>
      </c>
      <c r="C39" t="s">
        <v>209</v>
      </c>
      <c r="D39" s="526" t="str">
        <f>CONCATENATE("Line ", A22)</f>
        <v>Line 5</v>
      </c>
      <c r="E39" s="526"/>
      <c r="G39" s="4">
        <f>G22</f>
        <v>343143.21249999997</v>
      </c>
      <c r="H39" s="4" t="e">
        <f>H22</f>
        <v>#REF!</v>
      </c>
      <c r="I39" s="103"/>
      <c r="J39" s="4"/>
    </row>
    <row r="40" spans="1:10" x14ac:dyDescent="0.25">
      <c r="A40" s="22">
        <f>+A39+1</f>
        <v>18</v>
      </c>
      <c r="C40" t="s">
        <v>210</v>
      </c>
      <c r="D40" s="526" t="str">
        <f>CONCATENATE("Line ", A30)</f>
        <v>Line 11</v>
      </c>
      <c r="E40" s="526"/>
      <c r="G40" s="4">
        <f>G30</f>
        <v>-14962306.999261871</v>
      </c>
      <c r="H40" s="4">
        <f>H30</f>
        <v>0</v>
      </c>
      <c r="I40" s="103"/>
      <c r="J40" s="4"/>
    </row>
    <row r="41" spans="1:10" x14ac:dyDescent="0.25">
      <c r="A41" s="22">
        <f>+A40+1</f>
        <v>19</v>
      </c>
      <c r="C41" t="s">
        <v>211</v>
      </c>
      <c r="D41" s="526" t="str">
        <f>CONCATENATE("Line ", A39, " + Line ", A40)</f>
        <v>Line 17 + Line 18</v>
      </c>
      <c r="E41" s="526"/>
      <c r="G41" s="140">
        <f>SUM(G39:G40)</f>
        <v>-14619163.786761871</v>
      </c>
      <c r="H41" s="4" t="e">
        <f>SUM(H39:H40)</f>
        <v>#REF!</v>
      </c>
      <c r="I41" s="103"/>
      <c r="J41" s="4"/>
    </row>
    <row r="42" spans="1:10" x14ac:dyDescent="0.25">
      <c r="D42" s="526"/>
      <c r="E42" s="526"/>
    </row>
    <row r="43" spans="1:10" ht="14.1" customHeight="1" x14ac:dyDescent="0.25">
      <c r="A43" s="22">
        <f>+A41+1</f>
        <v>20</v>
      </c>
      <c r="C43" t="s">
        <v>482</v>
      </c>
      <c r="D43" s="527" t="str">
        <f>CONCATENATE("- ",'FY 2026 -group c'!N7,", Line ",'FY 2026 -group c'!A44,", Col ",'FY 2026 -group c'!J17," ÷ 21%")</f>
        <v>- Page 1 of 5, Line 17, Col (a) ÷ 21%</v>
      </c>
      <c r="E43" s="527"/>
      <c r="G43" s="4">
        <f>-'FY 2026 -group c'!J44/0.21</f>
        <v>0</v>
      </c>
      <c r="H43" s="4" t="e">
        <f>-'FY 2026 -group c'!#REF!/0.21</f>
        <v>#REF!</v>
      </c>
      <c r="J43" s="4"/>
    </row>
    <row r="44" spans="1:10" x14ac:dyDescent="0.25">
      <c r="A44" s="22">
        <f>+A43+1</f>
        <v>21</v>
      </c>
      <c r="C44" t="s">
        <v>522</v>
      </c>
      <c r="D44" s="526" t="str">
        <f>CONCATENATE("(Line ", A40, " ÷ Line ", A41, " ) × Line ", A43)</f>
        <v>(Line 18 ÷ Line 19 ) × Line 20</v>
      </c>
      <c r="E44" s="526"/>
      <c r="G44" s="140">
        <f>+G40/G41*G43</f>
        <v>0</v>
      </c>
      <c r="H44" s="4" t="e">
        <f>+H40/H41*H43</f>
        <v>#REF!</v>
      </c>
      <c r="J44" s="4"/>
    </row>
    <row r="45" spans="1:10" x14ac:dyDescent="0.25">
      <c r="A45" s="22">
        <f>+A44+1</f>
        <v>22</v>
      </c>
      <c r="C45" t="s">
        <v>523</v>
      </c>
      <c r="D45" s="526" t="str">
        <f>CONCATENATE("(Line ", A39, " ÷ Line ", A41, " ) × Line ", A43)</f>
        <v>(Line 17 ÷ Line 19 ) × Line 20</v>
      </c>
      <c r="E45" s="526"/>
      <c r="G45" s="4">
        <f>+G39/G41*G43</f>
        <v>0</v>
      </c>
      <c r="H45" s="4" t="e">
        <f>+H39/H41*H43</f>
        <v>#REF!</v>
      </c>
      <c r="J45" s="4"/>
    </row>
    <row r="46" spans="1:10" x14ac:dyDescent="0.25">
      <c r="A46" s="22">
        <f>+A45+1</f>
        <v>23</v>
      </c>
      <c r="C46" t="s">
        <v>200</v>
      </c>
      <c r="G46" s="286">
        <v>0.21</v>
      </c>
      <c r="H46" s="131">
        <v>0.21</v>
      </c>
      <c r="J46" s="131"/>
    </row>
    <row r="47" spans="1:10" x14ac:dyDescent="0.25">
      <c r="A47" s="22">
        <f>+A46+1</f>
        <v>24</v>
      </c>
      <c r="C47" t="s">
        <v>215</v>
      </c>
      <c r="D47" s="526" t="str">
        <f>CONCATENATE("Line ", A45, " × Line ", A46)</f>
        <v>Line 22 × Line 23</v>
      </c>
      <c r="E47" s="526"/>
      <c r="G47" s="140">
        <f>G45*G46</f>
        <v>0</v>
      </c>
      <c r="H47" s="4" t="e">
        <f>H45*H46</f>
        <v>#REF!</v>
      </c>
      <c r="J47" s="4"/>
    </row>
    <row r="49" spans="1:10" x14ac:dyDescent="0.25">
      <c r="A49" s="22">
        <f>+A47+1</f>
        <v>25</v>
      </c>
      <c r="C49" t="s">
        <v>216</v>
      </c>
      <c r="D49" s="526" t="str">
        <f>CONCATENATE("Line ",A24," + Line ",A47)</f>
        <v>Line 7 + Line 24</v>
      </c>
      <c r="E49" s="526"/>
      <c r="G49" s="4">
        <f>+G47+G24</f>
        <v>72060.074624999994</v>
      </c>
      <c r="H49" s="4" t="e">
        <f>+H47+H24</f>
        <v>#REF!</v>
      </c>
      <c r="J49" s="4"/>
    </row>
    <row r="51" spans="1:10" x14ac:dyDescent="0.25">
      <c r="D51" s="22" t="s">
        <v>10</v>
      </c>
      <c r="E51" s="22" t="s">
        <v>165</v>
      </c>
      <c r="F51" s="22"/>
      <c r="G51" s="22" t="s">
        <v>217</v>
      </c>
      <c r="H51" s="22"/>
      <c r="I51" s="22"/>
      <c r="J51" s="22"/>
    </row>
    <row r="52" spans="1:10" ht="30" x14ac:dyDescent="0.25">
      <c r="C52" s="6" t="s">
        <v>220</v>
      </c>
      <c r="D52" s="43" t="s">
        <v>221</v>
      </c>
      <c r="E52" s="43" t="s">
        <v>222</v>
      </c>
      <c r="G52" s="60" t="str">
        <f>G16</f>
        <v>Fiscal Year 
2026</v>
      </c>
      <c r="H52" s="60" t="str">
        <f>H16</f>
        <v>Fiscal Year
2027</v>
      </c>
      <c r="J52" s="19"/>
    </row>
    <row r="53" spans="1:10" x14ac:dyDescent="0.25">
      <c r="A53" s="22">
        <f>+A49+1</f>
        <v>26</v>
      </c>
      <c r="C53" t="s">
        <v>226</v>
      </c>
      <c r="D53" s="22">
        <v>30</v>
      </c>
      <c r="E53" s="145">
        <f>SUM(D54:D64)/D65</f>
        <v>0.9178082191780822</v>
      </c>
      <c r="G53" s="4">
        <f>G$49/12*$E53</f>
        <v>5511.4440637842463</v>
      </c>
      <c r="H53" s="4" t="e">
        <f>H$49/12*$E53</f>
        <v>#REF!</v>
      </c>
      <c r="J53" s="4"/>
    </row>
    <row r="54" spans="1:10" x14ac:dyDescent="0.25">
      <c r="A54" s="22">
        <f t="shared" ref="A54:A65" si="4">+A53+1</f>
        <v>27</v>
      </c>
      <c r="C54" t="s">
        <v>227</v>
      </c>
      <c r="D54" s="22">
        <v>31</v>
      </c>
      <c r="E54" s="145">
        <f>SUM(D55:D64)/D65</f>
        <v>0.83287671232876714</v>
      </c>
      <c r="G54" s="4">
        <f t="shared" ref="G54:H64" si="5">G$49/12*$E54</f>
        <v>5001.4298369863009</v>
      </c>
      <c r="H54" s="4" t="e">
        <f>H$49/12*$E54</f>
        <v>#REF!</v>
      </c>
      <c r="J54" s="4"/>
    </row>
    <row r="55" spans="1:10" x14ac:dyDescent="0.25">
      <c r="A55" s="22">
        <f t="shared" si="4"/>
        <v>28</v>
      </c>
      <c r="C55" t="s">
        <v>228</v>
      </c>
      <c r="D55" s="22">
        <v>30</v>
      </c>
      <c r="E55" s="145">
        <f>SUM(D56:D64)/D65</f>
        <v>0.75068493150684934</v>
      </c>
      <c r="G55" s="4">
        <f t="shared" si="5"/>
        <v>4507.8676820205483</v>
      </c>
      <c r="H55" s="4" t="e">
        <f>H$49/12*$E55</f>
        <v>#REF!</v>
      </c>
      <c r="J55" s="4"/>
    </row>
    <row r="56" spans="1:10" x14ac:dyDescent="0.25">
      <c r="A56" s="22">
        <f t="shared" si="4"/>
        <v>29</v>
      </c>
      <c r="C56" t="s">
        <v>229</v>
      </c>
      <c r="D56" s="22">
        <v>31</v>
      </c>
      <c r="E56" s="145">
        <f>SUM(D57:D64)/D65</f>
        <v>0.66575342465753429</v>
      </c>
      <c r="G56" s="4">
        <f t="shared" si="5"/>
        <v>3997.8534552226029</v>
      </c>
      <c r="H56" s="4" t="e">
        <f t="shared" si="5"/>
        <v>#REF!</v>
      </c>
      <c r="J56" s="4"/>
    </row>
    <row r="57" spans="1:10" x14ac:dyDescent="0.25">
      <c r="A57" s="22">
        <f t="shared" si="4"/>
        <v>30</v>
      </c>
      <c r="C57" t="s">
        <v>230</v>
      </c>
      <c r="D57" s="22">
        <v>31</v>
      </c>
      <c r="E57" s="145">
        <f>SUM(D58:D64)/D65</f>
        <v>0.58082191780821912</v>
      </c>
      <c r="G57" s="4">
        <f t="shared" si="5"/>
        <v>3487.839228424657</v>
      </c>
      <c r="H57" s="4" t="e">
        <f t="shared" si="5"/>
        <v>#REF!</v>
      </c>
      <c r="J57" s="4"/>
    </row>
    <row r="58" spans="1:10" x14ac:dyDescent="0.25">
      <c r="A58" s="22">
        <f t="shared" si="4"/>
        <v>31</v>
      </c>
      <c r="C58" t="s">
        <v>231</v>
      </c>
      <c r="D58" s="22">
        <v>30</v>
      </c>
      <c r="E58" s="145">
        <f>SUM(D59:D64)/D65</f>
        <v>0.49863013698630138</v>
      </c>
      <c r="G58" s="4">
        <f t="shared" si="5"/>
        <v>2994.2770734589039</v>
      </c>
      <c r="H58" s="4" t="e">
        <f t="shared" si="5"/>
        <v>#REF!</v>
      </c>
      <c r="J58" s="4"/>
    </row>
    <row r="59" spans="1:10" x14ac:dyDescent="0.25">
      <c r="A59" s="22">
        <f t="shared" si="4"/>
        <v>32</v>
      </c>
      <c r="C59" t="s">
        <v>232</v>
      </c>
      <c r="D59" s="22">
        <v>31</v>
      </c>
      <c r="E59" s="145">
        <f>SUM(D60:D64)/D65</f>
        <v>0.41369863013698632</v>
      </c>
      <c r="G59" s="4">
        <f t="shared" si="5"/>
        <v>2484.262846660959</v>
      </c>
      <c r="H59" s="4" t="e">
        <f t="shared" si="5"/>
        <v>#REF!</v>
      </c>
      <c r="J59" s="4"/>
    </row>
    <row r="60" spans="1:10" x14ac:dyDescent="0.25">
      <c r="A60" s="22">
        <f t="shared" si="4"/>
        <v>33</v>
      </c>
      <c r="C60" t="s">
        <v>233</v>
      </c>
      <c r="D60" s="22">
        <v>30</v>
      </c>
      <c r="E60" s="145">
        <f>SUM(D61:D64)/D65</f>
        <v>0.33150684931506852</v>
      </c>
      <c r="G60" s="4">
        <f t="shared" si="5"/>
        <v>1990.7006916952055</v>
      </c>
      <c r="H60" s="4" t="e">
        <f t="shared" si="5"/>
        <v>#REF!</v>
      </c>
      <c r="J60" s="4"/>
    </row>
    <row r="61" spans="1:10" x14ac:dyDescent="0.25">
      <c r="A61" s="22">
        <f t="shared" si="4"/>
        <v>34</v>
      </c>
      <c r="C61" t="s">
        <v>234</v>
      </c>
      <c r="D61" s="22">
        <v>31</v>
      </c>
      <c r="E61" s="145">
        <f>SUM(D62:D64)/D65</f>
        <v>0.24657534246575341</v>
      </c>
      <c r="G61" s="4">
        <f t="shared" si="5"/>
        <v>1480.6864648972601</v>
      </c>
      <c r="H61" s="4" t="e">
        <f t="shared" si="5"/>
        <v>#REF!</v>
      </c>
      <c r="J61" s="4"/>
    </row>
    <row r="62" spans="1:10" x14ac:dyDescent="0.25">
      <c r="A62" s="22">
        <f t="shared" si="4"/>
        <v>35</v>
      </c>
      <c r="C62" t="s">
        <v>223</v>
      </c>
      <c r="D62" s="22">
        <v>31</v>
      </c>
      <c r="E62" s="145">
        <f>SUM(D63:D64)/D65</f>
        <v>0.16164383561643836</v>
      </c>
      <c r="G62" s="4">
        <f t="shared" si="5"/>
        <v>970.672238099315</v>
      </c>
      <c r="H62" s="4" t="e">
        <f t="shared" si="5"/>
        <v>#REF!</v>
      </c>
      <c r="J62" s="4"/>
    </row>
    <row r="63" spans="1:10" x14ac:dyDescent="0.25">
      <c r="A63" s="22">
        <f t="shared" si="4"/>
        <v>36</v>
      </c>
      <c r="C63" t="s">
        <v>224</v>
      </c>
      <c r="D63" s="22">
        <v>28</v>
      </c>
      <c r="E63" s="145">
        <f>SUM(D64:D64)/D65</f>
        <v>8.4931506849315067E-2</v>
      </c>
      <c r="G63" s="4">
        <f t="shared" si="5"/>
        <v>510.01422679794518</v>
      </c>
      <c r="H63" s="4" t="e">
        <f t="shared" si="5"/>
        <v>#REF!</v>
      </c>
      <c r="J63" s="4"/>
    </row>
    <row r="64" spans="1:10" x14ac:dyDescent="0.25">
      <c r="A64" s="22">
        <f t="shared" si="4"/>
        <v>37</v>
      </c>
      <c r="C64" t="s">
        <v>225</v>
      </c>
      <c r="D64" s="34">
        <v>31</v>
      </c>
      <c r="E64" s="145">
        <v>0</v>
      </c>
      <c r="G64" s="4">
        <f t="shared" si="5"/>
        <v>0</v>
      </c>
      <c r="H64" s="35" t="e">
        <f t="shared" si="5"/>
        <v>#REF!</v>
      </c>
      <c r="J64" s="4"/>
    </row>
    <row r="65" spans="1:10" x14ac:dyDescent="0.25">
      <c r="A65" s="22">
        <f t="shared" si="4"/>
        <v>38</v>
      </c>
      <c r="C65" t="s">
        <v>235</v>
      </c>
      <c r="D65" s="22">
        <f>SUM(D53:D64)</f>
        <v>365</v>
      </c>
      <c r="E65" s="145"/>
      <c r="G65" s="140">
        <f>SUM(G53:G64)</f>
        <v>32937.047808047944</v>
      </c>
      <c r="H65" s="140" t="e">
        <f>SUM(H53:H64)</f>
        <v>#REF!</v>
      </c>
      <c r="J65" s="4"/>
    </row>
    <row r="67" spans="1:10" x14ac:dyDescent="0.25">
      <c r="A67" s="22">
        <f>+A65+1</f>
        <v>39</v>
      </c>
      <c r="C67" t="s">
        <v>236</v>
      </c>
      <c r="D67" s="526" t="str">
        <f>CONCATENATE("Line ", A49)</f>
        <v>Line 25</v>
      </c>
      <c r="E67" s="526"/>
      <c r="G67" s="4">
        <f>G49</f>
        <v>72060.074624999994</v>
      </c>
      <c r="H67" s="4" t="e">
        <f>H49</f>
        <v>#REF!</v>
      </c>
      <c r="J67" s="4"/>
    </row>
    <row r="68" spans="1:10" ht="15.75" x14ac:dyDescent="0.25">
      <c r="A68" s="44">
        <v>40</v>
      </c>
      <c r="B68" s="45"/>
      <c r="C68" s="45" t="s">
        <v>237</v>
      </c>
      <c r="D68" s="525" t="s">
        <v>475</v>
      </c>
      <c r="E68" s="525"/>
      <c r="G68" s="4">
        <f>G67*1</f>
        <v>72060.074624999994</v>
      </c>
      <c r="H68" s="4" t="e">
        <f>H67*0.5</f>
        <v>#REF!</v>
      </c>
      <c r="J68" s="4"/>
    </row>
    <row r="69" spans="1:10" x14ac:dyDescent="0.25">
      <c r="A69" s="22">
        <f>+A68+1</f>
        <v>41</v>
      </c>
      <c r="C69" t="s">
        <v>238</v>
      </c>
      <c r="D69" s="526" t="str">
        <f>CONCATENATE("Line ",A65," - Line ",A68)</f>
        <v>Line 38 - Line 40</v>
      </c>
      <c r="E69" s="526"/>
      <c r="G69" s="4">
        <f>+G65-G68</f>
        <v>-39123.02681695205</v>
      </c>
      <c r="H69" s="4" t="e">
        <f>+H65-H68</f>
        <v>#REF!</v>
      </c>
      <c r="J69" s="4"/>
    </row>
    <row r="71" spans="1:10" x14ac:dyDescent="0.25">
      <c r="A71" s="9" t="s">
        <v>184</v>
      </c>
    </row>
    <row r="72" spans="1:10" x14ac:dyDescent="0.25">
      <c r="A72" s="22" t="str">
        <f>E51</f>
        <v>(c)</v>
      </c>
      <c r="C72" t="str">
        <f>CONCATENATE("Sum of remaining days in the year (Col ",D51,") ÷ 365")</f>
        <v>Sum of remaining days in the year (Col (b)) ÷ 365</v>
      </c>
    </row>
    <row r="73" spans="1:10" x14ac:dyDescent="0.25">
      <c r="A73" s="22" t="str">
        <f>+G51</f>
        <v>(d)</v>
      </c>
      <c r="C73" t="str">
        <f>CONCATENATE("Current Year Line ",A49," ÷ 12 × Current Month Col ",E51)</f>
        <v>Current Year Line 25 ÷ 12 × Current Month Col (c)</v>
      </c>
    </row>
  </sheetData>
  <mergeCells count="37">
    <mergeCell ref="D19:E19"/>
    <mergeCell ref="A9:G9"/>
    <mergeCell ref="A10:G10"/>
    <mergeCell ref="A11:G11"/>
    <mergeCell ref="A12:G12"/>
    <mergeCell ref="D18:E18"/>
    <mergeCell ref="D30:E30"/>
    <mergeCell ref="D20:E20"/>
    <mergeCell ref="D21:E21"/>
    <mergeCell ref="D22:E22"/>
    <mergeCell ref="D23:E23"/>
    <mergeCell ref="D24:E24"/>
    <mergeCell ref="D25:E25"/>
    <mergeCell ref="D26:E26"/>
    <mergeCell ref="D27:E27"/>
    <mergeCell ref="D28:E28"/>
    <mergeCell ref="D29:E29"/>
    <mergeCell ref="D42:E42"/>
    <mergeCell ref="D31:E31"/>
    <mergeCell ref="D32:E32"/>
    <mergeCell ref="D33:E33"/>
    <mergeCell ref="D34:E34"/>
    <mergeCell ref="D35:E35"/>
    <mergeCell ref="D36:E36"/>
    <mergeCell ref="D37:E37"/>
    <mergeCell ref="D38:E38"/>
    <mergeCell ref="D39:E39"/>
    <mergeCell ref="D40:E40"/>
    <mergeCell ref="D41:E41"/>
    <mergeCell ref="D68:E68"/>
    <mergeCell ref="D69:E69"/>
    <mergeCell ref="D43:E43"/>
    <mergeCell ref="D44:E44"/>
    <mergeCell ref="D45:E45"/>
    <mergeCell ref="D47:E47"/>
    <mergeCell ref="D49:E49"/>
    <mergeCell ref="D67:E67"/>
  </mergeCells>
  <printOptions horizontalCentered="1"/>
  <pageMargins left="0.5" right="0.5" top="1.25" bottom="0.5" header="0.3" footer="0.3"/>
  <pageSetup scale="69" orientation="portrait" r:id="rId1"/>
  <colBreaks count="1" manualBreakCount="1">
    <brk id="6" min="7" max="72"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F7EDA-B3A1-462D-AC4D-B8234636F6CC}">
  <sheetPr>
    <tabColor rgb="FF92D050"/>
    <pageSetUpPr fitToPage="1"/>
  </sheetPr>
  <dimension ref="A1:L62"/>
  <sheetViews>
    <sheetView workbookViewId="0">
      <selection activeCell="G47" sqref="G47"/>
    </sheetView>
  </sheetViews>
  <sheetFormatPr defaultRowHeight="15" x14ac:dyDescent="0.25"/>
  <cols>
    <col min="1" max="1" width="5.42578125" style="22" customWidth="1"/>
    <col min="2" max="2" width="3.5703125" customWidth="1"/>
    <col min="3" max="3" width="61.85546875" customWidth="1"/>
    <col min="4" max="4" width="40.85546875" customWidth="1"/>
    <col min="5" max="5" width="2.5703125" bestFit="1" customWidth="1"/>
    <col min="6" max="6" width="2" customWidth="1"/>
    <col min="7" max="7" width="16.42578125" bestFit="1" customWidth="1"/>
    <col min="8" max="8" width="1.85546875" customWidth="1"/>
    <col min="9" max="9" width="11.140625" customWidth="1"/>
    <col min="10" max="10" width="10" customWidth="1"/>
    <col min="11" max="11" width="15" customWidth="1"/>
    <col min="12" max="12" width="15.140625" customWidth="1"/>
    <col min="13" max="13" width="2.42578125" customWidth="1"/>
  </cols>
  <sheetData>
    <row r="1" spans="1:12" x14ac:dyDescent="0.25">
      <c r="L1" s="7" t="s">
        <v>268</v>
      </c>
    </row>
    <row r="2" spans="1:12" x14ac:dyDescent="0.25">
      <c r="L2" s="7" t="s">
        <v>269</v>
      </c>
    </row>
    <row r="3" spans="1:12" x14ac:dyDescent="0.25">
      <c r="L3" s="7" t="s">
        <v>508</v>
      </c>
    </row>
    <row r="4" spans="1:12" x14ac:dyDescent="0.25">
      <c r="L4" s="7" t="s">
        <v>509</v>
      </c>
    </row>
    <row r="5" spans="1:12" x14ac:dyDescent="0.25">
      <c r="L5" s="7" t="s">
        <v>272</v>
      </c>
    </row>
    <row r="6" spans="1:12" x14ac:dyDescent="0.25">
      <c r="L6" s="7" t="s">
        <v>273</v>
      </c>
    </row>
    <row r="7" spans="1:12" x14ac:dyDescent="0.25">
      <c r="L7" s="7" t="str">
        <f>+Index!C18</f>
        <v>Page 4 of 5</v>
      </c>
    </row>
    <row r="9" spans="1:12" x14ac:dyDescent="0.25">
      <c r="A9" s="529" t="str">
        <f>+Index!G8</f>
        <v>The Narragansett Electric Company</v>
      </c>
      <c r="B9" s="529"/>
      <c r="C9" s="529"/>
      <c r="D9" s="529"/>
      <c r="E9" s="529"/>
      <c r="F9" s="529"/>
      <c r="G9" s="529"/>
      <c r="H9" s="529"/>
      <c r="I9" s="529"/>
      <c r="J9" s="529"/>
      <c r="K9" s="529"/>
      <c r="L9" s="529"/>
    </row>
    <row r="10" spans="1:12" x14ac:dyDescent="0.25">
      <c r="A10" s="529" t="str">
        <f>+Index!G9</f>
        <v>d/b/a Rhode Island Energy</v>
      </c>
      <c r="B10" s="529"/>
      <c r="C10" s="529"/>
      <c r="D10" s="529"/>
      <c r="E10" s="529"/>
      <c r="F10" s="529"/>
      <c r="G10" s="529"/>
      <c r="H10" s="529"/>
      <c r="I10" s="529"/>
      <c r="J10" s="529"/>
      <c r="K10" s="529"/>
      <c r="L10" s="529"/>
    </row>
    <row r="11" spans="1:12" x14ac:dyDescent="0.25">
      <c r="A11" s="529" t="str">
        <f>+Index!G10</f>
        <v>FY 2026 Gas ISR Revenue Requirement Plan Reconciliation Filing</v>
      </c>
      <c r="B11" s="529"/>
      <c r="C11" s="529"/>
      <c r="D11" s="529"/>
      <c r="E11" s="529"/>
      <c r="F11" s="529"/>
      <c r="G11" s="529"/>
      <c r="H11" s="529"/>
      <c r="I11" s="529"/>
      <c r="J11" s="529"/>
      <c r="K11" s="529"/>
      <c r="L11" s="529"/>
    </row>
    <row r="12" spans="1:12" x14ac:dyDescent="0.25">
      <c r="A12" s="529" t="str">
        <f>+Index!A18</f>
        <v>Calculation of Tax Depreciation and Repairs Deduction on FY 2026 Incremental Capital Investments</v>
      </c>
      <c r="B12" s="529"/>
      <c r="C12" s="529"/>
      <c r="D12" s="529"/>
      <c r="E12" s="529"/>
      <c r="F12" s="529"/>
      <c r="G12" s="529"/>
      <c r="H12" s="529"/>
      <c r="I12" s="529"/>
      <c r="J12" s="529"/>
      <c r="K12" s="529"/>
      <c r="L12" s="529"/>
    </row>
    <row r="14" spans="1:12" x14ac:dyDescent="0.25">
      <c r="G14" s="144"/>
    </row>
    <row r="15" spans="1:12" x14ac:dyDescent="0.25">
      <c r="G15" s="22" t="s">
        <v>3</v>
      </c>
    </row>
    <row r="16" spans="1:12" x14ac:dyDescent="0.25">
      <c r="A16" s="22" t="s">
        <v>163</v>
      </c>
      <c r="G16" s="5">
        <v>2026</v>
      </c>
    </row>
    <row r="17" spans="1:12" x14ac:dyDescent="0.25">
      <c r="A17" s="22" t="s">
        <v>164</v>
      </c>
      <c r="F17" s="22"/>
      <c r="G17" s="22" t="s">
        <v>9</v>
      </c>
      <c r="H17" s="22"/>
      <c r="I17" s="22" t="s">
        <v>10</v>
      </c>
      <c r="J17" s="22" t="s">
        <v>165</v>
      </c>
      <c r="K17" s="22" t="s">
        <v>217</v>
      </c>
      <c r="L17" s="22" t="s">
        <v>218</v>
      </c>
    </row>
    <row r="18" spans="1:12" ht="15.75" thickBot="1" x14ac:dyDescent="0.3">
      <c r="B18" t="s">
        <v>203</v>
      </c>
    </row>
    <row r="19" spans="1:12" x14ac:dyDescent="0.25">
      <c r="A19" s="22">
        <f>+A18+1</f>
        <v>1</v>
      </c>
      <c r="C19" t="s">
        <v>405</v>
      </c>
      <c r="D19" s="22" t="str">
        <f>CONCATENATE('FY 2026 -group c'!$N$7,", Line 1",", Col ",'FY 2026 -group c'!L17)</f>
        <v>Page 1 of 5, Line 1, Col (b)</v>
      </c>
      <c r="G19" s="50">
        <f>+'FY 2026 -group c'!L24</f>
        <v>23493000</v>
      </c>
      <c r="I19" s="541" t="s">
        <v>406</v>
      </c>
      <c r="J19" s="542"/>
      <c r="K19" s="542"/>
      <c r="L19" s="543"/>
    </row>
    <row r="20" spans="1:12" x14ac:dyDescent="0.25">
      <c r="A20" s="22">
        <f>+A19+1</f>
        <v>2</v>
      </c>
      <c r="C20" s="45" t="s">
        <v>407</v>
      </c>
      <c r="D20" s="178"/>
      <c r="G20" s="577">
        <v>0</v>
      </c>
      <c r="I20" s="51"/>
      <c r="L20" s="52"/>
    </row>
    <row r="21" spans="1:12" x14ac:dyDescent="0.25">
      <c r="A21" s="22">
        <f t="shared" ref="A21:A48" si="0">+A20+1</f>
        <v>3</v>
      </c>
      <c r="C21" t="s">
        <v>408</v>
      </c>
      <c r="D21" s="22" t="s">
        <v>409</v>
      </c>
      <c r="G21" s="176">
        <f>+G19+G20</f>
        <v>23493000</v>
      </c>
      <c r="I21" s="51" t="s">
        <v>410</v>
      </c>
      <c r="K21" s="4">
        <f>G43</f>
        <v>10040908</v>
      </c>
      <c r="L21" s="52"/>
    </row>
    <row r="22" spans="1:12" x14ac:dyDescent="0.25">
      <c r="A22" s="22">
        <f t="shared" si="0"/>
        <v>4</v>
      </c>
      <c r="C22" t="s">
        <v>127</v>
      </c>
      <c r="D22" s="22" t="s">
        <v>411</v>
      </c>
      <c r="E22" t="s">
        <v>378</v>
      </c>
      <c r="G22" s="66">
        <f>+'FY2026 Tax Depr GrpC Above Cap'!G22</f>
        <v>0.5726</v>
      </c>
      <c r="I22" s="51"/>
      <c r="K22" s="22" t="s">
        <v>413</v>
      </c>
      <c r="L22" s="177" t="s">
        <v>414</v>
      </c>
    </row>
    <row r="23" spans="1:12" x14ac:dyDescent="0.25">
      <c r="A23" s="22">
        <f t="shared" si="0"/>
        <v>5</v>
      </c>
      <c r="C23" t="s">
        <v>203</v>
      </c>
      <c r="D23" s="22" t="s">
        <v>415</v>
      </c>
      <c r="G23" s="50">
        <f>ROUND(G21*G22,0)</f>
        <v>13452092</v>
      </c>
      <c r="I23" s="51" t="s">
        <v>416</v>
      </c>
      <c r="L23" s="52"/>
    </row>
    <row r="24" spans="1:12" x14ac:dyDescent="0.25">
      <c r="A24" s="22">
        <f t="shared" si="0"/>
        <v>6</v>
      </c>
      <c r="D24" s="22"/>
      <c r="G24" s="50"/>
      <c r="I24" s="136" t="s">
        <v>417</v>
      </c>
      <c r="J24" s="1">
        <v>3.7499999999999999E-2</v>
      </c>
      <c r="K24" s="4">
        <f t="shared" ref="K24:K44" si="1">$K$21*J24</f>
        <v>376534.05</v>
      </c>
      <c r="L24" s="53">
        <f>G50</f>
        <v>14627385.999261871</v>
      </c>
    </row>
    <row r="25" spans="1:12" x14ac:dyDescent="0.25">
      <c r="A25" s="22">
        <f t="shared" si="0"/>
        <v>7</v>
      </c>
      <c r="B25" t="s">
        <v>418</v>
      </c>
      <c r="D25" s="22"/>
      <c r="G25" s="50"/>
      <c r="I25" s="136" t="s">
        <v>419</v>
      </c>
      <c r="J25" s="1">
        <v>7.2190000000000004E-2</v>
      </c>
      <c r="K25" s="4">
        <f t="shared" si="1"/>
        <v>724853.14852000005</v>
      </c>
      <c r="L25" s="53">
        <f t="shared" ref="L25:L44" si="2">L24+K25</f>
        <v>15352239.147781871</v>
      </c>
    </row>
    <row r="26" spans="1:12" x14ac:dyDescent="0.25">
      <c r="A26" s="22">
        <f t="shared" si="0"/>
        <v>8</v>
      </c>
      <c r="C26" t="s">
        <v>420</v>
      </c>
      <c r="D26" s="42" t="s">
        <v>421</v>
      </c>
      <c r="G26" s="50">
        <f>+G20</f>
        <v>0</v>
      </c>
      <c r="I26" s="136" t="s">
        <v>422</v>
      </c>
      <c r="J26" s="1">
        <v>6.6769999999999996E-2</v>
      </c>
      <c r="K26" s="4">
        <f t="shared" si="1"/>
        <v>670431.42715999996</v>
      </c>
      <c r="L26" s="53">
        <f t="shared" si="2"/>
        <v>16022670.574941872</v>
      </c>
    </row>
    <row r="27" spans="1:12" x14ac:dyDescent="0.25">
      <c r="A27" s="22">
        <f t="shared" si="0"/>
        <v>9</v>
      </c>
      <c r="D27" s="22"/>
      <c r="G27" s="50"/>
      <c r="I27" s="136" t="s">
        <v>423</v>
      </c>
      <c r="J27" s="1">
        <v>6.1769999999999999E-2</v>
      </c>
      <c r="K27" s="4">
        <f t="shared" si="1"/>
        <v>620226.88716000004</v>
      </c>
      <c r="L27" s="53">
        <f t="shared" si="2"/>
        <v>16642897.462101871</v>
      </c>
    </row>
    <row r="28" spans="1:12" x14ac:dyDescent="0.25">
      <c r="A28" s="22">
        <f t="shared" si="0"/>
        <v>10</v>
      </c>
      <c r="B28" t="s">
        <v>196</v>
      </c>
      <c r="D28" s="22"/>
      <c r="G28" s="50"/>
      <c r="I28" s="136" t="s">
        <v>424</v>
      </c>
      <c r="J28" s="1">
        <v>5.713E-2</v>
      </c>
      <c r="K28" s="4">
        <f t="shared" si="1"/>
        <v>573637.07403999998</v>
      </c>
      <c r="L28" s="53">
        <f t="shared" si="2"/>
        <v>17216534.536141872</v>
      </c>
    </row>
    <row r="29" spans="1:12" x14ac:dyDescent="0.25">
      <c r="A29" s="22">
        <f t="shared" si="0"/>
        <v>11</v>
      </c>
      <c r="C29" t="s">
        <v>408</v>
      </c>
      <c r="D29" s="22" t="s">
        <v>425</v>
      </c>
      <c r="G29" s="50">
        <f>G21</f>
        <v>23493000</v>
      </c>
      <c r="I29" s="136" t="s">
        <v>426</v>
      </c>
      <c r="J29" s="1">
        <v>5.2850000000000001E-2</v>
      </c>
      <c r="K29" s="4">
        <f t="shared" si="1"/>
        <v>530661.9878</v>
      </c>
      <c r="L29" s="53">
        <f t="shared" si="2"/>
        <v>17747196.523941871</v>
      </c>
    </row>
    <row r="30" spans="1:12" x14ac:dyDescent="0.25">
      <c r="A30" s="22">
        <f t="shared" si="0"/>
        <v>12</v>
      </c>
      <c r="C30" t="s">
        <v>427</v>
      </c>
      <c r="D30" s="22" t="s">
        <v>428</v>
      </c>
      <c r="G30" s="54">
        <f>G23</f>
        <v>13452092</v>
      </c>
      <c r="I30" s="136" t="s">
        <v>429</v>
      </c>
      <c r="J30" s="1">
        <v>4.888E-2</v>
      </c>
      <c r="K30" s="4">
        <f t="shared" si="1"/>
        <v>490799.58304</v>
      </c>
      <c r="L30" s="53">
        <f t="shared" si="2"/>
        <v>18237996.10698187</v>
      </c>
    </row>
    <row r="31" spans="1:12" x14ac:dyDescent="0.25">
      <c r="A31" s="22">
        <f t="shared" si="0"/>
        <v>13</v>
      </c>
      <c r="C31" t="s">
        <v>430</v>
      </c>
      <c r="D31" s="22" t="s">
        <v>431</v>
      </c>
      <c r="G31" s="50">
        <f>+G29-G30</f>
        <v>10040908</v>
      </c>
      <c r="I31" s="136" t="s">
        <v>432</v>
      </c>
      <c r="J31" s="1">
        <v>4.5220000000000003E-2</v>
      </c>
      <c r="K31" s="4">
        <f t="shared" si="1"/>
        <v>454049.85976000002</v>
      </c>
      <c r="L31" s="53">
        <f t="shared" si="2"/>
        <v>18692045.966741871</v>
      </c>
    </row>
    <row r="32" spans="1:12" x14ac:dyDescent="0.25">
      <c r="A32" s="22">
        <f t="shared" si="0"/>
        <v>14</v>
      </c>
      <c r="C32" t="s">
        <v>433</v>
      </c>
      <c r="D32" s="22" t="s">
        <v>411</v>
      </c>
      <c r="G32" s="66">
        <v>0</v>
      </c>
      <c r="I32" s="136" t="s">
        <v>434</v>
      </c>
      <c r="J32" s="1">
        <v>4.462E-2</v>
      </c>
      <c r="K32" s="4">
        <f t="shared" si="1"/>
        <v>448025.31495999999</v>
      </c>
      <c r="L32" s="53">
        <f t="shared" si="2"/>
        <v>19140071.28170187</v>
      </c>
    </row>
    <row r="33" spans="1:12" x14ac:dyDescent="0.25">
      <c r="A33" s="22">
        <f t="shared" si="0"/>
        <v>15</v>
      </c>
      <c r="C33" t="s">
        <v>435</v>
      </c>
      <c r="D33" s="22" t="s">
        <v>436</v>
      </c>
      <c r="G33" s="50">
        <f>+G31*G32</f>
        <v>0</v>
      </c>
      <c r="I33" s="136" t="s">
        <v>437</v>
      </c>
      <c r="J33" s="1">
        <v>4.4609999999999997E-2</v>
      </c>
      <c r="K33" s="4">
        <f t="shared" si="1"/>
        <v>447924.90587999998</v>
      </c>
      <c r="L33" s="53">
        <f t="shared" si="2"/>
        <v>19587996.187581871</v>
      </c>
    </row>
    <row r="34" spans="1:12" x14ac:dyDescent="0.25">
      <c r="A34" s="22">
        <f t="shared" si="0"/>
        <v>16</v>
      </c>
      <c r="C34" t="s">
        <v>438</v>
      </c>
      <c r="D34" s="22" t="s">
        <v>411</v>
      </c>
      <c r="G34" s="25">
        <v>0</v>
      </c>
      <c r="I34" s="136" t="s">
        <v>439</v>
      </c>
      <c r="J34" s="1">
        <v>4.462E-2</v>
      </c>
      <c r="K34" s="4">
        <f t="shared" si="1"/>
        <v>448025.31495999999</v>
      </c>
      <c r="L34" s="53">
        <f t="shared" si="2"/>
        <v>20036021.50254187</v>
      </c>
    </row>
    <row r="35" spans="1:12" x14ac:dyDescent="0.25">
      <c r="A35" s="22">
        <f t="shared" si="0"/>
        <v>17</v>
      </c>
      <c r="C35" t="s">
        <v>440</v>
      </c>
      <c r="D35" s="22" t="s">
        <v>411</v>
      </c>
      <c r="G35" s="66">
        <v>0</v>
      </c>
      <c r="I35" s="136" t="s">
        <v>441</v>
      </c>
      <c r="J35" s="1">
        <v>4.4609999999999997E-2</v>
      </c>
      <c r="K35" s="4">
        <f t="shared" si="1"/>
        <v>447924.90587999998</v>
      </c>
      <c r="L35" s="53">
        <f t="shared" si="2"/>
        <v>20483946.40842187</v>
      </c>
    </row>
    <row r="36" spans="1:12" x14ac:dyDescent="0.25">
      <c r="A36" s="22">
        <f t="shared" si="0"/>
        <v>18</v>
      </c>
      <c r="C36" t="s">
        <v>442</v>
      </c>
      <c r="D36" s="22" t="s">
        <v>443</v>
      </c>
      <c r="G36" s="25">
        <f>+G34+G35</f>
        <v>0</v>
      </c>
      <c r="I36" s="136" t="s">
        <v>444</v>
      </c>
      <c r="J36" s="1">
        <v>4.462E-2</v>
      </c>
      <c r="K36" s="4">
        <f t="shared" si="1"/>
        <v>448025.31495999999</v>
      </c>
      <c r="L36" s="53">
        <f t="shared" si="2"/>
        <v>20931971.723381869</v>
      </c>
    </row>
    <row r="37" spans="1:12" x14ac:dyDescent="0.25">
      <c r="A37" s="22">
        <f t="shared" si="0"/>
        <v>19</v>
      </c>
      <c r="C37" t="s">
        <v>196</v>
      </c>
      <c r="D37" s="22" t="s">
        <v>445</v>
      </c>
      <c r="G37" s="50">
        <f>ROUND(G33*G36,0)</f>
        <v>0</v>
      </c>
      <c r="I37" s="136" t="s">
        <v>446</v>
      </c>
      <c r="J37" s="1">
        <v>4.4609999999999997E-2</v>
      </c>
      <c r="K37" s="4">
        <f t="shared" si="1"/>
        <v>447924.90587999998</v>
      </c>
      <c r="L37" s="53">
        <f t="shared" si="2"/>
        <v>21379896.62926187</v>
      </c>
    </row>
    <row r="38" spans="1:12" x14ac:dyDescent="0.25">
      <c r="A38" s="22">
        <f t="shared" si="0"/>
        <v>20</v>
      </c>
      <c r="D38" s="22"/>
      <c r="G38" s="50"/>
      <c r="I38" s="136" t="s">
        <v>447</v>
      </c>
      <c r="J38" s="1">
        <v>4.462E-2</v>
      </c>
      <c r="K38" s="4">
        <f t="shared" si="1"/>
        <v>448025.31495999999</v>
      </c>
      <c r="L38" s="53">
        <f t="shared" si="2"/>
        <v>21827921.944221869</v>
      </c>
    </row>
    <row r="39" spans="1:12" x14ac:dyDescent="0.25">
      <c r="A39" s="22">
        <f t="shared" si="0"/>
        <v>21</v>
      </c>
      <c r="B39" t="s">
        <v>448</v>
      </c>
      <c r="D39" s="22"/>
      <c r="G39" s="50"/>
      <c r="I39" s="136" t="s">
        <v>449</v>
      </c>
      <c r="J39" s="1">
        <v>4.4609999999999997E-2</v>
      </c>
      <c r="K39" s="4">
        <f t="shared" si="1"/>
        <v>447924.90587999998</v>
      </c>
      <c r="L39" s="53">
        <f t="shared" si="2"/>
        <v>22275846.85010187</v>
      </c>
    </row>
    <row r="40" spans="1:12" x14ac:dyDescent="0.25">
      <c r="A40" s="22">
        <f t="shared" si="0"/>
        <v>22</v>
      </c>
      <c r="C40" t="s">
        <v>408</v>
      </c>
      <c r="D40" s="22" t="s">
        <v>425</v>
      </c>
      <c r="G40" s="50">
        <f>G21</f>
        <v>23493000</v>
      </c>
      <c r="I40" s="136" t="s">
        <v>450</v>
      </c>
      <c r="J40" s="1">
        <v>4.462E-2</v>
      </c>
      <c r="K40" s="4">
        <f t="shared" si="1"/>
        <v>448025.31495999999</v>
      </c>
      <c r="L40" s="53">
        <f t="shared" si="2"/>
        <v>22723872.165061869</v>
      </c>
    </row>
    <row r="41" spans="1:12" x14ac:dyDescent="0.25">
      <c r="A41" s="22">
        <f t="shared" si="0"/>
        <v>23</v>
      </c>
      <c r="C41" t="s">
        <v>427</v>
      </c>
      <c r="D41" s="22" t="s">
        <v>428</v>
      </c>
      <c r="G41" s="50">
        <f>G23</f>
        <v>13452092</v>
      </c>
      <c r="I41" s="136" t="s">
        <v>451</v>
      </c>
      <c r="J41" s="1">
        <v>4.4609999999999997E-2</v>
      </c>
      <c r="K41" s="4">
        <f t="shared" si="1"/>
        <v>447924.90587999998</v>
      </c>
      <c r="L41" s="53">
        <f t="shared" si="2"/>
        <v>23171797.070941869</v>
      </c>
    </row>
    <row r="42" spans="1:12" x14ac:dyDescent="0.25">
      <c r="A42" s="22">
        <f t="shared" si="0"/>
        <v>24</v>
      </c>
      <c r="C42" t="s">
        <v>452</v>
      </c>
      <c r="D42" s="22" t="s">
        <v>453</v>
      </c>
      <c r="G42" s="54">
        <f>G37</f>
        <v>0</v>
      </c>
      <c r="I42" s="136" t="s">
        <v>454</v>
      </c>
      <c r="J42" s="1">
        <v>4.462E-2</v>
      </c>
      <c r="K42" s="4">
        <f t="shared" si="1"/>
        <v>448025.31495999999</v>
      </c>
      <c r="L42" s="53">
        <f t="shared" si="2"/>
        <v>23619822.385901868</v>
      </c>
    </row>
    <row r="43" spans="1:12" x14ac:dyDescent="0.25">
      <c r="A43" s="22">
        <f t="shared" si="0"/>
        <v>25</v>
      </c>
      <c r="C43" t="s">
        <v>455</v>
      </c>
      <c r="D43" s="22" t="s">
        <v>456</v>
      </c>
      <c r="G43" s="50">
        <f>+G40-G41-G42</f>
        <v>10040908</v>
      </c>
      <c r="I43" s="136" t="s">
        <v>457</v>
      </c>
      <c r="J43" s="1">
        <v>4.4609999999999997E-2</v>
      </c>
      <c r="K43" s="4">
        <f t="shared" si="1"/>
        <v>447924.90587999998</v>
      </c>
      <c r="L43" s="53">
        <f t="shared" si="2"/>
        <v>24067747.291781869</v>
      </c>
    </row>
    <row r="44" spans="1:12" x14ac:dyDescent="0.25">
      <c r="A44" s="22">
        <f t="shared" si="0"/>
        <v>26</v>
      </c>
      <c r="C44" t="s">
        <v>458</v>
      </c>
      <c r="D44" s="22" t="s">
        <v>459</v>
      </c>
      <c r="G44" s="66">
        <f>J24</f>
        <v>3.7499999999999999E-2</v>
      </c>
      <c r="I44" s="136" t="s">
        <v>460</v>
      </c>
      <c r="J44" s="2">
        <v>2.231E-2</v>
      </c>
      <c r="K44" s="35">
        <f t="shared" si="1"/>
        <v>224012.65747999999</v>
      </c>
      <c r="L44" s="53">
        <f t="shared" si="2"/>
        <v>24291759.94926187</v>
      </c>
    </row>
    <row r="45" spans="1:12" ht="15.75" thickBot="1" x14ac:dyDescent="0.3">
      <c r="A45" s="22">
        <f t="shared" si="0"/>
        <v>27</v>
      </c>
      <c r="C45" t="s">
        <v>448</v>
      </c>
      <c r="D45" s="22" t="s">
        <v>461</v>
      </c>
      <c r="G45" s="50">
        <f>ROUND(G43*G44,0)</f>
        <v>376534</v>
      </c>
      <c r="I45" s="55"/>
      <c r="J45" s="56">
        <f>SUM(J24:J44)</f>
        <v>1.0000000000000002</v>
      </c>
      <c r="K45" s="57">
        <f>SUM(K24:K44)</f>
        <v>10040907.999999998</v>
      </c>
      <c r="L45" s="58"/>
    </row>
    <row r="46" spans="1:12" x14ac:dyDescent="0.25">
      <c r="A46" s="22">
        <f t="shared" si="0"/>
        <v>28</v>
      </c>
      <c r="D46" s="22"/>
      <c r="G46" s="50"/>
    </row>
    <row r="47" spans="1:12" x14ac:dyDescent="0.25">
      <c r="A47" s="22">
        <f t="shared" si="0"/>
        <v>29</v>
      </c>
      <c r="C47" t="s">
        <v>477</v>
      </c>
      <c r="D47" s="22" t="s">
        <v>411</v>
      </c>
      <c r="E47" t="s">
        <v>378</v>
      </c>
      <c r="G47" s="68">
        <f>Input_sheet!Q36</f>
        <v>0</v>
      </c>
      <c r="K47" s="4"/>
    </row>
    <row r="48" spans="1:12" x14ac:dyDescent="0.25">
      <c r="A48" s="22">
        <f t="shared" si="0"/>
        <v>30</v>
      </c>
      <c r="C48" t="s">
        <v>117</v>
      </c>
      <c r="D48" s="22" t="str">
        <f>CONCATENATE('FY 2026 -group c'!$N$7,", Line 7",", Col ",'FY 2026 -group c'!L17)</f>
        <v>Page 1 of 5, Line 7, Col (b)</v>
      </c>
      <c r="G48" s="4">
        <f>+'FY 2026 -group c'!J28</f>
        <v>798759.99926187063</v>
      </c>
    </row>
    <row r="49" spans="1:11" x14ac:dyDescent="0.25">
      <c r="D49" s="22"/>
      <c r="G49" s="50"/>
      <c r="K49" s="4"/>
    </row>
    <row r="50" spans="1:11" ht="15.75" thickBot="1" x14ac:dyDescent="0.3">
      <c r="A50" s="22">
        <f>+A48+1</f>
        <v>31</v>
      </c>
      <c r="C50" t="s">
        <v>463</v>
      </c>
      <c r="D50" s="22" t="s">
        <v>464</v>
      </c>
      <c r="G50" s="59">
        <f>+G23+G37+G45+G47+G48-G26</f>
        <v>14627385.999261871</v>
      </c>
      <c r="K50" s="4"/>
    </row>
    <row r="51" spans="1:11" ht="15.75" thickTop="1" x14ac:dyDescent="0.25"/>
    <row r="52" spans="1:11" ht="49.5" customHeight="1" x14ac:dyDescent="0.25">
      <c r="B52" t="s">
        <v>378</v>
      </c>
      <c r="C52" s="540" t="s">
        <v>525</v>
      </c>
      <c r="D52" s="540"/>
      <c r="E52" s="540"/>
      <c r="F52" s="540"/>
      <c r="G52" s="540"/>
    </row>
    <row r="58" spans="1:11" x14ac:dyDescent="0.25">
      <c r="E58" s="27"/>
      <c r="F58" s="100"/>
      <c r="G58" s="4"/>
    </row>
    <row r="59" spans="1:11" x14ac:dyDescent="0.25">
      <c r="E59" s="27"/>
      <c r="F59" s="28"/>
      <c r="G59" s="4"/>
    </row>
    <row r="60" spans="1:11" x14ac:dyDescent="0.25">
      <c r="E60" s="27"/>
      <c r="F60" s="28"/>
      <c r="G60" s="32"/>
    </row>
    <row r="62" spans="1:11" x14ac:dyDescent="0.25">
      <c r="G62" s="103"/>
    </row>
  </sheetData>
  <mergeCells count="6">
    <mergeCell ref="C52:G52"/>
    <mergeCell ref="A9:L9"/>
    <mergeCell ref="A10:L10"/>
    <mergeCell ref="A11:L11"/>
    <mergeCell ref="A12:L12"/>
    <mergeCell ref="I19:L19"/>
  </mergeCells>
  <printOptions horizontalCentered="1"/>
  <pageMargins left="0.5" right="0.5" top="1.25" bottom="0.5" header="0.3" footer="0.3"/>
  <pageSetup scale="6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6A15-CF72-452C-9F5C-FCCEE0A23C05}">
  <sheetPr>
    <tabColor rgb="FF92D050"/>
    <pageSetUpPr fitToPage="1"/>
  </sheetPr>
  <dimension ref="A1:O73"/>
  <sheetViews>
    <sheetView tabSelected="1" view="pageBreakPreview" zoomScale="60" zoomScaleNormal="100" workbookViewId="0"/>
  </sheetViews>
  <sheetFormatPr defaultColWidth="8.85546875" defaultRowHeight="15" x14ac:dyDescent="0.25"/>
  <cols>
    <col min="1" max="1" width="6.7109375" style="22" customWidth="1"/>
    <col min="2" max="2" width="3.42578125" customWidth="1"/>
    <col min="3" max="3" width="50.5703125" customWidth="1"/>
    <col min="4" max="4" width="17.42578125" customWidth="1"/>
    <col min="5" max="5" width="19" customWidth="1"/>
    <col min="6" max="6" width="2.42578125" customWidth="1"/>
    <col min="7" max="7" width="17.28515625" customWidth="1"/>
    <col min="8" max="8" width="14.85546875" hidden="1" customWidth="1"/>
    <col min="9" max="10" width="14.5703125" customWidth="1"/>
  </cols>
  <sheetData>
    <row r="1" spans="1:15" x14ac:dyDescent="0.25">
      <c r="G1" s="7" t="s">
        <v>268</v>
      </c>
      <c r="J1" s="7"/>
    </row>
    <row r="2" spans="1:15" x14ac:dyDescent="0.25">
      <c r="G2" s="7" t="s">
        <v>269</v>
      </c>
      <c r="J2" s="7"/>
    </row>
    <row r="3" spans="1:15" x14ac:dyDescent="0.25">
      <c r="G3" s="7" t="s">
        <v>508</v>
      </c>
      <c r="J3" s="7"/>
    </row>
    <row r="4" spans="1:15" x14ac:dyDescent="0.25">
      <c r="G4" s="7" t="s">
        <v>509</v>
      </c>
      <c r="J4" s="7"/>
    </row>
    <row r="5" spans="1:15" x14ac:dyDescent="0.25">
      <c r="G5" s="7" t="s">
        <v>272</v>
      </c>
      <c r="J5" s="7"/>
    </row>
    <row r="6" spans="1:15" x14ac:dyDescent="0.25">
      <c r="G6" s="7" t="s">
        <v>273</v>
      </c>
      <c r="J6" s="7"/>
    </row>
    <row r="7" spans="1:15" x14ac:dyDescent="0.25">
      <c r="G7" s="7" t="str">
        <f>+Index!C19</f>
        <v>Page 5 of 5</v>
      </c>
      <c r="J7" s="7"/>
    </row>
    <row r="9" spans="1:15" x14ac:dyDescent="0.25">
      <c r="A9" s="529" t="str">
        <f>+Index!G8</f>
        <v>The Narragansett Electric Company</v>
      </c>
      <c r="B9" s="529"/>
      <c r="C9" s="529"/>
      <c r="D9" s="529"/>
      <c r="E9" s="529"/>
      <c r="F9" s="529"/>
      <c r="G9" s="529"/>
      <c r="H9" s="6"/>
    </row>
    <row r="10" spans="1:15" x14ac:dyDescent="0.25">
      <c r="A10" s="529" t="str">
        <f>+Index!G9</f>
        <v>d/b/a Rhode Island Energy</v>
      </c>
      <c r="B10" s="529"/>
      <c r="C10" s="529"/>
      <c r="D10" s="529"/>
      <c r="E10" s="529"/>
      <c r="F10" s="529"/>
      <c r="G10" s="529"/>
      <c r="H10" s="6"/>
    </row>
    <row r="11" spans="1:15" x14ac:dyDescent="0.25">
      <c r="A11" s="529" t="str">
        <f>+Index!G10</f>
        <v>FY 2026 Gas ISR Revenue Requirement Plan Reconciliation Filing</v>
      </c>
      <c r="B11" s="529"/>
      <c r="C11" s="529"/>
      <c r="D11" s="529"/>
      <c r="E11" s="529"/>
      <c r="F11" s="529"/>
      <c r="G11" s="529"/>
      <c r="H11" s="6"/>
    </row>
    <row r="12" spans="1:15" x14ac:dyDescent="0.25">
      <c r="A12" s="529" t="str">
        <f>+Index!A19</f>
        <v>Calculation of Net Deferred Tax Reserve Proration on FY 2026 Incremental Capital Investments</v>
      </c>
      <c r="B12" s="529"/>
      <c r="C12" s="529"/>
      <c r="D12" s="529"/>
      <c r="E12" s="529"/>
      <c r="F12" s="529"/>
      <c r="G12" s="529"/>
      <c r="H12" s="6"/>
    </row>
    <row r="13" spans="1:15" x14ac:dyDescent="0.25">
      <c r="J13" s="143"/>
      <c r="K13" s="143"/>
      <c r="O13" s="143"/>
    </row>
    <row r="15" spans="1:15" x14ac:dyDescent="0.25">
      <c r="G15" s="19" t="s">
        <v>9</v>
      </c>
      <c r="H15" s="19"/>
      <c r="I15" s="22"/>
      <c r="J15" s="19"/>
      <c r="K15" s="22"/>
      <c r="L15" s="22"/>
      <c r="M15" s="19"/>
      <c r="N15" s="22"/>
    </row>
    <row r="16" spans="1:15" ht="30" x14ac:dyDescent="0.25">
      <c r="A16" s="22" t="s">
        <v>163</v>
      </c>
      <c r="G16" s="138" t="s">
        <v>524</v>
      </c>
      <c r="H16" s="138" t="s">
        <v>468</v>
      </c>
      <c r="J16" s="19"/>
    </row>
    <row r="17" spans="1:10" x14ac:dyDescent="0.25">
      <c r="A17" s="11" t="s">
        <v>164</v>
      </c>
      <c r="B17" s="6"/>
      <c r="C17" s="6" t="s">
        <v>194</v>
      </c>
    </row>
    <row r="18" spans="1:10" ht="30" customHeight="1" x14ac:dyDescent="0.25">
      <c r="A18" s="22">
        <v>1</v>
      </c>
      <c r="C18" t="s">
        <v>195</v>
      </c>
      <c r="D18" s="527" t="str">
        <f>CONCATENATE('FY 2026 -group c'!N7," , Line ",'FY 2026 -group c'!A38,", Col ",'FY 2026 -group c'!L17)</f>
        <v>Page 1 of 5 , Line 12, Col (b)</v>
      </c>
      <c r="E18" s="527"/>
      <c r="G18" s="4">
        <f>+'FY 2026 -group c'!L39</f>
        <v>702440.7</v>
      </c>
      <c r="H18" s="4" t="e">
        <f>+'FY 2026 -group c'!#REF!</f>
        <v>#REF!</v>
      </c>
      <c r="I18" s="103"/>
      <c r="J18" s="4"/>
    </row>
    <row r="19" spans="1:10" x14ac:dyDescent="0.25">
      <c r="A19" s="22">
        <f t="shared" ref="A19:A24" si="0">+A18+1</f>
        <v>2</v>
      </c>
      <c r="C19" t="s">
        <v>196</v>
      </c>
      <c r="D19" s="527" t="str">
        <f>CONCATENATE("- ",'FY2026 Tax Depr GrpC At Cap'!L7," , Line ",'FY2026 Tax Depr GrpC At Cap'!A37," ,Col ",'FY2026 Tax Depr GrpC At Cap'!G17)</f>
        <v>- Page 4 of 5 , Line 19 ,Col (a)</v>
      </c>
      <c r="E19" s="527"/>
      <c r="G19" s="46"/>
      <c r="I19" s="103"/>
      <c r="J19" s="46"/>
    </row>
    <row r="20" spans="1:10" x14ac:dyDescent="0.25">
      <c r="A20" s="22">
        <f t="shared" si="0"/>
        <v>3</v>
      </c>
      <c r="C20" t="s">
        <v>197</v>
      </c>
      <c r="D20" s="528" t="str">
        <f>CONCATENATE("- ",'FY2026 Tax Depr GrpC At Cap'!L7,", Col ",'FY2026 Tax Depr GrpC At Cap'!G17,", Line ",'FY2026 Tax Depr GrpC At Cap'!A45)</f>
        <v>- Page 4 of 5, Col (a), Line 27</v>
      </c>
      <c r="E20" s="528"/>
      <c r="G20" s="4">
        <f>-'FY2026 Tax Depr GrpC At Cap'!K24</f>
        <v>-376534.05</v>
      </c>
      <c r="H20" s="4">
        <f>-'FY2026 Tax Depr GrpC At Cap'!K25</f>
        <v>-724853.14852000005</v>
      </c>
      <c r="I20" s="103"/>
      <c r="J20" s="4"/>
    </row>
    <row r="21" spans="1:10" x14ac:dyDescent="0.25">
      <c r="A21" s="22">
        <f t="shared" si="0"/>
        <v>4</v>
      </c>
      <c r="C21" t="s">
        <v>480</v>
      </c>
      <c r="D21" s="527" t="str">
        <f>CONCATENATE("- ",'FY2026 Tax Depr GrpC At Cap'!L7," , Line ",'FY2026 Tax Depr GrpC At Cap'!A47," ,Col ",'FY2026 Tax Depr GrpC At Cap'!G17)</f>
        <v>- Page 4 of 5 , Line 29 ,Col (a)</v>
      </c>
      <c r="E21" s="527"/>
      <c r="G21" s="4">
        <f>+'FY2026 Tax Depr GrpC At Cap'!G47</f>
        <v>0</v>
      </c>
      <c r="I21" s="103"/>
      <c r="J21" s="4"/>
    </row>
    <row r="22" spans="1:10" x14ac:dyDescent="0.25">
      <c r="A22" s="22">
        <f t="shared" si="0"/>
        <v>5</v>
      </c>
      <c r="C22" t="s">
        <v>199</v>
      </c>
      <c r="D22" s="526" t="str">
        <f>CONCATENATE("Sum of Lines ",A18," through ",A21)</f>
        <v>Sum of Lines 1 through 4</v>
      </c>
      <c r="E22" s="526"/>
      <c r="G22" s="140">
        <f>SUM(G18:G21)</f>
        <v>325906.64999999997</v>
      </c>
      <c r="H22" s="4" t="e">
        <f>SUM(H18:H21)</f>
        <v>#REF!</v>
      </c>
      <c r="I22" s="103"/>
      <c r="J22" s="4"/>
    </row>
    <row r="23" spans="1:10" x14ac:dyDescent="0.25">
      <c r="A23" s="22">
        <f t="shared" si="0"/>
        <v>6</v>
      </c>
      <c r="C23" t="s">
        <v>200</v>
      </c>
      <c r="D23" s="526"/>
      <c r="E23" s="526"/>
      <c r="G23" s="131">
        <v>0.21</v>
      </c>
      <c r="H23" s="131">
        <v>0.21</v>
      </c>
      <c r="J23" s="131"/>
    </row>
    <row r="24" spans="1:10" x14ac:dyDescent="0.25">
      <c r="A24" s="22">
        <f t="shared" si="0"/>
        <v>7</v>
      </c>
      <c r="C24" t="s">
        <v>201</v>
      </c>
      <c r="D24" s="526" t="str">
        <f>CONCATENATE("Line ", A22, " × Line ", A23)</f>
        <v>Line 5 × Line 6</v>
      </c>
      <c r="E24" s="526"/>
      <c r="G24" s="140">
        <f>+G22*G23</f>
        <v>68440.396499999988</v>
      </c>
      <c r="H24" s="4" t="e">
        <f>+H22*H23</f>
        <v>#REF!</v>
      </c>
      <c r="I24" s="103"/>
      <c r="J24" s="4"/>
    </row>
    <row r="25" spans="1:10" x14ac:dyDescent="0.25">
      <c r="D25" s="526"/>
      <c r="E25" s="526"/>
    </row>
    <row r="26" spans="1:10" x14ac:dyDescent="0.25">
      <c r="C26" t="s">
        <v>202</v>
      </c>
      <c r="D26" s="526"/>
      <c r="E26" s="526"/>
    </row>
    <row r="27" spans="1:10" x14ac:dyDescent="0.25">
      <c r="A27" s="22">
        <f>+A24+1</f>
        <v>8</v>
      </c>
      <c r="C27" t="s">
        <v>203</v>
      </c>
      <c r="D27" s="527" t="str">
        <f>CONCATENATE("- ",'FY2026 Tax Depr GrpC At Cap'!L7," , Line ",'FY2026 Tax Depr GrpC At Cap'!A23," ,Col ",'FY2026 Tax Depr GrpC At Cap'!G17,", Then = 0")</f>
        <v>- Page 4 of 5 , Line 5 ,Col (a), Then = 0</v>
      </c>
      <c r="E27" s="527"/>
      <c r="G27" s="4">
        <f>-'FY2026 Tax Depr GrpC At Cap'!G23</f>
        <v>-13452092</v>
      </c>
      <c r="I27" s="103"/>
    </row>
    <row r="28" spans="1:10" x14ac:dyDescent="0.25">
      <c r="A28" s="22">
        <f t="shared" ref="A28:A32" si="1">+A27+1</f>
        <v>9</v>
      </c>
      <c r="C28" t="s">
        <v>470</v>
      </c>
      <c r="D28" s="527" t="str">
        <f>CONCATENATE('FY2026 Tax Depr GrpC At Cap'!L7," , Line ",'FY2026 Tax Depr GrpC At Cap'!A26," ,Col ",'FY2026 Tax Depr GrpC At Cap'!G17,", Then = 0")</f>
        <v>Page 4 of 5 , Line 8 ,Col (a), Then = 0</v>
      </c>
      <c r="E28" s="527"/>
      <c r="G28" s="4">
        <f>+'FY2026 Tax Depr GrpC At Cap'!G26</f>
        <v>0</v>
      </c>
      <c r="I28" s="103"/>
    </row>
    <row r="29" spans="1:10" x14ac:dyDescent="0.25">
      <c r="A29" s="22">
        <f t="shared" si="1"/>
        <v>10</v>
      </c>
      <c r="C29" t="s">
        <v>117</v>
      </c>
      <c r="D29" s="527" t="str">
        <f>CONCATENATE("- ",'FY 2026 -group c'!N7," , Line ",'FY 2026 -group c'!A28," ,Col ",'FY 2026 -group c'!L17,", Then = 0")</f>
        <v>- Page 1 of 5 , Line 7 ,Col (b), Then = 0</v>
      </c>
      <c r="E29" s="527"/>
      <c r="G29" s="4">
        <f>-'FY 2026 -group c'!J28</f>
        <v>-798759.99926187063</v>
      </c>
      <c r="I29" s="103"/>
    </row>
    <row r="30" spans="1:10" x14ac:dyDescent="0.25">
      <c r="A30" s="22">
        <f>+A29+1</f>
        <v>11</v>
      </c>
      <c r="C30" t="s">
        <v>199</v>
      </c>
      <c r="D30" s="526" t="str">
        <f xml:space="preserve"> CONCATENATE("Line ", A27, " + Line ", A28, " + Line ",A29)</f>
        <v>Line 8 + Line 9 + Line 10</v>
      </c>
      <c r="E30" s="526"/>
      <c r="G30" s="140">
        <f>SUM(G27:G29)</f>
        <v>-14250851.999261871</v>
      </c>
      <c r="H30" s="4">
        <f>SUM(H27:H29)</f>
        <v>0</v>
      </c>
      <c r="I30" s="103"/>
      <c r="J30" s="4"/>
    </row>
    <row r="31" spans="1:10" x14ac:dyDescent="0.25">
      <c r="A31" s="22">
        <f t="shared" si="1"/>
        <v>12</v>
      </c>
      <c r="C31" t="s">
        <v>200</v>
      </c>
      <c r="D31" s="526"/>
      <c r="E31" s="526"/>
      <c r="G31" s="131">
        <v>0.21</v>
      </c>
      <c r="H31" s="24">
        <v>0.21</v>
      </c>
      <c r="J31" s="131"/>
    </row>
    <row r="32" spans="1:10" x14ac:dyDescent="0.25">
      <c r="A32" s="22">
        <f t="shared" si="1"/>
        <v>13</v>
      </c>
      <c r="C32" t="s">
        <v>201</v>
      </c>
      <c r="D32" s="526" t="str">
        <f>CONCATENATE("Line ", A30, " × Line ", A31)</f>
        <v>Line 11 × Line 12</v>
      </c>
      <c r="E32" s="526"/>
      <c r="G32" s="140">
        <f t="shared" ref="G32:H32" si="2">G30*G31</f>
        <v>-2992678.9198449929</v>
      </c>
      <c r="H32" s="4">
        <f t="shared" si="2"/>
        <v>0</v>
      </c>
      <c r="J32" s="4"/>
    </row>
    <row r="33" spans="1:10" x14ac:dyDescent="0.25">
      <c r="D33" s="526"/>
      <c r="E33" s="526"/>
    </row>
    <row r="34" spans="1:10" x14ac:dyDescent="0.25">
      <c r="A34" s="22">
        <f>+A32+1</f>
        <v>14</v>
      </c>
      <c r="C34" t="s">
        <v>205</v>
      </c>
      <c r="D34" s="526" t="str">
        <f>CONCATENATE("Line ", A24, " + Line ", A32)</f>
        <v>Line 7 + Line 13</v>
      </c>
      <c r="E34" s="526"/>
      <c r="G34" s="4">
        <f>+G32+G24</f>
        <v>-2924238.5233449931</v>
      </c>
      <c r="H34" s="4" t="e">
        <f>+H32+H24</f>
        <v>#REF!</v>
      </c>
      <c r="I34" s="103"/>
      <c r="J34" s="4"/>
    </row>
    <row r="35" spans="1:10" x14ac:dyDescent="0.25">
      <c r="A35" s="22">
        <f>+A34+1</f>
        <v>15</v>
      </c>
      <c r="C35" t="s">
        <v>206</v>
      </c>
      <c r="D35" s="526" t="str">
        <f>CONCATENATE("- ",'FY 2026 -group c'!N7," , Line ",'FY 2026 -group c'!A44," ,Col ",'FY 2026 -group c'!L17)</f>
        <v>- Page 1 of 5 , Line 17 ,Col (b)</v>
      </c>
      <c r="E35" s="526"/>
      <c r="G35" s="4">
        <f>+'FY 2026 -group c'!J44</f>
        <v>0</v>
      </c>
      <c r="H35" s="4"/>
      <c r="I35" s="103"/>
      <c r="J35" s="4"/>
    </row>
    <row r="36" spans="1:10" x14ac:dyDescent="0.25">
      <c r="A36" s="22">
        <f>+A35+1</f>
        <v>16</v>
      </c>
      <c r="C36" t="s">
        <v>207</v>
      </c>
      <c r="D36" s="526" t="str">
        <f>CONCATENATE("Line ", A34, " + Line ", A35)</f>
        <v>Line 14 + Line 15</v>
      </c>
      <c r="E36" s="526"/>
      <c r="G36" s="140">
        <f t="shared" ref="G36:H36" si="3">+G35+G34</f>
        <v>-2924238.5233449931</v>
      </c>
      <c r="H36" s="4" t="e">
        <f t="shared" si="3"/>
        <v>#REF!</v>
      </c>
      <c r="J36" s="4"/>
    </row>
    <row r="37" spans="1:10" x14ac:dyDescent="0.25">
      <c r="D37" s="526"/>
      <c r="E37" s="526"/>
    </row>
    <row r="38" spans="1:10" x14ac:dyDescent="0.25">
      <c r="C38" t="s">
        <v>481</v>
      </c>
      <c r="D38" s="526"/>
      <c r="E38" s="526"/>
    </row>
    <row r="39" spans="1:10" x14ac:dyDescent="0.25">
      <c r="A39" s="22">
        <f>+A36+1</f>
        <v>17</v>
      </c>
      <c r="C39" t="s">
        <v>209</v>
      </c>
      <c r="D39" s="526" t="str">
        <f>CONCATENATE("Line ", A22)</f>
        <v>Line 5</v>
      </c>
      <c r="E39" s="526"/>
      <c r="G39" s="4">
        <f>G22</f>
        <v>325906.64999999997</v>
      </c>
      <c r="H39" s="4" t="e">
        <f>H22</f>
        <v>#REF!</v>
      </c>
      <c r="I39" s="103"/>
      <c r="J39" s="4"/>
    </row>
    <row r="40" spans="1:10" x14ac:dyDescent="0.25">
      <c r="A40" s="22">
        <f>+A39+1</f>
        <v>18</v>
      </c>
      <c r="C40" t="s">
        <v>210</v>
      </c>
      <c r="D40" s="526" t="str">
        <f>CONCATENATE("Line ", A30)</f>
        <v>Line 11</v>
      </c>
      <c r="E40" s="526"/>
      <c r="G40" s="4">
        <f>G30</f>
        <v>-14250851.999261871</v>
      </c>
      <c r="H40" s="4">
        <f>H30</f>
        <v>0</v>
      </c>
      <c r="I40" s="103"/>
      <c r="J40" s="4"/>
    </row>
    <row r="41" spans="1:10" x14ac:dyDescent="0.25">
      <c r="A41" s="22">
        <f>+A40+1</f>
        <v>19</v>
      </c>
      <c r="C41" t="s">
        <v>211</v>
      </c>
      <c r="D41" s="526" t="str">
        <f>CONCATENATE("Line ", A39, " + Line ", A40)</f>
        <v>Line 17 + Line 18</v>
      </c>
      <c r="E41" s="526"/>
      <c r="G41" s="140">
        <f>SUM(G39:G40)</f>
        <v>-13924945.349261871</v>
      </c>
      <c r="H41" s="4" t="e">
        <f>SUM(H39:H40)</f>
        <v>#REF!</v>
      </c>
      <c r="I41" s="103"/>
      <c r="J41" s="4"/>
    </row>
    <row r="42" spans="1:10" x14ac:dyDescent="0.25">
      <c r="D42" s="526"/>
      <c r="E42" s="526"/>
    </row>
    <row r="43" spans="1:10" ht="14.1" customHeight="1" x14ac:dyDescent="0.25">
      <c r="A43" s="22">
        <f>+A41+1</f>
        <v>20</v>
      </c>
      <c r="C43" t="s">
        <v>482</v>
      </c>
      <c r="D43" s="527" t="str">
        <f>CONCATENATE("- ",'FY 2026 -group c'!N7," , Line ",'FY 2026 -group c'!A44," ,Col ",'FY 2026 -group c'!L17,"÷21%")</f>
        <v>- Page 1 of 5 , Line 17 ,Col (b)÷21%</v>
      </c>
      <c r="E43" s="527"/>
      <c r="G43" s="4">
        <f>-'FY 2026 -group c'!J44/0.21</f>
        <v>0</v>
      </c>
      <c r="H43" s="4" t="e">
        <f>-'FY 2026 -group c'!#REF!/0.21</f>
        <v>#REF!</v>
      </c>
      <c r="J43" s="4"/>
    </row>
    <row r="44" spans="1:10" x14ac:dyDescent="0.25">
      <c r="A44" s="22">
        <f>+A43+1</f>
        <v>21</v>
      </c>
      <c r="C44" t="s">
        <v>522</v>
      </c>
      <c r="D44" s="526" t="str">
        <f>CONCATENATE("(Line ", A40, " ÷ Line ", A41, " ) × Line ", A43)</f>
        <v>(Line 18 ÷ Line 19 ) × Line 20</v>
      </c>
      <c r="E44" s="526"/>
      <c r="G44" s="140">
        <f>+G40/G41*G43</f>
        <v>0</v>
      </c>
      <c r="H44" s="4" t="e">
        <f>+H40/H41*H43</f>
        <v>#REF!</v>
      </c>
      <c r="J44" s="4"/>
    </row>
    <row r="45" spans="1:10" x14ac:dyDescent="0.25">
      <c r="A45" s="22">
        <f>+A44+1</f>
        <v>22</v>
      </c>
      <c r="C45" t="s">
        <v>523</v>
      </c>
      <c r="D45" s="526" t="str">
        <f>CONCATENATE("(Line ", A39, " ÷ Line ", A41, " ) × Line ", A43)</f>
        <v>(Line 17 ÷ Line 19 ) × Line 20</v>
      </c>
      <c r="E45" s="526"/>
      <c r="G45" s="4">
        <f>+G39/G41*G43</f>
        <v>0</v>
      </c>
      <c r="H45" s="4" t="e">
        <f>+H39/H41*H43</f>
        <v>#REF!</v>
      </c>
      <c r="J45" s="4"/>
    </row>
    <row r="46" spans="1:10" x14ac:dyDescent="0.25">
      <c r="A46" s="22">
        <f>+A45+1</f>
        <v>23</v>
      </c>
      <c r="C46" t="s">
        <v>200</v>
      </c>
      <c r="G46" s="286">
        <v>0.21</v>
      </c>
      <c r="H46" s="24">
        <v>0.21</v>
      </c>
      <c r="J46" s="131"/>
    </row>
    <row r="47" spans="1:10" x14ac:dyDescent="0.25">
      <c r="A47" s="22">
        <f>+A46+1</f>
        <v>24</v>
      </c>
      <c r="C47" t="s">
        <v>215</v>
      </c>
      <c r="D47" s="526" t="str">
        <f>CONCATENATE("Line ", A45, " × Line ", A46)</f>
        <v>Line 22 × Line 23</v>
      </c>
      <c r="E47" s="526"/>
      <c r="G47" s="140">
        <f>G45*G46</f>
        <v>0</v>
      </c>
      <c r="H47" s="4" t="e">
        <f>H45*H46</f>
        <v>#REF!</v>
      </c>
      <c r="J47" s="4"/>
    </row>
    <row r="49" spans="1:10" x14ac:dyDescent="0.25">
      <c r="A49" s="22">
        <f>+A47+1</f>
        <v>25</v>
      </c>
      <c r="C49" t="s">
        <v>216</v>
      </c>
      <c r="D49" s="526" t="str">
        <f>CONCATENATE("Line ",A24," + Line ",A47)</f>
        <v>Line 7 + Line 24</v>
      </c>
      <c r="E49" s="526"/>
      <c r="G49" s="4">
        <f>+G47+G24</f>
        <v>68440.396499999988</v>
      </c>
      <c r="H49" s="4" t="e">
        <f>+H47+H24</f>
        <v>#REF!</v>
      </c>
      <c r="J49" s="4"/>
    </row>
    <row r="51" spans="1:10" x14ac:dyDescent="0.25">
      <c r="D51" s="22" t="s">
        <v>10</v>
      </c>
      <c r="E51" s="22" t="s">
        <v>165</v>
      </c>
      <c r="F51" s="22"/>
      <c r="G51" s="22" t="s">
        <v>217</v>
      </c>
      <c r="H51" s="22"/>
      <c r="I51" s="22"/>
      <c r="J51" s="22"/>
    </row>
    <row r="52" spans="1:10" ht="30" x14ac:dyDescent="0.25">
      <c r="C52" s="6" t="s">
        <v>220</v>
      </c>
      <c r="D52" s="43" t="s">
        <v>221</v>
      </c>
      <c r="E52" s="43" t="s">
        <v>222</v>
      </c>
      <c r="G52" s="60" t="str">
        <f>G16</f>
        <v>Fiscal Year 
2026</v>
      </c>
      <c r="H52" s="60" t="str">
        <f>H16</f>
        <v>Fiscal Year
2027</v>
      </c>
      <c r="J52" s="19"/>
    </row>
    <row r="53" spans="1:10" x14ac:dyDescent="0.25">
      <c r="A53" s="22">
        <f>+A49+1</f>
        <v>26</v>
      </c>
      <c r="C53" t="s">
        <v>226</v>
      </c>
      <c r="D53" s="22">
        <v>30</v>
      </c>
      <c r="E53" s="145">
        <f>SUM(D54:D64)/D65</f>
        <v>0.9178082191780822</v>
      </c>
      <c r="G53" s="4">
        <f>G$49/12*$E53</f>
        <v>5234.5965359589027</v>
      </c>
      <c r="H53" s="4" t="e">
        <f>H$49/12*$E53</f>
        <v>#REF!</v>
      </c>
      <c r="J53" s="4"/>
    </row>
    <row r="54" spans="1:10" x14ac:dyDescent="0.25">
      <c r="A54" s="22">
        <f t="shared" ref="A54:A65" si="4">+A53+1</f>
        <v>27</v>
      </c>
      <c r="C54" t="s">
        <v>227</v>
      </c>
      <c r="D54" s="22">
        <v>31</v>
      </c>
      <c r="E54" s="145">
        <f>SUM(D55:D64)/D65</f>
        <v>0.83287671232876714</v>
      </c>
      <c r="G54" s="4">
        <f t="shared" ref="G54:H64" si="5">G$49/12*$E54</f>
        <v>4750.2010356164374</v>
      </c>
      <c r="H54" s="4" t="e">
        <f>H$49/12*$E54</f>
        <v>#REF!</v>
      </c>
      <c r="J54" s="4"/>
    </row>
    <row r="55" spans="1:10" x14ac:dyDescent="0.25">
      <c r="A55" s="22">
        <f t="shared" si="4"/>
        <v>28</v>
      </c>
      <c r="C55" t="s">
        <v>228</v>
      </c>
      <c r="D55" s="22">
        <v>30</v>
      </c>
      <c r="E55" s="145">
        <f>SUM(D56:D64)/D65</f>
        <v>0.75068493150684934</v>
      </c>
      <c r="G55" s="4">
        <f t="shared" si="5"/>
        <v>4281.4311965753413</v>
      </c>
      <c r="H55" s="4" t="e">
        <f>H$49/12*$E55</f>
        <v>#REF!</v>
      </c>
      <c r="J55" s="4"/>
    </row>
    <row r="56" spans="1:10" x14ac:dyDescent="0.25">
      <c r="A56" s="22">
        <f t="shared" si="4"/>
        <v>29</v>
      </c>
      <c r="C56" t="s">
        <v>229</v>
      </c>
      <c r="D56" s="22">
        <v>31</v>
      </c>
      <c r="E56" s="145">
        <f>SUM(D57:D64)/D65</f>
        <v>0.66575342465753429</v>
      </c>
      <c r="G56" s="4">
        <f t="shared" si="5"/>
        <v>3797.035696232876</v>
      </c>
      <c r="H56" s="4" t="e">
        <f t="shared" si="5"/>
        <v>#REF!</v>
      </c>
      <c r="J56" s="4"/>
    </row>
    <row r="57" spans="1:10" x14ac:dyDescent="0.25">
      <c r="A57" s="22">
        <f t="shared" si="4"/>
        <v>30</v>
      </c>
      <c r="C57" t="s">
        <v>230</v>
      </c>
      <c r="D57" s="22">
        <v>31</v>
      </c>
      <c r="E57" s="145">
        <f>SUM(D58:D64)/D65</f>
        <v>0.58082191780821912</v>
      </c>
      <c r="G57" s="4">
        <f t="shared" si="5"/>
        <v>3312.6401958904098</v>
      </c>
      <c r="H57" s="4" t="e">
        <f t="shared" si="5"/>
        <v>#REF!</v>
      </c>
      <c r="J57" s="4"/>
    </row>
    <row r="58" spans="1:10" x14ac:dyDescent="0.25">
      <c r="A58" s="22">
        <f t="shared" si="4"/>
        <v>31</v>
      </c>
      <c r="C58" t="s">
        <v>231</v>
      </c>
      <c r="D58" s="22">
        <v>30</v>
      </c>
      <c r="E58" s="145">
        <f>SUM(D59:D64)/D65</f>
        <v>0.49863013698630138</v>
      </c>
      <c r="G58" s="4">
        <f t="shared" si="5"/>
        <v>2843.8703568493142</v>
      </c>
      <c r="H58" s="4" t="e">
        <f t="shared" si="5"/>
        <v>#REF!</v>
      </c>
      <c r="J58" s="4"/>
    </row>
    <row r="59" spans="1:10" x14ac:dyDescent="0.25">
      <c r="A59" s="22">
        <f t="shared" si="4"/>
        <v>32</v>
      </c>
      <c r="C59" t="s">
        <v>232</v>
      </c>
      <c r="D59" s="22">
        <v>31</v>
      </c>
      <c r="E59" s="145">
        <f>SUM(D60:D64)/D65</f>
        <v>0.41369863013698632</v>
      </c>
      <c r="G59" s="4">
        <f t="shared" si="5"/>
        <v>2359.4748565068489</v>
      </c>
      <c r="H59" s="4" t="e">
        <f t="shared" si="5"/>
        <v>#REF!</v>
      </c>
      <c r="J59" s="4"/>
    </row>
    <row r="60" spans="1:10" x14ac:dyDescent="0.25">
      <c r="A60" s="22">
        <f t="shared" si="4"/>
        <v>33</v>
      </c>
      <c r="C60" t="s">
        <v>233</v>
      </c>
      <c r="D60" s="22">
        <v>30</v>
      </c>
      <c r="E60" s="145">
        <f>SUM(D61:D64)/D65</f>
        <v>0.33150684931506852</v>
      </c>
      <c r="G60" s="4">
        <f t="shared" si="5"/>
        <v>1890.7050174657531</v>
      </c>
      <c r="H60" s="4" t="e">
        <f t="shared" si="5"/>
        <v>#REF!</v>
      </c>
      <c r="J60" s="4"/>
    </row>
    <row r="61" spans="1:10" x14ac:dyDescent="0.25">
      <c r="A61" s="22">
        <f t="shared" si="4"/>
        <v>34</v>
      </c>
      <c r="C61" t="s">
        <v>234</v>
      </c>
      <c r="D61" s="22">
        <v>31</v>
      </c>
      <c r="E61" s="145">
        <f>SUM(D62:D64)/D65</f>
        <v>0.24657534246575341</v>
      </c>
      <c r="G61" s="4">
        <f t="shared" si="5"/>
        <v>1406.3095171232874</v>
      </c>
      <c r="H61" s="4" t="e">
        <f t="shared" si="5"/>
        <v>#REF!</v>
      </c>
      <c r="J61" s="4"/>
    </row>
    <row r="62" spans="1:10" x14ac:dyDescent="0.25">
      <c r="A62" s="22">
        <f t="shared" si="4"/>
        <v>35</v>
      </c>
      <c r="C62" t="s">
        <v>223</v>
      </c>
      <c r="D62" s="22">
        <v>31</v>
      </c>
      <c r="E62" s="145">
        <f>SUM(D63:D64)/D65</f>
        <v>0.16164383561643836</v>
      </c>
      <c r="G62" s="4">
        <f t="shared" si="5"/>
        <v>921.91401678082173</v>
      </c>
      <c r="H62" s="4" t="e">
        <f t="shared" si="5"/>
        <v>#REF!</v>
      </c>
      <c r="J62" s="4"/>
    </row>
    <row r="63" spans="1:10" x14ac:dyDescent="0.25">
      <c r="A63" s="22">
        <f t="shared" si="4"/>
        <v>36</v>
      </c>
      <c r="C63" t="s">
        <v>224</v>
      </c>
      <c r="D63" s="22">
        <v>28</v>
      </c>
      <c r="E63" s="145">
        <f>SUM(D64:D64)/D65</f>
        <v>8.4931506849315067E-2</v>
      </c>
      <c r="G63" s="4">
        <f t="shared" si="5"/>
        <v>484.39550034246565</v>
      </c>
      <c r="H63" s="4" t="e">
        <f t="shared" si="5"/>
        <v>#REF!</v>
      </c>
      <c r="J63" s="4"/>
    </row>
    <row r="64" spans="1:10" x14ac:dyDescent="0.25">
      <c r="A64" s="22">
        <f t="shared" si="4"/>
        <v>37</v>
      </c>
      <c r="C64" t="s">
        <v>225</v>
      </c>
      <c r="D64" s="34">
        <v>31</v>
      </c>
      <c r="E64" s="145">
        <v>0</v>
      </c>
      <c r="G64" s="4">
        <f t="shared" si="5"/>
        <v>0</v>
      </c>
      <c r="H64" s="35" t="e">
        <f t="shared" si="5"/>
        <v>#REF!</v>
      </c>
      <c r="J64" s="4"/>
    </row>
    <row r="65" spans="1:10" x14ac:dyDescent="0.25">
      <c r="A65" s="22">
        <f t="shared" si="4"/>
        <v>38</v>
      </c>
      <c r="C65" t="s">
        <v>235</v>
      </c>
      <c r="D65" s="22">
        <f>SUM(D53:D64)</f>
        <v>365</v>
      </c>
      <c r="E65" s="145"/>
      <c r="G65" s="140">
        <f>SUM(G53:G64)</f>
        <v>31282.573925342462</v>
      </c>
      <c r="H65" s="140" t="e">
        <f>SUM(H53:H64)</f>
        <v>#REF!</v>
      </c>
      <c r="J65" s="4"/>
    </row>
    <row r="67" spans="1:10" x14ac:dyDescent="0.25">
      <c r="A67" s="22">
        <f>+A65+1</f>
        <v>39</v>
      </c>
      <c r="C67" t="s">
        <v>236</v>
      </c>
      <c r="D67" s="526" t="str">
        <f>CONCATENATE("Line ", A49)</f>
        <v>Line 25</v>
      </c>
      <c r="E67" s="526"/>
      <c r="G67" s="4">
        <f>G49</f>
        <v>68440.396499999988</v>
      </c>
      <c r="H67" s="4" t="e">
        <f>H49</f>
        <v>#REF!</v>
      </c>
      <c r="J67" s="4"/>
    </row>
    <row r="68" spans="1:10" ht="15.75" x14ac:dyDescent="0.25">
      <c r="A68" s="44">
        <v>40</v>
      </c>
      <c r="B68" s="45"/>
      <c r="C68" s="45" t="s">
        <v>237</v>
      </c>
      <c r="D68" s="525" t="s">
        <v>475</v>
      </c>
      <c r="E68" s="525"/>
      <c r="G68" s="4">
        <f>G67*1</f>
        <v>68440.396499999988</v>
      </c>
      <c r="H68" s="4" t="e">
        <f>H67*0.5</f>
        <v>#REF!</v>
      </c>
      <c r="J68" s="4"/>
    </row>
    <row r="69" spans="1:10" x14ac:dyDescent="0.25">
      <c r="A69" s="22">
        <f>+A68+1</f>
        <v>41</v>
      </c>
      <c r="C69" t="s">
        <v>238</v>
      </c>
      <c r="D69" s="526" t="str">
        <f>CONCATENATE("Line ",A65," - Line ",A68)</f>
        <v>Line 38 - Line 40</v>
      </c>
      <c r="E69" s="526"/>
      <c r="G69" s="4">
        <f>+G65-G68</f>
        <v>-37157.822574657526</v>
      </c>
      <c r="H69" s="4" t="e">
        <f>+H65-H68</f>
        <v>#REF!</v>
      </c>
      <c r="J69" s="4"/>
    </row>
    <row r="71" spans="1:10" x14ac:dyDescent="0.25">
      <c r="A71" s="9" t="s">
        <v>184</v>
      </c>
    </row>
    <row r="72" spans="1:10" x14ac:dyDescent="0.25">
      <c r="A72" s="22" t="str">
        <f>E51</f>
        <v>(c)</v>
      </c>
      <c r="C72" t="str">
        <f>CONCATENATE("Sum of remaining days in the year (Col ",D51,") ÷ 365")</f>
        <v>Sum of remaining days in the year (Col (b)) ÷ 365</v>
      </c>
    </row>
    <row r="73" spans="1:10" x14ac:dyDescent="0.25">
      <c r="A73" s="22" t="str">
        <f>+G51</f>
        <v>(d)</v>
      </c>
      <c r="C73" t="str">
        <f>CONCATENATE("Current Year Line ",A49," ÷ 12 × Current Month Col ",E51)</f>
        <v>Current Year Line 25 ÷ 12 × Current Month Col (c)</v>
      </c>
    </row>
  </sheetData>
  <mergeCells count="37">
    <mergeCell ref="D19:E19"/>
    <mergeCell ref="A9:G9"/>
    <mergeCell ref="A10:G10"/>
    <mergeCell ref="A11:G11"/>
    <mergeCell ref="A12:G12"/>
    <mergeCell ref="D18:E18"/>
    <mergeCell ref="D31:E31"/>
    <mergeCell ref="D20:E20"/>
    <mergeCell ref="D21:E21"/>
    <mergeCell ref="D22:E22"/>
    <mergeCell ref="D23:E23"/>
    <mergeCell ref="D24:E24"/>
    <mergeCell ref="D25:E25"/>
    <mergeCell ref="D26:E26"/>
    <mergeCell ref="D27:E27"/>
    <mergeCell ref="D28:E28"/>
    <mergeCell ref="D29:E29"/>
    <mergeCell ref="D30:E30"/>
    <mergeCell ref="D43:E43"/>
    <mergeCell ref="D32:E32"/>
    <mergeCell ref="D33:E33"/>
    <mergeCell ref="D34:E34"/>
    <mergeCell ref="D35:E35"/>
    <mergeCell ref="D36:E36"/>
    <mergeCell ref="D37:E37"/>
    <mergeCell ref="D38:E38"/>
    <mergeCell ref="D39:E39"/>
    <mergeCell ref="D40:E40"/>
    <mergeCell ref="D41:E41"/>
    <mergeCell ref="D42:E42"/>
    <mergeCell ref="D69:E69"/>
    <mergeCell ref="D44:E44"/>
    <mergeCell ref="D45:E45"/>
    <mergeCell ref="D47:E47"/>
    <mergeCell ref="D49:E49"/>
    <mergeCell ref="D67:E67"/>
    <mergeCell ref="D68:E68"/>
  </mergeCells>
  <printOptions horizontalCentered="1"/>
  <pageMargins left="0.5" right="0.5" top="1.25" bottom="0.5" header="0.3" footer="0.3"/>
  <pageSetup scale="69" orientation="portrait" r:id="rId1"/>
  <colBreaks count="1" manualBreakCount="1">
    <brk id="6" min="7" max="72"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3F73F-2564-4679-9632-990225015DC2}">
  <sheetPr>
    <tabColor rgb="FFFFC000"/>
    <pageSetUpPr fitToPage="1"/>
  </sheetPr>
  <dimension ref="A1:O75"/>
  <sheetViews>
    <sheetView workbookViewId="0"/>
  </sheetViews>
  <sheetFormatPr defaultRowHeight="15" x14ac:dyDescent="0.25"/>
  <cols>
    <col min="1" max="1" width="6.140625" style="22" customWidth="1"/>
    <col min="2" max="2" width="3.7109375" customWidth="1"/>
    <col min="3" max="3" width="3.7109375" style="20" customWidth="1"/>
    <col min="4" max="4" width="63.5703125" customWidth="1"/>
    <col min="5" max="5" width="29" hidden="1" customWidth="1"/>
    <col min="6" max="6" width="33.42578125" hidden="1" customWidth="1"/>
    <col min="7" max="7" width="2.28515625" hidden="1" customWidth="1"/>
    <col min="8" max="8" width="25.85546875" customWidth="1"/>
    <col min="9" max="9" width="3.7109375" customWidth="1"/>
    <col min="10" max="10" width="19.140625" customWidth="1"/>
    <col min="11" max="11" width="3.7109375" customWidth="1"/>
    <col min="12" max="12" width="15.5703125" customWidth="1"/>
    <col min="13" max="13" width="3.7109375" customWidth="1"/>
    <col min="14" max="14" width="14.140625" customWidth="1"/>
  </cols>
  <sheetData>
    <row r="1" spans="1:14" x14ac:dyDescent="0.25">
      <c r="N1" s="7" t="s">
        <v>268</v>
      </c>
    </row>
    <row r="2" spans="1:14" x14ac:dyDescent="0.25">
      <c r="N2" s="7" t="s">
        <v>269</v>
      </c>
    </row>
    <row r="3" spans="1:14" x14ac:dyDescent="0.25">
      <c r="N3" s="7" t="s">
        <v>270</v>
      </c>
    </row>
    <row r="4" spans="1:14" x14ac:dyDescent="0.25">
      <c r="N4" s="7" t="s">
        <v>271</v>
      </c>
    </row>
    <row r="5" spans="1:14" x14ac:dyDescent="0.25">
      <c r="N5" s="7" t="s">
        <v>272</v>
      </c>
    </row>
    <row r="6" spans="1:14" x14ac:dyDescent="0.25">
      <c r="N6" s="7" t="s">
        <v>273</v>
      </c>
    </row>
    <row r="7" spans="1:14" x14ac:dyDescent="0.25">
      <c r="N7" s="7" t="str">
        <f>+Index!C20</f>
        <v>Page don't print of 5</v>
      </c>
    </row>
    <row r="9" spans="1:14" x14ac:dyDescent="0.25">
      <c r="A9" s="529" t="s">
        <v>268</v>
      </c>
      <c r="B9" s="529"/>
      <c r="C9" s="529"/>
      <c r="D9" s="529"/>
      <c r="E9" s="529"/>
      <c r="F9" s="529"/>
      <c r="G9" s="529"/>
      <c r="H9" s="529"/>
      <c r="I9" s="529"/>
      <c r="J9" s="529"/>
      <c r="K9" s="529"/>
      <c r="L9" s="529"/>
      <c r="M9" s="529"/>
      <c r="N9" s="529"/>
    </row>
    <row r="10" spans="1:14" x14ac:dyDescent="0.25">
      <c r="A10" s="529" t="s">
        <v>269</v>
      </c>
      <c r="B10" s="529"/>
      <c r="C10" s="529"/>
      <c r="D10" s="529"/>
      <c r="E10" s="529"/>
      <c r="F10" s="529"/>
      <c r="G10" s="529"/>
      <c r="H10" s="529"/>
      <c r="I10" s="529"/>
      <c r="J10" s="529"/>
      <c r="K10" s="529"/>
      <c r="L10" s="529"/>
      <c r="M10" s="529"/>
      <c r="N10" s="529"/>
    </row>
    <row r="11" spans="1:14" x14ac:dyDescent="0.25">
      <c r="A11" s="529" t="s">
        <v>476</v>
      </c>
      <c r="B11" s="529"/>
      <c r="C11" s="529"/>
      <c r="D11" s="529"/>
      <c r="E11" s="529"/>
      <c r="F11" s="529"/>
      <c r="G11" s="529"/>
      <c r="H11" s="529"/>
      <c r="I11" s="529"/>
      <c r="J11" s="529"/>
      <c r="K11" s="529"/>
      <c r="L11" s="529"/>
      <c r="M11" s="529"/>
      <c r="N11" s="529"/>
    </row>
    <row r="12" spans="1:14" x14ac:dyDescent="0.25">
      <c r="A12" s="529" t="str">
        <f>+Index!A20</f>
        <v>Fiscal Year 2026 Revenue Requirement Adjustment on Group D Overspend</v>
      </c>
      <c r="B12" s="529"/>
      <c r="C12" s="529"/>
      <c r="D12" s="529"/>
      <c r="E12" s="529"/>
      <c r="F12" s="529"/>
      <c r="G12" s="529"/>
      <c r="H12" s="529"/>
      <c r="I12" s="529"/>
      <c r="J12" s="529"/>
      <c r="K12" s="529"/>
      <c r="L12" s="529"/>
      <c r="M12" s="529"/>
      <c r="N12" s="529"/>
    </row>
    <row r="15" spans="1:14" ht="57.75" x14ac:dyDescent="0.25">
      <c r="A15" s="22" t="s">
        <v>163</v>
      </c>
      <c r="J15" s="180" t="s">
        <v>356</v>
      </c>
      <c r="L15" s="180" t="s">
        <v>357</v>
      </c>
      <c r="N15" s="180" t="s">
        <v>358</v>
      </c>
    </row>
    <row r="16" spans="1:14" x14ac:dyDescent="0.25">
      <c r="A16" s="22" t="s">
        <v>164</v>
      </c>
      <c r="J16" s="142">
        <v>2025</v>
      </c>
      <c r="L16" s="142">
        <v>2025</v>
      </c>
      <c r="N16" s="142">
        <v>2025</v>
      </c>
    </row>
    <row r="17" spans="1:15" ht="49.5" customHeight="1" x14ac:dyDescent="0.35">
      <c r="G17" s="179" t="s">
        <v>359</v>
      </c>
      <c r="H17" s="179" t="s">
        <v>359</v>
      </c>
      <c r="I17" s="179"/>
      <c r="J17" s="89" t="s">
        <v>9</v>
      </c>
      <c r="L17" s="89" t="s">
        <v>10</v>
      </c>
      <c r="M17" s="181"/>
      <c r="N17" s="181" t="s">
        <v>165</v>
      </c>
      <c r="O17" s="181"/>
    </row>
    <row r="18" spans="1:15" x14ac:dyDescent="0.25">
      <c r="C18" s="20" t="s">
        <v>360</v>
      </c>
    </row>
    <row r="19" spans="1:15" x14ac:dyDescent="0.25">
      <c r="A19" s="22">
        <v>1</v>
      </c>
      <c r="D19" t="s">
        <v>361</v>
      </c>
      <c r="E19" s="526" t="s">
        <v>362</v>
      </c>
      <c r="F19" s="526"/>
      <c r="J19" s="4">
        <f>+'Hard Coded'!D45*1000</f>
        <v>7448712.3899999997</v>
      </c>
      <c r="L19" s="4">
        <f>+'Hard Coded'!C45*1000</f>
        <v>5645895.6200000001</v>
      </c>
      <c r="N19" s="4">
        <f>+J19-L19</f>
        <v>1802816.7699999996</v>
      </c>
    </row>
    <row r="20" spans="1:15" x14ac:dyDescent="0.25">
      <c r="A20" s="22">
        <f>+A19+1</f>
        <v>2</v>
      </c>
      <c r="D20" t="s">
        <v>363</v>
      </c>
      <c r="E20" s="538" t="s">
        <v>364</v>
      </c>
      <c r="F20" s="538"/>
      <c r="J20" s="35">
        <v>0</v>
      </c>
      <c r="L20" s="35">
        <v>0</v>
      </c>
      <c r="N20" s="35">
        <f>+J20-L20</f>
        <v>0</v>
      </c>
    </row>
    <row r="21" spans="1:15" ht="29.25" customHeight="1" x14ac:dyDescent="0.25">
      <c r="A21" s="44">
        <f>+A20+1</f>
        <v>3</v>
      </c>
      <c r="B21" s="45"/>
      <c r="C21" s="21"/>
      <c r="D21" s="45" t="s">
        <v>365</v>
      </c>
      <c r="E21" s="536" t="s">
        <v>366</v>
      </c>
      <c r="F21" s="536"/>
      <c r="J21" s="4">
        <f>J19-J20</f>
        <v>7448712.3899999997</v>
      </c>
      <c r="L21" s="4">
        <f>L19-L20</f>
        <v>5645895.6200000001</v>
      </c>
      <c r="N21" s="4">
        <f>N19-N20</f>
        <v>1802816.7699999996</v>
      </c>
    </row>
    <row r="22" spans="1:15" x14ac:dyDescent="0.25">
      <c r="E22" s="526"/>
      <c r="F22" s="526"/>
      <c r="J22" s="4"/>
      <c r="L22" s="4"/>
      <c r="N22" s="4"/>
    </row>
    <row r="23" spans="1:15" x14ac:dyDescent="0.25">
      <c r="C23" s="20" t="s">
        <v>367</v>
      </c>
      <c r="E23" s="526"/>
      <c r="F23" s="526"/>
      <c r="J23" s="4"/>
      <c r="L23" s="4"/>
      <c r="N23" s="4"/>
    </row>
    <row r="24" spans="1:15" x14ac:dyDescent="0.25">
      <c r="A24" s="22">
        <f>+A21+1</f>
        <v>4</v>
      </c>
      <c r="D24" t="s">
        <v>368</v>
      </c>
      <c r="E24" s="526" t="s">
        <v>369</v>
      </c>
      <c r="F24" s="526"/>
      <c r="J24" s="4">
        <f>J19</f>
        <v>7448712.3899999997</v>
      </c>
      <c r="L24" s="4">
        <f>L19</f>
        <v>5645895.6200000001</v>
      </c>
      <c r="N24" s="4">
        <f>+J24-L24</f>
        <v>1802816.7699999996</v>
      </c>
    </row>
    <row r="25" spans="1:15" x14ac:dyDescent="0.25">
      <c r="A25" s="22">
        <f>+A24+1</f>
        <v>5</v>
      </c>
      <c r="D25" t="s">
        <v>370</v>
      </c>
      <c r="E25" s="526" t="e">
        <f>CONCATENATE(#REF!,", Line ",#REF!,#REF!)</f>
        <v>#REF!</v>
      </c>
      <c r="F25" s="526"/>
      <c r="J25" s="35">
        <v>0</v>
      </c>
      <c r="K25" s="46"/>
      <c r="L25" s="35">
        <v>0</v>
      </c>
      <c r="N25" s="35">
        <f>+J25-L25</f>
        <v>0</v>
      </c>
    </row>
    <row r="26" spans="1:15" ht="29.25" customHeight="1" x14ac:dyDescent="0.25">
      <c r="A26" s="44">
        <f>+A25+1</f>
        <v>6</v>
      </c>
      <c r="B26" s="45"/>
      <c r="C26" s="21"/>
      <c r="D26" s="45" t="s">
        <v>371</v>
      </c>
      <c r="E26" s="536" t="s">
        <v>372</v>
      </c>
      <c r="F26" s="536"/>
      <c r="J26" s="4">
        <f t="shared" ref="J26:N26" si="0">+J24-J25</f>
        <v>7448712.3899999997</v>
      </c>
      <c r="L26" s="4">
        <f t="shared" si="0"/>
        <v>5645895.6200000001</v>
      </c>
      <c r="N26" s="4">
        <f t="shared" si="0"/>
        <v>1802816.7699999996</v>
      </c>
    </row>
    <row r="27" spans="1:15" x14ac:dyDescent="0.25">
      <c r="E27" s="526"/>
      <c r="F27" s="526"/>
      <c r="J27" s="4"/>
      <c r="L27" s="4"/>
      <c r="N27" s="4"/>
    </row>
    <row r="28" spans="1:15" x14ac:dyDescent="0.25">
      <c r="A28" s="22">
        <f>+A26+1</f>
        <v>7</v>
      </c>
      <c r="D28" t="s">
        <v>117</v>
      </c>
      <c r="E28" s="526" t="s">
        <v>373</v>
      </c>
      <c r="F28" s="526"/>
      <c r="H28" t="s">
        <v>374</v>
      </c>
      <c r="J28" s="4">
        <f>+L28</f>
        <v>282294.78100000002</v>
      </c>
      <c r="L28" s="4">
        <f>+'Hard Coded'!H45*1000</f>
        <v>282294.78100000002</v>
      </c>
      <c r="N28" s="4">
        <f>+J28-L28</f>
        <v>0</v>
      </c>
    </row>
    <row r="29" spans="1:15" ht="15.75" thickBot="1" x14ac:dyDescent="0.3">
      <c r="E29" s="526"/>
      <c r="F29" s="526"/>
      <c r="J29" s="4"/>
      <c r="L29" s="4"/>
      <c r="N29" s="4"/>
    </row>
    <row r="30" spans="1:15" ht="15.75" thickBot="1" x14ac:dyDescent="0.3">
      <c r="A30" s="22">
        <f>+A28+1</f>
        <v>8</v>
      </c>
      <c r="D30" s="12" t="s">
        <v>80</v>
      </c>
      <c r="E30" s="539" t="s">
        <v>375</v>
      </c>
      <c r="F30" s="539"/>
      <c r="G30" s="13"/>
      <c r="H30" s="13"/>
      <c r="I30" s="13"/>
      <c r="J30" s="304">
        <f t="shared" ref="J30:N30" si="1">+J26+J28</f>
        <v>7731007.1710000001</v>
      </c>
      <c r="K30" s="303"/>
      <c r="L30" s="304">
        <f t="shared" si="1"/>
        <v>5928190.4010000005</v>
      </c>
      <c r="M30" s="303"/>
      <c r="N30" s="90">
        <f t="shared" si="1"/>
        <v>1802816.7699999996</v>
      </c>
    </row>
    <row r="31" spans="1:15" x14ac:dyDescent="0.25">
      <c r="E31" s="526"/>
      <c r="F31" s="526"/>
      <c r="J31" s="4"/>
      <c r="L31" s="4"/>
      <c r="N31" s="4"/>
    </row>
    <row r="32" spans="1:15" x14ac:dyDescent="0.25">
      <c r="C32" s="20" t="s">
        <v>376</v>
      </c>
      <c r="E32" s="526"/>
      <c r="F32" s="526"/>
      <c r="J32" s="4"/>
      <c r="L32" s="4"/>
      <c r="N32" s="4"/>
    </row>
    <row r="33" spans="1:14" x14ac:dyDescent="0.25">
      <c r="A33" s="22">
        <f>+A30+1</f>
        <v>9</v>
      </c>
      <c r="D33" t="s">
        <v>377</v>
      </c>
      <c r="E33" s="526" t="e">
        <f>CONCATENATE(#REF!,", Line ",#REF!,#REF!)</f>
        <v>#REF!</v>
      </c>
      <c r="F33" s="526"/>
      <c r="H33" s="89" t="s">
        <v>378</v>
      </c>
      <c r="I33" s="89"/>
      <c r="J33" s="25">
        <v>2.9899999999999999E-2</v>
      </c>
      <c r="L33" s="25">
        <v>2.9899999999999999E-2</v>
      </c>
      <c r="N33" s="25">
        <f>+L33</f>
        <v>2.9899999999999999E-2</v>
      </c>
    </row>
    <row r="34" spans="1:14" x14ac:dyDescent="0.25">
      <c r="E34" s="526"/>
      <c r="F34" s="526"/>
      <c r="J34" s="4"/>
      <c r="L34" s="4"/>
      <c r="N34" s="4"/>
    </row>
    <row r="35" spans="1:14" x14ac:dyDescent="0.25">
      <c r="A35" s="22">
        <f>+A33+1</f>
        <v>10</v>
      </c>
      <c r="D35" t="s">
        <v>379</v>
      </c>
      <c r="E35" s="527" t="str">
        <f>CONCATENATE("Year 1 =",'FY2025 Tax Depr GrpD Above Cap'!L7,", Line ",'FY2025 Tax Depr GrpD Above Cap'!A48,", Col ",'FY2025 Tax Depr GrpD Above Cap'!G17,"; then = ",'FY2025 Tax Depr GrpD Above Cap'!L7,", Col ",'FY2025 Tax Depr GrpD Above Cap'!K17)</f>
        <v>Year 1 =Page don't print of 5, Line 30, Col (a); then = Page don't print of 5, Col (d)</v>
      </c>
      <c r="F35" s="527"/>
      <c r="J35" s="4">
        <f>+'FY2025 Tax Depr GrpD Above Cap'!G50</f>
        <v>5204515.7810000004</v>
      </c>
      <c r="L35" s="4">
        <v>4013187.781</v>
      </c>
      <c r="N35" s="4">
        <f>+J35-L35</f>
        <v>1191328.0000000005</v>
      </c>
    </row>
    <row r="36" spans="1:14" ht="15" customHeight="1" x14ac:dyDescent="0.25">
      <c r="A36" s="22">
        <f>+A35+1</f>
        <v>11</v>
      </c>
      <c r="D36" s="141" t="s">
        <v>380</v>
      </c>
      <c r="E36" s="537" t="str">
        <f>CONCATENATE("Prior Year Line ",A36," + Current Year Line ",A35)</f>
        <v>Prior Year Line 11 + Current Year Line 10</v>
      </c>
      <c r="F36" s="537"/>
      <c r="G36" s="537"/>
      <c r="J36" s="4">
        <f>+J35</f>
        <v>5204515.7810000004</v>
      </c>
      <c r="L36" s="4">
        <f>+L35</f>
        <v>4013187.781</v>
      </c>
      <c r="N36" s="4">
        <f>+N35</f>
        <v>1191328.0000000005</v>
      </c>
    </row>
    <row r="37" spans="1:14" x14ac:dyDescent="0.25">
      <c r="E37" s="526"/>
      <c r="F37" s="526"/>
      <c r="J37" s="4"/>
      <c r="L37" s="4"/>
      <c r="N37" s="4"/>
    </row>
    <row r="38" spans="1:14" ht="29.25" x14ac:dyDescent="0.25">
      <c r="A38" s="22">
        <f>+A36+1</f>
        <v>12</v>
      </c>
      <c r="D38" t="s">
        <v>195</v>
      </c>
      <c r="E38" s="536" t="s">
        <v>381</v>
      </c>
      <c r="F38" s="536"/>
      <c r="H38" s="180" t="s">
        <v>382</v>
      </c>
      <c r="I38" s="180"/>
      <c r="J38" s="4">
        <f>+(J21*J33)</f>
        <v>222716.50046099999</v>
      </c>
      <c r="L38" s="4">
        <f>+(L21*L33)</f>
        <v>168812.27903800001</v>
      </c>
      <c r="N38" s="4">
        <f>+J38-L38</f>
        <v>53904.221422999981</v>
      </c>
    </row>
    <row r="39" spans="1:14" ht="15" customHeight="1" x14ac:dyDescent="0.25">
      <c r="A39" s="22">
        <f>+A38+1</f>
        <v>13</v>
      </c>
      <c r="D39" t="s">
        <v>383</v>
      </c>
      <c r="E39" s="537" t="str">
        <f>CONCATENATE("Prior Year Line ",A39," + Current Year Line ",A38)</f>
        <v>Prior Year Line 13 + Current Year Line 12</v>
      </c>
      <c r="F39" s="537"/>
      <c r="G39" s="537"/>
      <c r="J39" s="4">
        <f>+J38</f>
        <v>222716.50046099999</v>
      </c>
      <c r="L39" s="4">
        <f>+L38</f>
        <v>168812.27903800001</v>
      </c>
      <c r="N39" s="4">
        <f>+N38</f>
        <v>53904.221422999981</v>
      </c>
    </row>
    <row r="40" spans="1:14" x14ac:dyDescent="0.25">
      <c r="E40" s="526"/>
      <c r="F40" s="526"/>
      <c r="J40" s="4"/>
      <c r="L40" s="4"/>
      <c r="N40" s="4"/>
    </row>
    <row r="41" spans="1:14" x14ac:dyDescent="0.25">
      <c r="A41" s="22">
        <f>+A39+1</f>
        <v>14</v>
      </c>
      <c r="D41" t="s">
        <v>199</v>
      </c>
      <c r="E41" s="526" t="s">
        <v>384</v>
      </c>
      <c r="F41" s="526"/>
      <c r="J41" s="4">
        <f>+J36-J39</f>
        <v>4981799.2805390004</v>
      </c>
      <c r="K41" s="4"/>
      <c r="L41" s="4">
        <f>+L36-L39</f>
        <v>3844375.501962</v>
      </c>
      <c r="N41" s="4">
        <f>+N36-N39</f>
        <v>1137423.7785770004</v>
      </c>
    </row>
    <row r="42" spans="1:14" x14ac:dyDescent="0.25">
      <c r="A42" s="104">
        <f>+A41+1</f>
        <v>15</v>
      </c>
      <c r="D42" t="s">
        <v>200</v>
      </c>
      <c r="E42" s="526"/>
      <c r="F42" s="526"/>
      <c r="J42" s="66">
        <v>0.21</v>
      </c>
      <c r="L42" s="66">
        <v>0.21</v>
      </c>
      <c r="N42" s="66">
        <f>+J42</f>
        <v>0.21</v>
      </c>
    </row>
    <row r="43" spans="1:14" x14ac:dyDescent="0.25">
      <c r="A43" s="104">
        <f t="shared" ref="A43" si="2">+A42+1</f>
        <v>16</v>
      </c>
      <c r="D43" t="s">
        <v>201</v>
      </c>
      <c r="E43" s="526" t="str">
        <f>CONCATENATE("Line ", A41, " × ", "Line ", A42)</f>
        <v>Line 14 × Line 15</v>
      </c>
      <c r="F43" s="526"/>
      <c r="J43" s="4">
        <f>+J41*J42</f>
        <v>1046177.8489131901</v>
      </c>
      <c r="L43" s="4">
        <f>+L41*L42</f>
        <v>807318.85541202</v>
      </c>
      <c r="N43" s="4">
        <f>+N41*N42</f>
        <v>238858.99350117007</v>
      </c>
    </row>
    <row r="44" spans="1:14" x14ac:dyDescent="0.25">
      <c r="A44" s="22">
        <f>+A43+1</f>
        <v>17</v>
      </c>
      <c r="D44" t="s">
        <v>385</v>
      </c>
      <c r="E44" s="526" t="e">
        <f>CONCATENATE(#REF!," , Line ",#REF!," ,Col ",#REF!)</f>
        <v>#REF!</v>
      </c>
      <c r="F44" s="526"/>
      <c r="J44" s="35">
        <v>0</v>
      </c>
      <c r="L44" s="35">
        <v>0</v>
      </c>
      <c r="N44" s="35">
        <f>+J44-L44</f>
        <v>0</v>
      </c>
    </row>
    <row r="45" spans="1:14" ht="15.75" thickBot="1" x14ac:dyDescent="0.3">
      <c r="A45" s="22">
        <f>+A44+1</f>
        <v>18</v>
      </c>
      <c r="D45" t="s">
        <v>386</v>
      </c>
      <c r="E45" s="526" t="str">
        <f>CONCATENATE("Line ", A43, " + ", "Line ", A44)</f>
        <v>Line 16 + Line 17</v>
      </c>
      <c r="F45" s="526"/>
      <c r="J45" s="37">
        <f>+J43+J44</f>
        <v>1046177.8489131901</v>
      </c>
      <c r="L45" s="37">
        <f>+L43+L44</f>
        <v>807318.85541202</v>
      </c>
      <c r="N45" s="37">
        <f>+N43+N44</f>
        <v>238858.99350117007</v>
      </c>
    </row>
    <row r="46" spans="1:14" ht="15.75" thickTop="1" x14ac:dyDescent="0.25">
      <c r="E46" s="526"/>
      <c r="F46" s="526"/>
      <c r="J46" s="4"/>
      <c r="L46" s="4"/>
      <c r="N46" s="4"/>
    </row>
    <row r="47" spans="1:14" x14ac:dyDescent="0.25">
      <c r="C47" s="20" t="s">
        <v>387</v>
      </c>
      <c r="E47" s="526"/>
      <c r="F47" s="526"/>
      <c r="J47" s="4"/>
      <c r="L47" s="4"/>
      <c r="N47" s="4"/>
    </row>
    <row r="48" spans="1:14" x14ac:dyDescent="0.25">
      <c r="A48" s="22">
        <f>+A45+1</f>
        <v>19</v>
      </c>
      <c r="D48" t="s">
        <v>388</v>
      </c>
      <c r="E48" s="526" t="str">
        <f>CONCATENATE("Line ", A30)</f>
        <v>Line 8</v>
      </c>
      <c r="F48" s="526"/>
      <c r="J48" s="4">
        <f>+J30</f>
        <v>7731007.1710000001</v>
      </c>
      <c r="L48" s="4">
        <f>+L30</f>
        <v>5928190.4010000005</v>
      </c>
      <c r="N48" s="4">
        <f>+N30</f>
        <v>1802816.7699999996</v>
      </c>
    </row>
    <row r="49" spans="1:14" x14ac:dyDescent="0.25">
      <c r="A49" s="22">
        <f>+A48+1</f>
        <v>20</v>
      </c>
      <c r="D49" t="s">
        <v>389</v>
      </c>
      <c r="E49" s="526" t="str">
        <f>CONCATENATE("- Line ", A39)</f>
        <v>- Line 13</v>
      </c>
      <c r="F49" s="526"/>
      <c r="J49" s="4">
        <f>-J39</f>
        <v>-222716.50046099999</v>
      </c>
      <c r="L49" s="4">
        <f>-L39</f>
        <v>-168812.27903800001</v>
      </c>
      <c r="N49" s="4">
        <f>-N39</f>
        <v>-53904.221422999981</v>
      </c>
    </row>
    <row r="50" spans="1:14" x14ac:dyDescent="0.25">
      <c r="A50" s="22">
        <f>+A49+1</f>
        <v>21</v>
      </c>
      <c r="D50" t="s">
        <v>201</v>
      </c>
      <c r="E50" s="526" t="str">
        <f>CONCATENATE("- Line ", A45)</f>
        <v>- Line 18</v>
      </c>
      <c r="F50" s="526"/>
      <c r="J50" s="35">
        <f>-J45</f>
        <v>-1046177.8489131901</v>
      </c>
      <c r="L50" s="35">
        <f>-L45</f>
        <v>-807318.85541202</v>
      </c>
      <c r="N50" s="35">
        <f>-N45</f>
        <v>-238858.99350117007</v>
      </c>
    </row>
    <row r="51" spans="1:14" ht="15.75" thickBot="1" x14ac:dyDescent="0.3">
      <c r="A51" s="22">
        <f>+A50+1</f>
        <v>22</v>
      </c>
      <c r="D51" t="s">
        <v>390</v>
      </c>
      <c r="E51" s="526" t="str">
        <f>CONCATENATE("Sum of Lines ", A48, " through ", A50)</f>
        <v>Sum of Lines 19 through 21</v>
      </c>
      <c r="F51" s="526"/>
      <c r="J51" s="37">
        <f>SUM(J48:J50)</f>
        <v>6462112.8216258101</v>
      </c>
      <c r="L51" s="37">
        <f>SUM(L48:L50)</f>
        <v>4952059.2665499803</v>
      </c>
      <c r="N51" s="37">
        <f>SUM(N48:N50)</f>
        <v>1510053.5550758294</v>
      </c>
    </row>
    <row r="52" spans="1:14" ht="15.75" thickTop="1" x14ac:dyDescent="0.25">
      <c r="E52" s="526"/>
      <c r="F52" s="526"/>
      <c r="J52" s="4"/>
      <c r="L52" s="4"/>
      <c r="N52" s="4"/>
    </row>
    <row r="53" spans="1:14" x14ac:dyDescent="0.25">
      <c r="C53" s="20" t="s">
        <v>391</v>
      </c>
      <c r="E53" s="526"/>
      <c r="F53" s="526"/>
      <c r="J53" s="4"/>
      <c r="L53" s="4"/>
      <c r="N53" s="4"/>
    </row>
    <row r="54" spans="1:14" ht="41.45" customHeight="1" x14ac:dyDescent="0.25">
      <c r="A54" s="47">
        <f>+A51+1</f>
        <v>23</v>
      </c>
      <c r="B54" s="48"/>
      <c r="C54" s="49"/>
      <c r="D54" s="48" t="s">
        <v>392</v>
      </c>
      <c r="E54" s="536" t="s">
        <v>393</v>
      </c>
      <c r="F54" s="536"/>
      <c r="H54" s="180" t="s">
        <v>394</v>
      </c>
      <c r="I54" s="180"/>
      <c r="J54" s="4">
        <f>+J51</f>
        <v>6462112.8216258101</v>
      </c>
      <c r="K54" s="62"/>
      <c r="L54" s="4">
        <f>+L51</f>
        <v>4952059.2665499803</v>
      </c>
      <c r="N54" s="4">
        <f>+N51</f>
        <v>1510053.5550758294</v>
      </c>
    </row>
    <row r="55" spans="1:14" ht="19.5" customHeight="1" x14ac:dyDescent="0.25">
      <c r="A55" s="22">
        <f>+A54+1</f>
        <v>24</v>
      </c>
      <c r="D55" t="s">
        <v>238</v>
      </c>
      <c r="E55" s="527" t="str">
        <f>CONCATENATE('FY25 Proration GrD  Above Cap'!G7)</f>
        <v>Page don't print of 5</v>
      </c>
      <c r="F55" s="527"/>
      <c r="J55" s="17">
        <f>+'FY25 Proration GrD  Above Cap'!G69</f>
        <v>-14169.823225178467</v>
      </c>
      <c r="L55" s="17">
        <f>+'FY25 Proration GrD  At Cap'!G69</f>
        <v>-8929.8599484386868</v>
      </c>
      <c r="N55" s="17">
        <f>+J55-L55</f>
        <v>-5239.9632767397798</v>
      </c>
    </row>
    <row r="56" spans="1:14" x14ac:dyDescent="0.25">
      <c r="A56" s="22">
        <f>A55+1</f>
        <v>25</v>
      </c>
      <c r="D56" t="s">
        <v>395</v>
      </c>
      <c r="E56" s="526" t="s">
        <v>396</v>
      </c>
      <c r="F56" s="526"/>
      <c r="J56" s="4">
        <f t="shared" ref="J56:N56" si="3">J54+J55</f>
        <v>6447942.9984006314</v>
      </c>
      <c r="L56" s="4">
        <f t="shared" si="3"/>
        <v>4943129.4066015417</v>
      </c>
      <c r="N56" s="4">
        <f t="shared" si="3"/>
        <v>1504813.5917990897</v>
      </c>
    </row>
    <row r="57" spans="1:14" x14ac:dyDescent="0.25">
      <c r="A57" s="22">
        <f>A56+1</f>
        <v>26</v>
      </c>
      <c r="D57" t="s">
        <v>397</v>
      </c>
      <c r="E57" s="528" t="e">
        <f>CONCATENATE(#REF!,",  Line ",#REF!,", Column ",#REF!)</f>
        <v>#REF!</v>
      </c>
      <c r="F57" s="528"/>
      <c r="J57" s="30">
        <v>8.4099999999999994E-2</v>
      </c>
      <c r="L57" s="30">
        <f>+J57</f>
        <v>8.4099999999999994E-2</v>
      </c>
      <c r="N57" s="30">
        <f>+J57</f>
        <v>8.4099999999999994E-2</v>
      </c>
    </row>
    <row r="58" spans="1:14" x14ac:dyDescent="0.25">
      <c r="A58" s="22">
        <f>+A57+1</f>
        <v>27</v>
      </c>
      <c r="D58" t="s">
        <v>398</v>
      </c>
      <c r="E58" s="526" t="str">
        <f>CONCATENATE("Line ",A56, " × Line ", A57)</f>
        <v>Line 25 × Line 26</v>
      </c>
      <c r="F58" s="526"/>
      <c r="H58" s="161" t="s">
        <v>399</v>
      </c>
      <c r="I58" s="161"/>
      <c r="J58" s="4">
        <f>+J56*J57</f>
        <v>542272.00616549305</v>
      </c>
      <c r="L58" s="4">
        <f>+L56*L57</f>
        <v>415717.18309518963</v>
      </c>
      <c r="N58" s="4">
        <f>+N56*N57</f>
        <v>126554.82307030344</v>
      </c>
    </row>
    <row r="59" spans="1:14" x14ac:dyDescent="0.25">
      <c r="A59" s="22">
        <f>+A58+1</f>
        <v>28</v>
      </c>
      <c r="D59" t="s">
        <v>195</v>
      </c>
      <c r="E59" s="526" t="str">
        <f>CONCATENATE("Line ", A38)</f>
        <v>Line 12</v>
      </c>
      <c r="F59" s="526"/>
      <c r="H59" s="161" t="s">
        <v>400</v>
      </c>
      <c r="I59" s="161"/>
      <c r="J59" s="4">
        <f>J38</f>
        <v>222716.50046099999</v>
      </c>
      <c r="L59" s="4">
        <f>L38</f>
        <v>168812.27903800001</v>
      </c>
      <c r="N59" s="4">
        <f>N38</f>
        <v>53904.221422999981</v>
      </c>
    </row>
    <row r="60" spans="1:14" ht="15.75" thickBot="1" x14ac:dyDescent="0.3">
      <c r="E60" s="526"/>
      <c r="F60" s="526"/>
      <c r="J60" s="4"/>
      <c r="L60" s="4"/>
      <c r="N60" s="4"/>
    </row>
    <row r="61" spans="1:14" ht="15.75" thickBot="1" x14ac:dyDescent="0.3">
      <c r="A61" s="22">
        <f>A59+1</f>
        <v>29</v>
      </c>
      <c r="D61" s="12" t="s">
        <v>401</v>
      </c>
      <c r="E61" s="539" t="str">
        <f xml:space="preserve"> CONCATENATE("Sum of Lines ", A58, " through ",A59)</f>
        <v>Sum of Lines 27 through 28</v>
      </c>
      <c r="F61" s="539"/>
      <c r="G61" s="13"/>
      <c r="H61" s="13"/>
      <c r="I61" s="13"/>
      <c r="J61" s="304">
        <f t="shared" ref="J61:N61" si="4">SUM(J58:J59)</f>
        <v>764988.50662649306</v>
      </c>
      <c r="K61" s="303"/>
      <c r="L61" s="304">
        <f t="shared" si="4"/>
        <v>584529.46213318966</v>
      </c>
      <c r="M61" s="303"/>
      <c r="N61" s="90">
        <f t="shared" si="4"/>
        <v>180459.0444933034</v>
      </c>
    </row>
    <row r="62" spans="1:14" x14ac:dyDescent="0.25">
      <c r="D62" s="6"/>
      <c r="E62" s="84"/>
      <c r="F62" s="84"/>
      <c r="G62" s="6"/>
      <c r="H62" s="6"/>
      <c r="I62" s="6"/>
      <c r="J62" s="61"/>
      <c r="L62" s="61"/>
      <c r="N62" s="61"/>
    </row>
    <row r="63" spans="1:14" x14ac:dyDescent="0.25">
      <c r="B63" s="182" t="s">
        <v>184</v>
      </c>
      <c r="J63" s="4"/>
    </row>
    <row r="64" spans="1:14" s="18" customFormat="1" x14ac:dyDescent="0.25">
      <c r="A64" s="89"/>
      <c r="B64" s="89" t="s">
        <v>9</v>
      </c>
      <c r="D64" s="18" t="s">
        <v>402</v>
      </c>
      <c r="J64" s="88"/>
    </row>
    <row r="65" spans="2:10" x14ac:dyDescent="0.25">
      <c r="B65" s="89" t="s">
        <v>10</v>
      </c>
      <c r="D65" s="18" t="s">
        <v>403</v>
      </c>
      <c r="J65" s="4"/>
    </row>
    <row r="66" spans="2:10" x14ac:dyDescent="0.25">
      <c r="B66" s="89" t="s">
        <v>165</v>
      </c>
      <c r="D66" s="18" t="s">
        <v>479</v>
      </c>
      <c r="J66" s="4"/>
    </row>
    <row r="67" spans="2:10" ht="14.45" customHeight="1" x14ac:dyDescent="0.25"/>
    <row r="68" spans="2:10" ht="14.45" customHeight="1" x14ac:dyDescent="0.25">
      <c r="J68" s="68"/>
    </row>
    <row r="69" spans="2:10" x14ac:dyDescent="0.25">
      <c r="J69" s="68"/>
    </row>
    <row r="70" spans="2:10" x14ac:dyDescent="0.25">
      <c r="J70" s="68"/>
    </row>
    <row r="71" spans="2:10" x14ac:dyDescent="0.25">
      <c r="J71" s="68"/>
    </row>
    <row r="72" spans="2:10" x14ac:dyDescent="0.25">
      <c r="J72" s="68"/>
    </row>
    <row r="73" spans="2:10" x14ac:dyDescent="0.25">
      <c r="J73" s="68"/>
    </row>
    <row r="74" spans="2:10" x14ac:dyDescent="0.25">
      <c r="J74" s="129"/>
    </row>
    <row r="75" spans="2:10" x14ac:dyDescent="0.25">
      <c r="J75" s="68"/>
    </row>
  </sheetData>
  <mergeCells count="47">
    <mergeCell ref="E20:F20"/>
    <mergeCell ref="E19:F19"/>
    <mergeCell ref="A9:N9"/>
    <mergeCell ref="A10:N10"/>
    <mergeCell ref="A11:N11"/>
    <mergeCell ref="A12:N12"/>
    <mergeCell ref="E32:F32"/>
    <mergeCell ref="E21:F21"/>
    <mergeCell ref="E22:F22"/>
    <mergeCell ref="E23:F23"/>
    <mergeCell ref="E24:F24"/>
    <mergeCell ref="E25:F25"/>
    <mergeCell ref="E26:F26"/>
    <mergeCell ref="E27:F27"/>
    <mergeCell ref="E28:F28"/>
    <mergeCell ref="E29:F29"/>
    <mergeCell ref="E30:F30"/>
    <mergeCell ref="E31:F31"/>
    <mergeCell ref="E44:F44"/>
    <mergeCell ref="E33:F33"/>
    <mergeCell ref="E34:F34"/>
    <mergeCell ref="E35:F35"/>
    <mergeCell ref="E36:G36"/>
    <mergeCell ref="E37:F37"/>
    <mergeCell ref="E38:F38"/>
    <mergeCell ref="E39:G39"/>
    <mergeCell ref="E40:F40"/>
    <mergeCell ref="E41:F41"/>
    <mergeCell ref="E42:F42"/>
    <mergeCell ref="E43:F43"/>
    <mergeCell ref="E56:F56"/>
    <mergeCell ref="E45:F45"/>
    <mergeCell ref="E46:F46"/>
    <mergeCell ref="E47:F47"/>
    <mergeCell ref="E48:F48"/>
    <mergeCell ref="E49:F49"/>
    <mergeCell ref="E50:F50"/>
    <mergeCell ref="E51:F51"/>
    <mergeCell ref="E52:F52"/>
    <mergeCell ref="E53:F53"/>
    <mergeCell ref="E54:F54"/>
    <mergeCell ref="E55:F55"/>
    <mergeCell ref="E57:F57"/>
    <mergeCell ref="E58:F58"/>
    <mergeCell ref="E59:F59"/>
    <mergeCell ref="E60:F60"/>
    <mergeCell ref="E61:F61"/>
  </mergeCells>
  <printOptions horizontalCentered="1"/>
  <pageMargins left="0.5" right="0.5" top="1.25" bottom="0.5" header="0.3" footer="0.3"/>
  <pageSetup scale="5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710B9-17F3-42B3-AC1C-4E66C9DCFC9C}">
  <sheetPr>
    <tabColor rgb="FFFFC000"/>
    <pageSetUpPr fitToPage="1"/>
  </sheetPr>
  <dimension ref="A1:L62"/>
  <sheetViews>
    <sheetView workbookViewId="0"/>
  </sheetViews>
  <sheetFormatPr defaultRowHeight="15" x14ac:dyDescent="0.25"/>
  <cols>
    <col min="1" max="1" width="5.42578125" style="22" customWidth="1"/>
    <col min="2" max="2" width="3.5703125" customWidth="1"/>
    <col min="3" max="3" width="61.85546875" customWidth="1"/>
    <col min="4" max="4" width="40.85546875" customWidth="1"/>
    <col min="5" max="5" width="2.5703125" bestFit="1" customWidth="1"/>
    <col min="6" max="6" width="2" customWidth="1"/>
    <col min="7" max="7" width="16.42578125" bestFit="1" customWidth="1"/>
    <col min="8" max="8" width="1.85546875" customWidth="1"/>
    <col min="9" max="9" width="11.140625" customWidth="1"/>
    <col min="10" max="10" width="10" customWidth="1"/>
    <col min="11" max="11" width="15" customWidth="1"/>
    <col min="12" max="12" width="15.140625" customWidth="1"/>
    <col min="13" max="13" width="2.42578125" customWidth="1"/>
  </cols>
  <sheetData>
    <row r="1" spans="1:12" x14ac:dyDescent="0.25">
      <c r="L1" s="7" t="s">
        <v>268</v>
      </c>
    </row>
    <row r="2" spans="1:12" x14ac:dyDescent="0.25">
      <c r="L2" s="7" t="s">
        <v>269</v>
      </c>
    </row>
    <row r="3" spans="1:12" x14ac:dyDescent="0.25">
      <c r="L3" s="7" t="s">
        <v>270</v>
      </c>
    </row>
    <row r="4" spans="1:12" x14ac:dyDescent="0.25">
      <c r="L4" s="7" t="s">
        <v>271</v>
      </c>
    </row>
    <row r="5" spans="1:12" x14ac:dyDescent="0.25">
      <c r="L5" s="7" t="s">
        <v>272</v>
      </c>
    </row>
    <row r="6" spans="1:12" x14ac:dyDescent="0.25">
      <c r="L6" s="7" t="s">
        <v>273</v>
      </c>
    </row>
    <row r="7" spans="1:12" x14ac:dyDescent="0.25">
      <c r="L7" s="7" t="str">
        <f>+Index!C21</f>
        <v>Page don't print of 5</v>
      </c>
    </row>
    <row r="9" spans="1:12" x14ac:dyDescent="0.25">
      <c r="A9" s="529" t="str">
        <f>+Index!G8</f>
        <v>The Narragansett Electric Company</v>
      </c>
      <c r="B9" s="529"/>
      <c r="C9" s="529"/>
      <c r="D9" s="529"/>
      <c r="E9" s="529"/>
      <c r="F9" s="529"/>
      <c r="G9" s="529"/>
      <c r="H9" s="529"/>
      <c r="I9" s="529"/>
      <c r="J9" s="529"/>
      <c r="K9" s="529"/>
      <c r="L9" s="529"/>
    </row>
    <row r="10" spans="1:12" x14ac:dyDescent="0.25">
      <c r="A10" s="529" t="str">
        <f>+Index!G9</f>
        <v>d/b/a Rhode Island Energy</v>
      </c>
      <c r="B10" s="529"/>
      <c r="C10" s="529"/>
      <c r="D10" s="529"/>
      <c r="E10" s="529"/>
      <c r="F10" s="529"/>
      <c r="G10" s="529"/>
      <c r="H10" s="529"/>
      <c r="I10" s="529"/>
      <c r="J10" s="529"/>
      <c r="K10" s="529"/>
      <c r="L10" s="529"/>
    </row>
    <row r="11" spans="1:12" x14ac:dyDescent="0.25">
      <c r="A11" s="529" t="str">
        <f>+Index!G10</f>
        <v>FY 2026 Gas ISR Revenue Requirement Plan Reconciliation Filing</v>
      </c>
      <c r="B11" s="529"/>
      <c r="C11" s="529"/>
      <c r="D11" s="529"/>
      <c r="E11" s="529"/>
      <c r="F11" s="529"/>
      <c r="G11" s="529"/>
      <c r="H11" s="529"/>
      <c r="I11" s="529"/>
      <c r="J11" s="529"/>
      <c r="K11" s="529"/>
      <c r="L11" s="529"/>
    </row>
    <row r="12" spans="1:12" x14ac:dyDescent="0.25">
      <c r="A12" s="529" t="str">
        <f>+Index!A21</f>
        <v>Calculation of Tax Depreciation and Repairs Deduction on FY 2026 Incremental Capital Investments</v>
      </c>
      <c r="B12" s="529"/>
      <c r="C12" s="529"/>
      <c r="D12" s="529"/>
      <c r="E12" s="529"/>
      <c r="F12" s="529"/>
      <c r="G12" s="529"/>
      <c r="H12" s="529"/>
      <c r="I12" s="529"/>
      <c r="J12" s="529"/>
      <c r="K12" s="529"/>
      <c r="L12" s="529"/>
    </row>
    <row r="14" spans="1:12" x14ac:dyDescent="0.25">
      <c r="G14" s="144"/>
    </row>
    <row r="15" spans="1:12" x14ac:dyDescent="0.25">
      <c r="G15" s="22" t="s">
        <v>3</v>
      </c>
    </row>
    <row r="16" spans="1:12" x14ac:dyDescent="0.25">
      <c r="A16" s="22" t="s">
        <v>163</v>
      </c>
      <c r="G16" s="5">
        <v>2026</v>
      </c>
    </row>
    <row r="17" spans="1:12" x14ac:dyDescent="0.25">
      <c r="A17" s="22" t="s">
        <v>164</v>
      </c>
      <c r="F17" s="22"/>
      <c r="G17" s="22" t="s">
        <v>9</v>
      </c>
      <c r="H17" s="22"/>
      <c r="I17" s="22" t="s">
        <v>10</v>
      </c>
      <c r="J17" s="22" t="s">
        <v>165</v>
      </c>
      <c r="K17" s="22" t="s">
        <v>217</v>
      </c>
      <c r="L17" s="22" t="s">
        <v>218</v>
      </c>
    </row>
    <row r="18" spans="1:12" ht="15.75" thickBot="1" x14ac:dyDescent="0.3">
      <c r="B18" t="s">
        <v>203</v>
      </c>
    </row>
    <row r="19" spans="1:12" x14ac:dyDescent="0.25">
      <c r="A19" s="22">
        <f>+A18+1</f>
        <v>1</v>
      </c>
      <c r="C19" t="s">
        <v>405</v>
      </c>
      <c r="D19" s="22" t="str">
        <f>CONCATENATE('FY 2025 -group d'!$N$7,", Line 1",", Col ",'FY 2025 -group d'!J17)</f>
        <v>Page don't print of 5, Line 1, Col (a)</v>
      </c>
      <c r="G19" s="50">
        <f>+'FY 2025 -group d'!J19</f>
        <v>7448712.3899999997</v>
      </c>
      <c r="I19" s="541" t="s">
        <v>406</v>
      </c>
      <c r="J19" s="542"/>
      <c r="K19" s="542"/>
      <c r="L19" s="543"/>
    </row>
    <row r="20" spans="1:12" x14ac:dyDescent="0.25">
      <c r="A20" s="22">
        <f>+A19+1</f>
        <v>2</v>
      </c>
      <c r="C20" s="45" t="s">
        <v>407</v>
      </c>
      <c r="D20" s="178"/>
      <c r="G20" s="50">
        <v>0</v>
      </c>
      <c r="I20" s="51"/>
      <c r="L20" s="52"/>
    </row>
    <row r="21" spans="1:12" x14ac:dyDescent="0.25">
      <c r="A21" s="22">
        <f t="shared" ref="A21:A48" si="0">+A20+1</f>
        <v>3</v>
      </c>
      <c r="C21" t="s">
        <v>408</v>
      </c>
      <c r="D21" s="22" t="s">
        <v>409</v>
      </c>
      <c r="G21" s="176">
        <f>+G19+G20</f>
        <v>7448712.3899999997</v>
      </c>
      <c r="I21" s="51" t="s">
        <v>410</v>
      </c>
      <c r="K21" s="4">
        <f>G43</f>
        <v>2624926.3899999997</v>
      </c>
      <c r="L21" s="52"/>
    </row>
    <row r="22" spans="1:12" x14ac:dyDescent="0.25">
      <c r="A22" s="22">
        <f t="shared" si="0"/>
        <v>4</v>
      </c>
      <c r="C22" t="s">
        <v>127</v>
      </c>
      <c r="D22" s="22" t="s">
        <v>411</v>
      </c>
      <c r="E22" t="s">
        <v>378</v>
      </c>
      <c r="G22" s="66">
        <f>+'FY2025 Tax Depr GrpA Above Cap'!G22</f>
        <v>0.64759999999999995</v>
      </c>
      <c r="I22" s="51"/>
      <c r="K22" s="22" t="s">
        <v>413</v>
      </c>
      <c r="L22" s="177" t="s">
        <v>414</v>
      </c>
    </row>
    <row r="23" spans="1:12" x14ac:dyDescent="0.25">
      <c r="A23" s="22">
        <f t="shared" si="0"/>
        <v>5</v>
      </c>
      <c r="C23" t="s">
        <v>203</v>
      </c>
      <c r="D23" s="22" t="s">
        <v>415</v>
      </c>
      <c r="G23" s="50">
        <f>ROUND(G21*G22,0)</f>
        <v>4823786</v>
      </c>
      <c r="I23" s="51" t="s">
        <v>416</v>
      </c>
      <c r="L23" s="52"/>
    </row>
    <row r="24" spans="1:12" x14ac:dyDescent="0.25">
      <c r="A24" s="22">
        <f t="shared" si="0"/>
        <v>6</v>
      </c>
      <c r="D24" s="22"/>
      <c r="G24" s="50"/>
      <c r="I24" s="136" t="s">
        <v>417</v>
      </c>
      <c r="J24" s="1">
        <v>3.7499999999999999E-2</v>
      </c>
      <c r="K24" s="4">
        <f t="shared" ref="K24:K44" si="1">$K$21*J24</f>
        <v>98434.739624999987</v>
      </c>
      <c r="L24" s="53">
        <f>G50</f>
        <v>5204515.7810000004</v>
      </c>
    </row>
    <row r="25" spans="1:12" x14ac:dyDescent="0.25">
      <c r="A25" s="22">
        <f t="shared" si="0"/>
        <v>7</v>
      </c>
      <c r="B25" t="s">
        <v>418</v>
      </c>
      <c r="D25" s="22"/>
      <c r="G25" s="50"/>
      <c r="I25" s="136" t="s">
        <v>419</v>
      </c>
      <c r="J25" s="1">
        <v>7.2190000000000004E-2</v>
      </c>
      <c r="K25" s="4">
        <f t="shared" si="1"/>
        <v>189493.43609409998</v>
      </c>
      <c r="L25" s="53">
        <f t="shared" ref="L25:L44" si="2">L24+K25</f>
        <v>5394009.2170941001</v>
      </c>
    </row>
    <row r="26" spans="1:12" x14ac:dyDescent="0.25">
      <c r="A26" s="22">
        <f t="shared" si="0"/>
        <v>8</v>
      </c>
      <c r="C26" t="s">
        <v>420</v>
      </c>
      <c r="D26" s="42" t="s">
        <v>421</v>
      </c>
      <c r="G26" s="50">
        <f>+G20</f>
        <v>0</v>
      </c>
      <c r="I26" s="136" t="s">
        <v>422</v>
      </c>
      <c r="J26" s="1">
        <v>6.6769999999999996E-2</v>
      </c>
      <c r="K26" s="4">
        <f t="shared" si="1"/>
        <v>175266.33506029996</v>
      </c>
      <c r="L26" s="53">
        <f t="shared" si="2"/>
        <v>5569275.5521544004</v>
      </c>
    </row>
    <row r="27" spans="1:12" x14ac:dyDescent="0.25">
      <c r="A27" s="22">
        <f t="shared" si="0"/>
        <v>9</v>
      </c>
      <c r="D27" s="22"/>
      <c r="G27" s="50"/>
      <c r="I27" s="136" t="s">
        <v>423</v>
      </c>
      <c r="J27" s="1">
        <v>6.1769999999999999E-2</v>
      </c>
      <c r="K27" s="4">
        <f t="shared" si="1"/>
        <v>162141.70311029998</v>
      </c>
      <c r="L27" s="53">
        <f t="shared" si="2"/>
        <v>5731417.2552647004</v>
      </c>
    </row>
    <row r="28" spans="1:12" x14ac:dyDescent="0.25">
      <c r="A28" s="22">
        <f t="shared" si="0"/>
        <v>10</v>
      </c>
      <c r="B28" t="s">
        <v>196</v>
      </c>
      <c r="D28" s="22"/>
      <c r="G28" s="50"/>
      <c r="I28" s="136" t="s">
        <v>424</v>
      </c>
      <c r="J28" s="1">
        <v>5.713E-2</v>
      </c>
      <c r="K28" s="4">
        <f t="shared" si="1"/>
        <v>149962.04466069999</v>
      </c>
      <c r="L28" s="53">
        <f t="shared" si="2"/>
        <v>5881379.2999253999</v>
      </c>
    </row>
    <row r="29" spans="1:12" x14ac:dyDescent="0.25">
      <c r="A29" s="22">
        <f t="shared" si="0"/>
        <v>11</v>
      </c>
      <c r="C29" t="s">
        <v>408</v>
      </c>
      <c r="D29" s="22" t="s">
        <v>425</v>
      </c>
      <c r="G29" s="50">
        <f>G21</f>
        <v>7448712.3899999997</v>
      </c>
      <c r="I29" s="136" t="s">
        <v>426</v>
      </c>
      <c r="J29" s="1">
        <v>5.2850000000000001E-2</v>
      </c>
      <c r="K29" s="4">
        <f t="shared" si="1"/>
        <v>138727.35971149997</v>
      </c>
      <c r="L29" s="53">
        <f t="shared" si="2"/>
        <v>6020106.6596368998</v>
      </c>
    </row>
    <row r="30" spans="1:12" x14ac:dyDescent="0.25">
      <c r="A30" s="22">
        <f t="shared" si="0"/>
        <v>12</v>
      </c>
      <c r="C30" t="s">
        <v>427</v>
      </c>
      <c r="D30" s="22" t="s">
        <v>428</v>
      </c>
      <c r="G30" s="54">
        <f>G23</f>
        <v>4823786</v>
      </c>
      <c r="I30" s="136" t="s">
        <v>429</v>
      </c>
      <c r="J30" s="1">
        <v>4.888E-2</v>
      </c>
      <c r="K30" s="4">
        <f t="shared" si="1"/>
        <v>128306.40194319998</v>
      </c>
      <c r="L30" s="53">
        <f t="shared" si="2"/>
        <v>6148413.0615801001</v>
      </c>
    </row>
    <row r="31" spans="1:12" x14ac:dyDescent="0.25">
      <c r="A31" s="22">
        <f t="shared" si="0"/>
        <v>13</v>
      </c>
      <c r="C31" t="s">
        <v>430</v>
      </c>
      <c r="D31" s="22" t="s">
        <v>431</v>
      </c>
      <c r="G31" s="50">
        <f>+G29-G30</f>
        <v>2624926.3899999997</v>
      </c>
      <c r="I31" s="136" t="s">
        <v>432</v>
      </c>
      <c r="J31" s="1">
        <v>4.5220000000000003E-2</v>
      </c>
      <c r="K31" s="4">
        <f t="shared" si="1"/>
        <v>118699.17135579999</v>
      </c>
      <c r="L31" s="53">
        <f t="shared" si="2"/>
        <v>6267112.2329358999</v>
      </c>
    </row>
    <row r="32" spans="1:12" x14ac:dyDescent="0.25">
      <c r="A32" s="22">
        <f t="shared" si="0"/>
        <v>14</v>
      </c>
      <c r="C32" t="s">
        <v>433</v>
      </c>
      <c r="D32" s="22" t="s">
        <v>411</v>
      </c>
      <c r="G32" s="66">
        <v>0</v>
      </c>
      <c r="I32" s="136" t="s">
        <v>434</v>
      </c>
      <c r="J32" s="1">
        <v>4.462E-2</v>
      </c>
      <c r="K32" s="4">
        <f t="shared" si="1"/>
        <v>117124.21552179998</v>
      </c>
      <c r="L32" s="53">
        <f t="shared" si="2"/>
        <v>6384236.4484577002</v>
      </c>
    </row>
    <row r="33" spans="1:12" x14ac:dyDescent="0.25">
      <c r="A33" s="22">
        <f t="shared" si="0"/>
        <v>15</v>
      </c>
      <c r="C33" t="s">
        <v>435</v>
      </c>
      <c r="D33" s="22" t="s">
        <v>436</v>
      </c>
      <c r="G33" s="50">
        <f>+G31*G32</f>
        <v>0</v>
      </c>
      <c r="I33" s="136" t="s">
        <v>437</v>
      </c>
      <c r="J33" s="1">
        <v>4.4609999999999997E-2</v>
      </c>
      <c r="K33" s="4">
        <f t="shared" si="1"/>
        <v>117097.96625789997</v>
      </c>
      <c r="L33" s="53">
        <f t="shared" si="2"/>
        <v>6501334.4147156002</v>
      </c>
    </row>
    <row r="34" spans="1:12" x14ac:dyDescent="0.25">
      <c r="A34" s="22">
        <f t="shared" si="0"/>
        <v>16</v>
      </c>
      <c r="C34" t="s">
        <v>438</v>
      </c>
      <c r="D34" s="22" t="s">
        <v>411</v>
      </c>
      <c r="G34" s="25">
        <v>0</v>
      </c>
      <c r="I34" s="136" t="s">
        <v>439</v>
      </c>
      <c r="J34" s="1">
        <v>4.462E-2</v>
      </c>
      <c r="K34" s="4">
        <f t="shared" si="1"/>
        <v>117124.21552179998</v>
      </c>
      <c r="L34" s="53">
        <f t="shared" si="2"/>
        <v>6618458.6302374005</v>
      </c>
    </row>
    <row r="35" spans="1:12" x14ac:dyDescent="0.25">
      <c r="A35" s="22">
        <f t="shared" si="0"/>
        <v>17</v>
      </c>
      <c r="C35" t="s">
        <v>440</v>
      </c>
      <c r="D35" s="22" t="s">
        <v>411</v>
      </c>
      <c r="G35" s="66">
        <v>0</v>
      </c>
      <c r="I35" s="136" t="s">
        <v>441</v>
      </c>
      <c r="J35" s="1">
        <v>4.4609999999999997E-2</v>
      </c>
      <c r="K35" s="4">
        <f t="shared" si="1"/>
        <v>117097.96625789997</v>
      </c>
      <c r="L35" s="53">
        <f t="shared" si="2"/>
        <v>6735556.5964953005</v>
      </c>
    </row>
    <row r="36" spans="1:12" x14ac:dyDescent="0.25">
      <c r="A36" s="22">
        <f t="shared" si="0"/>
        <v>18</v>
      </c>
      <c r="C36" t="s">
        <v>442</v>
      </c>
      <c r="D36" s="22" t="s">
        <v>443</v>
      </c>
      <c r="G36" s="25">
        <f>+G34+G35</f>
        <v>0</v>
      </c>
      <c r="I36" s="136" t="s">
        <v>444</v>
      </c>
      <c r="J36" s="1">
        <v>4.462E-2</v>
      </c>
      <c r="K36" s="4">
        <f t="shared" si="1"/>
        <v>117124.21552179998</v>
      </c>
      <c r="L36" s="53">
        <f t="shared" si="2"/>
        <v>6852680.8120171009</v>
      </c>
    </row>
    <row r="37" spans="1:12" x14ac:dyDescent="0.25">
      <c r="A37" s="22">
        <f t="shared" si="0"/>
        <v>19</v>
      </c>
      <c r="C37" t="s">
        <v>196</v>
      </c>
      <c r="D37" s="22" t="s">
        <v>445</v>
      </c>
      <c r="G37" s="50">
        <f>ROUND(G33*G36,0)</f>
        <v>0</v>
      </c>
      <c r="I37" s="136" t="s">
        <v>446</v>
      </c>
      <c r="J37" s="1">
        <v>4.4609999999999997E-2</v>
      </c>
      <c r="K37" s="4">
        <f t="shared" si="1"/>
        <v>117097.96625789997</v>
      </c>
      <c r="L37" s="53">
        <f t="shared" si="2"/>
        <v>6969778.7782750009</v>
      </c>
    </row>
    <row r="38" spans="1:12" x14ac:dyDescent="0.25">
      <c r="A38" s="22">
        <f t="shared" si="0"/>
        <v>20</v>
      </c>
      <c r="D38" s="22"/>
      <c r="G38" s="50"/>
      <c r="I38" s="136" t="s">
        <v>447</v>
      </c>
      <c r="J38" s="1">
        <v>4.462E-2</v>
      </c>
      <c r="K38" s="4">
        <f t="shared" si="1"/>
        <v>117124.21552179998</v>
      </c>
      <c r="L38" s="53">
        <f t="shared" si="2"/>
        <v>7086902.9937968012</v>
      </c>
    </row>
    <row r="39" spans="1:12" x14ac:dyDescent="0.25">
      <c r="A39" s="22">
        <f t="shared" si="0"/>
        <v>21</v>
      </c>
      <c r="B39" t="s">
        <v>448</v>
      </c>
      <c r="D39" s="22"/>
      <c r="G39" s="50"/>
      <c r="I39" s="136" t="s">
        <v>449</v>
      </c>
      <c r="J39" s="1">
        <v>4.4609999999999997E-2</v>
      </c>
      <c r="K39" s="4">
        <f t="shared" si="1"/>
        <v>117097.96625789997</v>
      </c>
      <c r="L39" s="53">
        <f t="shared" si="2"/>
        <v>7204000.9600547012</v>
      </c>
    </row>
    <row r="40" spans="1:12" x14ac:dyDescent="0.25">
      <c r="A40" s="22">
        <f t="shared" si="0"/>
        <v>22</v>
      </c>
      <c r="C40" t="s">
        <v>408</v>
      </c>
      <c r="D40" s="22" t="s">
        <v>425</v>
      </c>
      <c r="G40" s="50">
        <f>G21</f>
        <v>7448712.3899999997</v>
      </c>
      <c r="I40" s="136" t="s">
        <v>450</v>
      </c>
      <c r="J40" s="1">
        <v>4.462E-2</v>
      </c>
      <c r="K40" s="4">
        <f t="shared" si="1"/>
        <v>117124.21552179998</v>
      </c>
      <c r="L40" s="53">
        <f t="shared" si="2"/>
        <v>7321125.1755765015</v>
      </c>
    </row>
    <row r="41" spans="1:12" x14ac:dyDescent="0.25">
      <c r="A41" s="22">
        <f t="shared" si="0"/>
        <v>23</v>
      </c>
      <c r="C41" t="s">
        <v>427</v>
      </c>
      <c r="D41" s="22" t="s">
        <v>428</v>
      </c>
      <c r="G41" s="50">
        <f>G23</f>
        <v>4823786</v>
      </c>
      <c r="I41" s="136" t="s">
        <v>451</v>
      </c>
      <c r="J41" s="1">
        <v>4.4609999999999997E-2</v>
      </c>
      <c r="K41" s="4">
        <f t="shared" si="1"/>
        <v>117097.96625789997</v>
      </c>
      <c r="L41" s="53">
        <f t="shared" si="2"/>
        <v>7438223.1418344015</v>
      </c>
    </row>
    <row r="42" spans="1:12" x14ac:dyDescent="0.25">
      <c r="A42" s="22">
        <f t="shared" si="0"/>
        <v>24</v>
      </c>
      <c r="C42" t="s">
        <v>452</v>
      </c>
      <c r="D42" s="22" t="s">
        <v>453</v>
      </c>
      <c r="G42" s="54">
        <f>G37</f>
        <v>0</v>
      </c>
      <c r="I42" s="136" t="s">
        <v>454</v>
      </c>
      <c r="J42" s="1">
        <v>4.462E-2</v>
      </c>
      <c r="K42" s="4">
        <f t="shared" si="1"/>
        <v>117124.21552179998</v>
      </c>
      <c r="L42" s="53">
        <f t="shared" si="2"/>
        <v>7555347.3573562019</v>
      </c>
    </row>
    <row r="43" spans="1:12" x14ac:dyDescent="0.25">
      <c r="A43" s="22">
        <f t="shared" si="0"/>
        <v>25</v>
      </c>
      <c r="C43" t="s">
        <v>455</v>
      </c>
      <c r="D43" s="22" t="s">
        <v>456</v>
      </c>
      <c r="G43" s="50">
        <f>+G40-G41-G42</f>
        <v>2624926.3899999997</v>
      </c>
      <c r="I43" s="136" t="s">
        <v>457</v>
      </c>
      <c r="J43" s="1">
        <v>4.4609999999999997E-2</v>
      </c>
      <c r="K43" s="4">
        <f t="shared" si="1"/>
        <v>117097.96625789997</v>
      </c>
      <c r="L43" s="53">
        <f t="shared" si="2"/>
        <v>7672445.3236141019</v>
      </c>
    </row>
    <row r="44" spans="1:12" x14ac:dyDescent="0.25">
      <c r="A44" s="22">
        <f t="shared" si="0"/>
        <v>26</v>
      </c>
      <c r="C44" t="s">
        <v>458</v>
      </c>
      <c r="D44" s="22" t="s">
        <v>459</v>
      </c>
      <c r="G44" s="66">
        <f>J24</f>
        <v>3.7499999999999999E-2</v>
      </c>
      <c r="I44" s="136" t="s">
        <v>460</v>
      </c>
      <c r="J44" s="2">
        <v>2.231E-2</v>
      </c>
      <c r="K44" s="35">
        <f t="shared" si="1"/>
        <v>58562.107760899991</v>
      </c>
      <c r="L44" s="53">
        <f t="shared" si="2"/>
        <v>7731007.4313750016</v>
      </c>
    </row>
    <row r="45" spans="1:12" ht="15.75" thickBot="1" x14ac:dyDescent="0.3">
      <c r="A45" s="22">
        <f t="shared" si="0"/>
        <v>27</v>
      </c>
      <c r="C45" t="s">
        <v>448</v>
      </c>
      <c r="D45" s="22" t="s">
        <v>461</v>
      </c>
      <c r="G45" s="50">
        <f>ROUND(G43*G44,0)</f>
        <v>98435</v>
      </c>
      <c r="I45" s="55"/>
      <c r="J45" s="56">
        <f>SUM(J24:J44)</f>
        <v>1.0000000000000002</v>
      </c>
      <c r="K45" s="57">
        <f>SUM(K24:K44)</f>
        <v>2624926.3899999992</v>
      </c>
      <c r="L45" s="58"/>
    </row>
    <row r="46" spans="1:12" x14ac:dyDescent="0.25">
      <c r="A46" s="22">
        <f t="shared" si="0"/>
        <v>28</v>
      </c>
      <c r="D46" s="22"/>
      <c r="G46" s="50"/>
    </row>
    <row r="47" spans="1:12" x14ac:dyDescent="0.25">
      <c r="A47" s="22">
        <f t="shared" si="0"/>
        <v>29</v>
      </c>
      <c r="C47" t="s">
        <v>462</v>
      </c>
      <c r="D47" s="22" t="s">
        <v>411</v>
      </c>
      <c r="E47" t="s">
        <v>378</v>
      </c>
      <c r="G47" s="68">
        <f>Input_sheet!Q36</f>
        <v>0</v>
      </c>
      <c r="K47" s="4"/>
    </row>
    <row r="48" spans="1:12" x14ac:dyDescent="0.25">
      <c r="A48" s="22">
        <f t="shared" si="0"/>
        <v>30</v>
      </c>
      <c r="C48" t="s">
        <v>117</v>
      </c>
      <c r="D48" s="22" t="str">
        <f>CONCATENATE('FY 2025 -group d'!$N$7,", Line 7",", Col ",'FY 2025 -group d'!J17)</f>
        <v>Page don't print of 5, Line 7, Col (a)</v>
      </c>
      <c r="G48" s="4">
        <f>+'FY 2025 -group d'!J28</f>
        <v>282294.78100000002</v>
      </c>
    </row>
    <row r="49" spans="2:11" x14ac:dyDescent="0.25">
      <c r="D49" s="22"/>
      <c r="G49" s="50"/>
      <c r="K49" s="4"/>
    </row>
    <row r="50" spans="2:11" ht="15.75" thickBot="1" x14ac:dyDescent="0.3">
      <c r="C50" t="s">
        <v>463</v>
      </c>
      <c r="D50" s="22" t="s">
        <v>464</v>
      </c>
      <c r="G50" s="59">
        <f>+G23+G37+G45+G47+G48-G26</f>
        <v>5204515.7810000004</v>
      </c>
      <c r="K50" s="4"/>
    </row>
    <row r="51" spans="2:11" ht="15.75" thickTop="1" x14ac:dyDescent="0.25"/>
    <row r="52" spans="2:11" ht="46.5" customHeight="1" x14ac:dyDescent="0.25">
      <c r="B52" t="s">
        <v>378</v>
      </c>
      <c r="C52" s="540" t="s">
        <v>466</v>
      </c>
      <c r="D52" s="540"/>
      <c r="E52" s="540"/>
      <c r="F52" s="540"/>
      <c r="G52" s="540"/>
    </row>
    <row r="58" spans="2:11" x14ac:dyDescent="0.25">
      <c r="E58" s="27"/>
      <c r="F58" s="100"/>
      <c r="G58" s="4"/>
    </row>
    <row r="59" spans="2:11" x14ac:dyDescent="0.25">
      <c r="E59" s="27"/>
      <c r="F59" s="28"/>
      <c r="G59" s="4"/>
    </row>
    <row r="60" spans="2:11" x14ac:dyDescent="0.25">
      <c r="E60" s="27"/>
      <c r="F60" s="28"/>
      <c r="G60" s="32"/>
    </row>
    <row r="62" spans="2:11" x14ac:dyDescent="0.25">
      <c r="G62" s="103"/>
    </row>
  </sheetData>
  <mergeCells count="6">
    <mergeCell ref="C52:G52"/>
    <mergeCell ref="A9:L9"/>
    <mergeCell ref="A10:L10"/>
    <mergeCell ref="A11:L11"/>
    <mergeCell ref="A12:L12"/>
    <mergeCell ref="I19:L19"/>
  </mergeCells>
  <printOptions horizontalCentered="1"/>
  <pageMargins left="0.5" right="0.5" top="1.25" bottom="0.5" header="0.3" footer="0.3"/>
  <pageSetup scale="6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8CDAE-AAC0-4D2C-9152-0BF2D8E504B2}">
  <sheetPr>
    <tabColor rgb="FFFFC000"/>
    <pageSetUpPr fitToPage="1"/>
  </sheetPr>
  <dimension ref="A1:O73"/>
  <sheetViews>
    <sheetView workbookViewId="0"/>
  </sheetViews>
  <sheetFormatPr defaultColWidth="8.85546875" defaultRowHeight="15" x14ac:dyDescent="0.25"/>
  <cols>
    <col min="1" max="1" width="6.7109375" style="22" customWidth="1"/>
    <col min="2" max="2" width="3.42578125" customWidth="1"/>
    <col min="3" max="3" width="50.5703125" customWidth="1"/>
    <col min="4" max="4" width="17.42578125" customWidth="1"/>
    <col min="5" max="5" width="19" customWidth="1"/>
    <col min="6" max="6" width="2.42578125" customWidth="1"/>
    <col min="7" max="7" width="17.28515625" customWidth="1"/>
    <col min="8" max="8" width="14.85546875" hidden="1" customWidth="1"/>
    <col min="9" max="10" width="14.5703125" customWidth="1"/>
  </cols>
  <sheetData>
    <row r="1" spans="1:15" x14ac:dyDescent="0.25">
      <c r="A1" s="22" t="s">
        <v>105</v>
      </c>
      <c r="G1" s="7" t="s">
        <v>268</v>
      </c>
      <c r="J1" s="7"/>
    </row>
    <row r="2" spans="1:15" x14ac:dyDescent="0.25">
      <c r="G2" s="7" t="s">
        <v>269</v>
      </c>
      <c r="J2" s="7"/>
    </row>
    <row r="3" spans="1:15" x14ac:dyDescent="0.25">
      <c r="G3" s="7" t="s">
        <v>270</v>
      </c>
      <c r="J3" s="7"/>
    </row>
    <row r="4" spans="1:15" x14ac:dyDescent="0.25">
      <c r="G4" s="7" t="s">
        <v>271</v>
      </c>
      <c r="J4" s="7"/>
    </row>
    <row r="5" spans="1:15" x14ac:dyDescent="0.25">
      <c r="G5" s="7" t="s">
        <v>272</v>
      </c>
      <c r="J5" s="7"/>
    </row>
    <row r="6" spans="1:15" x14ac:dyDescent="0.25">
      <c r="G6" s="7" t="s">
        <v>273</v>
      </c>
      <c r="J6" s="7"/>
    </row>
    <row r="7" spans="1:15" x14ac:dyDescent="0.25">
      <c r="G7" s="7" t="str">
        <f>+Index!C22</f>
        <v>Page don't print of 5</v>
      </c>
      <c r="J7" s="7"/>
    </row>
    <row r="9" spans="1:15" x14ac:dyDescent="0.25">
      <c r="A9" s="529" t="str">
        <f>+Index!G8</f>
        <v>The Narragansett Electric Company</v>
      </c>
      <c r="B9" s="529"/>
      <c r="C9" s="529"/>
      <c r="D9" s="529"/>
      <c r="E9" s="529"/>
      <c r="F9" s="529"/>
      <c r="G9" s="529"/>
      <c r="H9" s="6"/>
    </row>
    <row r="10" spans="1:15" x14ac:dyDescent="0.25">
      <c r="A10" s="529" t="str">
        <f>+Index!G9</f>
        <v>d/b/a Rhode Island Energy</v>
      </c>
      <c r="B10" s="529"/>
      <c r="C10" s="529"/>
      <c r="D10" s="529"/>
      <c r="E10" s="529"/>
      <c r="F10" s="529"/>
      <c r="G10" s="529"/>
      <c r="H10" s="6"/>
    </row>
    <row r="11" spans="1:15" x14ac:dyDescent="0.25">
      <c r="A11" s="529" t="str">
        <f>+Index!G10</f>
        <v>FY 2026 Gas ISR Revenue Requirement Plan Reconciliation Filing</v>
      </c>
      <c r="B11" s="529"/>
      <c r="C11" s="529"/>
      <c r="D11" s="529"/>
      <c r="E11" s="529"/>
      <c r="F11" s="529"/>
      <c r="G11" s="529"/>
      <c r="H11" s="6"/>
    </row>
    <row r="12" spans="1:15" x14ac:dyDescent="0.25">
      <c r="A12" s="529" t="str">
        <f>+Index!A22</f>
        <v>Calculation of Net Deferred Tax Reserve Proration on FY 2026 Incremental Capital Investments</v>
      </c>
      <c r="B12" s="529"/>
      <c r="C12" s="529"/>
      <c r="D12" s="529"/>
      <c r="E12" s="529"/>
      <c r="F12" s="529"/>
      <c r="G12" s="529"/>
      <c r="H12" s="6"/>
    </row>
    <row r="13" spans="1:15" x14ac:dyDescent="0.25">
      <c r="J13" s="143"/>
      <c r="K13" s="143"/>
      <c r="O13" s="143"/>
    </row>
    <row r="15" spans="1:15" x14ac:dyDescent="0.25">
      <c r="G15" s="19" t="s">
        <v>9</v>
      </c>
      <c r="H15" s="19"/>
      <c r="I15" s="22"/>
      <c r="J15" s="19"/>
      <c r="K15" s="22"/>
      <c r="L15" s="22"/>
      <c r="M15" s="19"/>
      <c r="N15" s="22"/>
    </row>
    <row r="16" spans="1:15" ht="30" x14ac:dyDescent="0.25">
      <c r="A16" s="22" t="s">
        <v>163</v>
      </c>
      <c r="G16" s="138" t="s">
        <v>478</v>
      </c>
      <c r="H16" s="138" t="s">
        <v>468</v>
      </c>
      <c r="J16" s="19"/>
    </row>
    <row r="17" spans="1:10" x14ac:dyDescent="0.25">
      <c r="A17" s="11" t="s">
        <v>164</v>
      </c>
      <c r="B17" s="6"/>
      <c r="C17" s="6" t="s">
        <v>194</v>
      </c>
    </row>
    <row r="18" spans="1:10" ht="30" customHeight="1" x14ac:dyDescent="0.25">
      <c r="A18" s="22">
        <v>1</v>
      </c>
      <c r="C18" t="s">
        <v>195</v>
      </c>
      <c r="D18" s="527" t="str">
        <f>CONCATENATE('FY 2025 -group d'!N7," , Line ",'FY 2025 -group d'!A38,", Col ",'FY 2025 -group d'!J17)</f>
        <v>Page don't print of 5 , Line 12, Col (a)</v>
      </c>
      <c r="E18" s="527"/>
      <c r="G18" s="4">
        <f>+'FY 2025 -group d'!J39</f>
        <v>222716.50046099999</v>
      </c>
      <c r="H18" s="4" t="e">
        <f>+'FY 2025 -group d'!#REF!</f>
        <v>#REF!</v>
      </c>
      <c r="I18" s="103"/>
      <c r="J18" s="4"/>
    </row>
    <row r="19" spans="1:10" x14ac:dyDescent="0.25">
      <c r="A19" s="22">
        <f t="shared" ref="A19:A24" si="0">+A18+1</f>
        <v>2</v>
      </c>
      <c r="C19" t="s">
        <v>196</v>
      </c>
      <c r="D19" s="527" t="str">
        <f>CONCATENATE("- ",'FY2025 Tax Depr GrpD Above Cap'!L7," , Line ",'FY2025 Tax Depr GrpD Above Cap'!A37," ,Col ",'FY2025 Tax Depr GrpD Above Cap'!G17)</f>
        <v>- Page don't print of 5 , Line 19 ,Col (a)</v>
      </c>
      <c r="E19" s="527"/>
      <c r="G19" s="46"/>
      <c r="I19" s="103"/>
      <c r="J19" s="46"/>
    </row>
    <row r="20" spans="1:10" x14ac:dyDescent="0.25">
      <c r="A20" s="22">
        <f t="shared" si="0"/>
        <v>3</v>
      </c>
      <c r="C20" t="s">
        <v>197</v>
      </c>
      <c r="D20" s="528" t="str">
        <f>CONCATENATE("- ",'FY2025 Tax Depr GrpD Above Cap'!L7,", Col ",'FY2025 Tax Depr GrpD Above Cap'!G17,", Line ",'FY2025 Tax Depr GrpD Above Cap'!A45)</f>
        <v>- Page don't print of 5, Col (a), Line 27</v>
      </c>
      <c r="E20" s="528"/>
      <c r="G20" s="4">
        <f>-'FY2025 Tax Depr GrpD Above Cap'!K24</f>
        <v>-98434.739624999987</v>
      </c>
      <c r="H20" s="4">
        <f>-'FY2025 Tax Depr GrpD Above Cap'!K25</f>
        <v>-189493.43609409998</v>
      </c>
      <c r="I20" s="103"/>
      <c r="J20" s="4"/>
    </row>
    <row r="21" spans="1:10" x14ac:dyDescent="0.25">
      <c r="A21" s="22">
        <f t="shared" si="0"/>
        <v>4</v>
      </c>
      <c r="C21" t="s">
        <v>480</v>
      </c>
      <c r="D21" s="527" t="str">
        <f>CONCATENATE("- ",'FY2025 Tax Depr GrpD Above Cap'!L7," , Line ",'FY2025 Tax Depr GrpD Above Cap'!A47," ,Col ",'FY2025 Tax Depr GrpD Above Cap'!G17)</f>
        <v>- Page don't print of 5 , Line 29 ,Col (a)</v>
      </c>
      <c r="E21" s="527"/>
      <c r="G21" s="4">
        <f>+'FY2025 Tax Depr GrpD Above Cap'!G47</f>
        <v>0</v>
      </c>
      <c r="I21" s="103"/>
      <c r="J21" s="4"/>
    </row>
    <row r="22" spans="1:10" x14ac:dyDescent="0.25">
      <c r="A22" s="22">
        <f t="shared" si="0"/>
        <v>5</v>
      </c>
      <c r="C22" t="s">
        <v>199</v>
      </c>
      <c r="D22" s="526" t="str">
        <f>CONCATENATE("Sum of Lines ",A18," through ",A21)</f>
        <v>Sum of Lines 1 through 4</v>
      </c>
      <c r="E22" s="526"/>
      <c r="G22" s="140">
        <f>SUM(G18:G21)</f>
        <v>124281.760836</v>
      </c>
      <c r="H22" s="4" t="e">
        <f>SUM(H18:H21)</f>
        <v>#REF!</v>
      </c>
      <c r="I22" s="103"/>
      <c r="J22" s="4"/>
    </row>
    <row r="23" spans="1:10" x14ac:dyDescent="0.25">
      <c r="A23" s="22">
        <f t="shared" si="0"/>
        <v>6</v>
      </c>
      <c r="C23" t="s">
        <v>200</v>
      </c>
      <c r="D23" s="526"/>
      <c r="E23" s="526"/>
      <c r="G23" s="131">
        <v>0.21</v>
      </c>
      <c r="H23" s="131">
        <v>0.21</v>
      </c>
      <c r="J23" s="131"/>
    </row>
    <row r="24" spans="1:10" x14ac:dyDescent="0.25">
      <c r="A24" s="22">
        <f t="shared" si="0"/>
        <v>7</v>
      </c>
      <c r="C24" t="s">
        <v>201</v>
      </c>
      <c r="D24" s="526" t="str">
        <f>CONCATENATE("Line ", A22, " × Line ", A23)</f>
        <v>Line 5 × Line 6</v>
      </c>
      <c r="E24" s="526"/>
      <c r="G24" s="140">
        <f>+G22*G23</f>
        <v>26099.16977556</v>
      </c>
      <c r="H24" s="4" t="e">
        <f>+H22*H23</f>
        <v>#REF!</v>
      </c>
      <c r="I24" s="103"/>
      <c r="J24" s="4"/>
    </row>
    <row r="25" spans="1:10" x14ac:dyDescent="0.25">
      <c r="D25" s="526"/>
      <c r="E25" s="526"/>
    </row>
    <row r="26" spans="1:10" x14ac:dyDescent="0.25">
      <c r="C26" t="s">
        <v>202</v>
      </c>
      <c r="D26" s="526"/>
      <c r="E26" s="526"/>
    </row>
    <row r="27" spans="1:10" x14ac:dyDescent="0.25">
      <c r="A27" s="22">
        <f>+A24+1</f>
        <v>8</v>
      </c>
      <c r="C27" t="s">
        <v>203</v>
      </c>
      <c r="D27" s="527" t="str">
        <f>CONCATENATE("- ",'FY2025 Tax Depr GrpD Above Cap'!L7," , Line ",'FY2025 Tax Depr GrpD Above Cap'!A23," ,Col ",'FY2025 Tax Depr GrpD Above Cap'!G17,", Then = 0")</f>
        <v>- Page don't print of 5 , Line 5 ,Col (a), Then = 0</v>
      </c>
      <c r="E27" s="527"/>
      <c r="G27" s="4">
        <f>-'FY2025 Tax Depr GrpD Above Cap'!G23</f>
        <v>-4823786</v>
      </c>
      <c r="I27" s="103"/>
    </row>
    <row r="28" spans="1:10" x14ac:dyDescent="0.25">
      <c r="A28" s="22">
        <f t="shared" ref="A28:A32" si="1">+A27+1</f>
        <v>9</v>
      </c>
      <c r="C28" t="s">
        <v>470</v>
      </c>
      <c r="D28" s="527" t="str">
        <f>CONCATENATE('FY2025 Tax Depr GrpD Above Cap'!L7," , Line ",'FY2025 Tax Depr GrpD Above Cap'!A26," ,Col ",'FY2025 Tax Depr GrpD Above Cap'!G17,", Then = 0")</f>
        <v>Page don't print of 5 , Line 8 ,Col (a), Then = 0</v>
      </c>
      <c r="E28" s="527"/>
      <c r="G28" s="4">
        <f>+'FY2025 Tax Depr GrpD Above Cap'!G26</f>
        <v>0</v>
      </c>
      <c r="I28" s="103"/>
    </row>
    <row r="29" spans="1:10" x14ac:dyDescent="0.25">
      <c r="A29" s="22">
        <f t="shared" si="1"/>
        <v>10</v>
      </c>
      <c r="C29" t="s">
        <v>117</v>
      </c>
      <c r="D29" s="527" t="str">
        <f>CONCATENATE("- ",'FY 2025 -group d'!N7," , Line ",'FY 2025 -group d'!A28," ,Col ",'FY 2025 -group d'!J17,", Then = 0")</f>
        <v>- Page don't print of 5 , Line 7 ,Col (a), Then = 0</v>
      </c>
      <c r="E29" s="527"/>
      <c r="G29" s="4">
        <f>-'FY 2025 -group d'!J28</f>
        <v>-282294.78100000002</v>
      </c>
      <c r="I29" s="103"/>
    </row>
    <row r="30" spans="1:10" x14ac:dyDescent="0.25">
      <c r="A30" s="22">
        <f>+A29+1</f>
        <v>11</v>
      </c>
      <c r="C30" t="s">
        <v>199</v>
      </c>
      <c r="D30" s="526" t="str">
        <f xml:space="preserve"> CONCATENATE("Line ", A27, " + Line ", A28, " + Line ",A29)</f>
        <v>Line 8 + Line 9 + Line 10</v>
      </c>
      <c r="E30" s="526"/>
      <c r="G30" s="140">
        <f>SUM(G27:G29)</f>
        <v>-5106080.7810000004</v>
      </c>
      <c r="H30" s="4">
        <f>SUM(H27:H29)</f>
        <v>0</v>
      </c>
      <c r="I30" s="103"/>
      <c r="J30" s="4"/>
    </row>
    <row r="31" spans="1:10" x14ac:dyDescent="0.25">
      <c r="A31" s="22">
        <f t="shared" si="1"/>
        <v>12</v>
      </c>
      <c r="C31" t="s">
        <v>200</v>
      </c>
      <c r="D31" s="526"/>
      <c r="E31" s="526"/>
      <c r="G31" s="131">
        <v>0.21</v>
      </c>
      <c r="H31" s="131">
        <v>0.21</v>
      </c>
      <c r="J31" s="131"/>
    </row>
    <row r="32" spans="1:10" x14ac:dyDescent="0.25">
      <c r="A32" s="22">
        <f t="shared" si="1"/>
        <v>13</v>
      </c>
      <c r="C32" t="s">
        <v>201</v>
      </c>
      <c r="D32" s="526" t="str">
        <f>CONCATENATE("Line ", A30, " × Line ", A31)</f>
        <v>Line 11 × Line 12</v>
      </c>
      <c r="E32" s="526"/>
      <c r="G32" s="140">
        <f t="shared" ref="G32:H32" si="2">G30*G31</f>
        <v>-1072276.96401</v>
      </c>
      <c r="H32" s="4">
        <f t="shared" si="2"/>
        <v>0</v>
      </c>
      <c r="J32" s="4"/>
    </row>
    <row r="33" spans="1:10" x14ac:dyDescent="0.25">
      <c r="D33" s="526"/>
      <c r="E33" s="526"/>
    </row>
    <row r="34" spans="1:10" x14ac:dyDescent="0.25">
      <c r="A34" s="22">
        <f>+A32+1</f>
        <v>14</v>
      </c>
      <c r="C34" t="s">
        <v>205</v>
      </c>
      <c r="D34" s="526" t="str">
        <f>CONCATENATE("Line ", A24, " + Line ", A32)</f>
        <v>Line 7 + Line 13</v>
      </c>
      <c r="E34" s="526"/>
      <c r="G34" s="4">
        <f>+G32+G24</f>
        <v>-1046177.79423444</v>
      </c>
      <c r="H34" s="4" t="e">
        <f>+H32+H24</f>
        <v>#REF!</v>
      </c>
      <c r="I34" s="103"/>
      <c r="J34" s="4"/>
    </row>
    <row r="35" spans="1:10" x14ac:dyDescent="0.25">
      <c r="A35" s="22">
        <f>+A34+1</f>
        <v>15</v>
      </c>
      <c r="C35" t="s">
        <v>206</v>
      </c>
      <c r="D35" s="526" t="str">
        <f>CONCATENATE("- ",'FY 2025 -group d'!N7," , Line ",'FY 2025 -group d'!A44," ,Col ",'FY 2025 -group d'!J17)</f>
        <v>- Page don't print of 5 , Line 17 ,Col (a)</v>
      </c>
      <c r="E35" s="526"/>
      <c r="G35" s="4">
        <f>+'FY 2025 -group d'!J44</f>
        <v>0</v>
      </c>
      <c r="H35" s="4"/>
      <c r="I35" s="103"/>
      <c r="J35" s="4"/>
    </row>
    <row r="36" spans="1:10" x14ac:dyDescent="0.25">
      <c r="A36" s="22">
        <f>+A35+1</f>
        <v>16</v>
      </c>
      <c r="C36" t="s">
        <v>207</v>
      </c>
      <c r="D36" s="526" t="str">
        <f>CONCATENATE("Line ", A34, " + Line ", A35)</f>
        <v>Line 14 + Line 15</v>
      </c>
      <c r="E36" s="526"/>
      <c r="G36" s="140">
        <f t="shared" ref="G36:H36" si="3">+G35+G34</f>
        <v>-1046177.79423444</v>
      </c>
      <c r="H36" s="4" t="e">
        <f t="shared" si="3"/>
        <v>#REF!</v>
      </c>
      <c r="J36" s="4"/>
    </row>
    <row r="37" spans="1:10" x14ac:dyDescent="0.25">
      <c r="D37" s="526"/>
      <c r="E37" s="526"/>
    </row>
    <row r="38" spans="1:10" x14ac:dyDescent="0.25">
      <c r="C38" t="s">
        <v>481</v>
      </c>
      <c r="D38" s="526"/>
      <c r="E38" s="526"/>
    </row>
    <row r="39" spans="1:10" x14ac:dyDescent="0.25">
      <c r="A39" s="22">
        <f>+A36+1</f>
        <v>17</v>
      </c>
      <c r="C39" t="s">
        <v>209</v>
      </c>
      <c r="D39" s="526" t="str">
        <f>CONCATENATE("Line ", A22)</f>
        <v>Line 5</v>
      </c>
      <c r="E39" s="526"/>
      <c r="G39" s="4">
        <f>G22</f>
        <v>124281.760836</v>
      </c>
      <c r="H39" s="4" t="e">
        <f>H22</f>
        <v>#REF!</v>
      </c>
      <c r="I39" s="103"/>
      <c r="J39" s="4"/>
    </row>
    <row r="40" spans="1:10" x14ac:dyDescent="0.25">
      <c r="A40" s="22">
        <f>+A39+1</f>
        <v>18</v>
      </c>
      <c r="C40" t="s">
        <v>210</v>
      </c>
      <c r="D40" s="526" t="str">
        <f>CONCATENATE("Line ", A30)</f>
        <v>Line 11</v>
      </c>
      <c r="E40" s="526"/>
      <c r="G40" s="4">
        <f>G30</f>
        <v>-5106080.7810000004</v>
      </c>
      <c r="H40" s="4">
        <f>H30</f>
        <v>0</v>
      </c>
      <c r="I40" s="103"/>
      <c r="J40" s="4"/>
    </row>
    <row r="41" spans="1:10" x14ac:dyDescent="0.25">
      <c r="A41" s="22">
        <f>+A40+1</f>
        <v>19</v>
      </c>
      <c r="C41" t="s">
        <v>211</v>
      </c>
      <c r="D41" s="526" t="str">
        <f>CONCATENATE("Line ", A39, " + Line ", A40)</f>
        <v>Line 17 + Line 18</v>
      </c>
      <c r="E41" s="526"/>
      <c r="G41" s="140">
        <f>SUM(G39:G40)</f>
        <v>-4981799.0201640008</v>
      </c>
      <c r="H41" s="4" t="e">
        <f>SUM(H39:H40)</f>
        <v>#REF!</v>
      </c>
      <c r="I41" s="103"/>
      <c r="J41" s="4"/>
    </row>
    <row r="42" spans="1:10" x14ac:dyDescent="0.25">
      <c r="D42" s="526"/>
      <c r="E42" s="526"/>
    </row>
    <row r="43" spans="1:10" ht="14.1" customHeight="1" x14ac:dyDescent="0.25">
      <c r="A43" s="22">
        <f>+A41+1</f>
        <v>20</v>
      </c>
      <c r="C43" t="s">
        <v>482</v>
      </c>
      <c r="D43" s="527" t="str">
        <f>CONCATENATE("- ",'FY 2025 -group d'!N7,", Line ",'FY 2025 -group d'!A44,", Col ",'FY 2025 -group d'!J17," ÷ 21%")</f>
        <v>- Page don't print of 5, Line 17, Col (a) ÷ 21%</v>
      </c>
      <c r="E43" s="527"/>
      <c r="G43" s="4">
        <f>-'FY 2025 -group d'!J44/0.21</f>
        <v>0</v>
      </c>
      <c r="H43" s="4" t="e">
        <f>-'FY 2025 -group d'!#REF!/0.21</f>
        <v>#REF!</v>
      </c>
      <c r="J43" s="4"/>
    </row>
    <row r="44" spans="1:10" x14ac:dyDescent="0.25">
      <c r="A44" s="22">
        <f>+A43+1</f>
        <v>21</v>
      </c>
      <c r="C44" t="s">
        <v>483</v>
      </c>
      <c r="D44" s="526" t="str">
        <f>CONCATENATE("(Line ", A40, " ÷ Line ", A41, " ) × Line ", A43)</f>
        <v>(Line 18 ÷ Line 19 ) × Line 20</v>
      </c>
      <c r="E44" s="526"/>
      <c r="G44" s="140">
        <f>+G40/G41*G43</f>
        <v>0</v>
      </c>
      <c r="H44" s="4" t="e">
        <f>+H40/H41*H43</f>
        <v>#REF!</v>
      </c>
      <c r="J44" s="4"/>
    </row>
    <row r="45" spans="1:10" x14ac:dyDescent="0.25">
      <c r="A45" s="22">
        <f>+A44+1</f>
        <v>22</v>
      </c>
      <c r="C45" t="s">
        <v>484</v>
      </c>
      <c r="D45" s="526" t="str">
        <f>CONCATENATE("(Line ", A39, " ÷ Line ", A41, " ) × Line ", A43)</f>
        <v>(Line 17 ÷ Line 19 ) × Line 20</v>
      </c>
      <c r="E45" s="526"/>
      <c r="G45" s="4">
        <f>+G39/G41*G43</f>
        <v>0</v>
      </c>
      <c r="H45" s="4" t="e">
        <f>+H39/H41*H43</f>
        <v>#REF!</v>
      </c>
      <c r="J45" s="4"/>
    </row>
    <row r="46" spans="1:10" x14ac:dyDescent="0.25">
      <c r="A46" s="22">
        <f>+A45+1</f>
        <v>23</v>
      </c>
      <c r="C46" t="s">
        <v>200</v>
      </c>
      <c r="G46" s="286">
        <v>0.21</v>
      </c>
      <c r="H46" s="131">
        <v>0.21</v>
      </c>
      <c r="J46" s="131"/>
    </row>
    <row r="47" spans="1:10" x14ac:dyDescent="0.25">
      <c r="A47" s="22">
        <f>+A46+1</f>
        <v>24</v>
      </c>
      <c r="C47" t="s">
        <v>215</v>
      </c>
      <c r="D47" s="526" t="str">
        <f>CONCATENATE("Line ", A45, " × Line ", A46)</f>
        <v>Line 22 × Line 23</v>
      </c>
      <c r="E47" s="526"/>
      <c r="G47" s="140">
        <f>G45*G46</f>
        <v>0</v>
      </c>
      <c r="H47" s="4" t="e">
        <f>H45*H46</f>
        <v>#REF!</v>
      </c>
      <c r="J47" s="4"/>
    </row>
    <row r="49" spans="1:10" x14ac:dyDescent="0.25">
      <c r="A49" s="22">
        <f>+A47+1</f>
        <v>25</v>
      </c>
      <c r="C49" t="s">
        <v>216</v>
      </c>
      <c r="D49" s="526" t="str">
        <f>CONCATENATE("Line ",A24," + Line ",A47)</f>
        <v>Line 7 + Line 24</v>
      </c>
      <c r="E49" s="526"/>
      <c r="G49" s="4">
        <f>+G47+G24</f>
        <v>26099.16977556</v>
      </c>
      <c r="H49" s="4" t="e">
        <f>+H47+H24</f>
        <v>#REF!</v>
      </c>
      <c r="J49" s="4"/>
    </row>
    <row r="51" spans="1:10" x14ac:dyDescent="0.25">
      <c r="D51" s="22" t="s">
        <v>10</v>
      </c>
      <c r="E51" s="22" t="s">
        <v>165</v>
      </c>
      <c r="F51" s="22"/>
      <c r="G51" s="22" t="s">
        <v>217</v>
      </c>
      <c r="H51" s="22"/>
      <c r="I51" s="22"/>
      <c r="J51" s="22"/>
    </row>
    <row r="52" spans="1:10" ht="30" x14ac:dyDescent="0.25">
      <c r="C52" s="6" t="s">
        <v>220</v>
      </c>
      <c r="D52" s="43" t="s">
        <v>221</v>
      </c>
      <c r="E52" s="43" t="s">
        <v>222</v>
      </c>
      <c r="G52" s="306" t="str">
        <f>G16</f>
        <v>Fiscal Year 
2025</v>
      </c>
      <c r="H52" s="60" t="str">
        <f>H16</f>
        <v>Fiscal Year
2027</v>
      </c>
      <c r="J52" s="19"/>
    </row>
    <row r="53" spans="1:10" x14ac:dyDescent="0.25">
      <c r="A53" s="22">
        <f>+A49+1</f>
        <v>26</v>
      </c>
      <c r="C53" t="s">
        <v>226</v>
      </c>
      <c r="D53" s="22">
        <v>30</v>
      </c>
      <c r="E53" s="145">
        <f>SUM(D54:D64)/D65</f>
        <v>0.9178082191780822</v>
      </c>
      <c r="G53" s="4">
        <f>G$49/12*$E53</f>
        <v>1996.169377811096</v>
      </c>
      <c r="H53" s="4" t="e">
        <f>H$49/12*$E53</f>
        <v>#REF!</v>
      </c>
      <c r="J53" s="4"/>
    </row>
    <row r="54" spans="1:10" x14ac:dyDescent="0.25">
      <c r="A54" s="22">
        <f t="shared" ref="A54:A65" si="4">+A53+1</f>
        <v>27</v>
      </c>
      <c r="C54" t="s">
        <v>227</v>
      </c>
      <c r="D54" s="22">
        <v>31</v>
      </c>
      <c r="E54" s="145">
        <f>SUM(D55:D64)/D65</f>
        <v>0.83287671232876714</v>
      </c>
      <c r="G54" s="4">
        <f t="shared" ref="G54:H64" si="5">G$49/12*$E54</f>
        <v>1811.4492264315618</v>
      </c>
      <c r="H54" s="4" t="e">
        <f>H$49/12*$E54</f>
        <v>#REF!</v>
      </c>
      <c r="J54" s="4"/>
    </row>
    <row r="55" spans="1:10" x14ac:dyDescent="0.25">
      <c r="A55" s="22">
        <f t="shared" si="4"/>
        <v>28</v>
      </c>
      <c r="C55" t="s">
        <v>228</v>
      </c>
      <c r="D55" s="22">
        <v>30</v>
      </c>
      <c r="E55" s="145">
        <f>SUM(D56:D64)/D65</f>
        <v>0.75068493150684934</v>
      </c>
      <c r="G55" s="4">
        <f t="shared" si="5"/>
        <v>1632.6877896126575</v>
      </c>
      <c r="H55" s="4" t="e">
        <f>H$49/12*$E55</f>
        <v>#REF!</v>
      </c>
      <c r="J55" s="4"/>
    </row>
    <row r="56" spans="1:10" x14ac:dyDescent="0.25">
      <c r="A56" s="22">
        <f t="shared" si="4"/>
        <v>29</v>
      </c>
      <c r="C56" t="s">
        <v>229</v>
      </c>
      <c r="D56" s="22">
        <v>31</v>
      </c>
      <c r="E56" s="145">
        <f>SUM(D57:D64)/D65</f>
        <v>0.66575342465753429</v>
      </c>
      <c r="G56" s="4">
        <f t="shared" si="5"/>
        <v>1447.9676382331234</v>
      </c>
      <c r="H56" s="4" t="e">
        <f t="shared" si="5"/>
        <v>#REF!</v>
      </c>
      <c r="J56" s="4"/>
    </row>
    <row r="57" spans="1:10" x14ac:dyDescent="0.25">
      <c r="A57" s="22">
        <f t="shared" si="4"/>
        <v>30</v>
      </c>
      <c r="C57" t="s">
        <v>230</v>
      </c>
      <c r="D57" s="22">
        <v>31</v>
      </c>
      <c r="E57" s="145">
        <f>SUM(D58:D64)/D65</f>
        <v>0.58082191780821912</v>
      </c>
      <c r="G57" s="4">
        <f t="shared" si="5"/>
        <v>1263.247486853589</v>
      </c>
      <c r="H57" s="4" t="e">
        <f t="shared" si="5"/>
        <v>#REF!</v>
      </c>
      <c r="J57" s="4"/>
    </row>
    <row r="58" spans="1:10" x14ac:dyDescent="0.25">
      <c r="A58" s="22">
        <f t="shared" si="4"/>
        <v>31</v>
      </c>
      <c r="C58" t="s">
        <v>231</v>
      </c>
      <c r="D58" s="22">
        <v>30</v>
      </c>
      <c r="E58" s="145">
        <f>SUM(D59:D64)/D65</f>
        <v>0.49863013698630138</v>
      </c>
      <c r="G58" s="4">
        <f t="shared" si="5"/>
        <v>1084.4860500346849</v>
      </c>
      <c r="H58" s="4" t="e">
        <f t="shared" si="5"/>
        <v>#REF!</v>
      </c>
      <c r="J58" s="4"/>
    </row>
    <row r="59" spans="1:10" x14ac:dyDescent="0.25">
      <c r="A59" s="22">
        <f t="shared" si="4"/>
        <v>32</v>
      </c>
      <c r="C59" t="s">
        <v>232</v>
      </c>
      <c r="D59" s="22">
        <v>31</v>
      </c>
      <c r="E59" s="145">
        <f>SUM(D60:D64)/D65</f>
        <v>0.41369863013698632</v>
      </c>
      <c r="G59" s="4">
        <f t="shared" si="5"/>
        <v>899.76589865515075</v>
      </c>
      <c r="H59" s="4" t="e">
        <f t="shared" si="5"/>
        <v>#REF!</v>
      </c>
      <c r="J59" s="4"/>
    </row>
    <row r="60" spans="1:10" x14ac:dyDescent="0.25">
      <c r="A60" s="22">
        <f t="shared" si="4"/>
        <v>33</v>
      </c>
      <c r="C60" t="s">
        <v>233</v>
      </c>
      <c r="D60" s="22">
        <v>30</v>
      </c>
      <c r="E60" s="145">
        <f>SUM(D61:D64)/D65</f>
        <v>0.33150684931506852</v>
      </c>
      <c r="G60" s="4">
        <f t="shared" si="5"/>
        <v>721.00446183624661</v>
      </c>
      <c r="H60" s="4" t="e">
        <f t="shared" si="5"/>
        <v>#REF!</v>
      </c>
      <c r="J60" s="4"/>
    </row>
    <row r="61" spans="1:10" x14ac:dyDescent="0.25">
      <c r="A61" s="22">
        <f t="shared" si="4"/>
        <v>34</v>
      </c>
      <c r="C61" t="s">
        <v>234</v>
      </c>
      <c r="D61" s="22">
        <v>31</v>
      </c>
      <c r="E61" s="145">
        <f>SUM(D62:D64)/D65</f>
        <v>0.24657534246575341</v>
      </c>
      <c r="G61" s="4">
        <f t="shared" si="5"/>
        <v>536.28431045671232</v>
      </c>
      <c r="H61" s="4" t="e">
        <f t="shared" si="5"/>
        <v>#REF!</v>
      </c>
      <c r="J61" s="4"/>
    </row>
    <row r="62" spans="1:10" x14ac:dyDescent="0.25">
      <c r="A62" s="22">
        <f t="shared" si="4"/>
        <v>35</v>
      </c>
      <c r="C62" t="s">
        <v>223</v>
      </c>
      <c r="D62" s="22">
        <v>31</v>
      </c>
      <c r="E62" s="145">
        <f>SUM(D63:D64)/D65</f>
        <v>0.16164383561643836</v>
      </c>
      <c r="G62" s="4">
        <f t="shared" si="5"/>
        <v>351.56415907717809</v>
      </c>
      <c r="H62" s="4" t="e">
        <f t="shared" si="5"/>
        <v>#REF!</v>
      </c>
      <c r="J62" s="4"/>
    </row>
    <row r="63" spans="1:10" x14ac:dyDescent="0.25">
      <c r="A63" s="22">
        <f t="shared" si="4"/>
        <v>36</v>
      </c>
      <c r="C63" t="s">
        <v>224</v>
      </c>
      <c r="D63" s="22">
        <v>28</v>
      </c>
      <c r="E63" s="145">
        <f>SUM(D64:D64)/D65</f>
        <v>8.4931506849315067E-2</v>
      </c>
      <c r="G63" s="4">
        <f>G$49/12*$E63</f>
        <v>184.72015137953423</v>
      </c>
      <c r="H63" s="4" t="e">
        <f t="shared" si="5"/>
        <v>#REF!</v>
      </c>
      <c r="J63" s="4"/>
    </row>
    <row r="64" spans="1:10" x14ac:dyDescent="0.25">
      <c r="A64" s="22">
        <f t="shared" si="4"/>
        <v>37</v>
      </c>
      <c r="C64" t="s">
        <v>225</v>
      </c>
      <c r="D64" s="34">
        <v>31</v>
      </c>
      <c r="E64" s="145">
        <v>0</v>
      </c>
      <c r="G64" s="4">
        <f t="shared" si="5"/>
        <v>0</v>
      </c>
      <c r="H64" s="35" t="e">
        <f t="shared" si="5"/>
        <v>#REF!</v>
      </c>
      <c r="J64" s="4"/>
    </row>
    <row r="65" spans="1:10" x14ac:dyDescent="0.25">
      <c r="A65" s="22">
        <f t="shared" si="4"/>
        <v>38</v>
      </c>
      <c r="C65" t="s">
        <v>235</v>
      </c>
      <c r="D65" s="22">
        <f>SUM(D53:D64)</f>
        <v>365</v>
      </c>
      <c r="E65" s="145"/>
      <c r="G65" s="140">
        <f>SUM(G53:G64)</f>
        <v>11929.346550381533</v>
      </c>
      <c r="H65" s="140" t="e">
        <f>SUM(H53:H64)</f>
        <v>#REF!</v>
      </c>
      <c r="J65" s="4"/>
    </row>
    <row r="67" spans="1:10" x14ac:dyDescent="0.25">
      <c r="A67" s="22">
        <f>+A65+1</f>
        <v>39</v>
      </c>
      <c r="C67" t="s">
        <v>236</v>
      </c>
      <c r="D67" s="526" t="str">
        <f>CONCATENATE("Line ", A49)</f>
        <v>Line 25</v>
      </c>
      <c r="E67" s="526"/>
      <c r="G67" s="4">
        <f>G49</f>
        <v>26099.16977556</v>
      </c>
      <c r="H67" s="4" t="e">
        <f>H49</f>
        <v>#REF!</v>
      </c>
      <c r="J67" s="4"/>
    </row>
    <row r="68" spans="1:10" ht="15.75" x14ac:dyDescent="0.25">
      <c r="A68" s="44">
        <v>40</v>
      </c>
      <c r="B68" s="45"/>
      <c r="C68" s="45" t="s">
        <v>237</v>
      </c>
      <c r="D68" s="525" t="s">
        <v>475</v>
      </c>
      <c r="E68" s="525"/>
      <c r="G68" s="4">
        <f>G67*1</f>
        <v>26099.16977556</v>
      </c>
      <c r="H68" s="4" t="e">
        <f>H67*0.5</f>
        <v>#REF!</v>
      </c>
      <c r="J68" s="4"/>
    </row>
    <row r="69" spans="1:10" x14ac:dyDescent="0.25">
      <c r="A69" s="22">
        <f>+A68+1</f>
        <v>41</v>
      </c>
      <c r="C69" t="s">
        <v>238</v>
      </c>
      <c r="D69" s="526" t="str">
        <f>CONCATENATE("Line ",A65," - Line ",A68)</f>
        <v>Line 38 - Line 40</v>
      </c>
      <c r="E69" s="526"/>
      <c r="G69" s="4">
        <f>+G65-G68</f>
        <v>-14169.823225178467</v>
      </c>
      <c r="H69" s="4" t="e">
        <f>+H65-H68</f>
        <v>#REF!</v>
      </c>
      <c r="J69" s="4"/>
    </row>
    <row r="71" spans="1:10" x14ac:dyDescent="0.25">
      <c r="A71" s="9" t="s">
        <v>184</v>
      </c>
    </row>
    <row r="72" spans="1:10" x14ac:dyDescent="0.25">
      <c r="A72" s="22" t="str">
        <f>E51</f>
        <v>(c)</v>
      </c>
      <c r="C72" t="str">
        <f>CONCATENATE("Sum of remaining days in the year (Col ",D51,") ÷ 365")</f>
        <v>Sum of remaining days in the year (Col (b)) ÷ 365</v>
      </c>
    </row>
    <row r="73" spans="1:10" x14ac:dyDescent="0.25">
      <c r="A73" s="22" t="str">
        <f>+G51</f>
        <v>(d)</v>
      </c>
      <c r="C73" t="str">
        <f>CONCATENATE("Current Year Line ",A49," ÷ 12 × Current Month Col ",E51)</f>
        <v>Current Year Line 25 ÷ 12 × Current Month Col (c)</v>
      </c>
    </row>
  </sheetData>
  <mergeCells count="37">
    <mergeCell ref="D19:E19"/>
    <mergeCell ref="A9:G9"/>
    <mergeCell ref="A10:G10"/>
    <mergeCell ref="A11:G11"/>
    <mergeCell ref="A12:G12"/>
    <mergeCell ref="D18:E18"/>
    <mergeCell ref="D30:E30"/>
    <mergeCell ref="D20:E20"/>
    <mergeCell ref="D21:E21"/>
    <mergeCell ref="D22:E22"/>
    <mergeCell ref="D23:E23"/>
    <mergeCell ref="D24:E24"/>
    <mergeCell ref="D25:E25"/>
    <mergeCell ref="D26:E26"/>
    <mergeCell ref="D27:E27"/>
    <mergeCell ref="D28:E28"/>
    <mergeCell ref="D29:E29"/>
    <mergeCell ref="D42:E42"/>
    <mergeCell ref="D31:E31"/>
    <mergeCell ref="D32:E32"/>
    <mergeCell ref="D33:E33"/>
    <mergeCell ref="D34:E34"/>
    <mergeCell ref="D35:E35"/>
    <mergeCell ref="D36:E36"/>
    <mergeCell ref="D37:E37"/>
    <mergeCell ref="D38:E38"/>
    <mergeCell ref="D39:E39"/>
    <mergeCell ref="D40:E40"/>
    <mergeCell ref="D41:E41"/>
    <mergeCell ref="D68:E68"/>
    <mergeCell ref="D69:E69"/>
    <mergeCell ref="D43:E43"/>
    <mergeCell ref="D44:E44"/>
    <mergeCell ref="D45:E45"/>
    <mergeCell ref="D47:E47"/>
    <mergeCell ref="D49:E49"/>
    <mergeCell ref="D67:E67"/>
  </mergeCells>
  <printOptions horizontalCentered="1"/>
  <pageMargins left="0.5" right="0.5" top="1.25" bottom="0.5" header="0.3" footer="0.3"/>
  <pageSetup scale="69" orientation="portrait" r:id="rId1"/>
  <colBreaks count="1" manualBreakCount="1">
    <brk id="6" min="7" max="72"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357CD-5BAD-48D9-8B21-AAE68569F044}">
  <sheetPr>
    <tabColor rgb="FFFFC000"/>
    <pageSetUpPr fitToPage="1"/>
  </sheetPr>
  <dimension ref="A1:L62"/>
  <sheetViews>
    <sheetView workbookViewId="0"/>
  </sheetViews>
  <sheetFormatPr defaultRowHeight="15" x14ac:dyDescent="0.25"/>
  <cols>
    <col min="1" max="1" width="5.42578125" style="22" customWidth="1"/>
    <col min="2" max="2" width="3.5703125" customWidth="1"/>
    <col min="3" max="3" width="61.85546875" customWidth="1"/>
    <col min="4" max="4" width="40.85546875" customWidth="1"/>
    <col min="5" max="5" width="2.5703125" bestFit="1" customWidth="1"/>
    <col min="6" max="6" width="2" customWidth="1"/>
    <col min="7" max="7" width="16.42578125" bestFit="1" customWidth="1"/>
    <col min="8" max="8" width="1.85546875" customWidth="1"/>
    <col min="9" max="9" width="11.140625" customWidth="1"/>
    <col min="10" max="10" width="10" customWidth="1"/>
    <col min="11" max="11" width="15" customWidth="1"/>
    <col min="12" max="12" width="15.140625" customWidth="1"/>
    <col min="13" max="13" width="2.42578125" customWidth="1"/>
  </cols>
  <sheetData>
    <row r="1" spans="1:12" x14ac:dyDescent="0.25">
      <c r="L1" s="7" t="s">
        <v>268</v>
      </c>
    </row>
    <row r="2" spans="1:12" x14ac:dyDescent="0.25">
      <c r="L2" s="7" t="s">
        <v>269</v>
      </c>
    </row>
    <row r="3" spans="1:12" x14ac:dyDescent="0.25">
      <c r="L3" s="7" t="s">
        <v>270</v>
      </c>
    </row>
    <row r="4" spans="1:12" x14ac:dyDescent="0.25">
      <c r="L4" s="7" t="s">
        <v>271</v>
      </c>
    </row>
    <row r="5" spans="1:12" x14ac:dyDescent="0.25">
      <c r="L5" s="7" t="s">
        <v>272</v>
      </c>
    </row>
    <row r="6" spans="1:12" x14ac:dyDescent="0.25">
      <c r="L6" s="7" t="s">
        <v>273</v>
      </c>
    </row>
    <row r="7" spans="1:12" x14ac:dyDescent="0.25">
      <c r="L7" s="7" t="str">
        <f>+Index!C23</f>
        <v>Page don't print of 5</v>
      </c>
    </row>
    <row r="9" spans="1:12" x14ac:dyDescent="0.25">
      <c r="A9" s="529" t="str">
        <f>+Index!G8</f>
        <v>The Narragansett Electric Company</v>
      </c>
      <c r="B9" s="529"/>
      <c r="C9" s="529"/>
      <c r="D9" s="529"/>
      <c r="E9" s="529"/>
      <c r="F9" s="529"/>
      <c r="G9" s="529"/>
      <c r="H9" s="529"/>
      <c r="I9" s="529"/>
      <c r="J9" s="529"/>
      <c r="K9" s="529"/>
      <c r="L9" s="529"/>
    </row>
    <row r="10" spans="1:12" x14ac:dyDescent="0.25">
      <c r="A10" s="529" t="str">
        <f>+Index!G9</f>
        <v>d/b/a Rhode Island Energy</v>
      </c>
      <c r="B10" s="529"/>
      <c r="C10" s="529"/>
      <c r="D10" s="529"/>
      <c r="E10" s="529"/>
      <c r="F10" s="529"/>
      <c r="G10" s="529"/>
      <c r="H10" s="529"/>
      <c r="I10" s="529"/>
      <c r="J10" s="529"/>
      <c r="K10" s="529"/>
      <c r="L10" s="529"/>
    </row>
    <row r="11" spans="1:12" x14ac:dyDescent="0.25">
      <c r="A11" s="529" t="str">
        <f>+Index!G10</f>
        <v>FY 2026 Gas ISR Revenue Requirement Plan Reconciliation Filing</v>
      </c>
      <c r="B11" s="529"/>
      <c r="C11" s="529"/>
      <c r="D11" s="529"/>
      <c r="E11" s="529"/>
      <c r="F11" s="529"/>
      <c r="G11" s="529"/>
      <c r="H11" s="529"/>
      <c r="I11" s="529"/>
      <c r="J11" s="529"/>
      <c r="K11" s="529"/>
      <c r="L11" s="529"/>
    </row>
    <row r="12" spans="1:12" x14ac:dyDescent="0.25">
      <c r="A12" s="529" t="str">
        <f>+Index!A23</f>
        <v>Calculation of Tax Depreciation and Repairs Deduction on FY 2026 Incremental Capital Investments</v>
      </c>
      <c r="B12" s="529"/>
      <c r="C12" s="529"/>
      <c r="D12" s="529"/>
      <c r="E12" s="529"/>
      <c r="F12" s="529"/>
      <c r="G12" s="529"/>
      <c r="H12" s="529"/>
      <c r="I12" s="529"/>
      <c r="J12" s="529"/>
      <c r="K12" s="529"/>
      <c r="L12" s="529"/>
    </row>
    <row r="14" spans="1:12" x14ac:dyDescent="0.25">
      <c r="G14" s="144"/>
    </row>
    <row r="15" spans="1:12" x14ac:dyDescent="0.25">
      <c r="G15" s="22" t="s">
        <v>3</v>
      </c>
    </row>
    <row r="16" spans="1:12" x14ac:dyDescent="0.25">
      <c r="A16" s="22" t="s">
        <v>163</v>
      </c>
      <c r="G16" s="5">
        <v>2026</v>
      </c>
    </row>
    <row r="17" spans="1:12" x14ac:dyDescent="0.25">
      <c r="A17" s="22" t="s">
        <v>164</v>
      </c>
      <c r="F17" s="22"/>
      <c r="G17" s="22" t="s">
        <v>9</v>
      </c>
      <c r="H17" s="22"/>
      <c r="I17" s="22" t="s">
        <v>10</v>
      </c>
      <c r="J17" s="22" t="s">
        <v>165</v>
      </c>
      <c r="K17" s="22" t="s">
        <v>217</v>
      </c>
      <c r="L17" s="22" t="s">
        <v>218</v>
      </c>
    </row>
    <row r="18" spans="1:12" ht="15.75" thickBot="1" x14ac:dyDescent="0.3">
      <c r="B18" t="s">
        <v>203</v>
      </c>
    </row>
    <row r="19" spans="1:12" x14ac:dyDescent="0.25">
      <c r="A19" s="22">
        <f>+A18+1</f>
        <v>1</v>
      </c>
      <c r="C19" t="s">
        <v>405</v>
      </c>
      <c r="D19" s="22" t="str">
        <f>CONCATENATE('FY 2025 -group d'!$N$7,", Line 1",", Col ",'FY 2025 -group d'!L17)</f>
        <v>Page don't print of 5, Line 1, Col (b)</v>
      </c>
      <c r="G19" s="50">
        <f>+'FY 2025 -group d'!L19</f>
        <v>5645895.6200000001</v>
      </c>
      <c r="I19" s="541" t="s">
        <v>406</v>
      </c>
      <c r="J19" s="542"/>
      <c r="K19" s="542"/>
      <c r="L19" s="543"/>
    </row>
    <row r="20" spans="1:12" x14ac:dyDescent="0.25">
      <c r="A20" s="22">
        <f>+A19+1</f>
        <v>2</v>
      </c>
      <c r="C20" s="45" t="s">
        <v>407</v>
      </c>
      <c r="D20" s="178"/>
      <c r="G20" s="50">
        <v>0</v>
      </c>
      <c r="I20" s="51"/>
      <c r="L20" s="52"/>
    </row>
    <row r="21" spans="1:12" x14ac:dyDescent="0.25">
      <c r="A21" s="22">
        <f t="shared" ref="A21:A48" si="0">+A20+1</f>
        <v>3</v>
      </c>
      <c r="C21" t="s">
        <v>408</v>
      </c>
      <c r="D21" s="22" t="s">
        <v>409</v>
      </c>
      <c r="G21" s="176">
        <f>+G19+G20</f>
        <v>5645895.6200000001</v>
      </c>
      <c r="I21" s="51" t="s">
        <v>410</v>
      </c>
      <c r="K21" s="4">
        <f>G43</f>
        <v>2413055.62</v>
      </c>
      <c r="L21" s="52"/>
    </row>
    <row r="22" spans="1:12" x14ac:dyDescent="0.25">
      <c r="A22" s="22">
        <f t="shared" si="0"/>
        <v>4</v>
      </c>
      <c r="C22" t="s">
        <v>127</v>
      </c>
      <c r="D22" s="22" t="s">
        <v>411</v>
      </c>
      <c r="E22" t="s">
        <v>378</v>
      </c>
      <c r="G22" s="66">
        <f>+'FY2026 Tax Depr GrpC Above Cap'!G22</f>
        <v>0.5726</v>
      </c>
      <c r="I22" s="51"/>
      <c r="K22" s="22" t="s">
        <v>413</v>
      </c>
      <c r="L22" s="177" t="s">
        <v>414</v>
      </c>
    </row>
    <row r="23" spans="1:12" x14ac:dyDescent="0.25">
      <c r="A23" s="22">
        <f t="shared" si="0"/>
        <v>5</v>
      </c>
      <c r="C23" t="s">
        <v>203</v>
      </c>
      <c r="D23" s="22" t="s">
        <v>415</v>
      </c>
      <c r="G23" s="50">
        <f>ROUND(G21*G22,0)</f>
        <v>3232840</v>
      </c>
      <c r="I23" s="51" t="s">
        <v>416</v>
      </c>
      <c r="L23" s="52"/>
    </row>
    <row r="24" spans="1:12" x14ac:dyDescent="0.25">
      <c r="A24" s="22">
        <f t="shared" si="0"/>
        <v>6</v>
      </c>
      <c r="D24" s="22"/>
      <c r="G24" s="50"/>
      <c r="I24" s="136" t="s">
        <v>417</v>
      </c>
      <c r="J24" s="1">
        <v>3.7499999999999999E-2</v>
      </c>
      <c r="K24" s="4">
        <f t="shared" ref="K24:K44" si="1">$K$21*J24</f>
        <v>90489.585749999998</v>
      </c>
      <c r="L24" s="53">
        <f>G50</f>
        <v>3605624.781</v>
      </c>
    </row>
    <row r="25" spans="1:12" x14ac:dyDescent="0.25">
      <c r="A25" s="22">
        <f t="shared" si="0"/>
        <v>7</v>
      </c>
      <c r="B25" t="s">
        <v>418</v>
      </c>
      <c r="D25" s="22"/>
      <c r="G25" s="50"/>
      <c r="I25" s="136" t="s">
        <v>419</v>
      </c>
      <c r="J25" s="1">
        <v>7.2190000000000004E-2</v>
      </c>
      <c r="K25" s="4">
        <f t="shared" si="1"/>
        <v>174198.48520780003</v>
      </c>
      <c r="L25" s="53">
        <f t="shared" ref="L25:L44" si="2">L24+K25</f>
        <v>3779823.2662077998</v>
      </c>
    </row>
    <row r="26" spans="1:12" x14ac:dyDescent="0.25">
      <c r="A26" s="22">
        <f t="shared" si="0"/>
        <v>8</v>
      </c>
      <c r="C26" t="s">
        <v>420</v>
      </c>
      <c r="D26" s="42" t="s">
        <v>421</v>
      </c>
      <c r="G26" s="50">
        <f>+G20</f>
        <v>0</v>
      </c>
      <c r="I26" s="136" t="s">
        <v>422</v>
      </c>
      <c r="J26" s="1">
        <v>6.6769999999999996E-2</v>
      </c>
      <c r="K26" s="4">
        <f t="shared" si="1"/>
        <v>161119.72374739998</v>
      </c>
      <c r="L26" s="53">
        <f t="shared" si="2"/>
        <v>3940942.9899551999</v>
      </c>
    </row>
    <row r="27" spans="1:12" x14ac:dyDescent="0.25">
      <c r="A27" s="22">
        <f t="shared" si="0"/>
        <v>9</v>
      </c>
      <c r="D27" s="22"/>
      <c r="G27" s="50"/>
      <c r="I27" s="136" t="s">
        <v>423</v>
      </c>
      <c r="J27" s="1">
        <v>6.1769999999999999E-2</v>
      </c>
      <c r="K27" s="4">
        <f t="shared" si="1"/>
        <v>149054.44564739999</v>
      </c>
      <c r="L27" s="53">
        <f t="shared" si="2"/>
        <v>4089997.4356025998</v>
      </c>
    </row>
    <row r="28" spans="1:12" x14ac:dyDescent="0.25">
      <c r="A28" s="22">
        <f t="shared" si="0"/>
        <v>10</v>
      </c>
      <c r="B28" t="s">
        <v>196</v>
      </c>
      <c r="D28" s="22"/>
      <c r="G28" s="50"/>
      <c r="I28" s="136" t="s">
        <v>424</v>
      </c>
      <c r="J28" s="1">
        <v>5.713E-2</v>
      </c>
      <c r="K28" s="4">
        <f t="shared" si="1"/>
        <v>137857.86757060001</v>
      </c>
      <c r="L28" s="53">
        <f t="shared" si="2"/>
        <v>4227855.3031731993</v>
      </c>
    </row>
    <row r="29" spans="1:12" x14ac:dyDescent="0.25">
      <c r="A29" s="22">
        <f t="shared" si="0"/>
        <v>11</v>
      </c>
      <c r="C29" t="s">
        <v>408</v>
      </c>
      <c r="D29" s="22" t="s">
        <v>425</v>
      </c>
      <c r="G29" s="50">
        <f>G21</f>
        <v>5645895.6200000001</v>
      </c>
      <c r="I29" s="136" t="s">
        <v>426</v>
      </c>
      <c r="J29" s="1">
        <v>5.2850000000000001E-2</v>
      </c>
      <c r="K29" s="4">
        <f t="shared" si="1"/>
        <v>127529.98951700001</v>
      </c>
      <c r="L29" s="53">
        <f t="shared" si="2"/>
        <v>4355385.2926901989</v>
      </c>
    </row>
    <row r="30" spans="1:12" x14ac:dyDescent="0.25">
      <c r="A30" s="22">
        <f t="shared" si="0"/>
        <v>12</v>
      </c>
      <c r="C30" t="s">
        <v>427</v>
      </c>
      <c r="D30" s="22" t="s">
        <v>428</v>
      </c>
      <c r="G30" s="54">
        <f>G23</f>
        <v>3232840</v>
      </c>
      <c r="I30" s="136" t="s">
        <v>429</v>
      </c>
      <c r="J30" s="1">
        <v>4.888E-2</v>
      </c>
      <c r="K30" s="4">
        <f t="shared" si="1"/>
        <v>117950.1587056</v>
      </c>
      <c r="L30" s="53">
        <f t="shared" si="2"/>
        <v>4473335.4513957985</v>
      </c>
    </row>
    <row r="31" spans="1:12" x14ac:dyDescent="0.25">
      <c r="A31" s="22">
        <f t="shared" si="0"/>
        <v>13</v>
      </c>
      <c r="C31" t="s">
        <v>430</v>
      </c>
      <c r="D31" s="22" t="s">
        <v>431</v>
      </c>
      <c r="G31" s="50">
        <f>+G29-G30</f>
        <v>2413055.62</v>
      </c>
      <c r="I31" s="136" t="s">
        <v>432</v>
      </c>
      <c r="J31" s="1">
        <v>4.5220000000000003E-2</v>
      </c>
      <c r="K31" s="4">
        <f t="shared" si="1"/>
        <v>109118.37513640002</v>
      </c>
      <c r="L31" s="53">
        <f t="shared" si="2"/>
        <v>4582453.8265321981</v>
      </c>
    </row>
    <row r="32" spans="1:12" x14ac:dyDescent="0.25">
      <c r="A32" s="22">
        <f t="shared" si="0"/>
        <v>14</v>
      </c>
      <c r="C32" t="s">
        <v>433</v>
      </c>
      <c r="D32" s="22" t="s">
        <v>411</v>
      </c>
      <c r="G32" s="66">
        <v>0</v>
      </c>
      <c r="I32" s="136" t="s">
        <v>434</v>
      </c>
      <c r="J32" s="1">
        <v>4.462E-2</v>
      </c>
      <c r="K32" s="4">
        <f t="shared" si="1"/>
        <v>107670.54176440001</v>
      </c>
      <c r="L32" s="53">
        <f t="shared" si="2"/>
        <v>4690124.3682965981</v>
      </c>
    </row>
    <row r="33" spans="1:12" x14ac:dyDescent="0.25">
      <c r="A33" s="22">
        <f t="shared" si="0"/>
        <v>15</v>
      </c>
      <c r="C33" t="s">
        <v>435</v>
      </c>
      <c r="D33" s="22" t="s">
        <v>436</v>
      </c>
      <c r="G33" s="50">
        <f>+G31*G32</f>
        <v>0</v>
      </c>
      <c r="I33" s="136" t="s">
        <v>437</v>
      </c>
      <c r="J33" s="1">
        <v>4.4609999999999997E-2</v>
      </c>
      <c r="K33" s="4">
        <f t="shared" si="1"/>
        <v>107646.41120819999</v>
      </c>
      <c r="L33" s="53">
        <f t="shared" si="2"/>
        <v>4797770.7795047984</v>
      </c>
    </row>
    <row r="34" spans="1:12" x14ac:dyDescent="0.25">
      <c r="A34" s="22">
        <f t="shared" si="0"/>
        <v>16</v>
      </c>
      <c r="C34" t="s">
        <v>438</v>
      </c>
      <c r="D34" s="22" t="s">
        <v>411</v>
      </c>
      <c r="G34" s="25">
        <v>0</v>
      </c>
      <c r="I34" s="136" t="s">
        <v>439</v>
      </c>
      <c r="J34" s="1">
        <v>4.462E-2</v>
      </c>
      <c r="K34" s="4">
        <f t="shared" si="1"/>
        <v>107670.54176440001</v>
      </c>
      <c r="L34" s="53">
        <f t="shared" si="2"/>
        <v>4905441.3212691983</v>
      </c>
    </row>
    <row r="35" spans="1:12" x14ac:dyDescent="0.25">
      <c r="A35" s="22">
        <f t="shared" si="0"/>
        <v>17</v>
      </c>
      <c r="C35" t="s">
        <v>440</v>
      </c>
      <c r="D35" s="22" t="s">
        <v>411</v>
      </c>
      <c r="G35" s="66">
        <v>0</v>
      </c>
      <c r="I35" s="136" t="s">
        <v>441</v>
      </c>
      <c r="J35" s="1">
        <v>4.4609999999999997E-2</v>
      </c>
      <c r="K35" s="4">
        <f t="shared" si="1"/>
        <v>107646.41120819999</v>
      </c>
      <c r="L35" s="53">
        <f t="shared" si="2"/>
        <v>5013087.7324773986</v>
      </c>
    </row>
    <row r="36" spans="1:12" x14ac:dyDescent="0.25">
      <c r="A36" s="22">
        <f t="shared" si="0"/>
        <v>18</v>
      </c>
      <c r="C36" t="s">
        <v>442</v>
      </c>
      <c r="D36" s="22" t="s">
        <v>443</v>
      </c>
      <c r="G36" s="25">
        <f>+G34+G35</f>
        <v>0</v>
      </c>
      <c r="I36" s="136" t="s">
        <v>444</v>
      </c>
      <c r="J36" s="1">
        <v>4.462E-2</v>
      </c>
      <c r="K36" s="4">
        <f t="shared" si="1"/>
        <v>107670.54176440001</v>
      </c>
      <c r="L36" s="53">
        <f t="shared" si="2"/>
        <v>5120758.2742417986</v>
      </c>
    </row>
    <row r="37" spans="1:12" x14ac:dyDescent="0.25">
      <c r="A37" s="22">
        <f t="shared" si="0"/>
        <v>19</v>
      </c>
      <c r="C37" t="s">
        <v>196</v>
      </c>
      <c r="D37" s="22" t="s">
        <v>445</v>
      </c>
      <c r="G37" s="50">
        <f>ROUND(G33*G36,0)</f>
        <v>0</v>
      </c>
      <c r="I37" s="136" t="s">
        <v>446</v>
      </c>
      <c r="J37" s="1">
        <v>4.4609999999999997E-2</v>
      </c>
      <c r="K37" s="4">
        <f t="shared" si="1"/>
        <v>107646.41120819999</v>
      </c>
      <c r="L37" s="53">
        <f t="shared" si="2"/>
        <v>5228404.6854499988</v>
      </c>
    </row>
    <row r="38" spans="1:12" x14ac:dyDescent="0.25">
      <c r="A38" s="22">
        <f t="shared" si="0"/>
        <v>20</v>
      </c>
      <c r="D38" s="22"/>
      <c r="G38" s="50"/>
      <c r="I38" s="136" t="s">
        <v>447</v>
      </c>
      <c r="J38" s="1">
        <v>4.462E-2</v>
      </c>
      <c r="K38" s="4">
        <f t="shared" si="1"/>
        <v>107670.54176440001</v>
      </c>
      <c r="L38" s="53">
        <f t="shared" si="2"/>
        <v>5336075.2272143988</v>
      </c>
    </row>
    <row r="39" spans="1:12" x14ac:dyDescent="0.25">
      <c r="A39" s="22">
        <f t="shared" si="0"/>
        <v>21</v>
      </c>
      <c r="B39" t="s">
        <v>448</v>
      </c>
      <c r="D39" s="22"/>
      <c r="G39" s="50"/>
      <c r="I39" s="136" t="s">
        <v>449</v>
      </c>
      <c r="J39" s="1">
        <v>4.4609999999999997E-2</v>
      </c>
      <c r="K39" s="4">
        <f t="shared" si="1"/>
        <v>107646.41120819999</v>
      </c>
      <c r="L39" s="53">
        <f t="shared" si="2"/>
        <v>5443721.6384225991</v>
      </c>
    </row>
    <row r="40" spans="1:12" x14ac:dyDescent="0.25">
      <c r="A40" s="22">
        <f t="shared" si="0"/>
        <v>22</v>
      </c>
      <c r="C40" t="s">
        <v>408</v>
      </c>
      <c r="D40" s="22" t="s">
        <v>425</v>
      </c>
      <c r="G40" s="50">
        <f>G21</f>
        <v>5645895.6200000001</v>
      </c>
      <c r="I40" s="136" t="s">
        <v>450</v>
      </c>
      <c r="J40" s="1">
        <v>4.462E-2</v>
      </c>
      <c r="K40" s="4">
        <f t="shared" si="1"/>
        <v>107670.54176440001</v>
      </c>
      <c r="L40" s="53">
        <f t="shared" si="2"/>
        <v>5551392.180186999</v>
      </c>
    </row>
    <row r="41" spans="1:12" x14ac:dyDescent="0.25">
      <c r="A41" s="22">
        <f t="shared" si="0"/>
        <v>23</v>
      </c>
      <c r="C41" t="s">
        <v>427</v>
      </c>
      <c r="D41" s="22" t="s">
        <v>428</v>
      </c>
      <c r="G41" s="50">
        <f>G23</f>
        <v>3232840</v>
      </c>
      <c r="I41" s="136" t="s">
        <v>451</v>
      </c>
      <c r="J41" s="1">
        <v>4.4609999999999997E-2</v>
      </c>
      <c r="K41" s="4">
        <f t="shared" si="1"/>
        <v>107646.41120819999</v>
      </c>
      <c r="L41" s="53">
        <f t="shared" si="2"/>
        <v>5659038.5913951993</v>
      </c>
    </row>
    <row r="42" spans="1:12" x14ac:dyDescent="0.25">
      <c r="A42" s="22">
        <f t="shared" si="0"/>
        <v>24</v>
      </c>
      <c r="C42" t="s">
        <v>452</v>
      </c>
      <c r="D42" s="22" t="s">
        <v>453</v>
      </c>
      <c r="G42" s="54">
        <f>G37</f>
        <v>0</v>
      </c>
      <c r="I42" s="136" t="s">
        <v>454</v>
      </c>
      <c r="J42" s="1">
        <v>4.462E-2</v>
      </c>
      <c r="K42" s="4">
        <f t="shared" si="1"/>
        <v>107670.54176440001</v>
      </c>
      <c r="L42" s="53">
        <f t="shared" si="2"/>
        <v>5766709.1331595993</v>
      </c>
    </row>
    <row r="43" spans="1:12" x14ac:dyDescent="0.25">
      <c r="A43" s="22">
        <f t="shared" si="0"/>
        <v>25</v>
      </c>
      <c r="C43" t="s">
        <v>455</v>
      </c>
      <c r="D43" s="22" t="s">
        <v>456</v>
      </c>
      <c r="G43" s="50">
        <f>+G40-G41-G42</f>
        <v>2413055.62</v>
      </c>
      <c r="I43" s="136" t="s">
        <v>457</v>
      </c>
      <c r="J43" s="1">
        <v>4.4609999999999997E-2</v>
      </c>
      <c r="K43" s="4">
        <f t="shared" si="1"/>
        <v>107646.41120819999</v>
      </c>
      <c r="L43" s="53">
        <f t="shared" si="2"/>
        <v>5874355.5443677995</v>
      </c>
    </row>
    <row r="44" spans="1:12" x14ac:dyDescent="0.25">
      <c r="A44" s="22">
        <f t="shared" si="0"/>
        <v>26</v>
      </c>
      <c r="C44" t="s">
        <v>458</v>
      </c>
      <c r="D44" s="22" t="s">
        <v>459</v>
      </c>
      <c r="G44" s="66">
        <f>J24</f>
        <v>3.7499999999999999E-2</v>
      </c>
      <c r="I44" s="136" t="s">
        <v>460</v>
      </c>
      <c r="J44" s="2">
        <v>2.231E-2</v>
      </c>
      <c r="K44" s="35">
        <f t="shared" si="1"/>
        <v>53835.270882200006</v>
      </c>
      <c r="L44" s="53">
        <f t="shared" si="2"/>
        <v>5928190.81525</v>
      </c>
    </row>
    <row r="45" spans="1:12" ht="15.75" thickBot="1" x14ac:dyDescent="0.3">
      <c r="A45" s="22">
        <f t="shared" si="0"/>
        <v>27</v>
      </c>
      <c r="C45" t="s">
        <v>448</v>
      </c>
      <c r="D45" s="22" t="s">
        <v>461</v>
      </c>
      <c r="G45" s="50">
        <f>ROUND(G43*G44,0)</f>
        <v>90490</v>
      </c>
      <c r="I45" s="55"/>
      <c r="J45" s="56">
        <f>SUM(J24:J44)</f>
        <v>1.0000000000000002</v>
      </c>
      <c r="K45" s="57">
        <f>SUM(K24:K44)</f>
        <v>2413055.6199999996</v>
      </c>
      <c r="L45" s="58"/>
    </row>
    <row r="46" spans="1:12" x14ac:dyDescent="0.25">
      <c r="A46" s="22">
        <f t="shared" si="0"/>
        <v>28</v>
      </c>
      <c r="D46" s="22"/>
      <c r="G46" s="50"/>
    </row>
    <row r="47" spans="1:12" x14ac:dyDescent="0.25">
      <c r="A47" s="22">
        <f t="shared" si="0"/>
        <v>29</v>
      </c>
      <c r="C47" t="s">
        <v>462</v>
      </c>
      <c r="D47" s="22" t="s">
        <v>411</v>
      </c>
      <c r="E47" t="s">
        <v>378</v>
      </c>
      <c r="G47" s="68">
        <f>Input_sheet!Q36</f>
        <v>0</v>
      </c>
      <c r="K47" s="4"/>
    </row>
    <row r="48" spans="1:12" x14ac:dyDescent="0.25">
      <c r="A48" s="22">
        <f t="shared" si="0"/>
        <v>30</v>
      </c>
      <c r="C48" t="s">
        <v>117</v>
      </c>
      <c r="D48" s="22" t="str">
        <f>CONCATENATE('FY 2025 -group d'!$N$7,", Line 7",", Col ",'FY 2025 -group d'!L17)</f>
        <v>Page don't print of 5, Line 7, Col (b)</v>
      </c>
      <c r="G48" s="4">
        <f>+'FY 2025 -group d'!J28</f>
        <v>282294.78100000002</v>
      </c>
    </row>
    <row r="49" spans="2:11" x14ac:dyDescent="0.25">
      <c r="D49" s="22"/>
      <c r="G49" s="50"/>
      <c r="K49" s="4"/>
    </row>
    <row r="50" spans="2:11" ht="15.75" thickBot="1" x14ac:dyDescent="0.3">
      <c r="C50" t="s">
        <v>463</v>
      </c>
      <c r="D50" s="22" t="s">
        <v>464</v>
      </c>
      <c r="G50" s="59">
        <f>+G23+G37+G45+G47+G48-G26</f>
        <v>3605624.781</v>
      </c>
      <c r="K50" s="4"/>
    </row>
    <row r="51" spans="2:11" ht="15.75" thickTop="1" x14ac:dyDescent="0.25"/>
    <row r="52" spans="2:11" ht="42.75" customHeight="1" x14ac:dyDescent="0.25">
      <c r="B52" t="s">
        <v>378</v>
      </c>
      <c r="C52" s="540" t="s">
        <v>466</v>
      </c>
      <c r="D52" s="540"/>
      <c r="E52" s="540"/>
      <c r="F52" s="540"/>
      <c r="G52" s="540"/>
    </row>
    <row r="58" spans="2:11" x14ac:dyDescent="0.25">
      <c r="E58" s="27"/>
      <c r="F58" s="100"/>
      <c r="G58" s="4"/>
    </row>
    <row r="59" spans="2:11" x14ac:dyDescent="0.25">
      <c r="E59" s="27"/>
      <c r="F59" s="28"/>
      <c r="G59" s="4"/>
    </row>
    <row r="60" spans="2:11" x14ac:dyDescent="0.25">
      <c r="E60" s="27"/>
      <c r="F60" s="28"/>
      <c r="G60" s="32"/>
    </row>
    <row r="62" spans="2:11" x14ac:dyDescent="0.25">
      <c r="G62" s="103"/>
    </row>
  </sheetData>
  <mergeCells count="6">
    <mergeCell ref="C52:G52"/>
    <mergeCell ref="A9:L9"/>
    <mergeCell ref="A10:L10"/>
    <mergeCell ref="A11:L11"/>
    <mergeCell ref="A12:L12"/>
    <mergeCell ref="I19:L19"/>
  </mergeCells>
  <printOptions horizontalCentered="1"/>
  <pageMargins left="0.5" right="0.5" top="1.25" bottom="0.5" header="0.3" footer="0.3"/>
  <pageSetup scale="68"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3A7F0-1574-477C-A0F5-1FE1E817BAA4}">
  <sheetPr>
    <tabColor rgb="FFFFC000"/>
    <pageSetUpPr fitToPage="1"/>
  </sheetPr>
  <dimension ref="A1:O73"/>
  <sheetViews>
    <sheetView workbookViewId="0"/>
  </sheetViews>
  <sheetFormatPr defaultColWidth="8.85546875" defaultRowHeight="15" x14ac:dyDescent="0.25"/>
  <cols>
    <col min="1" max="1" width="6.7109375" style="22" customWidth="1"/>
    <col min="2" max="2" width="3.42578125" customWidth="1"/>
    <col min="3" max="3" width="50.5703125" customWidth="1"/>
    <col min="4" max="4" width="17.42578125" customWidth="1"/>
    <col min="5" max="5" width="19" customWidth="1"/>
    <col min="6" max="6" width="2.42578125" customWidth="1"/>
    <col min="7" max="7" width="17.28515625" customWidth="1"/>
    <col min="8" max="8" width="14.85546875" hidden="1" customWidth="1"/>
    <col min="9" max="10" width="14.5703125" customWidth="1"/>
  </cols>
  <sheetData>
    <row r="1" spans="1:15" x14ac:dyDescent="0.25">
      <c r="A1" s="22" t="s">
        <v>105</v>
      </c>
      <c r="G1" s="7" t="s">
        <v>268</v>
      </c>
      <c r="J1" s="7"/>
    </row>
    <row r="2" spans="1:15" x14ac:dyDescent="0.25">
      <c r="G2" s="7" t="s">
        <v>269</v>
      </c>
      <c r="J2" s="7"/>
    </row>
    <row r="3" spans="1:15" x14ac:dyDescent="0.25">
      <c r="G3" s="7" t="s">
        <v>270</v>
      </c>
      <c r="J3" s="7"/>
    </row>
    <row r="4" spans="1:15" x14ac:dyDescent="0.25">
      <c r="G4" s="7" t="s">
        <v>271</v>
      </c>
      <c r="J4" s="7"/>
    </row>
    <row r="5" spans="1:15" x14ac:dyDescent="0.25">
      <c r="G5" s="7" t="s">
        <v>272</v>
      </c>
      <c r="J5" s="7"/>
    </row>
    <row r="6" spans="1:15" x14ac:dyDescent="0.25">
      <c r="G6" s="7" t="s">
        <v>273</v>
      </c>
      <c r="J6" s="7"/>
    </row>
    <row r="7" spans="1:15" x14ac:dyDescent="0.25">
      <c r="G7" s="7" t="str">
        <f>+Index!C24</f>
        <v>Page don't print of 5</v>
      </c>
      <c r="J7" s="7"/>
    </row>
    <row r="9" spans="1:15" x14ac:dyDescent="0.25">
      <c r="A9" s="529" t="str">
        <f>+Index!G8</f>
        <v>The Narragansett Electric Company</v>
      </c>
      <c r="B9" s="529"/>
      <c r="C9" s="529"/>
      <c r="D9" s="529"/>
      <c r="E9" s="529"/>
      <c r="F9" s="529"/>
      <c r="G9" s="529"/>
      <c r="H9" s="6"/>
    </row>
    <row r="10" spans="1:15" x14ac:dyDescent="0.25">
      <c r="A10" s="529" t="str">
        <f>+Index!G9</f>
        <v>d/b/a Rhode Island Energy</v>
      </c>
      <c r="B10" s="529"/>
      <c r="C10" s="529"/>
      <c r="D10" s="529"/>
      <c r="E10" s="529"/>
      <c r="F10" s="529"/>
      <c r="G10" s="529"/>
      <c r="H10" s="6"/>
    </row>
    <row r="11" spans="1:15" x14ac:dyDescent="0.25">
      <c r="A11" s="529" t="str">
        <f>+Index!G10</f>
        <v>FY 2026 Gas ISR Revenue Requirement Plan Reconciliation Filing</v>
      </c>
      <c r="B11" s="529"/>
      <c r="C11" s="529"/>
      <c r="D11" s="529"/>
      <c r="E11" s="529"/>
      <c r="F11" s="529"/>
      <c r="G11" s="529"/>
      <c r="H11" s="6"/>
    </row>
    <row r="12" spans="1:15" x14ac:dyDescent="0.25">
      <c r="A12" s="529" t="str">
        <f>+Index!A24</f>
        <v>Calculation of Net Deferred Tax Reserve Proration on FY 2026 Incremental Capital Investments</v>
      </c>
      <c r="B12" s="529"/>
      <c r="C12" s="529"/>
      <c r="D12" s="529"/>
      <c r="E12" s="529"/>
      <c r="F12" s="529"/>
      <c r="G12" s="529"/>
      <c r="H12" s="6"/>
    </row>
    <row r="13" spans="1:15" x14ac:dyDescent="0.25">
      <c r="J13" s="143"/>
      <c r="K13" s="143"/>
      <c r="O13" s="143"/>
    </row>
    <row r="15" spans="1:15" x14ac:dyDescent="0.25">
      <c r="G15" s="19" t="s">
        <v>9</v>
      </c>
      <c r="H15" s="19"/>
      <c r="I15" s="22"/>
      <c r="J15" s="19"/>
      <c r="K15" s="22"/>
      <c r="L15" s="22"/>
      <c r="M15" s="19"/>
      <c r="N15" s="22"/>
    </row>
    <row r="16" spans="1:15" ht="30" x14ac:dyDescent="0.25">
      <c r="A16" s="22" t="s">
        <v>163</v>
      </c>
      <c r="G16" s="138" t="s">
        <v>478</v>
      </c>
      <c r="H16" s="138" t="s">
        <v>468</v>
      </c>
      <c r="J16" s="19"/>
    </row>
    <row r="17" spans="1:10" x14ac:dyDescent="0.25">
      <c r="A17" s="11" t="s">
        <v>164</v>
      </c>
      <c r="B17" s="6"/>
      <c r="C17" s="6" t="s">
        <v>194</v>
      </c>
    </row>
    <row r="18" spans="1:10" ht="30" customHeight="1" x14ac:dyDescent="0.25">
      <c r="A18" s="22">
        <v>1</v>
      </c>
      <c r="C18" t="s">
        <v>195</v>
      </c>
      <c r="D18" s="527" t="str">
        <f>CONCATENATE('FY 2025 -group d'!N7," , Line ",'FY 2025 -group d'!A38,", Col ",'FY 2025 -group d'!L17)</f>
        <v>Page don't print of 5 , Line 12, Col (b)</v>
      </c>
      <c r="E18" s="527"/>
      <c r="G18" s="4">
        <f>+'FY 2025 -group d'!L39</f>
        <v>168812.27903800001</v>
      </c>
      <c r="H18" s="4" t="e">
        <f>+'FY 2025 -group d'!#REF!</f>
        <v>#REF!</v>
      </c>
      <c r="I18" s="103"/>
      <c r="J18" s="4"/>
    </row>
    <row r="19" spans="1:10" x14ac:dyDescent="0.25">
      <c r="A19" s="22">
        <f t="shared" ref="A19:A24" si="0">+A18+1</f>
        <v>2</v>
      </c>
      <c r="C19" t="s">
        <v>196</v>
      </c>
      <c r="D19" s="527" t="str">
        <f>CONCATENATE("- ",'FY2025 Tax Depr GrpD At Cap'!L7,", Line ",'FY2025 Tax Depr GrpD At Cap'!A37,", Col ",'FY2025 Tax Depr GrpD At Cap'!G17)</f>
        <v>- Page don't print of 5, Line 19, Col (a)</v>
      </c>
      <c r="E19" s="527"/>
      <c r="G19" s="46"/>
      <c r="I19" s="103"/>
      <c r="J19" s="46"/>
    </row>
    <row r="20" spans="1:10" x14ac:dyDescent="0.25">
      <c r="A20" s="22">
        <f t="shared" si="0"/>
        <v>3</v>
      </c>
      <c r="C20" t="s">
        <v>197</v>
      </c>
      <c r="D20" s="528" t="str">
        <f>CONCATENATE("- ",'FY2025 Tax Depr GrpD At Cap'!L7,", Col ",'FY2025 Tax Depr GrpD At Cap'!G17,", Line ",'FY2025 Tax Depr GrpD At Cap'!A45)</f>
        <v>- Page don't print of 5, Col (a), Line 27</v>
      </c>
      <c r="E20" s="528"/>
      <c r="G20" s="4">
        <f>-'FY2025 Tax Depr GrpD At Cap'!K24</f>
        <v>-90489.585749999998</v>
      </c>
      <c r="H20" s="4">
        <f>-'FY2025 Tax Depr GrpD At Cap'!K25</f>
        <v>-174198.48520780003</v>
      </c>
      <c r="I20" s="103"/>
      <c r="J20" s="4"/>
    </row>
    <row r="21" spans="1:10" x14ac:dyDescent="0.25">
      <c r="A21" s="22">
        <f t="shared" si="0"/>
        <v>4</v>
      </c>
      <c r="C21" t="s">
        <v>480</v>
      </c>
      <c r="D21" s="527" t="str">
        <f>CONCATENATE("- ",'FY2025 Tax Depr GrpD At Cap'!L7,", Line ",'FY2025 Tax Depr GrpD At Cap'!A47,", Col ",'FY2025 Tax Depr GrpD At Cap'!G17)</f>
        <v>- Page don't print of 5, Line 29, Col (a)</v>
      </c>
      <c r="E21" s="527"/>
      <c r="G21" s="4">
        <f>+'FY2025 Tax Depr GrpD At Cap'!G47</f>
        <v>0</v>
      </c>
      <c r="I21" s="103"/>
      <c r="J21" s="4"/>
    </row>
    <row r="22" spans="1:10" x14ac:dyDescent="0.25">
      <c r="A22" s="22">
        <f t="shared" si="0"/>
        <v>5</v>
      </c>
      <c r="C22" t="s">
        <v>199</v>
      </c>
      <c r="D22" s="526" t="str">
        <f>CONCATENATE("Sum of Lines ",A18," through ",A21)</f>
        <v>Sum of Lines 1 through 4</v>
      </c>
      <c r="E22" s="526"/>
      <c r="G22" s="140">
        <f>SUM(G18:G21)</f>
        <v>78322.693288000009</v>
      </c>
      <c r="H22" s="4" t="e">
        <f>SUM(H18:H21)</f>
        <v>#REF!</v>
      </c>
      <c r="I22" s="103"/>
      <c r="J22" s="4"/>
    </row>
    <row r="23" spans="1:10" x14ac:dyDescent="0.25">
      <c r="A23" s="22">
        <f t="shared" si="0"/>
        <v>6</v>
      </c>
      <c r="C23" t="s">
        <v>200</v>
      </c>
      <c r="D23" s="526"/>
      <c r="E23" s="526"/>
      <c r="G23" s="131">
        <v>0.21</v>
      </c>
      <c r="H23" s="131">
        <v>0.21</v>
      </c>
      <c r="J23" s="131"/>
    </row>
    <row r="24" spans="1:10" x14ac:dyDescent="0.25">
      <c r="A24" s="22">
        <f t="shared" si="0"/>
        <v>7</v>
      </c>
      <c r="C24" t="s">
        <v>201</v>
      </c>
      <c r="D24" s="526" t="str">
        <f>CONCATENATE("Line ", A22, " × Line ", A23)</f>
        <v>Line 5 × Line 6</v>
      </c>
      <c r="E24" s="526"/>
      <c r="G24" s="140">
        <f>+G22*G23</f>
        <v>16447.765590480001</v>
      </c>
      <c r="H24" s="4" t="e">
        <f>+H22*H23</f>
        <v>#REF!</v>
      </c>
      <c r="I24" s="103"/>
      <c r="J24" s="4"/>
    </row>
    <row r="25" spans="1:10" x14ac:dyDescent="0.25">
      <c r="D25" s="526"/>
      <c r="E25" s="526"/>
    </row>
    <row r="26" spans="1:10" x14ac:dyDescent="0.25">
      <c r="C26" t="s">
        <v>202</v>
      </c>
      <c r="D26" s="526"/>
      <c r="E26" s="526"/>
    </row>
    <row r="27" spans="1:10" x14ac:dyDescent="0.25">
      <c r="A27" s="22">
        <f>+A24+1</f>
        <v>8</v>
      </c>
      <c r="C27" t="s">
        <v>203</v>
      </c>
      <c r="D27" s="527" t="str">
        <f>CONCATENATE("- ",'FY2025 Tax Depr GrpD At Cap'!L7,", Line ",'FY2025 Tax Depr GrpD At Cap'!A23,", Col ",'FY2025 Tax Depr GrpD At Cap'!G17,", Then = 0")</f>
        <v>- Page don't print of 5, Line 5, Col (a), Then = 0</v>
      </c>
      <c r="E27" s="527"/>
      <c r="G27" s="4">
        <f>-'FY2025 Tax Depr GrpD At Cap'!G23</f>
        <v>-3232840</v>
      </c>
      <c r="I27" s="103"/>
    </row>
    <row r="28" spans="1:10" x14ac:dyDescent="0.25">
      <c r="A28" s="22">
        <f t="shared" ref="A28:A32" si="1">+A27+1</f>
        <v>9</v>
      </c>
      <c r="C28" t="s">
        <v>470</v>
      </c>
      <c r="D28" s="527" t="str">
        <f>CONCATENATE('FY2025 Tax Depr GrpD At Cap'!L7,", Line ",'FY2025 Tax Depr GrpD At Cap'!A26,", Col ",'FY2025 Tax Depr GrpD At Cap'!G17,", Then = 0")</f>
        <v>Page don't print of 5, Line 8, Col (a), Then = 0</v>
      </c>
      <c r="E28" s="527"/>
      <c r="G28" s="4">
        <f>+'FY2025 Tax Depr GrpD At Cap'!G26</f>
        <v>0</v>
      </c>
      <c r="I28" s="103"/>
    </row>
    <row r="29" spans="1:10" x14ac:dyDescent="0.25">
      <c r="A29" s="22">
        <f t="shared" si="1"/>
        <v>10</v>
      </c>
      <c r="C29" t="s">
        <v>117</v>
      </c>
      <c r="D29" s="527" t="str">
        <f>CONCATENATE("- ",'FY 2025 -group d'!N7,", Line ",'FY 2025 -group d'!A28," ,Col ",'FY 2025 -group d'!L17,", Then = 0")</f>
        <v>- Page don't print of 5, Line 7 ,Col (b), Then = 0</v>
      </c>
      <c r="E29" s="527"/>
      <c r="G29" s="4">
        <f>-'FY 2025 -group d'!J28</f>
        <v>-282294.78100000002</v>
      </c>
      <c r="I29" s="103"/>
    </row>
    <row r="30" spans="1:10" x14ac:dyDescent="0.25">
      <c r="A30" s="22">
        <f>+A29+1</f>
        <v>11</v>
      </c>
      <c r="C30" t="s">
        <v>199</v>
      </c>
      <c r="D30" s="526" t="str">
        <f xml:space="preserve"> CONCATENATE("Line ", A27, " + Line ", A28, " + Line ",A29)</f>
        <v>Line 8 + Line 9 + Line 10</v>
      </c>
      <c r="E30" s="526"/>
      <c r="G30" s="140">
        <f>SUM(G27:G29)</f>
        <v>-3515134.781</v>
      </c>
      <c r="H30" s="4">
        <f>SUM(H27:H29)</f>
        <v>0</v>
      </c>
      <c r="I30" s="103"/>
      <c r="J30" s="4"/>
    </row>
    <row r="31" spans="1:10" x14ac:dyDescent="0.25">
      <c r="A31" s="22">
        <f t="shared" si="1"/>
        <v>12</v>
      </c>
      <c r="C31" t="s">
        <v>200</v>
      </c>
      <c r="D31" s="526"/>
      <c r="E31" s="526"/>
      <c r="G31" s="131">
        <v>0.21</v>
      </c>
      <c r="H31" s="131">
        <v>0.21</v>
      </c>
      <c r="J31" s="131"/>
    </row>
    <row r="32" spans="1:10" x14ac:dyDescent="0.25">
      <c r="A32" s="22">
        <f t="shared" si="1"/>
        <v>13</v>
      </c>
      <c r="C32" t="s">
        <v>201</v>
      </c>
      <c r="D32" s="526" t="str">
        <f>CONCATENATE("Line ", A30, " × Line ", A31)</f>
        <v>Line 11 × Line 12</v>
      </c>
      <c r="E32" s="526"/>
      <c r="G32" s="140">
        <f t="shared" ref="G32:H32" si="2">G30*G31</f>
        <v>-738178.30400999996</v>
      </c>
      <c r="H32" s="4">
        <f t="shared" si="2"/>
        <v>0</v>
      </c>
      <c r="J32" s="4"/>
    </row>
    <row r="33" spans="1:10" x14ac:dyDescent="0.25">
      <c r="D33" s="526"/>
      <c r="E33" s="526"/>
    </row>
    <row r="34" spans="1:10" x14ac:dyDescent="0.25">
      <c r="A34" s="22">
        <f>+A32+1</f>
        <v>14</v>
      </c>
      <c r="C34" t="s">
        <v>205</v>
      </c>
      <c r="D34" s="526" t="str">
        <f>CONCATENATE("Line ", A24, " + Line ", A32)</f>
        <v>Line 7 + Line 13</v>
      </c>
      <c r="E34" s="526"/>
      <c r="G34" s="4">
        <f>+G32+G24</f>
        <v>-721730.53841952002</v>
      </c>
      <c r="H34" s="4" t="e">
        <f>+H32+H24</f>
        <v>#REF!</v>
      </c>
      <c r="I34" s="103"/>
      <c r="J34" s="4"/>
    </row>
    <row r="35" spans="1:10" x14ac:dyDescent="0.25">
      <c r="A35" s="22">
        <f>+A34+1</f>
        <v>15</v>
      </c>
      <c r="C35" t="s">
        <v>206</v>
      </c>
      <c r="D35" s="526" t="str">
        <f>CONCATENATE("- ",'FY 2025 -group d'!N7," , Line ",'FY 2025 -group d'!A44," ,Col ",'FY 2025 -group d'!J17)</f>
        <v>- Page don't print of 5 , Line 17 ,Col (a)</v>
      </c>
      <c r="E35" s="526"/>
      <c r="G35" s="4">
        <f>+'FY 2025 -group d'!J44</f>
        <v>0</v>
      </c>
      <c r="H35" s="4"/>
      <c r="I35" s="103"/>
      <c r="J35" s="4"/>
    </row>
    <row r="36" spans="1:10" x14ac:dyDescent="0.25">
      <c r="A36" s="22">
        <f>+A35+1</f>
        <v>16</v>
      </c>
      <c r="C36" t="s">
        <v>207</v>
      </c>
      <c r="D36" s="526" t="str">
        <f>CONCATENATE("Line ", A34, " + Line ", A35)</f>
        <v>Line 14 + Line 15</v>
      </c>
      <c r="E36" s="526"/>
      <c r="G36" s="140">
        <f t="shared" ref="G36:H36" si="3">+G35+G34</f>
        <v>-721730.53841952002</v>
      </c>
      <c r="H36" s="4" t="e">
        <f t="shared" si="3"/>
        <v>#REF!</v>
      </c>
      <c r="J36" s="4"/>
    </row>
    <row r="37" spans="1:10" x14ac:dyDescent="0.25">
      <c r="D37" s="526"/>
      <c r="E37" s="526"/>
    </row>
    <row r="38" spans="1:10" x14ac:dyDescent="0.25">
      <c r="C38" t="s">
        <v>481</v>
      </c>
      <c r="D38" s="526"/>
      <c r="E38" s="526"/>
    </row>
    <row r="39" spans="1:10" x14ac:dyDescent="0.25">
      <c r="A39" s="22">
        <f>+A36+1</f>
        <v>17</v>
      </c>
      <c r="C39" t="s">
        <v>209</v>
      </c>
      <c r="D39" s="526" t="str">
        <f>CONCATENATE("Line ", A22)</f>
        <v>Line 5</v>
      </c>
      <c r="E39" s="526"/>
      <c r="G39" s="4">
        <f>G22</f>
        <v>78322.693288000009</v>
      </c>
      <c r="H39" s="4" t="e">
        <f>H22</f>
        <v>#REF!</v>
      </c>
      <c r="I39" s="103"/>
      <c r="J39" s="4"/>
    </row>
    <row r="40" spans="1:10" x14ac:dyDescent="0.25">
      <c r="A40" s="22">
        <f>+A39+1</f>
        <v>18</v>
      </c>
      <c r="C40" t="s">
        <v>210</v>
      </c>
      <c r="D40" s="526" t="str">
        <f>CONCATENATE("Line ", A30)</f>
        <v>Line 11</v>
      </c>
      <c r="E40" s="526"/>
      <c r="G40" s="4">
        <f>G30</f>
        <v>-3515134.781</v>
      </c>
      <c r="H40" s="4">
        <f>H30</f>
        <v>0</v>
      </c>
      <c r="I40" s="103"/>
      <c r="J40" s="4"/>
    </row>
    <row r="41" spans="1:10" x14ac:dyDescent="0.25">
      <c r="A41" s="22">
        <f>+A40+1</f>
        <v>19</v>
      </c>
      <c r="C41" t="s">
        <v>211</v>
      </c>
      <c r="D41" s="526" t="str">
        <f>CONCATENATE("Line ", A39, " + Line ", A40)</f>
        <v>Line 17 + Line 18</v>
      </c>
      <c r="E41" s="526"/>
      <c r="G41" s="140">
        <f>SUM(G39:G40)</f>
        <v>-3436812.0877120001</v>
      </c>
      <c r="H41" s="4" t="e">
        <f>SUM(H39:H40)</f>
        <v>#REF!</v>
      </c>
      <c r="I41" s="103"/>
      <c r="J41" s="4"/>
    </row>
    <row r="42" spans="1:10" x14ac:dyDescent="0.25">
      <c r="D42" s="526"/>
      <c r="E42" s="526"/>
    </row>
    <row r="43" spans="1:10" ht="14.1" customHeight="1" x14ac:dyDescent="0.25">
      <c r="A43" s="22">
        <f>+A41+1</f>
        <v>20</v>
      </c>
      <c r="C43" t="s">
        <v>482</v>
      </c>
      <c r="D43" s="527" t="str">
        <f>CONCATENATE("- ",'FY 2025 -group d'!N7,", Line ",'FY 2025 -group d'!A44,", Col ",'FY 2025 -group d'!L17," ÷ 21%")</f>
        <v>- Page don't print of 5, Line 17, Col (b) ÷ 21%</v>
      </c>
      <c r="E43" s="527"/>
      <c r="G43" s="4">
        <f>-'FY 2025 -group d'!J44/0.21</f>
        <v>0</v>
      </c>
      <c r="H43" s="4" t="e">
        <f>-'FY 2025 -group d'!#REF!/0.21</f>
        <v>#REF!</v>
      </c>
      <c r="J43" s="4"/>
    </row>
    <row r="44" spans="1:10" x14ac:dyDescent="0.25">
      <c r="A44" s="22">
        <f>+A43+1</f>
        <v>21</v>
      </c>
      <c r="C44" t="s">
        <v>483</v>
      </c>
      <c r="D44" s="526" t="str">
        <f>CONCATENATE("(Line ", A40, " ÷ Line ", A41, " ) × Line ", A43)</f>
        <v>(Line 18 ÷ Line 19 ) × Line 20</v>
      </c>
      <c r="E44" s="526"/>
      <c r="G44" s="140">
        <f>+G40/G41*G43</f>
        <v>0</v>
      </c>
      <c r="H44" s="4" t="e">
        <f>+H40/H41*H43</f>
        <v>#REF!</v>
      </c>
      <c r="J44" s="4"/>
    </row>
    <row r="45" spans="1:10" x14ac:dyDescent="0.25">
      <c r="A45" s="22">
        <f>+A44+1</f>
        <v>22</v>
      </c>
      <c r="C45" t="s">
        <v>484</v>
      </c>
      <c r="D45" s="526" t="str">
        <f>CONCATENATE("(Line ", A39, " ÷ Line ", A41, " ) × Line ", A43)</f>
        <v>(Line 17 ÷ Line 19 ) × Line 20</v>
      </c>
      <c r="E45" s="526"/>
      <c r="G45" s="4">
        <f>+G39/G41*G43</f>
        <v>0</v>
      </c>
      <c r="H45" s="4" t="e">
        <f>+H39/H41*H43</f>
        <v>#REF!</v>
      </c>
      <c r="J45" s="4"/>
    </row>
    <row r="46" spans="1:10" x14ac:dyDescent="0.25">
      <c r="A46" s="22">
        <f>+A45+1</f>
        <v>23</v>
      </c>
      <c r="C46" t="s">
        <v>200</v>
      </c>
      <c r="G46" s="286">
        <v>0.21</v>
      </c>
      <c r="H46" s="131">
        <v>0.21</v>
      </c>
      <c r="J46" s="131"/>
    </row>
    <row r="47" spans="1:10" x14ac:dyDescent="0.25">
      <c r="A47" s="22">
        <f>+A46+1</f>
        <v>24</v>
      </c>
      <c r="C47" t="s">
        <v>215</v>
      </c>
      <c r="D47" s="526" t="str">
        <f>CONCATENATE("Line ", A45, " × Line ", A46)</f>
        <v>Line 22 × Line 23</v>
      </c>
      <c r="E47" s="526"/>
      <c r="G47" s="140">
        <f>G45*G46</f>
        <v>0</v>
      </c>
      <c r="H47" s="4" t="e">
        <f>H45*H46</f>
        <v>#REF!</v>
      </c>
      <c r="J47" s="4"/>
    </row>
    <row r="49" spans="1:10" x14ac:dyDescent="0.25">
      <c r="A49" s="22">
        <f>+A47+1</f>
        <v>25</v>
      </c>
      <c r="C49" t="s">
        <v>216</v>
      </c>
      <c r="D49" s="526" t="str">
        <f>CONCATENATE("Line ",A24," + Line ",A47)</f>
        <v>Line 7 + Line 24</v>
      </c>
      <c r="E49" s="526"/>
      <c r="G49" s="4">
        <f>+G47+G24</f>
        <v>16447.765590480001</v>
      </c>
      <c r="H49" s="4" t="e">
        <f>+H47+H24</f>
        <v>#REF!</v>
      </c>
      <c r="J49" s="4"/>
    </row>
    <row r="51" spans="1:10" x14ac:dyDescent="0.25">
      <c r="D51" s="22" t="s">
        <v>10</v>
      </c>
      <c r="E51" s="22" t="s">
        <v>165</v>
      </c>
      <c r="F51" s="22"/>
      <c r="G51" s="22" t="s">
        <v>217</v>
      </c>
      <c r="H51" s="22"/>
      <c r="I51" s="22"/>
      <c r="J51" s="22"/>
    </row>
    <row r="52" spans="1:10" ht="30" x14ac:dyDescent="0.25">
      <c r="C52" s="6" t="s">
        <v>220</v>
      </c>
      <c r="D52" s="43" t="s">
        <v>221</v>
      </c>
      <c r="E52" s="43" t="s">
        <v>222</v>
      </c>
      <c r="G52" s="306" t="str">
        <f>G16</f>
        <v>Fiscal Year 
2025</v>
      </c>
      <c r="H52" s="60" t="str">
        <f>H16</f>
        <v>Fiscal Year
2027</v>
      </c>
      <c r="J52" s="19"/>
    </row>
    <row r="53" spans="1:10" x14ac:dyDescent="0.25">
      <c r="A53" s="22">
        <f>+A49+1</f>
        <v>26</v>
      </c>
      <c r="C53" t="s">
        <v>226</v>
      </c>
      <c r="D53" s="22">
        <v>30</v>
      </c>
      <c r="E53" s="145">
        <f>SUM(D54:D64)/D65</f>
        <v>0.9178082191780822</v>
      </c>
      <c r="G53" s="4">
        <f>G$49/12*$E53</f>
        <v>1257.9912038380821</v>
      </c>
      <c r="H53" s="4" t="e">
        <f>H$49/12*$E53</f>
        <v>#REF!</v>
      </c>
      <c r="J53" s="4"/>
    </row>
    <row r="54" spans="1:10" x14ac:dyDescent="0.25">
      <c r="A54" s="22">
        <f t="shared" ref="A54:A65" si="4">+A53+1</f>
        <v>27</v>
      </c>
      <c r="C54" t="s">
        <v>227</v>
      </c>
      <c r="D54" s="22">
        <v>31</v>
      </c>
      <c r="E54" s="145">
        <f>SUM(D55:D64)/D65</f>
        <v>0.83287671232876714</v>
      </c>
      <c r="G54" s="4">
        <f t="shared" ref="G54:H64" si="5">G$49/12*$E54</f>
        <v>1141.5800775127673</v>
      </c>
      <c r="H54" s="4" t="e">
        <f>H$49/12*$E54</f>
        <v>#REF!</v>
      </c>
      <c r="J54" s="4"/>
    </row>
    <row r="55" spans="1:10" x14ac:dyDescent="0.25">
      <c r="A55" s="22">
        <f t="shared" si="4"/>
        <v>28</v>
      </c>
      <c r="C55" t="s">
        <v>228</v>
      </c>
      <c r="D55" s="22">
        <v>30</v>
      </c>
      <c r="E55" s="145">
        <f>SUM(D56:D64)/D65</f>
        <v>0.75068493150684934</v>
      </c>
      <c r="G55" s="4">
        <f t="shared" si="5"/>
        <v>1028.9241488108494</v>
      </c>
      <c r="H55" s="4" t="e">
        <f>H$49/12*$E55</f>
        <v>#REF!</v>
      </c>
      <c r="J55" s="4"/>
    </row>
    <row r="56" spans="1:10" x14ac:dyDescent="0.25">
      <c r="A56" s="22">
        <f t="shared" si="4"/>
        <v>29</v>
      </c>
      <c r="C56" t="s">
        <v>229</v>
      </c>
      <c r="D56" s="22">
        <v>31</v>
      </c>
      <c r="E56" s="145">
        <f>SUM(D57:D64)/D65</f>
        <v>0.66575342465753429</v>
      </c>
      <c r="G56" s="4">
        <f t="shared" si="5"/>
        <v>912.51302248553429</v>
      </c>
      <c r="H56" s="4" t="e">
        <f t="shared" si="5"/>
        <v>#REF!</v>
      </c>
      <c r="J56" s="4"/>
    </row>
    <row r="57" spans="1:10" x14ac:dyDescent="0.25">
      <c r="A57" s="22">
        <f t="shared" si="4"/>
        <v>30</v>
      </c>
      <c r="C57" t="s">
        <v>230</v>
      </c>
      <c r="D57" s="22">
        <v>31</v>
      </c>
      <c r="E57" s="145">
        <f>SUM(D58:D64)/D65</f>
        <v>0.58082191780821912</v>
      </c>
      <c r="G57" s="4">
        <f t="shared" si="5"/>
        <v>796.1018961602191</v>
      </c>
      <c r="H57" s="4" t="e">
        <f t="shared" si="5"/>
        <v>#REF!</v>
      </c>
      <c r="J57" s="4"/>
    </row>
    <row r="58" spans="1:10" x14ac:dyDescent="0.25">
      <c r="A58" s="22">
        <f t="shared" si="4"/>
        <v>31</v>
      </c>
      <c r="C58" t="s">
        <v>231</v>
      </c>
      <c r="D58" s="22">
        <v>30</v>
      </c>
      <c r="E58" s="145">
        <f>SUM(D59:D64)/D65</f>
        <v>0.49863013698630138</v>
      </c>
      <c r="G58" s="4">
        <f t="shared" si="5"/>
        <v>683.44596745830142</v>
      </c>
      <c r="H58" s="4" t="e">
        <f t="shared" si="5"/>
        <v>#REF!</v>
      </c>
      <c r="J58" s="4"/>
    </row>
    <row r="59" spans="1:10" x14ac:dyDescent="0.25">
      <c r="A59" s="22">
        <f t="shared" si="4"/>
        <v>32</v>
      </c>
      <c r="C59" t="s">
        <v>232</v>
      </c>
      <c r="D59" s="22">
        <v>31</v>
      </c>
      <c r="E59" s="145">
        <f>SUM(D60:D64)/D65</f>
        <v>0.41369863013698632</v>
      </c>
      <c r="G59" s="4">
        <f t="shared" si="5"/>
        <v>567.03484113298634</v>
      </c>
      <c r="H59" s="4" t="e">
        <f t="shared" si="5"/>
        <v>#REF!</v>
      </c>
      <c r="J59" s="4"/>
    </row>
    <row r="60" spans="1:10" x14ac:dyDescent="0.25">
      <c r="A60" s="22">
        <f t="shared" si="4"/>
        <v>33</v>
      </c>
      <c r="C60" t="s">
        <v>233</v>
      </c>
      <c r="D60" s="22">
        <v>30</v>
      </c>
      <c r="E60" s="145">
        <f>SUM(D61:D64)/D65</f>
        <v>0.33150684931506852</v>
      </c>
      <c r="G60" s="4">
        <f t="shared" si="5"/>
        <v>454.37891243106856</v>
      </c>
      <c r="H60" s="4" t="e">
        <f t="shared" si="5"/>
        <v>#REF!</v>
      </c>
      <c r="J60" s="4"/>
    </row>
    <row r="61" spans="1:10" x14ac:dyDescent="0.25">
      <c r="A61" s="22">
        <f t="shared" si="4"/>
        <v>34</v>
      </c>
      <c r="C61" t="s">
        <v>234</v>
      </c>
      <c r="D61" s="22">
        <v>31</v>
      </c>
      <c r="E61" s="145">
        <f>SUM(D62:D64)/D65</f>
        <v>0.24657534246575341</v>
      </c>
      <c r="G61" s="4">
        <f t="shared" si="5"/>
        <v>337.96778610575342</v>
      </c>
      <c r="H61" s="4" t="e">
        <f t="shared" si="5"/>
        <v>#REF!</v>
      </c>
      <c r="J61" s="4"/>
    </row>
    <row r="62" spans="1:10" x14ac:dyDescent="0.25">
      <c r="A62" s="22">
        <f t="shared" si="4"/>
        <v>35</v>
      </c>
      <c r="C62" t="s">
        <v>223</v>
      </c>
      <c r="D62" s="22">
        <v>31</v>
      </c>
      <c r="E62" s="145">
        <f>SUM(D63:D64)/D65</f>
        <v>0.16164383561643836</v>
      </c>
      <c r="G62" s="4">
        <f t="shared" si="5"/>
        <v>221.55665978043837</v>
      </c>
      <c r="H62" s="4" t="e">
        <f t="shared" si="5"/>
        <v>#REF!</v>
      </c>
      <c r="J62" s="4"/>
    </row>
    <row r="63" spans="1:10" x14ac:dyDescent="0.25">
      <c r="A63" s="22">
        <f t="shared" si="4"/>
        <v>36</v>
      </c>
      <c r="C63" t="s">
        <v>224</v>
      </c>
      <c r="D63" s="22">
        <v>28</v>
      </c>
      <c r="E63" s="145">
        <f>SUM(D64:D64)/D65</f>
        <v>8.4931506849315067E-2</v>
      </c>
      <c r="G63" s="4">
        <f>G$49/12*$E63</f>
        <v>116.41112632531507</v>
      </c>
      <c r="H63" s="4" t="e">
        <f t="shared" si="5"/>
        <v>#REF!</v>
      </c>
      <c r="J63" s="4"/>
    </row>
    <row r="64" spans="1:10" x14ac:dyDescent="0.25">
      <c r="A64" s="22">
        <f t="shared" si="4"/>
        <v>37</v>
      </c>
      <c r="C64" t="s">
        <v>225</v>
      </c>
      <c r="D64" s="34">
        <v>31</v>
      </c>
      <c r="E64" s="145">
        <v>0</v>
      </c>
      <c r="G64" s="4">
        <f t="shared" si="5"/>
        <v>0</v>
      </c>
      <c r="H64" s="35" t="e">
        <f t="shared" si="5"/>
        <v>#REF!</v>
      </c>
      <c r="J64" s="4"/>
    </row>
    <row r="65" spans="1:10" x14ac:dyDescent="0.25">
      <c r="A65" s="22">
        <f t="shared" si="4"/>
        <v>38</v>
      </c>
      <c r="C65" t="s">
        <v>235</v>
      </c>
      <c r="D65" s="22">
        <f>SUM(D53:D64)</f>
        <v>365</v>
      </c>
      <c r="E65" s="145"/>
      <c r="G65" s="140">
        <f>SUM(G53:G64)</f>
        <v>7517.9056420413153</v>
      </c>
      <c r="H65" s="140" t="e">
        <f>SUM(H53:H64)</f>
        <v>#REF!</v>
      </c>
      <c r="J65" s="4"/>
    </row>
    <row r="67" spans="1:10" x14ac:dyDescent="0.25">
      <c r="A67" s="22">
        <f>+A65+1</f>
        <v>39</v>
      </c>
      <c r="C67" t="s">
        <v>236</v>
      </c>
      <c r="D67" s="526" t="str">
        <f>CONCATENATE("Line ", A49)</f>
        <v>Line 25</v>
      </c>
      <c r="E67" s="526"/>
      <c r="G67" s="4">
        <f>G49</f>
        <v>16447.765590480001</v>
      </c>
      <c r="H67" s="4" t="e">
        <f>H49</f>
        <v>#REF!</v>
      </c>
      <c r="J67" s="4"/>
    </row>
    <row r="68" spans="1:10" ht="15.75" x14ac:dyDescent="0.25">
      <c r="A68" s="44">
        <v>40</v>
      </c>
      <c r="B68" s="45"/>
      <c r="C68" s="45" t="s">
        <v>237</v>
      </c>
      <c r="D68" s="525" t="s">
        <v>475</v>
      </c>
      <c r="E68" s="525"/>
      <c r="G68" s="4">
        <f>G67*1</f>
        <v>16447.765590480001</v>
      </c>
      <c r="H68" s="4" t="e">
        <f>H67*0.5</f>
        <v>#REF!</v>
      </c>
      <c r="J68" s="4"/>
    </row>
    <row r="69" spans="1:10" x14ac:dyDescent="0.25">
      <c r="A69" s="22">
        <f>+A68+1</f>
        <v>41</v>
      </c>
      <c r="C69" t="s">
        <v>238</v>
      </c>
      <c r="D69" s="526" t="str">
        <f>CONCATENATE("Line ",A65," - Line ",A68)</f>
        <v>Line 38 - Line 40</v>
      </c>
      <c r="E69" s="526"/>
      <c r="G69" s="4">
        <f>+G65-G68</f>
        <v>-8929.8599484386868</v>
      </c>
      <c r="H69" s="4" t="e">
        <f>+H65-H68</f>
        <v>#REF!</v>
      </c>
      <c r="J69" s="4"/>
    </row>
    <row r="71" spans="1:10" x14ac:dyDescent="0.25">
      <c r="A71" s="9" t="s">
        <v>184</v>
      </c>
    </row>
    <row r="72" spans="1:10" x14ac:dyDescent="0.25">
      <c r="A72" s="22" t="str">
        <f>E51</f>
        <v>(c)</v>
      </c>
      <c r="C72" t="str">
        <f>CONCATENATE("Sum of remaining days in the year (Col ",D51,") ÷ 365")</f>
        <v>Sum of remaining days in the year (Col (b)) ÷ 365</v>
      </c>
    </row>
    <row r="73" spans="1:10" x14ac:dyDescent="0.25">
      <c r="A73" s="22" t="str">
        <f>+G51</f>
        <v>(d)</v>
      </c>
      <c r="C73" t="str">
        <f>CONCATENATE("Current Year Line ",A49," ÷ 12 × Current Month Col ",E51)</f>
        <v>Current Year Line 25 ÷ 12 × Current Month Col (c)</v>
      </c>
    </row>
  </sheetData>
  <mergeCells count="37">
    <mergeCell ref="D19:E19"/>
    <mergeCell ref="A9:G9"/>
    <mergeCell ref="A10:G10"/>
    <mergeCell ref="A11:G11"/>
    <mergeCell ref="A12:G12"/>
    <mergeCell ref="D18:E18"/>
    <mergeCell ref="D31:E31"/>
    <mergeCell ref="D20:E20"/>
    <mergeCell ref="D21:E21"/>
    <mergeCell ref="D22:E22"/>
    <mergeCell ref="D23:E23"/>
    <mergeCell ref="D24:E24"/>
    <mergeCell ref="D25:E25"/>
    <mergeCell ref="D26:E26"/>
    <mergeCell ref="D27:E27"/>
    <mergeCell ref="D28:E28"/>
    <mergeCell ref="D29:E29"/>
    <mergeCell ref="D30:E30"/>
    <mergeCell ref="D43:E43"/>
    <mergeCell ref="D32:E32"/>
    <mergeCell ref="D33:E33"/>
    <mergeCell ref="D34:E34"/>
    <mergeCell ref="D35:E35"/>
    <mergeCell ref="D36:E36"/>
    <mergeCell ref="D37:E37"/>
    <mergeCell ref="D38:E38"/>
    <mergeCell ref="D39:E39"/>
    <mergeCell ref="D40:E40"/>
    <mergeCell ref="D41:E41"/>
    <mergeCell ref="D42:E42"/>
    <mergeCell ref="D69:E69"/>
    <mergeCell ref="D44:E44"/>
    <mergeCell ref="D45:E45"/>
    <mergeCell ref="D47:E47"/>
    <mergeCell ref="D49:E49"/>
    <mergeCell ref="D67:E67"/>
    <mergeCell ref="D68:E68"/>
  </mergeCells>
  <printOptions horizontalCentered="1"/>
  <pageMargins left="0.5" right="0.5" top="1.25" bottom="0.5" header="0.3" footer="0.3"/>
  <pageSetup scale="69" orientation="portrait" r:id="rId1"/>
  <colBreaks count="1" manualBreakCount="1">
    <brk id="6" min="7" max="72"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75DA5-23AC-47F5-A4BA-054FDB16A6C7}">
  <dimension ref="A1:Z58"/>
  <sheetViews>
    <sheetView workbookViewId="0">
      <selection activeCell="P7" sqref="P7"/>
    </sheetView>
  </sheetViews>
  <sheetFormatPr defaultColWidth="9.140625" defaultRowHeight="15" outlineLevelRow="1" outlineLevelCol="1" x14ac:dyDescent="0.25"/>
  <cols>
    <col min="1" max="1" width="5.42578125" style="148" customWidth="1"/>
    <col min="2" max="2" width="34.42578125" style="73" customWidth="1"/>
    <col min="3" max="3" width="21" style="73" customWidth="1"/>
    <col min="4" max="4" width="20.5703125" style="73" customWidth="1"/>
    <col min="5" max="5" width="36.42578125" style="81" hidden="1" customWidth="1" outlineLevel="1"/>
    <col min="6" max="6" width="10.5703125" style="82" hidden="1" customWidth="1" outlineLevel="1"/>
    <col min="7" max="7" width="16.140625" style="82" hidden="1" customWidth="1" outlineLevel="1"/>
    <col min="8" max="8" width="4.5703125" style="73" hidden="1" customWidth="1" outlineLevel="1"/>
    <col min="9" max="9" width="14.42578125" style="73" bestFit="1" customWidth="1" collapsed="1"/>
    <col min="10" max="11" width="15.42578125" style="73" bestFit="1" customWidth="1"/>
    <col min="12" max="12" width="14.85546875" style="73" bestFit="1" customWidth="1"/>
    <col min="13" max="14" width="14.42578125" style="73" bestFit="1" customWidth="1"/>
    <col min="15" max="15" width="13.85546875" style="73" customWidth="1"/>
    <col min="16" max="17" width="14" style="73" customWidth="1"/>
    <col min="18" max="18" width="10" style="73" customWidth="1"/>
    <col min="19" max="19" width="13.42578125" style="73" bestFit="1" customWidth="1"/>
    <col min="20" max="20" width="13" style="73" bestFit="1" customWidth="1"/>
    <col min="21" max="16384" width="9.140625" style="73"/>
  </cols>
  <sheetData>
    <row r="1" spans="1:23" x14ac:dyDescent="0.25">
      <c r="A1" s="146"/>
      <c r="B1" s="147"/>
      <c r="C1" s="147"/>
      <c r="D1" s="147"/>
      <c r="I1" s="530" t="s">
        <v>92</v>
      </c>
      <c r="J1" s="531"/>
      <c r="K1" s="531"/>
      <c r="L1" s="531"/>
      <c r="M1" s="531"/>
      <c r="N1" s="531"/>
      <c r="O1" s="531"/>
      <c r="P1" s="531"/>
      <c r="Q1" s="531"/>
    </row>
    <row r="2" spans="1:23" ht="180" hidden="1" outlineLevel="1" x14ac:dyDescent="0.25">
      <c r="B2" s="149" t="s">
        <v>93</v>
      </c>
      <c r="I2" s="150" t="s">
        <v>94</v>
      </c>
      <c r="J2" s="151" t="s">
        <v>95</v>
      </c>
      <c r="K2" s="151" t="s">
        <v>96</v>
      </c>
      <c r="L2" s="152"/>
      <c r="M2" s="152"/>
      <c r="N2" s="152"/>
      <c r="O2" s="152"/>
      <c r="P2" s="152"/>
      <c r="Q2" s="152"/>
    </row>
    <row r="3" spans="1:23" collapsed="1" x14ac:dyDescent="0.25">
      <c r="B3" s="93" t="s">
        <v>97</v>
      </c>
      <c r="C3" s="93"/>
      <c r="E3" s="153" t="s">
        <v>98</v>
      </c>
      <c r="F3" s="83" t="s">
        <v>99</v>
      </c>
      <c r="G3" s="83" t="s">
        <v>100</v>
      </c>
      <c r="H3" s="78"/>
      <c r="I3" s="93"/>
      <c r="O3" s="287"/>
      <c r="P3" s="287"/>
      <c r="U3" s="288" t="s">
        <v>101</v>
      </c>
    </row>
    <row r="4" spans="1:23" x14ac:dyDescent="0.25">
      <c r="A4" s="92" t="s">
        <v>102</v>
      </c>
      <c r="B4" s="71" t="s">
        <v>103</v>
      </c>
      <c r="I4" s="91">
        <v>2018</v>
      </c>
      <c r="J4" s="91">
        <v>2019</v>
      </c>
      <c r="K4" s="91">
        <v>2020</v>
      </c>
      <c r="L4" s="91">
        <v>2021</v>
      </c>
      <c r="M4" s="91">
        <v>2022</v>
      </c>
      <c r="N4" s="91" t="s">
        <v>104</v>
      </c>
      <c r="O4" s="91">
        <v>2024</v>
      </c>
      <c r="P4" s="91">
        <v>2025</v>
      </c>
      <c r="Q4" s="91">
        <v>2026</v>
      </c>
      <c r="R4" s="75"/>
    </row>
    <row r="5" spans="1:23" x14ac:dyDescent="0.25">
      <c r="B5" s="71"/>
      <c r="J5" s="92"/>
      <c r="K5" s="92"/>
      <c r="L5" s="92"/>
      <c r="M5" s="92"/>
      <c r="N5" s="92"/>
    </row>
    <row r="6" spans="1:23" x14ac:dyDescent="0.25">
      <c r="B6" s="71"/>
      <c r="J6" s="92"/>
      <c r="K6" s="92"/>
      <c r="L6" s="92"/>
      <c r="M6" s="92"/>
      <c r="N6" s="92"/>
    </row>
    <row r="7" spans="1:23" ht="27.75" customHeight="1" x14ac:dyDescent="0.25">
      <c r="A7" s="287" t="s">
        <v>105</v>
      </c>
      <c r="B7" s="18" t="s">
        <v>106</v>
      </c>
      <c r="E7" s="81" t="s">
        <v>107</v>
      </c>
      <c r="I7" s="289">
        <v>557714</v>
      </c>
      <c r="J7" s="290">
        <v>178813</v>
      </c>
      <c r="K7" s="290">
        <v>0</v>
      </c>
      <c r="L7" s="290">
        <v>0</v>
      </c>
      <c r="M7" s="92"/>
      <c r="N7" s="92"/>
      <c r="P7" s="290">
        <f>12000*1000</f>
        <v>12000000</v>
      </c>
      <c r="Q7" s="290">
        <v>0</v>
      </c>
      <c r="U7" s="94"/>
    </row>
    <row r="8" spans="1:23" ht="15.75" thickBot="1" x14ac:dyDescent="0.3">
      <c r="B8" s="18" t="s">
        <v>108</v>
      </c>
      <c r="I8" s="79">
        <f t="shared" ref="I8:Q8" si="0">SUM(I7:I7)</f>
        <v>557714</v>
      </c>
      <c r="J8" s="79">
        <f t="shared" si="0"/>
        <v>178813</v>
      </c>
      <c r="K8" s="79">
        <f t="shared" si="0"/>
        <v>0</v>
      </c>
      <c r="L8" s="79">
        <f t="shared" si="0"/>
        <v>0</v>
      </c>
      <c r="M8" s="79">
        <f t="shared" si="0"/>
        <v>0</v>
      </c>
      <c r="N8" s="79">
        <f t="shared" si="0"/>
        <v>0</v>
      </c>
      <c r="O8" s="79">
        <f t="shared" si="0"/>
        <v>0</v>
      </c>
      <c r="P8" s="79">
        <f t="shared" si="0"/>
        <v>12000000</v>
      </c>
      <c r="Q8" s="79">
        <f t="shared" si="0"/>
        <v>0</v>
      </c>
      <c r="R8" s="75"/>
    </row>
    <row r="9" spans="1:23" ht="15.75" thickTop="1" x14ac:dyDescent="0.25">
      <c r="B9" s="18"/>
    </row>
    <row r="10" spans="1:23" x14ac:dyDescent="0.25">
      <c r="A10" s="287" t="s">
        <v>109</v>
      </c>
      <c r="B10" s="18" t="s">
        <v>110</v>
      </c>
    </row>
    <row r="11" spans="1:23" x14ac:dyDescent="0.25">
      <c r="B11" s="18"/>
      <c r="C11" s="72" t="s">
        <v>111</v>
      </c>
      <c r="D11" s="75"/>
      <c r="E11" s="80"/>
      <c r="I11" s="74"/>
      <c r="J11" s="74"/>
      <c r="K11" s="74"/>
      <c r="R11" s="288"/>
      <c r="S11" s="288"/>
      <c r="T11" s="288"/>
    </row>
    <row r="12" spans="1:23" ht="45" x14ac:dyDescent="0.25">
      <c r="B12" s="18"/>
      <c r="C12" s="288" t="s">
        <v>112</v>
      </c>
      <c r="E12" s="81" t="s">
        <v>113</v>
      </c>
      <c r="I12" s="74">
        <v>97809718</v>
      </c>
      <c r="J12" s="74">
        <v>92263000</v>
      </c>
      <c r="K12" s="74">
        <f>144119.79577*1000</f>
        <v>144119795.77000001</v>
      </c>
      <c r="L12" s="291">
        <v>110177658.53000002</v>
      </c>
      <c r="M12" s="291">
        <v>156694227</v>
      </c>
      <c r="N12" s="291">
        <f>151651302.1-499186</f>
        <v>151152116.09999999</v>
      </c>
      <c r="O12" s="292">
        <f>138447417.1884-2430474-2902637</f>
        <v>133114306.1884</v>
      </c>
      <c r="P12" s="291">
        <f>154964*1000</f>
        <v>154964000</v>
      </c>
      <c r="Q12" s="291">
        <v>193669466</v>
      </c>
      <c r="R12" s="167" t="s">
        <v>114</v>
      </c>
      <c r="S12" s="293"/>
      <c r="T12" s="293"/>
      <c r="U12" s="94"/>
    </row>
    <row r="13" spans="1:23" x14ac:dyDescent="0.25">
      <c r="B13" s="18"/>
      <c r="I13" s="74"/>
      <c r="J13" s="74"/>
      <c r="K13" s="74"/>
      <c r="S13" s="293"/>
      <c r="T13" s="293"/>
    </row>
    <row r="14" spans="1:23" x14ac:dyDescent="0.25">
      <c r="B14" s="18"/>
      <c r="C14" s="73" t="s">
        <v>115</v>
      </c>
      <c r="I14" s="74">
        <v>0</v>
      </c>
      <c r="J14" s="74">
        <v>0</v>
      </c>
      <c r="K14" s="74">
        <v>0</v>
      </c>
      <c r="L14" s="74">
        <v>0</v>
      </c>
      <c r="M14" s="74">
        <v>0</v>
      </c>
      <c r="N14" s="74">
        <v>0</v>
      </c>
      <c r="O14" s="74">
        <v>0</v>
      </c>
      <c r="P14" s="74">
        <v>0</v>
      </c>
      <c r="Q14" s="74">
        <v>0</v>
      </c>
      <c r="S14" s="293"/>
      <c r="T14" s="293"/>
      <c r="U14" s="94"/>
    </row>
    <row r="15" spans="1:23" x14ac:dyDescent="0.25">
      <c r="B15" s="18"/>
      <c r="I15" s="74"/>
      <c r="J15" s="74"/>
      <c r="K15" s="74"/>
      <c r="S15" s="293"/>
      <c r="T15" s="293"/>
    </row>
    <row r="16" spans="1:23" ht="30" x14ac:dyDescent="0.25">
      <c r="A16" s="287" t="s">
        <v>116</v>
      </c>
      <c r="B16" s="18" t="s">
        <v>117</v>
      </c>
      <c r="E16" s="81" t="s">
        <v>118</v>
      </c>
      <c r="I16" s="74">
        <v>8603224</v>
      </c>
      <c r="J16" s="74">
        <v>11583085</v>
      </c>
      <c r="K16" s="74">
        <f>10161.50816*1000</f>
        <v>10161508.16</v>
      </c>
      <c r="L16" s="74">
        <v>9975151.5999999996</v>
      </c>
      <c r="M16" s="74">
        <v>11244351.113143699</v>
      </c>
      <c r="N16" s="74">
        <v>10607465.560000001</v>
      </c>
      <c r="O16" s="166">
        <v>16008363.482800003</v>
      </c>
      <c r="P16" s="74">
        <f>SUM(6636)*1000</f>
        <v>6636000</v>
      </c>
      <c r="Q16" s="74">
        <v>8344735</v>
      </c>
      <c r="R16" s="74"/>
      <c r="S16" s="293"/>
      <c r="T16" s="293"/>
      <c r="U16" s="94"/>
      <c r="W16" s="102"/>
    </row>
    <row r="17" spans="1:23" x14ac:dyDescent="0.25">
      <c r="A17" s="287"/>
      <c r="B17" s="18"/>
      <c r="I17" s="294">
        <f>+I16/I12</f>
        <v>8.7958785445020907E-2</v>
      </c>
      <c r="J17" s="294">
        <f>+J16/J12</f>
        <v>0.1255442051526614</v>
      </c>
      <c r="K17" s="294">
        <f>+K16/K12</f>
        <v>7.0507372742997051E-2</v>
      </c>
      <c r="L17" s="294">
        <f>+L16/L12</f>
        <v>9.0536972132911037E-2</v>
      </c>
      <c r="M17" s="294">
        <f>+M16/M12</f>
        <v>7.1759830138117972E-2</v>
      </c>
      <c r="N17" s="294">
        <f>N16/N12</f>
        <v>7.0177420162495507E-2</v>
      </c>
      <c r="O17" s="294">
        <f>O16/O12</f>
        <v>0.12026027811122696</v>
      </c>
      <c r="P17" s="294">
        <f>P16/P12</f>
        <v>4.2822849177873573E-2</v>
      </c>
      <c r="Q17" s="294">
        <f>Q16/Q12</f>
        <v>4.308750972649452E-2</v>
      </c>
      <c r="R17" s="74"/>
      <c r="S17" s="293"/>
      <c r="T17" s="293"/>
      <c r="U17" s="94"/>
      <c r="W17" s="102"/>
    </row>
    <row r="18" spans="1:23" x14ac:dyDescent="0.25">
      <c r="A18" s="287"/>
      <c r="B18" s="18" t="s">
        <v>119</v>
      </c>
      <c r="I18" s="74"/>
      <c r="J18" s="74"/>
      <c r="K18" s="74"/>
      <c r="L18" s="74">
        <v>248969</v>
      </c>
      <c r="M18" s="74">
        <v>0</v>
      </c>
      <c r="N18" s="74">
        <v>0</v>
      </c>
      <c r="R18" s="102"/>
      <c r="W18" s="102"/>
    </row>
    <row r="19" spans="1:23" x14ac:dyDescent="0.25">
      <c r="B19" s="18"/>
      <c r="I19" s="74"/>
      <c r="J19" s="74"/>
      <c r="K19" s="74"/>
      <c r="R19" s="295"/>
      <c r="S19" s="293"/>
      <c r="T19" s="293"/>
    </row>
    <row r="20" spans="1:23" ht="30" x14ac:dyDescent="0.25">
      <c r="A20" s="287" t="s">
        <v>120</v>
      </c>
      <c r="B20" s="18" t="s">
        <v>121</v>
      </c>
      <c r="C20" s="288" t="s">
        <v>122</v>
      </c>
      <c r="E20" s="81" t="s">
        <v>118</v>
      </c>
      <c r="I20" s="74"/>
      <c r="J20" s="74"/>
      <c r="K20" s="291">
        <f>22073.68594*1000</f>
        <v>22073685.939999998</v>
      </c>
      <c r="L20" s="291">
        <v>18012771</v>
      </c>
      <c r="M20" s="291">
        <v>5882852</v>
      </c>
      <c r="N20" s="73">
        <v>0</v>
      </c>
      <c r="P20" s="288"/>
      <c r="R20" s="97"/>
      <c r="S20" s="97"/>
      <c r="T20" s="293"/>
    </row>
    <row r="21" spans="1:23" x14ac:dyDescent="0.25">
      <c r="B21" s="18"/>
    </row>
    <row r="22" spans="1:23" x14ac:dyDescent="0.25">
      <c r="B22" s="18"/>
    </row>
    <row r="23" spans="1:23" x14ac:dyDescent="0.25">
      <c r="A23" s="287" t="s">
        <v>123</v>
      </c>
      <c r="B23" s="18" t="s">
        <v>124</v>
      </c>
      <c r="M23" s="74">
        <f>M12*AVERAGE(I46:K46)</f>
        <v>19586882.278820869</v>
      </c>
      <c r="N23" s="74">
        <f>N12*AVERAGE(J46:L46)</f>
        <v>8942936.9133863933</v>
      </c>
      <c r="O23" s="74">
        <f>O12*AVERAGE(K46:M46)</f>
        <v>6683663.6801829329</v>
      </c>
      <c r="P23" s="74">
        <f>P12*AVERAGE(L46:N46)</f>
        <v>7674707.6723985607</v>
      </c>
      <c r="Q23" s="74">
        <f>Q12*AVERAGE(M46:O46)</f>
        <v>28972361.437224872</v>
      </c>
      <c r="U23" s="94"/>
    </row>
    <row r="24" spans="1:23" x14ac:dyDescent="0.25">
      <c r="B24" s="18"/>
    </row>
    <row r="25" spans="1:23" x14ac:dyDescent="0.25">
      <c r="B25" s="18"/>
      <c r="O25" s="287"/>
      <c r="P25" s="287"/>
    </row>
    <row r="26" spans="1:23" x14ac:dyDescent="0.25">
      <c r="B26" s="18"/>
      <c r="I26" s="91">
        <v>2018</v>
      </c>
      <c r="J26" s="91">
        <v>2019</v>
      </c>
      <c r="K26" s="91">
        <v>2020</v>
      </c>
      <c r="L26" s="91">
        <v>2021</v>
      </c>
      <c r="M26" s="91">
        <v>2022</v>
      </c>
      <c r="N26" s="91">
        <v>2023</v>
      </c>
      <c r="O26" s="91">
        <v>2024</v>
      </c>
      <c r="P26" s="91">
        <v>2025</v>
      </c>
      <c r="Q26" s="91">
        <v>2026</v>
      </c>
      <c r="R26" s="91"/>
    </row>
    <row r="27" spans="1:23" x14ac:dyDescent="0.25">
      <c r="A27" s="92" t="s">
        <v>125</v>
      </c>
      <c r="B27" s="93" t="s">
        <v>126</v>
      </c>
      <c r="C27" s="93"/>
      <c r="D27" s="93"/>
      <c r="J27" s="92"/>
      <c r="K27" s="92"/>
      <c r="L27" s="92"/>
      <c r="M27" s="92"/>
      <c r="N27" s="92"/>
      <c r="O27" s="92"/>
      <c r="P27" s="92"/>
      <c r="Q27" s="92"/>
      <c r="R27" s="92"/>
    </row>
    <row r="28" spans="1:23" ht="30" x14ac:dyDescent="0.25">
      <c r="A28" s="287" t="s">
        <v>105</v>
      </c>
      <c r="B28" s="73" t="s">
        <v>127</v>
      </c>
      <c r="E28" s="81" t="s">
        <v>128</v>
      </c>
      <c r="I28" s="76">
        <v>0.85429999999999995</v>
      </c>
      <c r="J28" s="77">
        <v>0.8518</v>
      </c>
      <c r="K28" s="76">
        <v>0.76139999999999997</v>
      </c>
      <c r="L28" s="77">
        <v>0.46789999999999998</v>
      </c>
      <c r="M28" s="76">
        <v>0.73199999999999998</v>
      </c>
      <c r="N28" s="170">
        <v>0.39779999999999999</v>
      </c>
      <c r="O28" s="169">
        <v>0.121</v>
      </c>
      <c r="P28" s="137">
        <v>0.56559999999999999</v>
      </c>
      <c r="Q28" s="76">
        <v>0.121</v>
      </c>
      <c r="R28" s="77"/>
      <c r="U28" s="94"/>
    </row>
    <row r="30" spans="1:23" ht="30" x14ac:dyDescent="0.25">
      <c r="A30" s="287" t="s">
        <v>109</v>
      </c>
      <c r="B30" s="73" t="s">
        <v>129</v>
      </c>
      <c r="E30" s="81" t="s">
        <v>130</v>
      </c>
      <c r="I30" s="77">
        <f>100%*15.86%</f>
        <v>0.15859999999999999</v>
      </c>
      <c r="J30" s="77">
        <f>30%*0.1165</f>
        <v>3.4950000000000002E-2</v>
      </c>
      <c r="K30" s="77">
        <f>30%*14.78%</f>
        <v>4.4339999999999997E-2</v>
      </c>
      <c r="L30" s="77">
        <v>0</v>
      </c>
      <c r="M30" s="77">
        <v>0</v>
      </c>
      <c r="N30" s="77">
        <v>0</v>
      </c>
      <c r="O30" s="77">
        <v>0</v>
      </c>
      <c r="P30" s="77">
        <v>0</v>
      </c>
      <c r="Q30" s="77">
        <v>0</v>
      </c>
      <c r="R30" s="171"/>
      <c r="S30" s="288" t="s">
        <v>131</v>
      </c>
      <c r="U30" s="94"/>
    </row>
    <row r="31" spans="1:23" x14ac:dyDescent="0.25">
      <c r="B31" s="73" t="s">
        <v>132</v>
      </c>
      <c r="I31" s="77">
        <f>50%*58.05%</f>
        <v>0.29025000000000001</v>
      </c>
      <c r="J31" s="77">
        <f>0.4*0.2675</f>
        <v>0.10700000000000001</v>
      </c>
      <c r="K31" s="77">
        <v>0</v>
      </c>
      <c r="L31" s="77">
        <v>0</v>
      </c>
      <c r="M31" s="77">
        <v>0</v>
      </c>
      <c r="N31" s="77">
        <v>0</v>
      </c>
      <c r="O31" s="77">
        <v>0</v>
      </c>
      <c r="P31" s="77">
        <v>0</v>
      </c>
      <c r="Q31" s="77">
        <v>0</v>
      </c>
      <c r="U31" s="94"/>
    </row>
    <row r="32" spans="1:23" x14ac:dyDescent="0.25">
      <c r="B32" s="73" t="s">
        <v>133</v>
      </c>
      <c r="I32" s="77">
        <f>40%*26.35%</f>
        <v>0.10540000000000001</v>
      </c>
      <c r="J32" s="77">
        <v>0</v>
      </c>
      <c r="K32" s="77">
        <v>0</v>
      </c>
      <c r="L32" s="77">
        <v>0</v>
      </c>
      <c r="M32" s="77">
        <v>0</v>
      </c>
      <c r="N32" s="77">
        <v>0</v>
      </c>
      <c r="O32" s="77">
        <v>0</v>
      </c>
      <c r="P32" s="77">
        <v>0</v>
      </c>
      <c r="Q32" s="77">
        <v>0</v>
      </c>
    </row>
    <row r="33" spans="1:26" x14ac:dyDescent="0.25">
      <c r="B33" s="73" t="s">
        <v>134</v>
      </c>
      <c r="I33" s="77">
        <f>0.25*0</f>
        <v>0</v>
      </c>
      <c r="J33" s="77">
        <v>0</v>
      </c>
      <c r="K33" s="77">
        <v>0</v>
      </c>
      <c r="L33" s="77">
        <v>0</v>
      </c>
      <c r="M33" s="77">
        <v>0</v>
      </c>
      <c r="N33" s="77">
        <v>0</v>
      </c>
      <c r="O33" s="77">
        <v>0</v>
      </c>
      <c r="P33" s="77">
        <v>0</v>
      </c>
      <c r="Q33" s="77">
        <v>0</v>
      </c>
    </row>
    <row r="34" spans="1:26" x14ac:dyDescent="0.25">
      <c r="B34" s="73" t="s">
        <v>135</v>
      </c>
      <c r="I34" s="77">
        <v>0</v>
      </c>
      <c r="J34" s="77">
        <v>0</v>
      </c>
      <c r="K34" s="77">
        <v>0</v>
      </c>
      <c r="L34" s="77">
        <v>0</v>
      </c>
      <c r="M34" s="77">
        <v>0</v>
      </c>
      <c r="N34" s="77">
        <v>0</v>
      </c>
      <c r="O34" s="77">
        <v>0</v>
      </c>
      <c r="P34" s="77">
        <v>0</v>
      </c>
      <c r="Q34" s="77">
        <v>0</v>
      </c>
    </row>
    <row r="36" spans="1:26" ht="26.25" customHeight="1" x14ac:dyDescent="0.25">
      <c r="A36" s="287" t="s">
        <v>116</v>
      </c>
      <c r="B36" s="288" t="s">
        <v>136</v>
      </c>
      <c r="E36" s="81" t="s">
        <v>137</v>
      </c>
      <c r="I36" s="296">
        <v>1536434</v>
      </c>
      <c r="J36" s="296">
        <v>375698</v>
      </c>
      <c r="K36" s="296">
        <v>557081.42000000004</v>
      </c>
      <c r="L36" s="154">
        <v>925925</v>
      </c>
      <c r="M36" s="101">
        <v>561633</v>
      </c>
      <c r="N36" s="168">
        <f>825116+4752056</f>
        <v>5577172</v>
      </c>
      <c r="O36" s="168">
        <v>4076330</v>
      </c>
      <c r="P36" s="101"/>
      <c r="Q36" s="101"/>
      <c r="R36" s="154"/>
      <c r="T36" s="102"/>
      <c r="U36" s="94"/>
      <c r="V36" s="102"/>
    </row>
    <row r="38" spans="1:26" ht="30" x14ac:dyDescent="0.25">
      <c r="A38" s="287" t="s">
        <v>120</v>
      </c>
      <c r="B38" s="73" t="s">
        <v>138</v>
      </c>
      <c r="E38" s="81" t="s">
        <v>139</v>
      </c>
      <c r="I38" s="296">
        <v>6051855.3760000002</v>
      </c>
      <c r="J38" s="296">
        <v>-1091118.6299999999</v>
      </c>
      <c r="K38" s="101">
        <v>0</v>
      </c>
      <c r="L38" s="293">
        <v>-2072386.7010000004</v>
      </c>
      <c r="M38" s="293">
        <v>-893329</v>
      </c>
      <c r="N38" s="173">
        <v>-43762725</v>
      </c>
      <c r="O38" s="15">
        <v>0</v>
      </c>
      <c r="P38" s="15">
        <v>0</v>
      </c>
      <c r="Q38" s="15">
        <v>0</v>
      </c>
      <c r="S38" s="102"/>
      <c r="U38" s="94"/>
      <c r="V38" s="288"/>
    </row>
    <row r="39" spans="1:26" ht="30" x14ac:dyDescent="0.25">
      <c r="B39" s="155" t="s">
        <v>140</v>
      </c>
      <c r="O39" s="287"/>
      <c r="P39" s="287"/>
    </row>
    <row r="40" spans="1:26" x14ac:dyDescent="0.25">
      <c r="A40" s="92" t="s">
        <v>141</v>
      </c>
      <c r="B40" s="93" t="s">
        <v>142</v>
      </c>
      <c r="C40" s="93"/>
      <c r="D40" s="93"/>
      <c r="I40" s="91">
        <v>2018</v>
      </c>
      <c r="J40" s="91">
        <v>2019</v>
      </c>
      <c r="K40" s="91">
        <v>2020</v>
      </c>
      <c r="L40" s="91">
        <v>2021</v>
      </c>
      <c r="M40" s="91">
        <v>2022</v>
      </c>
      <c r="N40" s="91">
        <v>2023</v>
      </c>
      <c r="O40" s="91">
        <v>2024</v>
      </c>
      <c r="P40" s="91">
        <v>2025</v>
      </c>
      <c r="Q40" s="91">
        <v>2026</v>
      </c>
    </row>
    <row r="41" spans="1:26" ht="14.1" customHeight="1" x14ac:dyDescent="0.25">
      <c r="B41" s="93"/>
      <c r="C41" s="93"/>
      <c r="D41" s="93"/>
      <c r="I41" s="91"/>
      <c r="J41" s="93"/>
      <c r="K41" s="93"/>
      <c r="L41" s="93"/>
      <c r="M41" s="93"/>
      <c r="N41" s="93"/>
      <c r="O41" s="93"/>
      <c r="P41" s="93"/>
      <c r="Q41" s="93"/>
    </row>
    <row r="42" spans="1:26" x14ac:dyDescent="0.25">
      <c r="B42" s="93"/>
      <c r="C42" s="93"/>
      <c r="D42" s="93"/>
      <c r="I42" s="91"/>
      <c r="J42" s="93"/>
      <c r="K42" s="93"/>
      <c r="L42" s="93"/>
      <c r="M42" s="93"/>
      <c r="N42" s="93"/>
      <c r="O42" s="93"/>
      <c r="P42" s="93"/>
      <c r="Q42" s="93"/>
    </row>
    <row r="43" spans="1:26" ht="90" x14ac:dyDescent="0.25">
      <c r="A43" s="287" t="s">
        <v>105</v>
      </c>
      <c r="B43" s="288" t="s">
        <v>143</v>
      </c>
      <c r="C43" s="288" t="s">
        <v>144</v>
      </c>
      <c r="E43" s="81" t="s">
        <v>145</v>
      </c>
      <c r="I43" s="293">
        <v>24056661</v>
      </c>
      <c r="J43" s="296">
        <v>6531844.3099999996</v>
      </c>
      <c r="K43" s="293">
        <v>8395320.5600000005</v>
      </c>
      <c r="L43" s="293">
        <v>5337792.01</v>
      </c>
      <c r="M43" s="293">
        <v>6883633.9299999997</v>
      </c>
      <c r="N43" s="293">
        <v>8494709.7100000009</v>
      </c>
      <c r="O43" s="297">
        <v>46411733.68</v>
      </c>
      <c r="R43" s="298" t="s">
        <v>146</v>
      </c>
      <c r="S43" s="156"/>
      <c r="U43" s="94"/>
    </row>
    <row r="44" spans="1:26" x14ac:dyDescent="0.25">
      <c r="A44" s="287"/>
      <c r="B44" s="288"/>
      <c r="C44" s="288" t="s">
        <v>147</v>
      </c>
      <c r="I44" s="293"/>
      <c r="J44" s="296">
        <v>312007.52</v>
      </c>
      <c r="K44" s="293">
        <v>171612.75999999978</v>
      </c>
      <c r="L44" s="293">
        <v>220220.92</v>
      </c>
      <c r="M44" s="293">
        <f>556333.62+3070</f>
        <v>559403.62</v>
      </c>
      <c r="N44" s="293">
        <v>4878932.6900000004</v>
      </c>
      <c r="O44" s="297">
        <v>24673258.52</v>
      </c>
      <c r="R44" s="102"/>
      <c r="S44" s="15"/>
      <c r="T44" s="15"/>
      <c r="U44" s="15"/>
      <c r="V44" s="15"/>
      <c r="W44" s="15"/>
      <c r="X44" s="15"/>
      <c r="Y44" s="15"/>
      <c r="Z44" s="15"/>
    </row>
    <row r="45" spans="1:26" ht="15.75" thickBot="1" x14ac:dyDescent="0.3">
      <c r="B45" s="18" t="s">
        <v>108</v>
      </c>
      <c r="C45" s="157"/>
      <c r="I45" s="79">
        <f t="shared" ref="I45:Q45" si="1">SUM(I44:I44)</f>
        <v>0</v>
      </c>
      <c r="J45" s="79">
        <f t="shared" ref="J45:O45" si="2">SUM(J43:J44)</f>
        <v>6843851.8300000001</v>
      </c>
      <c r="K45" s="79">
        <f t="shared" si="2"/>
        <v>8566933.3200000003</v>
      </c>
      <c r="L45" s="79">
        <f t="shared" si="2"/>
        <v>5558012.9299999997</v>
      </c>
      <c r="M45" s="79">
        <f t="shared" si="2"/>
        <v>7443037.5499999998</v>
      </c>
      <c r="N45" s="79">
        <f t="shared" si="2"/>
        <v>13373642.400000002</v>
      </c>
      <c r="O45" s="79">
        <f t="shared" si="2"/>
        <v>71084992.200000003</v>
      </c>
      <c r="P45" s="79">
        <f t="shared" si="1"/>
        <v>0</v>
      </c>
      <c r="Q45" s="79">
        <f t="shared" si="1"/>
        <v>0</v>
      </c>
      <c r="R45" s="75"/>
      <c r="S45" s="15"/>
      <c r="T45" s="15"/>
      <c r="U45" s="15"/>
      <c r="V45" s="15"/>
      <c r="W45" s="15"/>
      <c r="X45" s="15"/>
      <c r="Y45" s="15"/>
      <c r="Z45" s="15"/>
    </row>
    <row r="46" spans="1:26" ht="15.75" thickTop="1" x14ac:dyDescent="0.25">
      <c r="B46" s="532" t="s">
        <v>148</v>
      </c>
      <c r="C46" s="532"/>
      <c r="I46" s="106">
        <f t="shared" ref="I46:O46" si="3">I43/I12</f>
        <v>0.2459536893869789</v>
      </c>
      <c r="J46" s="106">
        <f t="shared" si="3"/>
        <v>7.0795923718066825E-2</v>
      </c>
      <c r="K46" s="106">
        <f t="shared" si="3"/>
        <v>5.8252376192636623E-2</v>
      </c>
      <c r="L46" s="106">
        <f t="shared" si="3"/>
        <v>4.844713602755122E-2</v>
      </c>
      <c r="M46" s="106">
        <f t="shared" si="3"/>
        <v>4.3930360816675139E-2</v>
      </c>
      <c r="N46" s="106">
        <f t="shared" si="3"/>
        <v>5.6199740560562365E-2</v>
      </c>
      <c r="O46" s="106">
        <f t="shared" si="3"/>
        <v>0.34866074886280302</v>
      </c>
      <c r="P46" s="105"/>
      <c r="Q46" s="105"/>
      <c r="R46" s="75"/>
      <c r="S46" s="15"/>
      <c r="T46" s="15"/>
      <c r="U46" s="15"/>
      <c r="V46" s="15"/>
      <c r="W46" s="15"/>
      <c r="X46" s="15"/>
      <c r="Y46" s="15"/>
      <c r="Z46" s="15"/>
    </row>
    <row r="47" spans="1:26" x14ac:dyDescent="0.25">
      <c r="B47" s="18"/>
      <c r="I47" s="105"/>
      <c r="J47" s="105"/>
      <c r="K47" s="105"/>
      <c r="L47" s="105"/>
      <c r="M47" s="105"/>
      <c r="N47" s="105"/>
      <c r="O47" s="105"/>
      <c r="P47" s="105"/>
      <c r="Q47" s="105"/>
      <c r="R47" s="75"/>
      <c r="S47" s="29"/>
      <c r="T47" s="29"/>
      <c r="U47" s="29"/>
      <c r="V47" s="29"/>
      <c r="W47" s="29"/>
      <c r="X47" s="29"/>
      <c r="Y47" s="29"/>
      <c r="Z47" s="15"/>
    </row>
    <row r="48" spans="1:26" x14ac:dyDescent="0.25">
      <c r="A48" s="287" t="s">
        <v>109</v>
      </c>
      <c r="B48" s="288" t="s">
        <v>149</v>
      </c>
      <c r="S48" s="15"/>
      <c r="T48" s="15"/>
      <c r="U48" s="15"/>
      <c r="V48" s="15"/>
      <c r="W48" s="15"/>
      <c r="X48" s="15"/>
      <c r="Y48" s="15"/>
      <c r="Z48" s="15"/>
    </row>
    <row r="49" spans="1:26" ht="90" x14ac:dyDescent="0.25">
      <c r="A49" s="73"/>
      <c r="C49" s="73" t="s">
        <v>150</v>
      </c>
      <c r="E49" s="81" t="s">
        <v>145</v>
      </c>
      <c r="G49" s="158" t="s">
        <v>151</v>
      </c>
      <c r="H49" s="158"/>
      <c r="I49" s="296">
        <v>19340808</v>
      </c>
      <c r="J49" s="296">
        <v>24844716.149999999</v>
      </c>
      <c r="K49" s="296">
        <v>-11850195.322999924</v>
      </c>
      <c r="L49" s="97">
        <f>207844346.89-L12</f>
        <v>97666688.35999997</v>
      </c>
      <c r="M49" s="97">
        <f>186100439.2-M12</f>
        <v>29406212.199999988</v>
      </c>
      <c r="N49" s="293">
        <f>208207397.28-N12</f>
        <v>57055281.180000007</v>
      </c>
      <c r="O49" s="299">
        <f>162220208.4-O12</f>
        <v>29105902.211600006</v>
      </c>
      <c r="R49" s="97"/>
      <c r="S49" s="15"/>
      <c r="T49" s="15"/>
      <c r="U49" s="15"/>
      <c r="V49" s="15"/>
      <c r="W49" s="15"/>
      <c r="X49" s="15"/>
      <c r="Y49" s="29"/>
      <c r="Z49" s="15"/>
    </row>
    <row r="50" spans="1:26" x14ac:dyDescent="0.25">
      <c r="A50" s="288" t="s">
        <v>116</v>
      </c>
      <c r="B50" s="288" t="s">
        <v>152</v>
      </c>
      <c r="G50" s="158"/>
      <c r="H50" s="158"/>
      <c r="I50" s="296"/>
      <c r="J50" s="296"/>
      <c r="K50" s="296"/>
      <c r="L50" s="97">
        <v>45584798.410000004</v>
      </c>
      <c r="M50" s="97">
        <v>51439475.270000003</v>
      </c>
      <c r="N50" s="293">
        <v>55565335.63000001</v>
      </c>
      <c r="O50" s="172">
        <v>57496794.880000003</v>
      </c>
      <c r="R50" s="102"/>
      <c r="S50"/>
      <c r="T50"/>
      <c r="U50"/>
      <c r="V50"/>
      <c r="W50"/>
      <c r="X50"/>
      <c r="Y50"/>
      <c r="Z50"/>
    </row>
    <row r="51" spans="1:26" x14ac:dyDescent="0.25">
      <c r="A51" s="73"/>
      <c r="G51" s="158"/>
      <c r="H51" s="158"/>
      <c r="I51" s="296"/>
      <c r="J51" s="296"/>
      <c r="K51" s="296"/>
      <c r="L51" s="97"/>
      <c r="O51" s="159"/>
      <c r="R51" s="102"/>
      <c r="S51"/>
      <c r="T51"/>
      <c r="U51"/>
      <c r="V51"/>
      <c r="W51"/>
      <c r="X51"/>
      <c r="Y51"/>
      <c r="Z51"/>
    </row>
    <row r="52" spans="1:26" x14ac:dyDescent="0.25">
      <c r="A52" s="287"/>
      <c r="E52" s="160"/>
      <c r="I52" s="296"/>
      <c r="J52" s="296"/>
      <c r="K52" s="296"/>
      <c r="L52" s="102"/>
      <c r="R52" s="102"/>
    </row>
    <row r="53" spans="1:26" x14ac:dyDescent="0.25">
      <c r="A53" s="287" t="s">
        <v>120</v>
      </c>
      <c r="B53" t="s">
        <v>153</v>
      </c>
      <c r="C53" t="s">
        <v>154</v>
      </c>
      <c r="E53" s="160"/>
      <c r="I53" s="296"/>
      <c r="J53" s="296"/>
      <c r="K53" s="296"/>
      <c r="L53" s="102"/>
      <c r="R53" s="102"/>
    </row>
    <row r="54" spans="1:26" ht="60" x14ac:dyDescent="0.25">
      <c r="B54"/>
      <c r="C54" s="36" t="s">
        <v>155</v>
      </c>
      <c r="E54" s="81" t="s">
        <v>156</v>
      </c>
      <c r="I54" s="296"/>
      <c r="J54" s="296"/>
      <c r="K54" s="296">
        <v>10196512.670000076</v>
      </c>
      <c r="L54" s="296">
        <v>10605945.620000005</v>
      </c>
      <c r="M54" s="296">
        <f>11602346.35-92657.3</f>
        <v>11509689.049999999</v>
      </c>
      <c r="N54" s="293">
        <v>14002953.52</v>
      </c>
      <c r="O54" s="297">
        <v>39392097.509999998</v>
      </c>
      <c r="R54" s="102"/>
    </row>
    <row r="55" spans="1:26" x14ac:dyDescent="0.25">
      <c r="A55" s="73"/>
    </row>
    <row r="56" spans="1:26" x14ac:dyDescent="0.25">
      <c r="A56" s="92" t="s">
        <v>157</v>
      </c>
      <c r="B56" s="93" t="s">
        <v>158</v>
      </c>
    </row>
    <row r="57" spans="1:26" x14ac:dyDescent="0.25">
      <c r="B57" s="288" t="s">
        <v>159</v>
      </c>
    </row>
    <row r="58" spans="1:26" ht="75" x14ac:dyDescent="0.25">
      <c r="A58" s="287" t="s">
        <v>105</v>
      </c>
      <c r="B58" s="73" t="s">
        <v>160</v>
      </c>
      <c r="E58" s="81" t="s">
        <v>161</v>
      </c>
      <c r="G58" s="160" t="s">
        <v>151</v>
      </c>
      <c r="H58" s="160"/>
      <c r="I58" s="296">
        <f>22678*1000</f>
        <v>22678000</v>
      </c>
      <c r="J58" s="296">
        <f>23282.88211*1000</f>
        <v>23282882.109999999</v>
      </c>
      <c r="K58" s="296">
        <f>25959273.5</f>
        <v>25959273.5</v>
      </c>
      <c r="L58" s="293">
        <v>28845982.129999999</v>
      </c>
      <c r="M58" s="293">
        <v>33631048.890000001</v>
      </c>
      <c r="N58" s="293">
        <v>38297194.980000004</v>
      </c>
      <c r="O58" s="293">
        <v>42261900.509999998</v>
      </c>
      <c r="U58" s="94"/>
    </row>
  </sheetData>
  <mergeCells count="2">
    <mergeCell ref="I1:Q1"/>
    <mergeCell ref="B46:C46"/>
  </mergeCells>
  <pageMargins left="0.7" right="0.7" top="0.75" bottom="0.75" header="0.3" footer="0.3"/>
  <pageSetup scale="54" orientation="portrait" r:id="rId1"/>
  <colBreaks count="1" manualBreakCount="1">
    <brk id="14" max="53" man="1"/>
  </col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E834F-B30B-4A54-9C09-BEA8BEC90AF8}">
  <sheetPr>
    <tabColor rgb="FFFF0000"/>
    <pageSetUpPr fitToPage="1"/>
  </sheetPr>
  <dimension ref="A1:P77"/>
  <sheetViews>
    <sheetView workbookViewId="0"/>
  </sheetViews>
  <sheetFormatPr defaultRowHeight="15" x14ac:dyDescent="0.25"/>
  <cols>
    <col min="1" max="1" width="8.5703125" style="22" customWidth="1"/>
    <col min="2" max="2" width="6.140625" customWidth="1"/>
    <col min="3" max="3" width="48.42578125" bestFit="1" customWidth="1"/>
    <col min="4" max="4" width="22.5703125" customWidth="1"/>
    <col min="5" max="5" width="24.5703125" customWidth="1"/>
    <col min="6" max="6" width="2.42578125" customWidth="1"/>
    <col min="7" max="8" width="14.42578125" bestFit="1" customWidth="1"/>
    <col min="9" max="12" width="18.140625" customWidth="1"/>
    <col min="13" max="14" width="17.5703125" customWidth="1"/>
  </cols>
  <sheetData>
    <row r="1" spans="1:16" x14ac:dyDescent="0.25">
      <c r="G1" s="7" t="e">
        <f>#REF!</f>
        <v>#REF!</v>
      </c>
      <c r="M1" s="7" t="e">
        <f>#REF!</f>
        <v>#REF!</v>
      </c>
      <c r="N1" s="7"/>
    </row>
    <row r="2" spans="1:16" x14ac:dyDescent="0.25">
      <c r="G2" s="7" t="e">
        <f>#REF!</f>
        <v>#REF!</v>
      </c>
      <c r="M2" s="7" t="e">
        <f>#REF!</f>
        <v>#REF!</v>
      </c>
      <c r="N2" s="7"/>
    </row>
    <row r="3" spans="1:16" x14ac:dyDescent="0.25">
      <c r="G3" s="7" t="e">
        <f>#REF!</f>
        <v>#REF!</v>
      </c>
      <c r="M3" s="7" t="e">
        <f>#REF!</f>
        <v>#REF!</v>
      </c>
      <c r="N3" s="7"/>
    </row>
    <row r="4" spans="1:16" x14ac:dyDescent="0.25">
      <c r="G4" s="7" t="e">
        <f>#REF!</f>
        <v>#REF!</v>
      </c>
      <c r="M4" s="7" t="e">
        <f>#REF!</f>
        <v>#REF!</v>
      </c>
      <c r="N4" s="7"/>
    </row>
    <row r="5" spans="1:16" x14ac:dyDescent="0.25">
      <c r="G5" s="7" t="e">
        <f>#REF!</f>
        <v>#REF!</v>
      </c>
      <c r="M5" s="7" t="e">
        <f>#REF!</f>
        <v>#REF!</v>
      </c>
      <c r="N5" s="7"/>
    </row>
    <row r="6" spans="1:16" x14ac:dyDescent="0.25">
      <c r="G6" s="7" t="e">
        <f>#REF!</f>
        <v>#REF!</v>
      </c>
      <c r="M6" s="7" t="e">
        <f>#REF!</f>
        <v>#REF!</v>
      </c>
      <c r="N6" s="7"/>
    </row>
    <row r="7" spans="1:16" x14ac:dyDescent="0.25">
      <c r="G7" s="7" t="e">
        <f>VLOOKUP(A12,#REF!,3,FALSE)</f>
        <v>#REF!</v>
      </c>
      <c r="M7" s="7" t="e">
        <f>VLOOKUP(A12,#REF!,3,FALSE)</f>
        <v>#REF!</v>
      </c>
      <c r="N7" s="7"/>
    </row>
    <row r="8" spans="1:16" x14ac:dyDescent="0.25">
      <c r="H8" s="7"/>
      <c r="N8" s="7"/>
    </row>
    <row r="9" spans="1:16" x14ac:dyDescent="0.25">
      <c r="A9" s="529" t="e">
        <f>#REF!</f>
        <v>#REF!</v>
      </c>
      <c r="B9" s="529"/>
      <c r="C9" s="529"/>
      <c r="D9" s="529"/>
      <c r="E9" s="529"/>
      <c r="F9" s="529"/>
      <c r="G9" s="529"/>
      <c r="H9" s="6"/>
      <c r="I9" s="6"/>
    </row>
    <row r="10" spans="1:16" x14ac:dyDescent="0.25">
      <c r="A10" s="529" t="e">
        <f>#REF!</f>
        <v>#REF!</v>
      </c>
      <c r="B10" s="529"/>
      <c r="C10" s="529"/>
      <c r="D10" s="529"/>
      <c r="E10" s="529"/>
      <c r="F10" s="529"/>
      <c r="G10" s="529"/>
      <c r="H10" s="84"/>
      <c r="I10" s="6"/>
    </row>
    <row r="11" spans="1:16" x14ac:dyDescent="0.25">
      <c r="A11" s="529" t="e">
        <f>#REF!</f>
        <v>#REF!</v>
      </c>
      <c r="B11" s="529"/>
      <c r="C11" s="529"/>
      <c r="D11" s="529"/>
      <c r="E11" s="529"/>
      <c r="F11" s="529"/>
      <c r="G11" s="529"/>
      <c r="H11" s="84"/>
      <c r="I11" s="6"/>
    </row>
    <row r="12" spans="1:16" x14ac:dyDescent="0.25">
      <c r="A12" s="529" t="e">
        <f>#REF!</f>
        <v>#REF!</v>
      </c>
      <c r="B12" s="529"/>
      <c r="C12" s="529"/>
      <c r="D12" s="529"/>
      <c r="E12" s="529"/>
      <c r="F12" s="529"/>
      <c r="G12" s="529"/>
      <c r="H12" s="84"/>
      <c r="I12" s="6"/>
      <c r="M12" s="534" t="s">
        <v>189</v>
      </c>
      <c r="N12" s="534"/>
      <c r="O12" s="139"/>
      <c r="P12" s="139"/>
    </row>
    <row r="13" spans="1:16" x14ac:dyDescent="0.25">
      <c r="A13" s="529"/>
      <c r="B13" s="529"/>
      <c r="C13" s="529"/>
      <c r="D13" s="529"/>
      <c r="E13" s="529"/>
      <c r="F13" s="529"/>
      <c r="G13" s="529"/>
      <c r="M13" s="534"/>
      <c r="N13" s="534"/>
    </row>
    <row r="14" spans="1:16" x14ac:dyDescent="0.25">
      <c r="A14" s="84"/>
      <c r="B14" s="84"/>
      <c r="C14" s="84"/>
      <c r="D14" s="84"/>
      <c r="E14" s="84"/>
      <c r="F14" s="84"/>
      <c r="G14" s="5" t="s">
        <v>190</v>
      </c>
      <c r="H14" s="5" t="s">
        <v>191</v>
      </c>
      <c r="I14" s="138"/>
      <c r="J14" s="22"/>
      <c r="K14" s="22"/>
      <c r="L14" s="22"/>
      <c r="M14" s="22" t="s">
        <v>190</v>
      </c>
      <c r="N14" s="22" t="s">
        <v>191</v>
      </c>
    </row>
    <row r="15" spans="1:16" x14ac:dyDescent="0.25">
      <c r="A15" s="22" t="s">
        <v>163</v>
      </c>
      <c r="G15" s="22" t="s">
        <v>9</v>
      </c>
      <c r="H15" s="22" t="s">
        <v>10</v>
      </c>
      <c r="I15" s="22"/>
      <c r="J15" s="22"/>
      <c r="K15" s="22"/>
      <c r="L15" s="22"/>
      <c r="M15" s="22" t="s">
        <v>9</v>
      </c>
      <c r="N15" s="22" t="s">
        <v>10</v>
      </c>
    </row>
    <row r="16" spans="1:16" x14ac:dyDescent="0.25">
      <c r="A16" s="11" t="s">
        <v>164</v>
      </c>
      <c r="B16" s="6"/>
      <c r="C16" s="6" t="s">
        <v>194</v>
      </c>
    </row>
    <row r="17" spans="1:14" x14ac:dyDescent="0.25">
      <c r="A17" s="22">
        <v>1</v>
      </c>
      <c r="C17" t="s">
        <v>195</v>
      </c>
      <c r="D17" s="527" t="e">
        <f>CONCATENATE(#REF!," , Line ",#REF!)</f>
        <v>#REF!</v>
      </c>
      <c r="E17" s="527"/>
      <c r="G17" s="4" t="e">
        <f>+#REF!</f>
        <v>#REF!</v>
      </c>
      <c r="H17" s="4" t="e">
        <f>+#REF!</f>
        <v>#REF!</v>
      </c>
      <c r="I17" s="4"/>
      <c r="J17" s="4"/>
      <c r="K17" s="4"/>
      <c r="L17" s="4"/>
      <c r="M17" s="4" t="e">
        <f>+#REF!</f>
        <v>#REF!</v>
      </c>
      <c r="N17" s="4" t="e">
        <f>+#REF!</f>
        <v>#REF!</v>
      </c>
    </row>
    <row r="18" spans="1:14" x14ac:dyDescent="0.25">
      <c r="A18" s="22">
        <f t="shared" ref="A18:A23" si="0">+A17+1</f>
        <v>2</v>
      </c>
      <c r="C18" t="s">
        <v>196</v>
      </c>
      <c r="D18" s="526"/>
      <c r="E18" s="526"/>
      <c r="G18" s="4">
        <v>0</v>
      </c>
      <c r="H18" s="4">
        <v>0</v>
      </c>
      <c r="I18" s="4"/>
      <c r="J18" s="4"/>
      <c r="K18" s="4"/>
      <c r="L18" s="4"/>
      <c r="M18" s="4">
        <v>0</v>
      </c>
      <c r="N18" s="4">
        <v>0</v>
      </c>
    </row>
    <row r="19" spans="1:14" x14ac:dyDescent="0.25">
      <c r="A19" s="22">
        <f t="shared" si="0"/>
        <v>3</v>
      </c>
      <c r="C19" t="s">
        <v>197</v>
      </c>
      <c r="D19" s="527" t="e">
        <f>CONCATENATE(#REF!," , Col ",#REF!)</f>
        <v>#REF!</v>
      </c>
      <c r="E19" s="527"/>
      <c r="G19" s="4" t="e">
        <f>-#REF!</f>
        <v>#REF!</v>
      </c>
      <c r="H19" s="4" t="e">
        <f>-#REF!</f>
        <v>#REF!</v>
      </c>
      <c r="I19" s="4"/>
      <c r="J19" s="4"/>
      <c r="K19" s="4"/>
      <c r="L19" s="4"/>
      <c r="M19" s="4" t="e">
        <f>-#REF!</f>
        <v>#REF!</v>
      </c>
      <c r="N19" s="4" t="e">
        <f>-#REF!</f>
        <v>#REF!</v>
      </c>
    </row>
    <row r="20" spans="1:14" x14ac:dyDescent="0.25">
      <c r="A20" s="22">
        <f t="shared" si="0"/>
        <v>4</v>
      </c>
      <c r="C20" t="s">
        <v>485</v>
      </c>
      <c r="D20" s="528"/>
      <c r="E20" s="528"/>
      <c r="G20" s="4">
        <v>0</v>
      </c>
      <c r="H20" s="4">
        <v>0</v>
      </c>
      <c r="I20" s="4"/>
      <c r="J20" s="4"/>
      <c r="K20" s="4"/>
      <c r="L20" s="4"/>
      <c r="M20" s="4">
        <v>0</v>
      </c>
      <c r="N20" s="4">
        <v>0</v>
      </c>
    </row>
    <row r="21" spans="1:14" x14ac:dyDescent="0.25">
      <c r="A21" s="22">
        <f t="shared" si="0"/>
        <v>5</v>
      </c>
      <c r="C21" t="s">
        <v>199</v>
      </c>
      <c r="D21" s="526" t="str">
        <f>CONCATENATE("Sum of Lines ",A17," through ",A20)</f>
        <v>Sum of Lines 1 through 4</v>
      </c>
      <c r="E21" s="526"/>
      <c r="G21" s="4" t="e">
        <f>SUM(G17:G20)</f>
        <v>#REF!</v>
      </c>
      <c r="H21" s="4" t="e">
        <f>SUM(H17:H20)</f>
        <v>#REF!</v>
      </c>
      <c r="I21" s="4"/>
      <c r="J21" s="4"/>
      <c r="K21" s="4"/>
      <c r="L21" s="4"/>
      <c r="M21" s="4" t="e">
        <f>SUM(M17:M20)</f>
        <v>#REF!</v>
      </c>
      <c r="N21" s="4" t="e">
        <f>SUM(N17:N20)</f>
        <v>#REF!</v>
      </c>
    </row>
    <row r="22" spans="1:14" x14ac:dyDescent="0.25">
      <c r="A22" s="22">
        <f t="shared" si="0"/>
        <v>6</v>
      </c>
      <c r="C22" t="s">
        <v>200</v>
      </c>
      <c r="D22" s="526"/>
      <c r="E22" s="526"/>
      <c r="G22" s="24">
        <v>0.21</v>
      </c>
      <c r="H22" s="24">
        <v>0.21</v>
      </c>
      <c r="I22" s="24"/>
      <c r="J22" s="24"/>
      <c r="K22" s="24"/>
      <c r="L22" s="24"/>
      <c r="M22" s="24">
        <v>0.21</v>
      </c>
      <c r="N22" s="24">
        <v>0.21</v>
      </c>
    </row>
    <row r="23" spans="1:14" x14ac:dyDescent="0.25">
      <c r="A23" s="22">
        <f t="shared" si="0"/>
        <v>7</v>
      </c>
      <c r="C23" t="s">
        <v>201</v>
      </c>
      <c r="D23" s="526" t="str">
        <f>CONCATENATE("Line ", A21, " × Line ", A22)</f>
        <v>Line 5 × Line 6</v>
      </c>
      <c r="E23" s="526"/>
      <c r="G23" s="4" t="e">
        <f>+G21*G22</f>
        <v>#REF!</v>
      </c>
      <c r="H23" s="4" t="e">
        <f>+H21*H22</f>
        <v>#REF!</v>
      </c>
      <c r="I23" s="4"/>
      <c r="J23" s="4"/>
      <c r="K23" s="4"/>
      <c r="L23" s="4"/>
      <c r="M23" s="4" t="e">
        <f>+M21*M22</f>
        <v>#REF!</v>
      </c>
      <c r="N23" s="4" t="e">
        <f>+N21*N22</f>
        <v>#REF!</v>
      </c>
    </row>
    <row r="24" spans="1:14" x14ac:dyDescent="0.25">
      <c r="D24" s="526"/>
      <c r="E24" s="526"/>
    </row>
    <row r="25" spans="1:14" x14ac:dyDescent="0.25">
      <c r="C25" t="s">
        <v>202</v>
      </c>
      <c r="D25" s="526"/>
      <c r="E25" s="526"/>
    </row>
    <row r="26" spans="1:14" x14ac:dyDescent="0.25">
      <c r="A26" s="22">
        <f>+A23+1</f>
        <v>8</v>
      </c>
      <c r="C26" t="s">
        <v>203</v>
      </c>
      <c r="D26" s="526"/>
      <c r="E26" s="526"/>
    </row>
    <row r="27" spans="1:14" x14ac:dyDescent="0.25">
      <c r="A27" s="22">
        <f>+A26+1</f>
        <v>9</v>
      </c>
      <c r="C27" t="s">
        <v>117</v>
      </c>
      <c r="D27" s="526"/>
      <c r="E27" s="526"/>
    </row>
    <row r="28" spans="1:14" x14ac:dyDescent="0.25">
      <c r="A28" s="22">
        <f>+A27+1</f>
        <v>10</v>
      </c>
      <c r="C28" t="s">
        <v>486</v>
      </c>
      <c r="D28" s="526"/>
      <c r="E28" s="526"/>
    </row>
    <row r="29" spans="1:14" x14ac:dyDescent="0.25">
      <c r="A29" s="22">
        <f>+A28+1</f>
        <v>11</v>
      </c>
      <c r="C29" t="s">
        <v>199</v>
      </c>
      <c r="D29" s="526" t="str">
        <f>CONCATENATE("Line ", A26, " + Line ", A27, " + Line ", A28)</f>
        <v>Line 8 + Line 9 + Line 10</v>
      </c>
      <c r="E29" s="526"/>
    </row>
    <row r="30" spans="1:14" x14ac:dyDescent="0.25">
      <c r="A30" s="22">
        <f>+A29+1</f>
        <v>12</v>
      </c>
      <c r="C30" t="s">
        <v>200</v>
      </c>
      <c r="D30" s="526" t="s">
        <v>487</v>
      </c>
      <c r="E30" s="526"/>
    </row>
    <row r="31" spans="1:14" x14ac:dyDescent="0.25">
      <c r="A31" s="22">
        <f>+A30+1</f>
        <v>13</v>
      </c>
      <c r="C31" t="s">
        <v>201</v>
      </c>
      <c r="D31" s="526" t="str">
        <f>CONCATENATE("Line ", A29, " × Line ", A30)</f>
        <v>Line 11 × Line 12</v>
      </c>
      <c r="E31" s="526"/>
    </row>
    <row r="32" spans="1:14" x14ac:dyDescent="0.25">
      <c r="D32" s="526"/>
      <c r="E32" s="526"/>
    </row>
    <row r="33" spans="1:14" x14ac:dyDescent="0.25">
      <c r="A33" s="22">
        <f>+A31+1</f>
        <v>14</v>
      </c>
      <c r="C33" t="s">
        <v>205</v>
      </c>
      <c r="D33" s="526" t="str">
        <f>CONCATENATE("Line ", A23, " + Line ", A31)</f>
        <v>Line 7 + Line 13</v>
      </c>
      <c r="E33" s="526"/>
      <c r="G33" s="4" t="e">
        <f>+G31+G23</f>
        <v>#REF!</v>
      </c>
      <c r="H33" s="4" t="e">
        <f>+H31+H23</f>
        <v>#REF!</v>
      </c>
      <c r="I33" s="4"/>
      <c r="J33" s="4"/>
      <c r="K33" s="4"/>
      <c r="L33" s="4"/>
      <c r="M33" s="4" t="e">
        <f>+M31+M23</f>
        <v>#REF!</v>
      </c>
      <c r="N33" s="4" t="e">
        <f>+N31+N23</f>
        <v>#REF!</v>
      </c>
    </row>
    <row r="34" spans="1:14" x14ac:dyDescent="0.25">
      <c r="A34" s="22">
        <f>+A33+1</f>
        <v>15</v>
      </c>
      <c r="C34" t="s">
        <v>206</v>
      </c>
      <c r="D34" s="526"/>
      <c r="E34" s="526"/>
      <c r="G34" s="4">
        <v>0</v>
      </c>
      <c r="H34" s="4">
        <v>0</v>
      </c>
      <c r="I34" s="4"/>
      <c r="J34" s="4"/>
      <c r="K34" s="4"/>
      <c r="L34" s="4"/>
      <c r="M34" s="4">
        <v>0</v>
      </c>
      <c r="N34" s="4">
        <v>0</v>
      </c>
    </row>
    <row r="35" spans="1:14" x14ac:dyDescent="0.25">
      <c r="A35" s="22">
        <f>+A34+1</f>
        <v>16</v>
      </c>
      <c r="C35" t="s">
        <v>207</v>
      </c>
      <c r="D35" s="526" t="str">
        <f>CONCATENATE("Line ", A33, " + Line ", A34)</f>
        <v>Line 14 + Line 15</v>
      </c>
      <c r="E35" s="526"/>
      <c r="G35" s="4" t="e">
        <f>+G34+G33</f>
        <v>#REF!</v>
      </c>
      <c r="H35" s="4" t="e">
        <f>+H34+H33</f>
        <v>#REF!</v>
      </c>
      <c r="I35" s="4"/>
      <c r="J35" s="4"/>
      <c r="K35" s="4"/>
      <c r="L35" s="4"/>
      <c r="M35" s="4" t="e">
        <f>+M34+M33</f>
        <v>#REF!</v>
      </c>
      <c r="N35" s="4" t="e">
        <f>+N34+N33</f>
        <v>#REF!</v>
      </c>
    </row>
    <row r="36" spans="1:14" x14ac:dyDescent="0.25">
      <c r="D36" s="526"/>
      <c r="E36" s="526"/>
      <c r="G36" s="4"/>
      <c r="H36" s="4"/>
      <c r="I36" s="4"/>
      <c r="J36" s="4"/>
      <c r="K36" s="4"/>
      <c r="L36" s="4"/>
      <c r="M36" s="4"/>
      <c r="N36" s="4"/>
    </row>
    <row r="37" spans="1:14" x14ac:dyDescent="0.25">
      <c r="C37" t="s">
        <v>241</v>
      </c>
      <c r="D37" s="526"/>
      <c r="E37" s="526"/>
      <c r="G37" s="4"/>
      <c r="H37" s="4"/>
      <c r="I37" s="4"/>
      <c r="J37" s="4"/>
      <c r="K37" s="4"/>
      <c r="L37" s="4"/>
      <c r="M37" s="4"/>
      <c r="N37" s="4"/>
    </row>
    <row r="38" spans="1:14" x14ac:dyDescent="0.25">
      <c r="A38" s="22">
        <f>+A35+1</f>
        <v>17</v>
      </c>
      <c r="C38" t="s">
        <v>209</v>
      </c>
      <c r="D38" s="526" t="str">
        <f>CONCATENATE("Line ", A21)</f>
        <v>Line 5</v>
      </c>
      <c r="E38" s="526"/>
      <c r="G38" s="4" t="e">
        <f>SUM(G17:G20)</f>
        <v>#REF!</v>
      </c>
      <c r="H38" s="4" t="e">
        <f>SUM(H17:H20)</f>
        <v>#REF!</v>
      </c>
      <c r="I38" s="4"/>
      <c r="J38" s="4"/>
      <c r="K38" s="4"/>
      <c r="L38" s="4"/>
      <c r="M38" s="4" t="e">
        <f>SUM(M17:M20)</f>
        <v>#REF!</v>
      </c>
      <c r="N38" s="4" t="e">
        <f>SUM(N17:N20)</f>
        <v>#REF!</v>
      </c>
    </row>
    <row r="39" spans="1:14" x14ac:dyDescent="0.25">
      <c r="A39" s="22">
        <f>+A38+1</f>
        <v>18</v>
      </c>
      <c r="C39" s="36" t="s">
        <v>210</v>
      </c>
      <c r="D39" s="526" t="str">
        <f>CONCATENATE("Line ", A29)</f>
        <v>Line 11</v>
      </c>
      <c r="E39" s="526"/>
      <c r="G39" s="4">
        <f>SUM(G26:G28)</f>
        <v>0</v>
      </c>
      <c r="H39" s="4">
        <f>SUM(H26:H28)</f>
        <v>0</v>
      </c>
      <c r="I39" s="4"/>
      <c r="J39" s="4"/>
      <c r="K39" s="4"/>
      <c r="L39" s="4"/>
      <c r="M39" s="4">
        <f>SUM(M26:M28)</f>
        <v>0</v>
      </c>
      <c r="N39" s="4">
        <f>SUM(N26:N28)</f>
        <v>0</v>
      </c>
    </row>
    <row r="40" spans="1:14" x14ac:dyDescent="0.25">
      <c r="A40" s="22">
        <f>+A39+1</f>
        <v>19</v>
      </c>
      <c r="C40" t="s">
        <v>211</v>
      </c>
      <c r="D40" s="526" t="str">
        <f>CONCATENATE("Line ", A38, " + Line ", A39)</f>
        <v>Line 17 + Line 18</v>
      </c>
      <c r="E40" s="526"/>
      <c r="G40" s="4" t="e">
        <f>SUM(G38:G39)</f>
        <v>#REF!</v>
      </c>
      <c r="H40" s="4" t="e">
        <f>SUM(H38:H39)</f>
        <v>#REF!</v>
      </c>
      <c r="I40" s="4"/>
      <c r="J40" s="4"/>
      <c r="K40" s="4"/>
      <c r="L40" s="4"/>
      <c r="M40" s="4" t="e">
        <f>SUM(M38:M39)</f>
        <v>#REF!</v>
      </c>
      <c r="N40" s="4" t="e">
        <f>SUM(N38:N39)</f>
        <v>#REF!</v>
      </c>
    </row>
    <row r="41" spans="1:14" x14ac:dyDescent="0.25">
      <c r="D41" s="526"/>
      <c r="E41" s="526"/>
      <c r="G41" s="4"/>
      <c r="H41" s="4"/>
      <c r="I41" s="4"/>
      <c r="J41" s="4"/>
      <c r="K41" s="4"/>
      <c r="L41" s="4"/>
      <c r="M41" s="4"/>
      <c r="N41" s="4"/>
    </row>
    <row r="42" spans="1:14" x14ac:dyDescent="0.25">
      <c r="A42" s="22">
        <f>+A40+1</f>
        <v>20</v>
      </c>
      <c r="C42" t="s">
        <v>488</v>
      </c>
      <c r="D42" s="526"/>
      <c r="E42" s="526"/>
      <c r="G42" s="4">
        <v>0</v>
      </c>
      <c r="H42" s="4">
        <v>0</v>
      </c>
      <c r="I42" s="4"/>
      <c r="J42" s="4"/>
      <c r="K42" s="4"/>
      <c r="L42" s="4"/>
      <c r="M42" s="4">
        <v>0</v>
      </c>
      <c r="N42" s="4">
        <v>0</v>
      </c>
    </row>
    <row r="43" spans="1:14" x14ac:dyDescent="0.25">
      <c r="A43" s="22">
        <f>+A42+1</f>
        <v>21</v>
      </c>
      <c r="C43" t="s">
        <v>489</v>
      </c>
      <c r="D43" s="526" t="str">
        <f>CONCATENATE("(Line ", A39, " ÷ Line ", A40, " ) × Line ", A42)</f>
        <v>(Line 18 ÷ Line 19 ) × Line 20</v>
      </c>
      <c r="E43" s="526"/>
      <c r="G43" s="4" t="e">
        <f>+G39/G40*G42</f>
        <v>#REF!</v>
      </c>
      <c r="H43" s="4" t="e">
        <f>+H39/H40*H42</f>
        <v>#REF!</v>
      </c>
      <c r="I43" s="4"/>
      <c r="J43" s="4"/>
      <c r="K43" s="4"/>
      <c r="L43" s="4"/>
      <c r="M43" s="4" t="e">
        <f>+M39/M40*M42</f>
        <v>#REF!</v>
      </c>
      <c r="N43" s="4" t="e">
        <f>+N39/N40*N42</f>
        <v>#REF!</v>
      </c>
    </row>
    <row r="44" spans="1:14" x14ac:dyDescent="0.25">
      <c r="A44" s="22">
        <f>+A43+1</f>
        <v>22</v>
      </c>
      <c r="C44" t="s">
        <v>490</v>
      </c>
      <c r="D44" s="526" t="str">
        <f>CONCATENATE("(Line ", A38, " ÷ Line ", A40, " ) × Line ", A42)</f>
        <v>(Line 17 ÷ Line 19 ) × Line 20</v>
      </c>
      <c r="E44" s="526"/>
      <c r="G44" s="4" t="e">
        <f>+G38/G40*G42</f>
        <v>#REF!</v>
      </c>
      <c r="H44" s="4" t="e">
        <f>+H38/H40*H42</f>
        <v>#REF!</v>
      </c>
      <c r="I44" s="4"/>
      <c r="J44" s="4"/>
      <c r="K44" s="4"/>
      <c r="L44" s="4"/>
      <c r="M44" s="4" t="e">
        <f>+M38/M40*M42</f>
        <v>#REF!</v>
      </c>
      <c r="N44" s="4" t="e">
        <f>+N38/N40*N42</f>
        <v>#REF!</v>
      </c>
    </row>
    <row r="45" spans="1:14" x14ac:dyDescent="0.25">
      <c r="A45" s="22">
        <f>+A44+1</f>
        <v>23</v>
      </c>
      <c r="C45" t="s">
        <v>200</v>
      </c>
      <c r="D45" s="526"/>
      <c r="E45" s="526"/>
      <c r="G45" s="24">
        <v>0.21</v>
      </c>
      <c r="H45" s="24">
        <v>0.21</v>
      </c>
      <c r="I45" s="24"/>
      <c r="J45" s="24"/>
      <c r="K45" s="24"/>
      <c r="L45" s="24"/>
      <c r="M45" s="24">
        <v>0.21</v>
      </c>
      <c r="N45" s="24">
        <v>0.21</v>
      </c>
    </row>
    <row r="46" spans="1:14" x14ac:dyDescent="0.25">
      <c r="A46" s="22">
        <f>+A45+1</f>
        <v>24</v>
      </c>
      <c r="C46" t="s">
        <v>215</v>
      </c>
      <c r="D46" s="526" t="str">
        <f>CONCATENATE("Line ", A44, " × Line ", A45)</f>
        <v>Line 22 × Line 23</v>
      </c>
      <c r="E46" s="526"/>
      <c r="G46" s="4" t="e">
        <f>+G44*G45</f>
        <v>#REF!</v>
      </c>
      <c r="H46" s="4" t="e">
        <f>+H44*H45</f>
        <v>#REF!</v>
      </c>
      <c r="I46" s="4"/>
      <c r="J46" s="4"/>
      <c r="K46" s="4"/>
      <c r="L46" s="4"/>
      <c r="M46" s="4" t="e">
        <f>+M44*M45</f>
        <v>#REF!</v>
      </c>
      <c r="N46" s="4" t="e">
        <f>+N44*N45</f>
        <v>#REF!</v>
      </c>
    </row>
    <row r="47" spans="1:14" x14ac:dyDescent="0.25">
      <c r="G47" s="4"/>
      <c r="H47" s="4"/>
      <c r="I47" s="4"/>
      <c r="J47" s="4"/>
      <c r="K47" s="4"/>
      <c r="L47" s="4"/>
      <c r="M47" s="4"/>
      <c r="N47" s="4"/>
    </row>
    <row r="48" spans="1:14" x14ac:dyDescent="0.25">
      <c r="A48" s="22">
        <f>+A46+1</f>
        <v>25</v>
      </c>
      <c r="C48" t="s">
        <v>216</v>
      </c>
      <c r="D48" s="526" t="str">
        <f>CONCATENATE("Line ",A23," + Line ",A46)</f>
        <v>Line 7 + Line 24</v>
      </c>
      <c r="E48" s="526"/>
      <c r="G48" s="4" t="e">
        <f>+G46+G23</f>
        <v>#REF!</v>
      </c>
      <c r="H48" s="4" t="e">
        <f>+H46+H23</f>
        <v>#REF!</v>
      </c>
      <c r="I48" s="4"/>
      <c r="J48" s="4"/>
      <c r="K48" s="4"/>
      <c r="L48" s="4"/>
      <c r="M48" s="4" t="e">
        <f>+M46+M23</f>
        <v>#REF!</v>
      </c>
      <c r="N48" s="4" t="e">
        <f>+N46+N23</f>
        <v>#REF!</v>
      </c>
    </row>
    <row r="50" spans="1:14" x14ac:dyDescent="0.25">
      <c r="D50" s="22" t="s">
        <v>165</v>
      </c>
      <c r="E50" s="22" t="s">
        <v>217</v>
      </c>
      <c r="G50" s="22" t="s">
        <v>218</v>
      </c>
      <c r="H50" s="22" t="s">
        <v>219</v>
      </c>
      <c r="I50" s="22"/>
      <c r="J50" s="22"/>
      <c r="K50" s="22"/>
      <c r="L50" s="22"/>
      <c r="M50" s="22" t="s">
        <v>218</v>
      </c>
      <c r="N50" s="22" t="s">
        <v>219</v>
      </c>
    </row>
    <row r="51" spans="1:14" x14ac:dyDescent="0.25">
      <c r="C51" t="s">
        <v>220</v>
      </c>
      <c r="D51" s="5" t="s">
        <v>221</v>
      </c>
      <c r="E51" s="5" t="s">
        <v>222</v>
      </c>
      <c r="F51" s="22"/>
      <c r="G51" s="5" t="str">
        <f>+G14</f>
        <v>CY24</v>
      </c>
      <c r="H51" s="5" t="str">
        <f>+H14</f>
        <v>CY25</v>
      </c>
      <c r="I51" s="22"/>
      <c r="J51" s="22"/>
      <c r="K51" s="22"/>
      <c r="L51" s="22"/>
      <c r="M51" s="22" t="str">
        <f>+M14</f>
        <v>CY24</v>
      </c>
      <c r="N51" s="22" t="str">
        <f>+N14</f>
        <v>CY25</v>
      </c>
    </row>
    <row r="52" spans="1:14" x14ac:dyDescent="0.25">
      <c r="A52" s="22">
        <f>+A48+1</f>
        <v>26</v>
      </c>
      <c r="C52" t="s">
        <v>223</v>
      </c>
      <c r="D52" s="22">
        <v>31</v>
      </c>
      <c r="E52" s="3">
        <f>SUM(D53:D63)/D64</f>
        <v>0.91506849315068495</v>
      </c>
      <c r="G52" s="4" t="e">
        <f>$G$48/12*E52</f>
        <v>#REF!</v>
      </c>
      <c r="H52" s="4" t="e">
        <f t="shared" ref="H52:H63" si="1">$H$48/12*E52</f>
        <v>#REF!</v>
      </c>
      <c r="I52" s="4"/>
      <c r="J52" s="15"/>
      <c r="K52" s="4"/>
      <c r="L52" s="4"/>
      <c r="M52" s="4" t="e">
        <f>M$48/12*$E52</f>
        <v>#REF!</v>
      </c>
      <c r="N52" s="4" t="e">
        <f>N$48/12*$E52</f>
        <v>#REF!</v>
      </c>
    </row>
    <row r="53" spans="1:14" x14ac:dyDescent="0.25">
      <c r="A53" s="22">
        <f t="shared" ref="A53:A64" si="2">+A52+1</f>
        <v>27</v>
      </c>
      <c r="C53" t="s">
        <v>224</v>
      </c>
      <c r="D53" s="22">
        <v>28</v>
      </c>
      <c r="E53" s="3">
        <f>SUM(D54:D63)/D64</f>
        <v>0.83835616438356164</v>
      </c>
      <c r="G53" s="4" t="e">
        <f t="shared" ref="G53:G63" si="3">$G$48/12*E53</f>
        <v>#REF!</v>
      </c>
      <c r="H53" s="4" t="e">
        <f t="shared" si="1"/>
        <v>#REF!</v>
      </c>
      <c r="I53" s="4"/>
      <c r="K53" s="4"/>
      <c r="L53" s="4"/>
      <c r="M53" s="4" t="e">
        <f t="shared" ref="M53:N63" si="4">M$48/12*$E53</f>
        <v>#REF!</v>
      </c>
      <c r="N53" s="4" t="e">
        <f t="shared" si="4"/>
        <v>#REF!</v>
      </c>
    </row>
    <row r="54" spans="1:14" x14ac:dyDescent="0.25">
      <c r="A54" s="22">
        <f t="shared" si="2"/>
        <v>28</v>
      </c>
      <c r="C54" t="s">
        <v>225</v>
      </c>
      <c r="D54" s="22">
        <v>31</v>
      </c>
      <c r="E54" s="3">
        <f>SUM(D55:D63)/D64</f>
        <v>0.75342465753424659</v>
      </c>
      <c r="G54" s="4" t="e">
        <f t="shared" si="3"/>
        <v>#REF!</v>
      </c>
      <c r="H54" s="4" t="e">
        <f t="shared" si="1"/>
        <v>#REF!</v>
      </c>
      <c r="I54" s="4"/>
      <c r="K54" s="4"/>
      <c r="L54" s="4"/>
      <c r="M54" s="4" t="e">
        <f t="shared" si="4"/>
        <v>#REF!</v>
      </c>
      <c r="N54" s="4" t="e">
        <f t="shared" si="4"/>
        <v>#REF!</v>
      </c>
    </row>
    <row r="55" spans="1:14" x14ac:dyDescent="0.25">
      <c r="A55" s="22">
        <f t="shared" si="2"/>
        <v>29</v>
      </c>
      <c r="C55" s="15" t="s">
        <v>226</v>
      </c>
      <c r="D55" s="22">
        <v>30</v>
      </c>
      <c r="E55" s="3">
        <f>SUM(D56:D63)/D64</f>
        <v>0.67123287671232879</v>
      </c>
      <c r="G55" s="4" t="e">
        <f t="shared" si="3"/>
        <v>#REF!</v>
      </c>
      <c r="H55" s="4" t="e">
        <f t="shared" si="1"/>
        <v>#REF!</v>
      </c>
      <c r="I55" s="4"/>
      <c r="K55" s="4"/>
      <c r="L55" s="4"/>
      <c r="M55" s="4" t="e">
        <f t="shared" si="4"/>
        <v>#REF!</v>
      </c>
      <c r="N55" s="4" t="e">
        <f t="shared" si="4"/>
        <v>#REF!</v>
      </c>
    </row>
    <row r="56" spans="1:14" x14ac:dyDescent="0.25">
      <c r="A56" s="22">
        <f t="shared" si="2"/>
        <v>30</v>
      </c>
      <c r="C56" t="s">
        <v>227</v>
      </c>
      <c r="D56" s="22">
        <v>31</v>
      </c>
      <c r="E56" s="3">
        <f>SUM(D57:D63)/D64</f>
        <v>0.58630136986301373</v>
      </c>
      <c r="G56" s="4" t="e">
        <f t="shared" si="3"/>
        <v>#REF!</v>
      </c>
      <c r="H56" s="4" t="e">
        <f t="shared" si="1"/>
        <v>#REF!</v>
      </c>
      <c r="I56" s="4"/>
      <c r="K56" s="4"/>
      <c r="L56" s="4"/>
      <c r="M56" s="4" t="e">
        <f t="shared" si="4"/>
        <v>#REF!</v>
      </c>
      <c r="N56" s="4" t="e">
        <f t="shared" si="4"/>
        <v>#REF!</v>
      </c>
    </row>
    <row r="57" spans="1:14" x14ac:dyDescent="0.25">
      <c r="A57" s="22">
        <f t="shared" si="2"/>
        <v>31</v>
      </c>
      <c r="C57" t="s">
        <v>228</v>
      </c>
      <c r="D57" s="22">
        <v>30</v>
      </c>
      <c r="E57" s="3">
        <f>SUM(D58:D63)/D64</f>
        <v>0.50410958904109593</v>
      </c>
      <c r="G57" s="4" t="e">
        <f t="shared" si="3"/>
        <v>#REF!</v>
      </c>
      <c r="H57" s="4" t="e">
        <f t="shared" si="1"/>
        <v>#REF!</v>
      </c>
      <c r="I57" s="4"/>
      <c r="K57" s="4"/>
      <c r="L57" s="4"/>
      <c r="M57" s="4" t="e">
        <f t="shared" si="4"/>
        <v>#REF!</v>
      </c>
      <c r="N57" s="4" t="e">
        <f t="shared" si="4"/>
        <v>#REF!</v>
      </c>
    </row>
    <row r="58" spans="1:14" x14ac:dyDescent="0.25">
      <c r="A58" s="22">
        <f t="shared" si="2"/>
        <v>32</v>
      </c>
      <c r="C58" t="s">
        <v>229</v>
      </c>
      <c r="D58" s="22">
        <v>31</v>
      </c>
      <c r="E58" s="3">
        <f>SUM(D59:D63)/D64</f>
        <v>0.41917808219178082</v>
      </c>
      <c r="G58" s="4" t="e">
        <f t="shared" si="3"/>
        <v>#REF!</v>
      </c>
      <c r="H58" s="4" t="e">
        <f t="shared" si="1"/>
        <v>#REF!</v>
      </c>
      <c r="I58" s="4"/>
      <c r="K58" s="4"/>
      <c r="L58" s="4"/>
      <c r="M58" s="4" t="e">
        <f t="shared" si="4"/>
        <v>#REF!</v>
      </c>
      <c r="N58" s="4" t="e">
        <f t="shared" si="4"/>
        <v>#REF!</v>
      </c>
    </row>
    <row r="59" spans="1:14" x14ac:dyDescent="0.25">
      <c r="A59" s="22">
        <f t="shared" si="2"/>
        <v>33</v>
      </c>
      <c r="C59" t="s">
        <v>230</v>
      </c>
      <c r="D59" s="22">
        <v>31</v>
      </c>
      <c r="E59" s="3">
        <f>SUM(D60:D63)/D64</f>
        <v>0.33424657534246577</v>
      </c>
      <c r="G59" s="4" t="e">
        <f t="shared" si="3"/>
        <v>#REF!</v>
      </c>
      <c r="H59" s="4" t="e">
        <f t="shared" si="1"/>
        <v>#REF!</v>
      </c>
      <c r="I59" s="4"/>
      <c r="K59" s="4"/>
      <c r="L59" s="4"/>
      <c r="M59" s="4" t="e">
        <f t="shared" si="4"/>
        <v>#REF!</v>
      </c>
      <c r="N59" s="4" t="e">
        <f t="shared" si="4"/>
        <v>#REF!</v>
      </c>
    </row>
    <row r="60" spans="1:14" x14ac:dyDescent="0.25">
      <c r="A60" s="22">
        <f t="shared" si="2"/>
        <v>34</v>
      </c>
      <c r="C60" t="s">
        <v>231</v>
      </c>
      <c r="D60" s="22">
        <v>30</v>
      </c>
      <c r="E60" s="3">
        <f>SUM(D61:D63)/D64</f>
        <v>0.25205479452054796</v>
      </c>
      <c r="G60" s="4" t="e">
        <f t="shared" si="3"/>
        <v>#REF!</v>
      </c>
      <c r="H60" s="4" t="e">
        <f t="shared" si="1"/>
        <v>#REF!</v>
      </c>
      <c r="I60" s="4"/>
      <c r="K60" s="4"/>
      <c r="L60" s="4"/>
      <c r="M60" s="4" t="e">
        <f t="shared" si="4"/>
        <v>#REF!</v>
      </c>
      <c r="N60" s="4" t="e">
        <f t="shared" si="4"/>
        <v>#REF!</v>
      </c>
    </row>
    <row r="61" spans="1:14" x14ac:dyDescent="0.25">
      <c r="A61" s="22">
        <f t="shared" si="2"/>
        <v>35</v>
      </c>
      <c r="C61" t="s">
        <v>232</v>
      </c>
      <c r="D61" s="22">
        <v>31</v>
      </c>
      <c r="E61" s="3">
        <f>SUM(D62:D63)/D64</f>
        <v>0.16712328767123288</v>
      </c>
      <c r="G61" s="4" t="e">
        <f t="shared" si="3"/>
        <v>#REF!</v>
      </c>
      <c r="H61" s="4" t="e">
        <f t="shared" si="1"/>
        <v>#REF!</v>
      </c>
      <c r="I61" s="4"/>
      <c r="K61" s="4"/>
      <c r="L61" s="4"/>
      <c r="M61" s="4" t="e">
        <f t="shared" si="4"/>
        <v>#REF!</v>
      </c>
      <c r="N61" s="4" t="e">
        <f t="shared" si="4"/>
        <v>#REF!</v>
      </c>
    </row>
    <row r="62" spans="1:14" x14ac:dyDescent="0.25">
      <c r="A62" s="22">
        <f t="shared" si="2"/>
        <v>36</v>
      </c>
      <c r="C62" t="s">
        <v>233</v>
      </c>
      <c r="D62" s="22">
        <v>30</v>
      </c>
      <c r="E62" s="3">
        <f>SUM(D63:D63)/D64</f>
        <v>8.4931506849315067E-2</v>
      </c>
      <c r="G62" s="4" t="e">
        <f t="shared" si="3"/>
        <v>#REF!</v>
      </c>
      <c r="H62" s="4" t="e">
        <f t="shared" si="1"/>
        <v>#REF!</v>
      </c>
      <c r="I62" s="4"/>
      <c r="K62" s="4"/>
      <c r="L62" s="4"/>
      <c r="M62" s="4" t="e">
        <f t="shared" si="4"/>
        <v>#REF!</v>
      </c>
      <c r="N62" s="4" t="e">
        <f t="shared" si="4"/>
        <v>#REF!</v>
      </c>
    </row>
    <row r="63" spans="1:14" x14ac:dyDescent="0.25">
      <c r="A63" s="22">
        <f t="shared" si="2"/>
        <v>37</v>
      </c>
      <c r="C63" t="s">
        <v>234</v>
      </c>
      <c r="D63" s="22">
        <v>31</v>
      </c>
      <c r="E63" s="3">
        <v>0</v>
      </c>
      <c r="G63" s="4" t="e">
        <f t="shared" si="3"/>
        <v>#REF!</v>
      </c>
      <c r="H63" s="4" t="e">
        <f t="shared" si="1"/>
        <v>#REF!</v>
      </c>
      <c r="I63" s="4"/>
      <c r="K63" s="4"/>
      <c r="L63" s="4"/>
      <c r="M63" s="4" t="e">
        <f t="shared" si="4"/>
        <v>#REF!</v>
      </c>
      <c r="N63" s="4" t="e">
        <f t="shared" si="4"/>
        <v>#REF!</v>
      </c>
    </row>
    <row r="64" spans="1:14" x14ac:dyDescent="0.25">
      <c r="A64" s="22">
        <f t="shared" si="2"/>
        <v>38</v>
      </c>
      <c r="C64" t="s">
        <v>235</v>
      </c>
      <c r="D64" s="22">
        <f>SUM(D52:D63)</f>
        <v>365</v>
      </c>
      <c r="E64" s="3"/>
      <c r="G64" s="4" t="e">
        <f>SUM(G52:G63)</f>
        <v>#REF!</v>
      </c>
      <c r="H64" s="4" t="e">
        <f>SUM(H52:H63)</f>
        <v>#REF!</v>
      </c>
      <c r="I64" s="4"/>
      <c r="J64" s="4"/>
      <c r="K64" s="4"/>
      <c r="L64" s="4"/>
      <c r="M64" s="4" t="e">
        <f>SUM(M52:M63)</f>
        <v>#REF!</v>
      </c>
      <c r="N64" s="4" t="e">
        <f>SUM(N52:N63)</f>
        <v>#REF!</v>
      </c>
    </row>
    <row r="65" spans="1:14" x14ac:dyDescent="0.25">
      <c r="E65" s="1"/>
    </row>
    <row r="66" spans="1:14" x14ac:dyDescent="0.25">
      <c r="A66" s="22">
        <f>+A64+1</f>
        <v>39</v>
      </c>
      <c r="C66" t="s">
        <v>236</v>
      </c>
      <c r="D66" s="526" t="str">
        <f>CONCATENATE("Line ", A48)</f>
        <v>Line 25</v>
      </c>
      <c r="E66" s="526"/>
      <c r="G66" s="4" t="e">
        <f>G48</f>
        <v>#REF!</v>
      </c>
      <c r="H66" s="4" t="e">
        <f>H48</f>
        <v>#REF!</v>
      </c>
      <c r="I66" s="4"/>
      <c r="J66" s="4"/>
      <c r="K66" s="4"/>
      <c r="L66" s="4"/>
      <c r="M66" s="4" t="e">
        <f>M48</f>
        <v>#REF!</v>
      </c>
      <c r="N66" s="4" t="e">
        <f>N48</f>
        <v>#REF!</v>
      </c>
    </row>
    <row r="67" spans="1:14" x14ac:dyDescent="0.25">
      <c r="A67" s="22">
        <f>+A66+1</f>
        <v>40</v>
      </c>
      <c r="C67" t="s">
        <v>237</v>
      </c>
      <c r="D67" s="526" t="str">
        <f>CONCATENATE("Line ",A66," × 50%")</f>
        <v>Line 39 × 50%</v>
      </c>
      <c r="E67" s="526"/>
      <c r="G67" s="4" t="e">
        <f>G66*0.5</f>
        <v>#REF!</v>
      </c>
      <c r="H67" s="4" t="e">
        <f>H66*0.5</f>
        <v>#REF!</v>
      </c>
      <c r="I67" s="4"/>
      <c r="J67" s="4"/>
      <c r="K67" s="4"/>
      <c r="L67" s="4"/>
      <c r="M67" s="4" t="e">
        <f>M66*0.5</f>
        <v>#REF!</v>
      </c>
      <c r="N67" s="4" t="e">
        <f>N66*0.5</f>
        <v>#REF!</v>
      </c>
    </row>
    <row r="68" spans="1:14" x14ac:dyDescent="0.25">
      <c r="A68" s="22">
        <f>+A67+1</f>
        <v>41</v>
      </c>
      <c r="C68" t="s">
        <v>238</v>
      </c>
      <c r="D68" s="526" t="str">
        <f>CONCATENATE("Line ",A64," - Line ",A67)</f>
        <v>Line 38 - Line 40</v>
      </c>
      <c r="E68" s="526"/>
      <c r="G68" s="4" t="e">
        <f>+G64-G67</f>
        <v>#REF!</v>
      </c>
      <c r="H68" s="4" t="e">
        <f>+H64-H67</f>
        <v>#REF!</v>
      </c>
      <c r="I68" s="4"/>
      <c r="J68" s="4"/>
      <c r="K68" s="4"/>
      <c r="L68" s="4"/>
      <c r="M68" s="4" t="e">
        <f>+M64-M67</f>
        <v>#REF!</v>
      </c>
      <c r="N68" s="4" t="e">
        <f>+N64-N67</f>
        <v>#REF!</v>
      </c>
    </row>
    <row r="70" spans="1:14" x14ac:dyDescent="0.25">
      <c r="A70" s="6" t="s">
        <v>184</v>
      </c>
    </row>
    <row r="71" spans="1:14" x14ac:dyDescent="0.25">
      <c r="A71" s="10" t="str">
        <f>E50</f>
        <v>(d)</v>
      </c>
      <c r="C71" t="str">
        <f>CONCATENATE("Sum of remaining days in the year (Col ",D50,") ÷ 366")</f>
        <v>Sum of remaining days in the year (Col (c)) ÷ 366</v>
      </c>
    </row>
    <row r="72" spans="1:14" x14ac:dyDescent="0.25">
      <c r="A72" s="22" t="str">
        <f>CONCATENATE(G50," &amp; ",H50)</f>
        <v>(e) &amp; (f)</v>
      </c>
      <c r="C72" t="str">
        <f>CONCATENATE("Current Year Line ",A48," ÷ 12 × Current Month Col ",E50)</f>
        <v>Current Year Line 25 ÷ 12 × Current Month Col (d)</v>
      </c>
    </row>
    <row r="74" spans="1:14" x14ac:dyDescent="0.25">
      <c r="F74" s="100"/>
      <c r="G74" s="4"/>
    </row>
    <row r="75" spans="1:14" x14ac:dyDescent="0.25">
      <c r="F75" s="27"/>
      <c r="G75" s="67"/>
      <c r="J75" s="67"/>
      <c r="K75" s="67"/>
      <c r="L75" s="67"/>
    </row>
    <row r="76" spans="1:14" x14ac:dyDescent="0.25">
      <c r="F76" s="28"/>
      <c r="G76" s="10"/>
    </row>
    <row r="77" spans="1:14" x14ac:dyDescent="0.25">
      <c r="G77" s="95"/>
    </row>
  </sheetData>
  <mergeCells count="40">
    <mergeCell ref="D66:E66"/>
    <mergeCell ref="D67:E67"/>
    <mergeCell ref="D68:E68"/>
    <mergeCell ref="D42:E42"/>
    <mergeCell ref="D43:E43"/>
    <mergeCell ref="D44:E44"/>
    <mergeCell ref="D45:E45"/>
    <mergeCell ref="D46:E46"/>
    <mergeCell ref="D48:E48"/>
    <mergeCell ref="D41:E41"/>
    <mergeCell ref="D30:E30"/>
    <mergeCell ref="D31:E31"/>
    <mergeCell ref="D32:E32"/>
    <mergeCell ref="D33:E33"/>
    <mergeCell ref="D34:E34"/>
    <mergeCell ref="D35:E35"/>
    <mergeCell ref="D36:E36"/>
    <mergeCell ref="D37:E37"/>
    <mergeCell ref="D38:E38"/>
    <mergeCell ref="D39:E39"/>
    <mergeCell ref="D40:E40"/>
    <mergeCell ref="D29:E29"/>
    <mergeCell ref="D18:E18"/>
    <mergeCell ref="D19:E19"/>
    <mergeCell ref="D20:E20"/>
    <mergeCell ref="D21:E21"/>
    <mergeCell ref="D22:E22"/>
    <mergeCell ref="D23:E23"/>
    <mergeCell ref="D24:E24"/>
    <mergeCell ref="D25:E25"/>
    <mergeCell ref="D26:E26"/>
    <mergeCell ref="D27:E27"/>
    <mergeCell ref="D28:E28"/>
    <mergeCell ref="M12:N13"/>
    <mergeCell ref="D17:E17"/>
    <mergeCell ref="A13:G13"/>
    <mergeCell ref="A9:G9"/>
    <mergeCell ref="A10:G10"/>
    <mergeCell ref="A11:G11"/>
    <mergeCell ref="A12:G12"/>
  </mergeCells>
  <printOptions horizontalCentered="1"/>
  <pageMargins left="0.5" right="0.5" top="1.25" bottom="0.5" header="0.3" footer="0.3"/>
  <pageSetup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9E56-95EF-462E-B2EF-88B5EF76B16A}">
  <sheetPr>
    <tabColor rgb="FFFF0000"/>
    <pageSetUpPr fitToPage="1"/>
  </sheetPr>
  <dimension ref="A1:R85"/>
  <sheetViews>
    <sheetView workbookViewId="0"/>
  </sheetViews>
  <sheetFormatPr defaultColWidth="8.85546875" defaultRowHeight="15" x14ac:dyDescent="0.25"/>
  <cols>
    <col min="1" max="1" width="10.140625" style="10" bestFit="1" customWidth="1"/>
    <col min="2" max="3" width="2.42578125" style="15" customWidth="1"/>
    <col min="4" max="4" width="90.5703125" style="15" bestFit="1" customWidth="1"/>
    <col min="5" max="5" width="16.5703125" style="15" customWidth="1"/>
    <col min="6" max="6" width="2.42578125" style="15" customWidth="1"/>
    <col min="7" max="7" width="17.5703125" style="15" bestFit="1" customWidth="1"/>
    <col min="8" max="8" width="2.42578125" style="15" customWidth="1"/>
    <col min="9" max="9" width="16.5703125" style="15" customWidth="1"/>
    <col min="10" max="11" width="2.42578125" style="15" customWidth="1"/>
    <col min="12" max="12" width="17.5703125" style="15" bestFit="1" customWidth="1"/>
    <col min="13" max="13" width="15.42578125" style="15" customWidth="1"/>
    <col min="14" max="15" width="8.85546875" style="15"/>
    <col min="16" max="16" width="11.42578125" style="15" bestFit="1" customWidth="1"/>
    <col min="17" max="17" width="10.42578125" style="15" bestFit="1" customWidth="1"/>
    <col min="18" max="16384" width="8.85546875" style="15"/>
  </cols>
  <sheetData>
    <row r="1" spans="1:17" x14ac:dyDescent="0.25">
      <c r="J1" s="7" t="e">
        <f>#REF!</f>
        <v>#REF!</v>
      </c>
    </row>
    <row r="2" spans="1:17" x14ac:dyDescent="0.25">
      <c r="J2" s="7" t="e">
        <f>#REF!</f>
        <v>#REF!</v>
      </c>
    </row>
    <row r="3" spans="1:17" x14ac:dyDescent="0.25">
      <c r="J3" s="7" t="e">
        <f>#REF!</f>
        <v>#REF!</v>
      </c>
    </row>
    <row r="4" spans="1:17" x14ac:dyDescent="0.25">
      <c r="J4" s="7" t="e">
        <f>#REF!</f>
        <v>#REF!</v>
      </c>
    </row>
    <row r="5" spans="1:17" x14ac:dyDescent="0.25">
      <c r="J5" s="7" t="e">
        <f>#REF!</f>
        <v>#REF!</v>
      </c>
    </row>
    <row r="6" spans="1:17" x14ac:dyDescent="0.25">
      <c r="J6" s="7" t="e">
        <f>#REF!</f>
        <v>#REF!</v>
      </c>
    </row>
    <row r="8" spans="1:17" x14ac:dyDescent="0.25">
      <c r="A8" s="529" t="str">
        <f>[69]Index!H1</f>
        <v>The Narragansett Electric Company</v>
      </c>
      <c r="B8" s="529"/>
      <c r="C8" s="529"/>
      <c r="D8" s="529"/>
      <c r="E8" s="529"/>
      <c r="F8" s="529"/>
      <c r="G8" s="529"/>
      <c r="H8" s="529"/>
      <c r="I8" s="529"/>
      <c r="J8" s="529"/>
    </row>
    <row r="9" spans="1:17" x14ac:dyDescent="0.25">
      <c r="A9" s="529" t="str">
        <f>[69]Index!H2</f>
        <v>d/b/a Rhode Island Energy</v>
      </c>
      <c r="B9" s="529"/>
      <c r="C9" s="529"/>
      <c r="D9" s="529"/>
      <c r="E9" s="529"/>
      <c r="F9" s="529"/>
      <c r="G9" s="529"/>
      <c r="H9" s="529"/>
      <c r="I9" s="529"/>
      <c r="J9" s="529"/>
    </row>
    <row r="10" spans="1:17" x14ac:dyDescent="0.25">
      <c r="A10" s="529" t="e">
        <f>#REF!</f>
        <v>#REF!</v>
      </c>
      <c r="B10" s="529"/>
      <c r="C10" s="529"/>
      <c r="D10" s="529"/>
      <c r="E10" s="529"/>
      <c r="F10" s="529"/>
      <c r="G10" s="529"/>
      <c r="H10" s="529"/>
      <c r="I10" s="529"/>
      <c r="J10" s="529"/>
    </row>
    <row r="11" spans="1:17" x14ac:dyDescent="0.25">
      <c r="A11" s="529" t="str">
        <f>[69]Index!A10</f>
        <v>Annual Revenue Requirement Summary</v>
      </c>
      <c r="B11" s="529"/>
      <c r="C11" s="529"/>
      <c r="D11" s="529"/>
      <c r="E11" s="529"/>
      <c r="F11" s="529"/>
      <c r="G11" s="529"/>
      <c r="H11" s="529"/>
      <c r="I11" s="529"/>
      <c r="J11" s="529"/>
    </row>
    <row r="13" spans="1:17" s="10" customFormat="1" x14ac:dyDescent="0.25">
      <c r="E13" s="84" t="s">
        <v>2</v>
      </c>
      <c r="F13" s="15"/>
      <c r="G13" s="84" t="s">
        <v>162</v>
      </c>
      <c r="H13" s="84"/>
      <c r="I13" s="84" t="s">
        <v>6</v>
      </c>
      <c r="J13" s="84"/>
    </row>
    <row r="14" spans="1:17" s="10" customFormat="1" x14ac:dyDescent="0.25">
      <c r="E14" s="84" t="s">
        <v>3</v>
      </c>
      <c r="G14" s="84" t="s">
        <v>3</v>
      </c>
      <c r="H14" s="84"/>
      <c r="I14" s="84" t="s">
        <v>3</v>
      </c>
      <c r="J14" s="84"/>
    </row>
    <row r="15" spans="1:17" s="10" customFormat="1" x14ac:dyDescent="0.25">
      <c r="A15" s="10" t="s">
        <v>163</v>
      </c>
      <c r="E15" s="64">
        <v>2024</v>
      </c>
      <c r="F15" s="64"/>
      <c r="G15" s="64">
        <v>2024</v>
      </c>
      <c r="H15" s="64"/>
      <c r="I15" s="64">
        <v>2024</v>
      </c>
      <c r="J15" s="64"/>
      <c r="L15" s="23"/>
      <c r="M15" s="96"/>
      <c r="N15" s="96"/>
      <c r="O15" s="96"/>
      <c r="P15" s="96"/>
      <c r="Q15" s="96"/>
    </row>
    <row r="16" spans="1:17" s="10" customFormat="1" x14ac:dyDescent="0.25">
      <c r="A16" s="10" t="s">
        <v>164</v>
      </c>
      <c r="E16" s="10" t="s">
        <v>9</v>
      </c>
      <c r="G16" s="10" t="s">
        <v>10</v>
      </c>
      <c r="I16" s="10" t="s">
        <v>165</v>
      </c>
      <c r="N16" s="96"/>
      <c r="O16" s="96"/>
      <c r="P16" s="96"/>
      <c r="Q16" s="96"/>
    </row>
    <row r="17" spans="1:18" s="10" customFormat="1" x14ac:dyDescent="0.25">
      <c r="L17" s="96"/>
      <c r="M17" s="96"/>
      <c r="N17" s="96"/>
      <c r="O17" s="96"/>
      <c r="P17" s="96"/>
      <c r="Q17" s="96"/>
    </row>
    <row r="18" spans="1:18" x14ac:dyDescent="0.25">
      <c r="C18" s="26" t="s">
        <v>166</v>
      </c>
      <c r="D18" s="26"/>
      <c r="L18" s="96"/>
      <c r="M18" s="96"/>
      <c r="N18" s="96"/>
      <c r="O18" s="96"/>
      <c r="P18" s="96"/>
      <c r="Q18" s="96"/>
    </row>
    <row r="19" spans="1:18" x14ac:dyDescent="0.25">
      <c r="A19" s="10">
        <v>1</v>
      </c>
      <c r="D19" s="133" t="s">
        <v>167</v>
      </c>
      <c r="E19" s="16">
        <v>0</v>
      </c>
      <c r="G19" s="16">
        <v>0</v>
      </c>
      <c r="H19" s="16"/>
      <c r="I19" s="16">
        <f>+G19-E19</f>
        <v>0</v>
      </c>
      <c r="J19" s="16"/>
      <c r="L19" s="162"/>
      <c r="P19" s="38"/>
    </row>
    <row r="20" spans="1:18" x14ac:dyDescent="0.25">
      <c r="E20" s="16"/>
      <c r="G20" s="16"/>
      <c r="H20" s="16"/>
      <c r="I20" s="16"/>
      <c r="J20" s="16"/>
    </row>
    <row r="21" spans="1:18" x14ac:dyDescent="0.25">
      <c r="C21" s="26" t="s">
        <v>5</v>
      </c>
      <c r="E21" s="40"/>
      <c r="F21" s="40"/>
      <c r="G21" s="40"/>
      <c r="H21" s="16"/>
      <c r="I21" s="16"/>
      <c r="J21" s="16"/>
      <c r="L21" s="40"/>
      <c r="M21" s="38"/>
    </row>
    <row r="22" spans="1:18" x14ac:dyDescent="0.25">
      <c r="E22" s="16"/>
      <c r="F22" s="16"/>
      <c r="G22" s="16"/>
      <c r="H22" s="16"/>
      <c r="I22" s="16"/>
      <c r="J22" s="16"/>
      <c r="L22" s="16"/>
    </row>
    <row r="23" spans="1:18" x14ac:dyDescent="0.25">
      <c r="A23" s="10">
        <f>A19+1</f>
        <v>2</v>
      </c>
      <c r="D23" s="15" t="s">
        <v>168</v>
      </c>
      <c r="E23" s="16">
        <v>362365.33886514977</v>
      </c>
      <c r="F23" s="16"/>
      <c r="G23" s="16" t="e">
        <f>+#REF!</f>
        <v>#REF!</v>
      </c>
      <c r="H23" s="16"/>
      <c r="I23" s="16" t="e">
        <f t="shared" ref="I23:I29" si="0">+G23-E23</f>
        <v>#REF!</v>
      </c>
      <c r="J23" s="16"/>
      <c r="K23" s="163"/>
      <c r="L23" s="16"/>
      <c r="M23" s="16"/>
      <c r="N23" s="163"/>
    </row>
    <row r="24" spans="1:18" x14ac:dyDescent="0.25">
      <c r="A24" s="10">
        <f t="shared" ref="A24:A29" si="1">A23+1</f>
        <v>3</v>
      </c>
      <c r="D24" s="15" t="s">
        <v>169</v>
      </c>
      <c r="E24" s="16">
        <v>405676.31133535254</v>
      </c>
      <c r="F24" s="16"/>
      <c r="G24" s="16" t="e">
        <f>+#REF!</f>
        <v>#REF!</v>
      </c>
      <c r="H24" s="16"/>
      <c r="I24" s="16" t="e">
        <f t="shared" si="0"/>
        <v>#REF!</v>
      </c>
      <c r="J24" s="16"/>
      <c r="K24" s="163"/>
      <c r="L24" s="16"/>
      <c r="M24" s="16"/>
      <c r="N24" s="163"/>
    </row>
    <row r="25" spans="1:18" x14ac:dyDescent="0.25">
      <c r="A25" s="10">
        <f t="shared" si="1"/>
        <v>4</v>
      </c>
      <c r="D25" s="15" t="s">
        <v>170</v>
      </c>
      <c r="E25" s="16">
        <v>9422591.5529559013</v>
      </c>
      <c r="F25" s="16"/>
      <c r="G25" s="16" t="e">
        <f>+#REF!</f>
        <v>#REF!</v>
      </c>
      <c r="H25" s="16"/>
      <c r="I25" s="16" t="e">
        <f t="shared" si="0"/>
        <v>#REF!</v>
      </c>
      <c r="J25" s="16"/>
      <c r="K25" s="163"/>
      <c r="L25" s="16"/>
      <c r="M25" s="16"/>
      <c r="N25" s="163"/>
      <c r="R25" s="38"/>
    </row>
    <row r="26" spans="1:18" x14ac:dyDescent="0.25">
      <c r="A26" s="10">
        <f t="shared" si="1"/>
        <v>5</v>
      </c>
      <c r="D26" s="15" t="s">
        <v>171</v>
      </c>
      <c r="E26" s="16">
        <v>8907969.598481195</v>
      </c>
      <c r="F26" s="16"/>
      <c r="G26" s="16" t="e">
        <f>+#REF!</f>
        <v>#REF!</v>
      </c>
      <c r="H26" s="16"/>
      <c r="I26" s="16" t="e">
        <f t="shared" si="0"/>
        <v>#REF!</v>
      </c>
      <c r="J26" s="16"/>
      <c r="K26" s="163"/>
      <c r="L26" s="16"/>
      <c r="M26" s="16"/>
      <c r="N26" s="163"/>
      <c r="O26" s="98"/>
      <c r="P26" s="98"/>
      <c r="Q26" s="107"/>
      <c r="R26" s="98"/>
    </row>
    <row r="27" spans="1:18" x14ac:dyDescent="0.25">
      <c r="A27" s="10">
        <f t="shared" si="1"/>
        <v>6</v>
      </c>
      <c r="D27" s="15" t="s">
        <v>172</v>
      </c>
      <c r="E27" s="16">
        <v>14293737.24464413</v>
      </c>
      <c r="F27" s="16"/>
      <c r="G27" s="16" t="e">
        <f>+#REF!</f>
        <v>#REF!</v>
      </c>
      <c r="H27" s="16"/>
      <c r="I27" s="16" t="e">
        <f t="shared" si="0"/>
        <v>#REF!</v>
      </c>
      <c r="J27" s="16"/>
      <c r="L27" s="16"/>
      <c r="M27" s="16"/>
      <c r="N27" s="163"/>
    </row>
    <row r="28" spans="1:18" x14ac:dyDescent="0.25">
      <c r="A28" s="10">
        <f t="shared" si="1"/>
        <v>7</v>
      </c>
      <c r="D28" s="15" t="s">
        <v>173</v>
      </c>
      <c r="E28" s="16">
        <v>12827683.024339166</v>
      </c>
      <c r="F28" s="16"/>
      <c r="G28" s="16" t="e">
        <f>+#REF!</f>
        <v>#REF!</v>
      </c>
      <c r="H28" s="16"/>
      <c r="I28" s="16" t="e">
        <f t="shared" si="0"/>
        <v>#REF!</v>
      </c>
      <c r="J28" s="16"/>
      <c r="L28" s="16"/>
      <c r="M28" s="16"/>
      <c r="N28" s="163"/>
    </row>
    <row r="29" spans="1:18" x14ac:dyDescent="0.25">
      <c r="A29" s="10">
        <f t="shared" si="1"/>
        <v>8</v>
      </c>
      <c r="D29" s="15" t="s">
        <v>174</v>
      </c>
      <c r="E29" s="16">
        <v>6096711.0697559565</v>
      </c>
      <c r="F29" s="16"/>
      <c r="G29" s="16" t="e">
        <f>+#REF!</f>
        <v>#REF!</v>
      </c>
      <c r="H29" s="16"/>
      <c r="I29" s="16" t="e">
        <f t="shared" si="0"/>
        <v>#REF!</v>
      </c>
      <c r="J29" s="16"/>
      <c r="L29" s="16"/>
      <c r="M29" s="16"/>
      <c r="N29" s="163"/>
    </row>
    <row r="30" spans="1:18" x14ac:dyDescent="0.25">
      <c r="E30" s="16"/>
      <c r="F30" s="16"/>
      <c r="G30" s="16"/>
      <c r="H30" s="16"/>
      <c r="I30" s="16"/>
      <c r="J30" s="16"/>
      <c r="L30" s="16"/>
      <c r="M30" s="16"/>
    </row>
    <row r="31" spans="1:18" x14ac:dyDescent="0.25">
      <c r="A31" s="10">
        <f>+A29+1</f>
        <v>9</v>
      </c>
      <c r="D31" s="15" t="s">
        <v>175</v>
      </c>
      <c r="E31" s="39">
        <f>SUM(E23:E29)</f>
        <v>52316734.140376851</v>
      </c>
      <c r="F31" s="16"/>
      <c r="G31" s="39" t="e">
        <f>SUM(G23:G29)</f>
        <v>#REF!</v>
      </c>
      <c r="H31" s="16"/>
      <c r="I31" s="39" t="e">
        <f>SUM(I23:I29)</f>
        <v>#REF!</v>
      </c>
      <c r="J31" s="16"/>
      <c r="K31" s="163"/>
      <c r="L31" s="16"/>
      <c r="M31" s="16"/>
    </row>
    <row r="32" spans="1:18" x14ac:dyDescent="0.25">
      <c r="E32" s="16"/>
      <c r="F32" s="16"/>
      <c r="G32" s="16"/>
      <c r="H32" s="16"/>
      <c r="I32" s="16"/>
      <c r="J32" s="16"/>
      <c r="L32" s="16"/>
      <c r="M32" s="16"/>
    </row>
    <row r="33" spans="1:14" x14ac:dyDescent="0.25">
      <c r="A33" s="10">
        <f>A31+1</f>
        <v>10</v>
      </c>
      <c r="D33" s="15" t="s">
        <v>176</v>
      </c>
      <c r="E33" s="16">
        <v>10806916.102678955</v>
      </c>
      <c r="F33" s="16"/>
      <c r="G33" s="16" t="e">
        <f>+#REF!*1000</f>
        <v>#REF!</v>
      </c>
      <c r="H33" s="16"/>
      <c r="I33" s="16" t="e">
        <f>+G33-E33</f>
        <v>#REF!</v>
      </c>
      <c r="J33" s="16"/>
      <c r="K33" s="163"/>
    </row>
    <row r="34" spans="1:14" x14ac:dyDescent="0.25">
      <c r="A34" s="10">
        <f>+A33+1</f>
        <v>11</v>
      </c>
      <c r="D34" s="15" t="s">
        <v>177</v>
      </c>
      <c r="E34" s="87"/>
      <c r="F34" s="16"/>
      <c r="G34" s="16" t="e">
        <f>SUM(#REF!)</f>
        <v>#REF!</v>
      </c>
      <c r="H34" s="16"/>
      <c r="I34" s="16" t="e">
        <f>+G34-E34</f>
        <v>#REF!</v>
      </c>
      <c r="J34" s="16"/>
      <c r="K34" s="163"/>
      <c r="L34" s="16"/>
      <c r="M34" s="16"/>
    </row>
    <row r="35" spans="1:14" x14ac:dyDescent="0.25">
      <c r="E35" s="16"/>
      <c r="F35" s="16"/>
      <c r="G35" s="16"/>
      <c r="H35" s="16"/>
      <c r="I35" s="16"/>
      <c r="J35" s="16"/>
      <c r="L35" s="16"/>
      <c r="M35" s="16"/>
    </row>
    <row r="36" spans="1:14" x14ac:dyDescent="0.25">
      <c r="A36" s="10">
        <f>A34+1</f>
        <v>12</v>
      </c>
      <c r="D36" s="6" t="s">
        <v>178</v>
      </c>
      <c r="E36" s="69">
        <f>SUM(E31:E35)</f>
        <v>63123650.243055806</v>
      </c>
      <c r="F36" s="16"/>
      <c r="G36" s="69" t="e">
        <f>SUM(G31:G35)</f>
        <v>#REF!</v>
      </c>
      <c r="H36" s="16"/>
      <c r="I36" s="69" t="e">
        <f>SUM(I31:I35)</f>
        <v>#REF!</v>
      </c>
      <c r="J36" s="16"/>
      <c r="K36" s="163"/>
      <c r="L36" s="61"/>
      <c r="M36" s="61"/>
    </row>
    <row r="37" spans="1:14" x14ac:dyDescent="0.25">
      <c r="E37" s="39"/>
      <c r="F37" s="16"/>
      <c r="G37" s="39"/>
      <c r="H37" s="16"/>
      <c r="I37" s="39"/>
      <c r="J37" s="16"/>
      <c r="L37" s="16"/>
      <c r="M37" s="16"/>
    </row>
    <row r="38" spans="1:14" x14ac:dyDescent="0.25">
      <c r="A38" s="10">
        <f>A36+1</f>
        <v>13</v>
      </c>
      <c r="D38" s="6" t="s">
        <v>179</v>
      </c>
      <c r="E38" s="69">
        <f>E19+E36</f>
        <v>63123650.243055806</v>
      </c>
      <c r="F38" s="16"/>
      <c r="G38" s="69" t="e">
        <f>G19+G36</f>
        <v>#REF!</v>
      </c>
      <c r="H38" s="16"/>
      <c r="I38" s="69" t="e">
        <f>I19+I36</f>
        <v>#REF!</v>
      </c>
      <c r="J38" s="16"/>
      <c r="K38" s="163"/>
      <c r="L38" s="61"/>
      <c r="M38" s="61"/>
    </row>
    <row r="39" spans="1:14" x14ac:dyDescent="0.25">
      <c r="D39" s="6"/>
      <c r="E39" s="61"/>
      <c r="F39" s="16"/>
      <c r="G39" s="61"/>
      <c r="H39" s="16"/>
      <c r="I39" s="61"/>
      <c r="J39" s="16"/>
      <c r="K39" s="163"/>
      <c r="L39" s="61"/>
      <c r="M39" s="61"/>
    </row>
    <row r="40" spans="1:14" x14ac:dyDescent="0.25">
      <c r="A40" s="10">
        <f>A38+1</f>
        <v>14</v>
      </c>
      <c r="D40" s="165" t="s">
        <v>180</v>
      </c>
      <c r="E40" s="61">
        <v>-4499962.5756039303</v>
      </c>
      <c r="F40" s="16"/>
      <c r="G40" s="61" t="e">
        <f>-#REF!</f>
        <v>#REF!</v>
      </c>
      <c r="H40" s="16"/>
      <c r="I40" s="61" t="e">
        <f>G40-E40</f>
        <v>#REF!</v>
      </c>
      <c r="J40" s="16"/>
      <c r="K40" s="163"/>
      <c r="L40" s="61"/>
      <c r="M40" s="61"/>
    </row>
    <row r="41" spans="1:14" x14ac:dyDescent="0.25">
      <c r="A41" s="10">
        <f>+A40+1</f>
        <v>15</v>
      </c>
      <c r="D41" s="165" t="s">
        <v>181</v>
      </c>
      <c r="E41" s="70"/>
      <c r="F41" s="16"/>
      <c r="G41" s="70" t="e">
        <f>-#REF!</f>
        <v>#REF!</v>
      </c>
      <c r="H41" s="16"/>
      <c r="I41" s="70" t="e">
        <f t="shared" ref="I41" si="2">G41-E41</f>
        <v>#REF!</v>
      </c>
      <c r="J41" s="16"/>
      <c r="K41" s="163"/>
      <c r="L41" s="61"/>
      <c r="M41" s="61"/>
    </row>
    <row r="42" spans="1:14" x14ac:dyDescent="0.25">
      <c r="D42" s="6"/>
      <c r="E42" s="61"/>
      <c r="F42" s="16"/>
      <c r="G42" s="61"/>
      <c r="H42" s="16"/>
      <c r="I42" s="61"/>
      <c r="J42" s="16"/>
      <c r="K42" s="163"/>
      <c r="L42" s="61"/>
      <c r="M42" s="61"/>
    </row>
    <row r="43" spans="1:14" ht="15.75" thickBot="1" x14ac:dyDescent="0.3">
      <c r="A43" s="10">
        <f>+A41+1</f>
        <v>16</v>
      </c>
      <c r="D43" s="6" t="s">
        <v>182</v>
      </c>
      <c r="E43" s="174">
        <f>E38+E40+E41</f>
        <v>58623687.667451873</v>
      </c>
      <c r="F43" s="175"/>
      <c r="G43" s="174" t="e">
        <f>G38+G40+G41</f>
        <v>#REF!</v>
      </c>
      <c r="H43" s="175"/>
      <c r="I43" s="174" t="e">
        <f>I38+I40+I41</f>
        <v>#REF!</v>
      </c>
      <c r="J43" s="16"/>
      <c r="K43" s="163"/>
      <c r="L43" s="61"/>
      <c r="M43" s="61"/>
    </row>
    <row r="44" spans="1:14" ht="15.75" thickTop="1" x14ac:dyDescent="0.25">
      <c r="E44" s="16"/>
      <c r="F44" s="16"/>
      <c r="G44" s="16"/>
      <c r="H44" s="16"/>
      <c r="I44" s="16"/>
      <c r="J44" s="16"/>
    </row>
    <row r="45" spans="1:14" x14ac:dyDescent="0.25">
      <c r="A45" s="10">
        <f>A43+1</f>
        <v>17</v>
      </c>
      <c r="D45" s="6" t="s">
        <v>183</v>
      </c>
      <c r="E45" s="16"/>
      <c r="F45" s="16"/>
      <c r="G45" s="61" t="e">
        <f>G43-E43</f>
        <v>#REF!</v>
      </c>
      <c r="H45" s="16"/>
      <c r="I45" s="16"/>
      <c r="J45" s="16"/>
      <c r="N45" s="163"/>
    </row>
    <row r="46" spans="1:14" x14ac:dyDescent="0.25">
      <c r="E46" s="16"/>
      <c r="F46" s="16"/>
      <c r="G46" s="40"/>
    </row>
    <row r="47" spans="1:14" x14ac:dyDescent="0.25">
      <c r="E47" s="40"/>
      <c r="F47" s="40"/>
      <c r="G47" s="86"/>
    </row>
    <row r="48" spans="1:14" x14ac:dyDescent="0.25">
      <c r="A48" s="14" t="s">
        <v>184</v>
      </c>
    </row>
    <row r="49" spans="1:14" ht="15" customHeight="1" x14ac:dyDescent="0.25">
      <c r="A49" s="10" t="str">
        <f>E16</f>
        <v>(a)</v>
      </c>
      <c r="C49" s="533" t="s">
        <v>185</v>
      </c>
      <c r="D49" s="533"/>
      <c r="E49" s="31"/>
      <c r="F49" s="31"/>
      <c r="G49" s="31"/>
      <c r="H49" s="31"/>
      <c r="I49" s="31"/>
      <c r="J49" s="31"/>
      <c r="L49" s="38"/>
      <c r="M49" s="38"/>
      <c r="N49" s="163"/>
    </row>
    <row r="50" spans="1:14" x14ac:dyDescent="0.25">
      <c r="C50" s="14"/>
      <c r="D50" s="85"/>
      <c r="E50" s="85"/>
      <c r="F50" s="85"/>
      <c r="G50" s="85"/>
      <c r="H50" s="85"/>
      <c r="I50" s="85"/>
      <c r="J50" s="85"/>
      <c r="L50" s="164"/>
    </row>
    <row r="51" spans="1:14" x14ac:dyDescent="0.25">
      <c r="A51" s="15" t="s">
        <v>186</v>
      </c>
    </row>
    <row r="52" spans="1:14" x14ac:dyDescent="0.25">
      <c r="A52" s="10">
        <f t="shared" ref="A52:A58" si="3">A23</f>
        <v>2</v>
      </c>
      <c r="C52" s="15" t="e">
        <f>CONCATENATE(#REF!,", Line ",#REF!,", Col. ",#REF!)</f>
        <v>#REF!</v>
      </c>
      <c r="M52" s="38"/>
      <c r="N52" s="163"/>
    </row>
    <row r="53" spans="1:14" x14ac:dyDescent="0.25">
      <c r="A53" s="10">
        <f t="shared" si="3"/>
        <v>3</v>
      </c>
      <c r="C53" s="15" t="e">
        <f>CONCATENATE(#REF!,", Line ",#REF!,", Col. ",#REF!)</f>
        <v>#REF!</v>
      </c>
      <c r="M53" s="38"/>
      <c r="N53" s="163"/>
    </row>
    <row r="54" spans="1:14" x14ac:dyDescent="0.25">
      <c r="A54" s="10">
        <f t="shared" si="3"/>
        <v>4</v>
      </c>
      <c r="C54" s="15" t="e">
        <f>CONCATENATE(#REF!,", Line ",#REF!,", Col. ",#REF!)</f>
        <v>#REF!</v>
      </c>
      <c r="M54" s="38"/>
      <c r="N54" s="163"/>
    </row>
    <row r="55" spans="1:14" x14ac:dyDescent="0.25">
      <c r="A55" s="10">
        <f t="shared" si="3"/>
        <v>5</v>
      </c>
      <c r="C55" s="15" t="e">
        <f>CONCATENATE(#REF!,", Line ",#REF!,", Col. ",#REF!)</f>
        <v>#REF!</v>
      </c>
      <c r="L55" s="38"/>
      <c r="M55" s="38"/>
      <c r="N55" s="163"/>
    </row>
    <row r="56" spans="1:14" x14ac:dyDescent="0.25">
      <c r="A56" s="10">
        <f t="shared" si="3"/>
        <v>6</v>
      </c>
      <c r="C56" s="15" t="e">
        <f>CONCATENATE(#REF!,", Line ",#REF!,", Col. ",#REF!)</f>
        <v>#REF!</v>
      </c>
      <c r="L56" s="38"/>
      <c r="M56" s="38"/>
      <c r="N56" s="163"/>
    </row>
    <row r="57" spans="1:14" x14ac:dyDescent="0.25">
      <c r="A57" s="10">
        <f t="shared" si="3"/>
        <v>7</v>
      </c>
      <c r="C57" s="15" t="e">
        <f>CONCATENATE(#REF!,", Line ",#REF!,", Col. ",#REF!)</f>
        <v>#REF!</v>
      </c>
      <c r="L57" s="38"/>
      <c r="M57" s="38"/>
      <c r="N57" s="163"/>
    </row>
    <row r="58" spans="1:14" x14ac:dyDescent="0.25">
      <c r="A58" s="10">
        <f t="shared" si="3"/>
        <v>8</v>
      </c>
      <c r="C58" s="15" t="e">
        <f>CONCATENATE(#REF!,", Line ",#REF!,", Col. ",#REF!)</f>
        <v>#REF!</v>
      </c>
      <c r="L58" s="38"/>
      <c r="M58" s="38"/>
      <c r="N58" s="163"/>
    </row>
    <row r="59" spans="1:14" x14ac:dyDescent="0.25">
      <c r="A59" s="10">
        <f>A31</f>
        <v>9</v>
      </c>
      <c r="C59" s="15" t="str">
        <f>CONCATENATE("Sum of Lines ",A23," through ",A29)</f>
        <v>Sum of Lines 2 through 8</v>
      </c>
      <c r="L59" s="38"/>
      <c r="M59" s="38"/>
      <c r="N59" s="163"/>
    </row>
    <row r="60" spans="1:14" x14ac:dyDescent="0.25">
      <c r="A60" s="10">
        <f>A33</f>
        <v>10</v>
      </c>
      <c r="C60" s="15" t="e">
        <f>CONCATENATE(#REF!,", Line ",#REF!,", Column ",#REF!, " x 1,000")</f>
        <v>#REF!</v>
      </c>
      <c r="L60" s="38"/>
      <c r="M60" s="38"/>
      <c r="N60" s="163"/>
    </row>
    <row r="61" spans="1:14" x14ac:dyDescent="0.25">
      <c r="A61" s="10">
        <f>A34</f>
        <v>11</v>
      </c>
      <c r="C61" s="15" t="e">
        <f xml:space="preserve"> CONCATENATE(#REF!,", Line ",#REF!,", Column ",#REF!, " &amp; ",#REF!)</f>
        <v>#REF!</v>
      </c>
      <c r="L61" s="38"/>
      <c r="N61" s="163"/>
    </row>
    <row r="62" spans="1:14" x14ac:dyDescent="0.25">
      <c r="A62" s="10">
        <f>A36</f>
        <v>12</v>
      </c>
      <c r="C62" s="15" t="str">
        <f>CONCATENATE("Sum of Line ",A31," through Line ",A34)</f>
        <v>Sum of Line 9 through Line 11</v>
      </c>
      <c r="N62" s="163"/>
    </row>
    <row r="63" spans="1:14" x14ac:dyDescent="0.25">
      <c r="A63" s="10">
        <f>A38</f>
        <v>13</v>
      </c>
      <c r="C63" s="15" t="str">
        <f>CONCATENATE("Line ",A19," + Line ",A36)</f>
        <v>Line 1 + Line 12</v>
      </c>
      <c r="N63" s="163"/>
    </row>
    <row r="64" spans="1:14" x14ac:dyDescent="0.25">
      <c r="A64" s="10">
        <f>A40</f>
        <v>14</v>
      </c>
      <c r="C64" s="15" t="s">
        <v>187</v>
      </c>
      <c r="N64" s="163"/>
    </row>
    <row r="65" spans="1:14" x14ac:dyDescent="0.25">
      <c r="A65" s="10">
        <v>15</v>
      </c>
      <c r="C65" s="15" t="s">
        <v>188</v>
      </c>
      <c r="N65" s="163"/>
    </row>
    <row r="66" spans="1:14" x14ac:dyDescent="0.25">
      <c r="A66" s="10">
        <f>A43</f>
        <v>16</v>
      </c>
      <c r="C66" s="15" t="str">
        <f>CONCATENATE("Line ",A38," + Line ",A40," + Line ",A41)</f>
        <v>Line 13 + Line 14 + Line 15</v>
      </c>
      <c r="N66" s="163"/>
    </row>
    <row r="67" spans="1:14" x14ac:dyDescent="0.25">
      <c r="A67" s="10">
        <f>A45</f>
        <v>17</v>
      </c>
      <c r="C67" s="15" t="str">
        <f>CONCATENATE("Line ",A43," Col ",G16," - Line ",A43," Col ",E16)</f>
        <v>Line 16 Col (b) - Line 16 Col (a)</v>
      </c>
      <c r="N67" s="163"/>
    </row>
    <row r="69" spans="1:14" x14ac:dyDescent="0.25">
      <c r="C69" s="18"/>
    </row>
    <row r="70" spans="1:14" x14ac:dyDescent="0.25">
      <c r="E70" s="61"/>
      <c r="M70" s="38"/>
      <c r="N70" s="163"/>
    </row>
    <row r="71" spans="1:14" x14ac:dyDescent="0.25">
      <c r="E71" s="61"/>
    </row>
    <row r="72" spans="1:14" x14ac:dyDescent="0.25">
      <c r="I72" s="28"/>
    </row>
    <row r="73" spans="1:14" x14ac:dyDescent="0.25">
      <c r="I73" s="28"/>
    </row>
    <row r="74" spans="1:14" x14ac:dyDescent="0.25">
      <c r="G74" s="61"/>
      <c r="I74" s="28"/>
    </row>
    <row r="75" spans="1:14" x14ac:dyDescent="0.25">
      <c r="G75" s="61"/>
      <c r="I75" s="28"/>
    </row>
    <row r="76" spans="1:14" x14ac:dyDescent="0.25">
      <c r="I76" s="28"/>
    </row>
    <row r="77" spans="1:14" x14ac:dyDescent="0.25">
      <c r="G77" s="61"/>
      <c r="I77" s="28"/>
    </row>
    <row r="78" spans="1:14" x14ac:dyDescent="0.25">
      <c r="G78" s="61"/>
      <c r="I78" s="28"/>
    </row>
    <row r="79" spans="1:14" x14ac:dyDescent="0.25">
      <c r="G79" s="61"/>
      <c r="I79" s="28"/>
    </row>
    <row r="80" spans="1:14" x14ac:dyDescent="0.25">
      <c r="G80" s="16"/>
      <c r="I80" s="28"/>
    </row>
    <row r="81" spans="7:9" x14ac:dyDescent="0.25">
      <c r="G81" s="16"/>
      <c r="I81" s="28"/>
    </row>
    <row r="82" spans="7:9" x14ac:dyDescent="0.25">
      <c r="I82" s="28"/>
    </row>
    <row r="83" spans="7:9" x14ac:dyDescent="0.25">
      <c r="G83" s="16"/>
      <c r="I83" s="28"/>
    </row>
    <row r="84" spans="7:9" x14ac:dyDescent="0.25">
      <c r="G84" s="16"/>
    </row>
    <row r="85" spans="7:9" x14ac:dyDescent="0.25">
      <c r="G85" s="16"/>
    </row>
  </sheetData>
  <mergeCells count="5">
    <mergeCell ref="A8:J8"/>
    <mergeCell ref="A9:J9"/>
    <mergeCell ref="A10:J10"/>
    <mergeCell ref="A11:J11"/>
    <mergeCell ref="C49:D49"/>
  </mergeCells>
  <printOptions horizontalCentered="1"/>
  <pageMargins left="0.5" right="0.5" top="1.25" bottom="0.5" header="0.3" footer="0.3"/>
  <pageSetup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A385-5F84-4AD8-BAB5-53D2C5E7C73E}">
  <sheetPr>
    <tabColor rgb="FFFF0000"/>
    <pageSetUpPr fitToPage="1"/>
  </sheetPr>
  <dimension ref="A1:P77"/>
  <sheetViews>
    <sheetView workbookViewId="0"/>
  </sheetViews>
  <sheetFormatPr defaultRowHeight="15" x14ac:dyDescent="0.25"/>
  <cols>
    <col min="1" max="1" width="5.85546875" style="22" customWidth="1"/>
    <col min="2" max="2" width="4" customWidth="1"/>
    <col min="3" max="3" width="51" bestFit="1" customWidth="1"/>
    <col min="4" max="4" width="15" customWidth="1"/>
    <col min="5" max="5" width="29" customWidth="1"/>
    <col min="6" max="6" width="2.42578125" customWidth="1"/>
    <col min="7" max="7" width="12.5703125" style="22" bestFit="1" customWidth="1"/>
    <col min="8" max="8" width="13.5703125" customWidth="1"/>
    <col min="9" max="10" width="11.42578125" bestFit="1" customWidth="1"/>
    <col min="13" max="13" width="18.5703125" style="22" customWidth="1"/>
    <col min="14" max="14" width="17.140625" customWidth="1"/>
  </cols>
  <sheetData>
    <row r="1" spans="1:16" x14ac:dyDescent="0.25">
      <c r="G1" s="7" t="e">
        <f>+#REF!</f>
        <v>#REF!</v>
      </c>
      <c r="M1" s="7" t="e">
        <f>+#REF!</f>
        <v>#REF!</v>
      </c>
      <c r="N1" s="7"/>
    </row>
    <row r="2" spans="1:16" x14ac:dyDescent="0.25">
      <c r="G2" s="7" t="e">
        <f>+#REF!</f>
        <v>#REF!</v>
      </c>
      <c r="M2" s="7" t="e">
        <f>+#REF!</f>
        <v>#REF!</v>
      </c>
      <c r="N2" s="7"/>
    </row>
    <row r="3" spans="1:16" x14ac:dyDescent="0.25">
      <c r="G3" s="7" t="e">
        <f>+#REF!</f>
        <v>#REF!</v>
      </c>
      <c r="M3" s="7" t="e">
        <f>+#REF!</f>
        <v>#REF!</v>
      </c>
      <c r="N3" s="7"/>
    </row>
    <row r="4" spans="1:16" x14ac:dyDescent="0.25">
      <c r="G4" s="7" t="e">
        <f>+#REF!</f>
        <v>#REF!</v>
      </c>
      <c r="M4" s="7" t="e">
        <f>+#REF!</f>
        <v>#REF!</v>
      </c>
      <c r="N4" s="7"/>
    </row>
    <row r="5" spans="1:16" x14ac:dyDescent="0.25">
      <c r="G5" s="7" t="e">
        <f>+#REF!</f>
        <v>#REF!</v>
      </c>
      <c r="M5" s="7" t="e">
        <f>+#REF!</f>
        <v>#REF!</v>
      </c>
      <c r="N5" s="7"/>
    </row>
    <row r="6" spans="1:16" x14ac:dyDescent="0.25">
      <c r="G6" s="7" t="e">
        <f>#REF!</f>
        <v>#REF!</v>
      </c>
      <c r="M6" s="7" t="e">
        <f>#REF!</f>
        <v>#REF!</v>
      </c>
      <c r="N6" s="7"/>
    </row>
    <row r="7" spans="1:16" x14ac:dyDescent="0.25">
      <c r="G7" s="7" t="e">
        <f>VLOOKUP(A12,#REF!,3,FALSE)</f>
        <v>#REF!</v>
      </c>
      <c r="M7" s="7" t="e">
        <f>VLOOKUP(A12,#REF!,3,FALSE)</f>
        <v>#REF!</v>
      </c>
      <c r="N7" s="7"/>
    </row>
    <row r="8" spans="1:16" x14ac:dyDescent="0.25">
      <c r="H8" s="7"/>
      <c r="N8" s="7"/>
    </row>
    <row r="9" spans="1:16" x14ac:dyDescent="0.25">
      <c r="A9" s="529" t="e">
        <f>#REF!</f>
        <v>#REF!</v>
      </c>
      <c r="B9" s="529"/>
      <c r="C9" s="529"/>
      <c r="D9" s="529"/>
      <c r="E9" s="529"/>
      <c r="F9" s="529"/>
      <c r="G9" s="529"/>
      <c r="H9" s="6"/>
      <c r="M9"/>
    </row>
    <row r="10" spans="1:16" x14ac:dyDescent="0.25">
      <c r="A10" s="529" t="e">
        <f>#REF!</f>
        <v>#REF!</v>
      </c>
      <c r="B10" s="529"/>
      <c r="C10" s="529"/>
      <c r="D10" s="529"/>
      <c r="E10" s="529"/>
      <c r="F10" s="529"/>
      <c r="G10" s="529"/>
      <c r="H10" s="84"/>
      <c r="M10"/>
    </row>
    <row r="11" spans="1:16" x14ac:dyDescent="0.25">
      <c r="A11" s="529" t="e">
        <f>#REF!</f>
        <v>#REF!</v>
      </c>
      <c r="B11" s="529"/>
      <c r="C11" s="529"/>
      <c r="D11" s="529"/>
      <c r="E11" s="529"/>
      <c r="F11" s="529"/>
      <c r="G11" s="529"/>
      <c r="H11" s="84"/>
      <c r="M11"/>
    </row>
    <row r="12" spans="1:16" x14ac:dyDescent="0.25">
      <c r="A12" s="529" t="e">
        <f>#REF!</f>
        <v>#REF!</v>
      </c>
      <c r="B12" s="529"/>
      <c r="C12" s="529"/>
      <c r="D12" s="529"/>
      <c r="E12" s="529"/>
      <c r="F12" s="529"/>
      <c r="G12" s="529"/>
      <c r="H12" s="84"/>
      <c r="M12" s="534" t="s">
        <v>189</v>
      </c>
      <c r="N12" s="534"/>
      <c r="O12" s="139"/>
      <c r="P12" s="139"/>
    </row>
    <row r="13" spans="1:16" x14ac:dyDescent="0.25">
      <c r="G13" s="46"/>
      <c r="M13" s="534"/>
      <c r="N13" s="534"/>
    </row>
    <row r="14" spans="1:16" x14ac:dyDescent="0.25">
      <c r="G14" s="5" t="s">
        <v>190</v>
      </c>
      <c r="H14" s="5" t="s">
        <v>191</v>
      </c>
      <c r="M14" s="22" t="s">
        <v>192</v>
      </c>
      <c r="N14" s="22" t="s">
        <v>193</v>
      </c>
    </row>
    <row r="15" spans="1:16" x14ac:dyDescent="0.25">
      <c r="A15" s="22" t="s">
        <v>163</v>
      </c>
      <c r="G15" s="19" t="s">
        <v>9</v>
      </c>
      <c r="H15" s="22" t="s">
        <v>10</v>
      </c>
      <c r="I15" s="19"/>
      <c r="J15" s="22"/>
      <c r="M15" s="19" t="s">
        <v>9</v>
      </c>
      <c r="N15" s="22" t="s">
        <v>10</v>
      </c>
    </row>
    <row r="16" spans="1:16" x14ac:dyDescent="0.25">
      <c r="A16" s="11" t="s">
        <v>164</v>
      </c>
      <c r="B16" s="6"/>
      <c r="C16" s="6" t="s">
        <v>194</v>
      </c>
    </row>
    <row r="17" spans="1:14" x14ac:dyDescent="0.25">
      <c r="A17" s="22">
        <v>1</v>
      </c>
      <c r="C17" t="s">
        <v>195</v>
      </c>
      <c r="D17" s="527" t="e">
        <f>CONCATENATE(#REF!," , Line ",#REF!)</f>
        <v>#REF!</v>
      </c>
      <c r="E17" s="527"/>
      <c r="G17" s="4" t="e">
        <f>+#REF!</f>
        <v>#REF!</v>
      </c>
      <c r="H17" s="4" t="e">
        <f>+#REF!</f>
        <v>#REF!</v>
      </c>
      <c r="M17" s="4" t="e">
        <f>+#REF!</f>
        <v>#REF!</v>
      </c>
      <c r="N17" s="4" t="e">
        <f>+#REF!</f>
        <v>#REF!</v>
      </c>
    </row>
    <row r="18" spans="1:14" x14ac:dyDescent="0.25">
      <c r="A18" s="22">
        <f t="shared" ref="A18:A23" si="0">+A17+1</f>
        <v>2</v>
      </c>
      <c r="C18" t="s">
        <v>196</v>
      </c>
      <c r="D18" s="526"/>
      <c r="E18" s="526"/>
      <c r="G18" s="4">
        <v>0</v>
      </c>
      <c r="H18" s="4">
        <v>0</v>
      </c>
      <c r="M18" s="4">
        <v>0</v>
      </c>
      <c r="N18" s="4">
        <v>0</v>
      </c>
    </row>
    <row r="19" spans="1:14" x14ac:dyDescent="0.25">
      <c r="A19" s="22">
        <f t="shared" si="0"/>
        <v>3</v>
      </c>
      <c r="C19" t="s">
        <v>197</v>
      </c>
      <c r="D19" s="527" t="e">
        <f>CONCATENATE(#REF!," , Col ",#REF!)</f>
        <v>#REF!</v>
      </c>
      <c r="E19" s="527"/>
      <c r="G19" s="4" t="e">
        <f>-#REF!</f>
        <v>#REF!</v>
      </c>
      <c r="H19" s="4" t="e">
        <f>-#REF!</f>
        <v>#REF!</v>
      </c>
      <c r="M19" s="4" t="e">
        <f>-#REF!</f>
        <v>#REF!</v>
      </c>
      <c r="N19" s="4" t="e">
        <f>-#REF!</f>
        <v>#REF!</v>
      </c>
    </row>
    <row r="20" spans="1:14" x14ac:dyDescent="0.25">
      <c r="A20" s="22">
        <f t="shared" si="0"/>
        <v>4</v>
      </c>
      <c r="C20" t="s">
        <v>198</v>
      </c>
      <c r="D20" s="526"/>
      <c r="E20" s="526"/>
      <c r="G20" s="35">
        <v>0</v>
      </c>
      <c r="H20" s="35">
        <v>0</v>
      </c>
      <c r="M20" s="35">
        <v>0</v>
      </c>
      <c r="N20" s="35">
        <v>0</v>
      </c>
    </row>
    <row r="21" spans="1:14" x14ac:dyDescent="0.25">
      <c r="A21" s="22">
        <f t="shared" si="0"/>
        <v>5</v>
      </c>
      <c r="C21" t="s">
        <v>199</v>
      </c>
      <c r="D21" s="526" t="str">
        <f>CONCATENATE("Sum of Lines ",A17," through ",A20)</f>
        <v>Sum of Lines 1 through 4</v>
      </c>
      <c r="E21" s="526"/>
      <c r="G21" s="4" t="e">
        <f>SUM(G17:G20)</f>
        <v>#REF!</v>
      </c>
      <c r="H21" s="4" t="e">
        <f>SUM(H17:H20)</f>
        <v>#REF!</v>
      </c>
      <c r="M21" s="4" t="e">
        <f>SUM(M17:M20)</f>
        <v>#REF!</v>
      </c>
      <c r="N21" s="4" t="e">
        <f>SUM(N17:N20)</f>
        <v>#REF!</v>
      </c>
    </row>
    <row r="22" spans="1:14" x14ac:dyDescent="0.25">
      <c r="A22" s="22">
        <f t="shared" si="0"/>
        <v>6</v>
      </c>
      <c r="C22" t="s">
        <v>200</v>
      </c>
      <c r="D22" s="526"/>
      <c r="E22" s="526"/>
      <c r="G22" s="24">
        <v>0.21</v>
      </c>
      <c r="H22" s="24">
        <v>0.21</v>
      </c>
      <c r="M22" s="24">
        <v>0.21</v>
      </c>
      <c r="N22" s="24">
        <v>0.21</v>
      </c>
    </row>
    <row r="23" spans="1:14" x14ac:dyDescent="0.25">
      <c r="A23" s="22">
        <f t="shared" si="0"/>
        <v>7</v>
      </c>
      <c r="C23" t="s">
        <v>201</v>
      </c>
      <c r="D23" s="526" t="str">
        <f>CONCATENATE("Line ", A21, " × Line ", A22)</f>
        <v>Line 5 × Line 6</v>
      </c>
      <c r="E23" s="526"/>
      <c r="G23" s="4" t="e">
        <f>+G21*G22</f>
        <v>#REF!</v>
      </c>
      <c r="H23" s="4" t="e">
        <f>+H21*H22</f>
        <v>#REF!</v>
      </c>
      <c r="M23" s="4" t="e">
        <f>+M21*M22</f>
        <v>#REF!</v>
      </c>
      <c r="N23" s="4" t="e">
        <f>+N21*N22</f>
        <v>#REF!</v>
      </c>
    </row>
    <row r="24" spans="1:14" x14ac:dyDescent="0.25">
      <c r="D24" s="526"/>
      <c r="E24" s="526"/>
      <c r="H24" s="4"/>
      <c r="N24" s="4"/>
    </row>
    <row r="25" spans="1:14" x14ac:dyDescent="0.25">
      <c r="C25" t="s">
        <v>202</v>
      </c>
      <c r="D25" s="526"/>
      <c r="E25" s="526"/>
      <c r="H25" s="4"/>
      <c r="N25" s="4"/>
    </row>
    <row r="26" spans="1:14" x14ac:dyDescent="0.25">
      <c r="A26" s="22">
        <f>+A23+1</f>
        <v>8</v>
      </c>
      <c r="C26" t="s">
        <v>203</v>
      </c>
      <c r="D26" s="526"/>
      <c r="E26" s="526"/>
      <c r="H26" s="4"/>
      <c r="N26" s="4"/>
    </row>
    <row r="27" spans="1:14" x14ac:dyDescent="0.25">
      <c r="A27" s="22">
        <f>+A26+1</f>
        <v>9</v>
      </c>
      <c r="C27" t="s">
        <v>117</v>
      </c>
      <c r="D27" s="526"/>
      <c r="E27" s="526"/>
      <c r="H27" s="4"/>
      <c r="N27" s="4"/>
    </row>
    <row r="28" spans="1:14" x14ac:dyDescent="0.25">
      <c r="A28" s="22">
        <f>+A27+1</f>
        <v>10</v>
      </c>
      <c r="C28" t="s">
        <v>204</v>
      </c>
      <c r="D28" s="526"/>
      <c r="E28" s="526"/>
      <c r="H28" s="4"/>
      <c r="N28" s="4"/>
    </row>
    <row r="29" spans="1:14" x14ac:dyDescent="0.25">
      <c r="A29" s="22">
        <f>+A28+1</f>
        <v>11</v>
      </c>
      <c r="C29" t="s">
        <v>199</v>
      </c>
      <c r="D29" s="526" t="str">
        <f>CONCATENATE("Line ", A26, " + Line ", A27, " + Line ", A28)</f>
        <v>Line 8 + Line 9 + Line 10</v>
      </c>
      <c r="E29" s="526"/>
      <c r="G29" s="4">
        <f>SUM(G26:G28)</f>
        <v>0</v>
      </c>
      <c r="H29" s="4">
        <f>SUM(H26:H28)</f>
        <v>0</v>
      </c>
      <c r="M29" s="4">
        <f>SUM(M26:M28)</f>
        <v>0</v>
      </c>
      <c r="N29" s="4">
        <f>SUM(N26:N28)</f>
        <v>0</v>
      </c>
    </row>
    <row r="30" spans="1:14" x14ac:dyDescent="0.25">
      <c r="A30" s="22">
        <f>+A29+1</f>
        <v>12</v>
      </c>
      <c r="C30" t="s">
        <v>200</v>
      </c>
      <c r="D30" s="526"/>
      <c r="E30" s="526"/>
      <c r="G30" s="24">
        <v>0.21</v>
      </c>
      <c r="H30" s="24">
        <v>0.21</v>
      </c>
      <c r="M30" s="24">
        <v>0.21</v>
      </c>
      <c r="N30" s="24">
        <v>0.21</v>
      </c>
    </row>
    <row r="31" spans="1:14" x14ac:dyDescent="0.25">
      <c r="A31" s="22">
        <f>+A30+1</f>
        <v>13</v>
      </c>
      <c r="C31" t="s">
        <v>201</v>
      </c>
      <c r="D31" s="526" t="str">
        <f>CONCATENATE("Line ", A29, " × Line ", A30)</f>
        <v>Line 11 × Line 12</v>
      </c>
      <c r="E31" s="526"/>
      <c r="G31" s="4">
        <f>+G29*G30</f>
        <v>0</v>
      </c>
      <c r="H31" s="4">
        <f>+H29*H30</f>
        <v>0</v>
      </c>
      <c r="M31" s="4">
        <f>+M29*M30</f>
        <v>0</v>
      </c>
      <c r="N31" s="4">
        <f>+N29*N30</f>
        <v>0</v>
      </c>
    </row>
    <row r="32" spans="1:14" x14ac:dyDescent="0.25">
      <c r="D32" s="526"/>
      <c r="E32" s="526"/>
      <c r="G32" s="4"/>
      <c r="H32" s="4"/>
      <c r="M32" s="4"/>
      <c r="N32" s="4"/>
    </row>
    <row r="33" spans="1:14" x14ac:dyDescent="0.25">
      <c r="A33" s="22">
        <f>+A31+1</f>
        <v>14</v>
      </c>
      <c r="C33" t="s">
        <v>205</v>
      </c>
      <c r="D33" s="526" t="str">
        <f>CONCATENATE("Line ", A23, " + Line ", A31)</f>
        <v>Line 7 + Line 13</v>
      </c>
      <c r="E33" s="526"/>
      <c r="G33" s="4" t="e">
        <f>+G31+G23</f>
        <v>#REF!</v>
      </c>
      <c r="H33" s="4" t="e">
        <f>+H31+H23</f>
        <v>#REF!</v>
      </c>
      <c r="M33" s="4" t="e">
        <f>+M31+M23</f>
        <v>#REF!</v>
      </c>
      <c r="N33" s="4" t="e">
        <f>+N31+N23</f>
        <v>#REF!</v>
      </c>
    </row>
    <row r="34" spans="1:14" x14ac:dyDescent="0.25">
      <c r="A34" s="22">
        <f>+A33+1</f>
        <v>15</v>
      </c>
      <c r="C34" t="s">
        <v>206</v>
      </c>
      <c r="D34" s="526"/>
      <c r="E34" s="526"/>
      <c r="G34" s="4">
        <v>0</v>
      </c>
      <c r="H34" s="4">
        <v>0</v>
      </c>
      <c r="M34" s="4">
        <v>0</v>
      </c>
      <c r="N34" s="4">
        <v>0</v>
      </c>
    </row>
    <row r="35" spans="1:14" x14ac:dyDescent="0.25">
      <c r="A35" s="22">
        <f>+A34+1</f>
        <v>16</v>
      </c>
      <c r="C35" t="s">
        <v>207</v>
      </c>
      <c r="D35" s="526" t="str">
        <f>CONCATENATE("Line ", A33, " + Line ", A34)</f>
        <v>Line 14 + Line 15</v>
      </c>
      <c r="E35" s="526"/>
      <c r="G35" s="4" t="e">
        <f>+G34+G33</f>
        <v>#REF!</v>
      </c>
      <c r="H35" s="4" t="e">
        <f>+H34+H33</f>
        <v>#REF!</v>
      </c>
      <c r="M35" s="4" t="e">
        <f>+M34+M33</f>
        <v>#REF!</v>
      </c>
      <c r="N35" s="4" t="e">
        <f>+N34+N33</f>
        <v>#REF!</v>
      </c>
    </row>
    <row r="36" spans="1:14" x14ac:dyDescent="0.25">
      <c r="D36" s="526"/>
      <c r="E36" s="526"/>
      <c r="G36" s="4"/>
      <c r="H36" s="4"/>
      <c r="M36" s="4"/>
      <c r="N36" s="4"/>
    </row>
    <row r="37" spans="1:14" x14ac:dyDescent="0.25">
      <c r="C37" t="s">
        <v>208</v>
      </c>
      <c r="D37" s="526"/>
      <c r="E37" s="526"/>
      <c r="G37" s="4"/>
      <c r="H37" s="4"/>
      <c r="M37" s="4"/>
      <c r="N37" s="4"/>
    </row>
    <row r="38" spans="1:14" x14ac:dyDescent="0.25">
      <c r="A38" s="22">
        <f>+A35+1</f>
        <v>17</v>
      </c>
      <c r="C38" t="s">
        <v>209</v>
      </c>
      <c r="D38" s="526" t="str">
        <f>CONCATENATE("Line ", A21)</f>
        <v>Line 5</v>
      </c>
      <c r="E38" s="526"/>
      <c r="G38" s="4" t="e">
        <f>SUM(G21)</f>
        <v>#REF!</v>
      </c>
      <c r="H38" s="4" t="e">
        <f>SUM(H21)</f>
        <v>#REF!</v>
      </c>
      <c r="M38" s="4" t="e">
        <f>SUM(M21)</f>
        <v>#REF!</v>
      </c>
      <c r="N38" s="4" t="e">
        <f>SUM(N21)</f>
        <v>#REF!</v>
      </c>
    </row>
    <row r="39" spans="1:14" x14ac:dyDescent="0.25">
      <c r="A39" s="22">
        <f>+A38+1</f>
        <v>18</v>
      </c>
      <c r="C39" s="36" t="s">
        <v>210</v>
      </c>
      <c r="D39" s="526" t="str">
        <f>CONCATENATE("Line ", A29)</f>
        <v>Line 11</v>
      </c>
      <c r="E39" s="526"/>
      <c r="G39" s="35">
        <f>+G29</f>
        <v>0</v>
      </c>
      <c r="H39" s="35">
        <f>+H29</f>
        <v>0</v>
      </c>
      <c r="M39" s="35">
        <f>+M29</f>
        <v>0</v>
      </c>
      <c r="N39" s="35">
        <f>+N29</f>
        <v>0</v>
      </c>
    </row>
    <row r="40" spans="1:14" x14ac:dyDescent="0.25">
      <c r="A40" s="22">
        <f>+A39+1</f>
        <v>19</v>
      </c>
      <c r="C40" t="s">
        <v>211</v>
      </c>
      <c r="D40" s="526" t="str">
        <f>CONCATENATE("Line ", A38, " + Line ", A39)</f>
        <v>Line 17 + Line 18</v>
      </c>
      <c r="E40" s="526"/>
      <c r="G40" s="4" t="e">
        <f>SUM(G38:G39)</f>
        <v>#REF!</v>
      </c>
      <c r="H40" s="4" t="e">
        <f>SUM(H38:H39)</f>
        <v>#REF!</v>
      </c>
      <c r="M40" s="4" t="e">
        <f>SUM(M38:M39)</f>
        <v>#REF!</v>
      </c>
      <c r="N40" s="4" t="e">
        <f>SUM(N38:N39)</f>
        <v>#REF!</v>
      </c>
    </row>
    <row r="41" spans="1:14" x14ac:dyDescent="0.25">
      <c r="D41" s="526"/>
      <c r="E41" s="526"/>
      <c r="G41" s="4"/>
      <c r="H41" s="4"/>
      <c r="M41" s="4"/>
      <c r="N41" s="4"/>
    </row>
    <row r="42" spans="1:14" x14ac:dyDescent="0.25">
      <c r="A42" s="22">
        <f>+A40+1</f>
        <v>20</v>
      </c>
      <c r="C42" t="s">
        <v>212</v>
      </c>
      <c r="D42" s="526"/>
      <c r="E42" s="526"/>
      <c r="G42" s="4">
        <v>0</v>
      </c>
      <c r="H42" s="4">
        <v>0</v>
      </c>
      <c r="M42" s="4">
        <v>0</v>
      </c>
      <c r="N42" s="4">
        <v>0</v>
      </c>
    </row>
    <row r="43" spans="1:14" x14ac:dyDescent="0.25">
      <c r="A43" s="22">
        <f>+A42+1</f>
        <v>21</v>
      </c>
      <c r="C43" t="s">
        <v>213</v>
      </c>
      <c r="D43" s="526" t="str">
        <f>CONCATENATE("(Line ", A39, " ÷ Line ", A40, " ) × Line ", A42)</f>
        <v>(Line 18 ÷ Line 19 ) × Line 20</v>
      </c>
      <c r="E43" s="526"/>
      <c r="G43" s="4" t="e">
        <f>+G39/G40*G42</f>
        <v>#REF!</v>
      </c>
      <c r="H43" s="4" t="e">
        <f>+H39/H40*H42</f>
        <v>#REF!</v>
      </c>
      <c r="M43" s="4" t="e">
        <f>+M39/M40*M42</f>
        <v>#REF!</v>
      </c>
      <c r="N43" s="4" t="e">
        <f>+N39/N40*N42</f>
        <v>#REF!</v>
      </c>
    </row>
    <row r="44" spans="1:14" x14ac:dyDescent="0.25">
      <c r="A44" s="22">
        <f>+A43+1</f>
        <v>22</v>
      </c>
      <c r="C44" t="s">
        <v>214</v>
      </c>
      <c r="D44" s="526" t="str">
        <f>CONCATENATE("(Line ", A38, " ÷ Line ", A40, " ) × Line ", A42)</f>
        <v>(Line 17 ÷ Line 19 ) × Line 20</v>
      </c>
      <c r="E44" s="526"/>
      <c r="G44" s="4" t="e">
        <f>+G38/G40*G42</f>
        <v>#REF!</v>
      </c>
      <c r="H44" s="4" t="e">
        <f>+H38/H40*H42</f>
        <v>#REF!</v>
      </c>
      <c r="M44" s="4" t="e">
        <f>+M38/M40*M42</f>
        <v>#REF!</v>
      </c>
      <c r="N44" s="4" t="e">
        <f>+N38/N40*N42</f>
        <v>#REF!</v>
      </c>
    </row>
    <row r="45" spans="1:14" x14ac:dyDescent="0.25">
      <c r="A45" s="22">
        <f>+A44+1</f>
        <v>23</v>
      </c>
      <c r="C45" t="s">
        <v>200</v>
      </c>
      <c r="D45" s="526"/>
      <c r="E45" s="526"/>
      <c r="G45" s="24">
        <v>0.21</v>
      </c>
      <c r="H45" s="24">
        <v>0.21</v>
      </c>
      <c r="M45" s="24">
        <v>0.21</v>
      </c>
      <c r="N45" s="24">
        <v>0.21</v>
      </c>
    </row>
    <row r="46" spans="1:14" x14ac:dyDescent="0.25">
      <c r="A46" s="22">
        <f>+A45+1</f>
        <v>24</v>
      </c>
      <c r="C46" t="s">
        <v>215</v>
      </c>
      <c r="D46" s="526" t="str">
        <f>CONCATENATE("Line ", A44, " × Line ", A45)</f>
        <v>Line 22 × Line 23</v>
      </c>
      <c r="E46" s="526"/>
      <c r="G46" s="4" t="e">
        <f>+G44*G45</f>
        <v>#REF!</v>
      </c>
      <c r="H46" s="4" t="e">
        <f>+H44*H45</f>
        <v>#REF!</v>
      </c>
      <c r="M46" s="4" t="e">
        <f>+M44*M45</f>
        <v>#REF!</v>
      </c>
      <c r="N46" s="4" t="e">
        <f>+N44*N45</f>
        <v>#REF!</v>
      </c>
    </row>
    <row r="47" spans="1:14" x14ac:dyDescent="0.25">
      <c r="G47" s="4"/>
      <c r="H47" s="4"/>
      <c r="M47" s="4"/>
      <c r="N47" s="4"/>
    </row>
    <row r="48" spans="1:14" x14ac:dyDescent="0.25">
      <c r="A48" s="22">
        <f>+A46+1</f>
        <v>25</v>
      </c>
      <c r="C48" t="s">
        <v>216</v>
      </c>
      <c r="D48" s="526" t="str">
        <f>CONCATENATE("Line ",A23," + Line ",A46)</f>
        <v>Line 7 + Line 24</v>
      </c>
      <c r="E48" s="526"/>
      <c r="G48" s="4" t="e">
        <f>+G46+G23</f>
        <v>#REF!</v>
      </c>
      <c r="H48" s="4" t="e">
        <f>+H46+H23</f>
        <v>#REF!</v>
      </c>
      <c r="M48" s="4" t="e">
        <f>+M46+M23</f>
        <v>#REF!</v>
      </c>
      <c r="N48" s="4" t="e">
        <f>+N46+N23</f>
        <v>#REF!</v>
      </c>
    </row>
    <row r="49" spans="1:14" x14ac:dyDescent="0.25">
      <c r="H49" s="4"/>
      <c r="N49" s="4"/>
    </row>
    <row r="50" spans="1:14" x14ac:dyDescent="0.25">
      <c r="D50" s="22" t="s">
        <v>165</v>
      </c>
      <c r="E50" s="22" t="s">
        <v>217</v>
      </c>
      <c r="F50" s="22"/>
      <c r="G50" s="22" t="s">
        <v>218</v>
      </c>
      <c r="H50" s="19" t="s">
        <v>219</v>
      </c>
      <c r="M50" s="22" t="s">
        <v>218</v>
      </c>
      <c r="N50" s="19" t="s">
        <v>219</v>
      </c>
    </row>
    <row r="51" spans="1:14" ht="30" x14ac:dyDescent="0.25">
      <c r="C51" t="s">
        <v>220</v>
      </c>
      <c r="D51" s="42" t="s">
        <v>221</v>
      </c>
      <c r="E51" s="42" t="s">
        <v>222</v>
      </c>
      <c r="F51" s="22"/>
      <c r="G51" s="5" t="str">
        <f>+G14</f>
        <v>CY24</v>
      </c>
      <c r="H51" s="5" t="str">
        <f>+H14</f>
        <v>CY25</v>
      </c>
      <c r="M51" s="22" t="str">
        <f>+M14</f>
        <v>FY24</v>
      </c>
      <c r="N51" s="22" t="str">
        <f>+N14</f>
        <v>FY25</v>
      </c>
    </row>
    <row r="52" spans="1:14" x14ac:dyDescent="0.25">
      <c r="A52" s="22">
        <f>+A48+1</f>
        <v>26</v>
      </c>
      <c r="C52" t="s">
        <v>223</v>
      </c>
      <c r="D52" s="22">
        <v>31</v>
      </c>
      <c r="E52" s="1">
        <f>SUM(D53:D63)/D64</f>
        <v>0.91506849315068495</v>
      </c>
      <c r="G52" s="4" t="e">
        <f t="shared" ref="G52:G63" si="1">$G$48/12*E52</f>
        <v>#REF!</v>
      </c>
      <c r="H52" s="4" t="e">
        <f t="shared" ref="H52:H63" si="2">$H$48/12*E52</f>
        <v>#REF!</v>
      </c>
      <c r="M52" s="4" t="e">
        <f t="shared" ref="M52:N63" si="3">M$48/12*$E52</f>
        <v>#REF!</v>
      </c>
      <c r="N52" s="4" t="e">
        <f t="shared" si="3"/>
        <v>#REF!</v>
      </c>
    </row>
    <row r="53" spans="1:14" x14ac:dyDescent="0.25">
      <c r="A53" s="22">
        <f t="shared" ref="A53:A64" si="4">+A52+1</f>
        <v>27</v>
      </c>
      <c r="C53" t="s">
        <v>224</v>
      </c>
      <c r="D53" s="22">
        <v>28</v>
      </c>
      <c r="E53" s="1">
        <f>SUM(D54:D63)/D64</f>
        <v>0.83835616438356164</v>
      </c>
      <c r="G53" s="4" t="e">
        <f t="shared" si="1"/>
        <v>#REF!</v>
      </c>
      <c r="H53" s="4" t="e">
        <f t="shared" si="2"/>
        <v>#REF!</v>
      </c>
      <c r="M53" s="4" t="e">
        <f t="shared" si="3"/>
        <v>#REF!</v>
      </c>
      <c r="N53" s="4" t="e">
        <f t="shared" si="3"/>
        <v>#REF!</v>
      </c>
    </row>
    <row r="54" spans="1:14" x14ac:dyDescent="0.25">
      <c r="A54" s="22">
        <f t="shared" si="4"/>
        <v>28</v>
      </c>
      <c r="C54" t="s">
        <v>225</v>
      </c>
      <c r="D54" s="22">
        <v>31</v>
      </c>
      <c r="E54" s="1">
        <f>SUM(D55:D63)/D64</f>
        <v>0.75342465753424659</v>
      </c>
      <c r="G54" s="4" t="e">
        <f t="shared" si="1"/>
        <v>#REF!</v>
      </c>
      <c r="H54" s="4" t="e">
        <f t="shared" si="2"/>
        <v>#REF!</v>
      </c>
      <c r="M54" s="4" t="e">
        <f t="shared" si="3"/>
        <v>#REF!</v>
      </c>
      <c r="N54" s="4" t="e">
        <f t="shared" si="3"/>
        <v>#REF!</v>
      </c>
    </row>
    <row r="55" spans="1:14" x14ac:dyDescent="0.25">
      <c r="A55" s="22">
        <f t="shared" si="4"/>
        <v>29</v>
      </c>
      <c r="C55" s="15" t="s">
        <v>226</v>
      </c>
      <c r="D55" s="22">
        <v>30</v>
      </c>
      <c r="E55" s="1">
        <f>SUM(D56:D63)/D64</f>
        <v>0.67123287671232879</v>
      </c>
      <c r="G55" s="4" t="e">
        <f t="shared" si="1"/>
        <v>#REF!</v>
      </c>
      <c r="H55" s="4" t="e">
        <f t="shared" si="2"/>
        <v>#REF!</v>
      </c>
      <c r="M55" s="4" t="e">
        <f t="shared" si="3"/>
        <v>#REF!</v>
      </c>
      <c r="N55" s="4" t="e">
        <f t="shared" si="3"/>
        <v>#REF!</v>
      </c>
    </row>
    <row r="56" spans="1:14" x14ac:dyDescent="0.25">
      <c r="A56" s="22">
        <f t="shared" si="4"/>
        <v>30</v>
      </c>
      <c r="C56" t="s">
        <v>227</v>
      </c>
      <c r="D56" s="22">
        <v>31</v>
      </c>
      <c r="E56" s="1">
        <f>SUM(D57:D63)/D64</f>
        <v>0.58630136986301373</v>
      </c>
      <c r="G56" s="4" t="e">
        <f t="shared" si="1"/>
        <v>#REF!</v>
      </c>
      <c r="H56" s="4" t="e">
        <f t="shared" si="2"/>
        <v>#REF!</v>
      </c>
      <c r="M56" s="4" t="e">
        <f t="shared" si="3"/>
        <v>#REF!</v>
      </c>
      <c r="N56" s="4" t="e">
        <f t="shared" si="3"/>
        <v>#REF!</v>
      </c>
    </row>
    <row r="57" spans="1:14" x14ac:dyDescent="0.25">
      <c r="A57" s="22">
        <f t="shared" si="4"/>
        <v>31</v>
      </c>
      <c r="C57" t="s">
        <v>228</v>
      </c>
      <c r="D57" s="22">
        <v>30</v>
      </c>
      <c r="E57" s="1">
        <f>SUM(D58:D63)/D64</f>
        <v>0.50410958904109593</v>
      </c>
      <c r="G57" s="4" t="e">
        <f t="shared" si="1"/>
        <v>#REF!</v>
      </c>
      <c r="H57" s="4" t="e">
        <f t="shared" si="2"/>
        <v>#REF!</v>
      </c>
      <c r="M57" s="4" t="e">
        <f t="shared" si="3"/>
        <v>#REF!</v>
      </c>
      <c r="N57" s="4" t="e">
        <f t="shared" si="3"/>
        <v>#REF!</v>
      </c>
    </row>
    <row r="58" spans="1:14" x14ac:dyDescent="0.25">
      <c r="A58" s="22">
        <f t="shared" si="4"/>
        <v>32</v>
      </c>
      <c r="C58" t="s">
        <v>229</v>
      </c>
      <c r="D58" s="22">
        <v>31</v>
      </c>
      <c r="E58" s="1">
        <f>SUM(D59:D63)/D64</f>
        <v>0.41917808219178082</v>
      </c>
      <c r="G58" s="4" t="e">
        <f t="shared" si="1"/>
        <v>#REF!</v>
      </c>
      <c r="H58" s="4" t="e">
        <f t="shared" si="2"/>
        <v>#REF!</v>
      </c>
      <c r="M58" s="4" t="e">
        <f t="shared" si="3"/>
        <v>#REF!</v>
      </c>
      <c r="N58" s="4" t="e">
        <f t="shared" si="3"/>
        <v>#REF!</v>
      </c>
    </row>
    <row r="59" spans="1:14" x14ac:dyDescent="0.25">
      <c r="A59" s="22">
        <f t="shared" si="4"/>
        <v>33</v>
      </c>
      <c r="C59" t="s">
        <v>230</v>
      </c>
      <c r="D59" s="22">
        <v>31</v>
      </c>
      <c r="E59" s="1">
        <f>SUM(D60:D63)/D64</f>
        <v>0.33424657534246577</v>
      </c>
      <c r="G59" s="4" t="e">
        <f t="shared" si="1"/>
        <v>#REF!</v>
      </c>
      <c r="H59" s="4" t="e">
        <f t="shared" si="2"/>
        <v>#REF!</v>
      </c>
      <c r="M59" s="4" t="e">
        <f t="shared" si="3"/>
        <v>#REF!</v>
      </c>
      <c r="N59" s="4" t="e">
        <f t="shared" si="3"/>
        <v>#REF!</v>
      </c>
    </row>
    <row r="60" spans="1:14" x14ac:dyDescent="0.25">
      <c r="A60" s="22">
        <f t="shared" si="4"/>
        <v>34</v>
      </c>
      <c r="C60" t="s">
        <v>231</v>
      </c>
      <c r="D60" s="22">
        <v>30</v>
      </c>
      <c r="E60" s="1">
        <f>SUM(D61:D63)/D64</f>
        <v>0.25205479452054796</v>
      </c>
      <c r="G60" s="4" t="e">
        <f t="shared" si="1"/>
        <v>#REF!</v>
      </c>
      <c r="H60" s="4" t="e">
        <f t="shared" si="2"/>
        <v>#REF!</v>
      </c>
      <c r="M60" s="4" t="e">
        <f t="shared" si="3"/>
        <v>#REF!</v>
      </c>
      <c r="N60" s="4" t="e">
        <f t="shared" si="3"/>
        <v>#REF!</v>
      </c>
    </row>
    <row r="61" spans="1:14" x14ac:dyDescent="0.25">
      <c r="A61" s="22">
        <f t="shared" si="4"/>
        <v>35</v>
      </c>
      <c r="C61" t="s">
        <v>232</v>
      </c>
      <c r="D61" s="22">
        <v>31</v>
      </c>
      <c r="E61" s="1">
        <f>SUM(D62:D63)/D64</f>
        <v>0.16712328767123288</v>
      </c>
      <c r="G61" s="4" t="e">
        <f t="shared" si="1"/>
        <v>#REF!</v>
      </c>
      <c r="H61" s="4" t="e">
        <f t="shared" si="2"/>
        <v>#REF!</v>
      </c>
      <c r="M61" s="4" t="e">
        <f t="shared" si="3"/>
        <v>#REF!</v>
      </c>
      <c r="N61" s="4" t="e">
        <f t="shared" si="3"/>
        <v>#REF!</v>
      </c>
    </row>
    <row r="62" spans="1:14" x14ac:dyDescent="0.25">
      <c r="A62" s="22">
        <f t="shared" si="4"/>
        <v>36</v>
      </c>
      <c r="C62" t="s">
        <v>233</v>
      </c>
      <c r="D62" s="22">
        <v>30</v>
      </c>
      <c r="E62" s="1">
        <f>SUM(D63:D63)/D64</f>
        <v>8.4931506849315067E-2</v>
      </c>
      <c r="G62" s="4" t="e">
        <f t="shared" si="1"/>
        <v>#REF!</v>
      </c>
      <c r="H62" s="4" t="e">
        <f t="shared" si="2"/>
        <v>#REF!</v>
      </c>
      <c r="M62" s="4" t="e">
        <f t="shared" si="3"/>
        <v>#REF!</v>
      </c>
      <c r="N62" s="4" t="e">
        <f t="shared" si="3"/>
        <v>#REF!</v>
      </c>
    </row>
    <row r="63" spans="1:14" x14ac:dyDescent="0.25">
      <c r="A63" s="22">
        <f t="shared" si="4"/>
        <v>37</v>
      </c>
      <c r="C63" t="s">
        <v>234</v>
      </c>
      <c r="D63" s="22">
        <v>31</v>
      </c>
      <c r="E63" s="1">
        <v>0</v>
      </c>
      <c r="G63" s="35" t="e">
        <f t="shared" si="1"/>
        <v>#REF!</v>
      </c>
      <c r="H63" s="35" t="e">
        <f t="shared" si="2"/>
        <v>#REF!</v>
      </c>
      <c r="M63" s="4" t="e">
        <f t="shared" si="3"/>
        <v>#REF!</v>
      </c>
      <c r="N63" s="4" t="e">
        <f t="shared" si="3"/>
        <v>#REF!</v>
      </c>
    </row>
    <row r="64" spans="1:14" x14ac:dyDescent="0.25">
      <c r="A64" s="22">
        <f t="shared" si="4"/>
        <v>38</v>
      </c>
      <c r="C64" t="s">
        <v>235</v>
      </c>
      <c r="D64" s="22">
        <f>SUM(D52:D63)</f>
        <v>365</v>
      </c>
      <c r="E64" s="1"/>
      <c r="G64" s="4" t="e">
        <f>SUM(G52:G63)</f>
        <v>#REF!</v>
      </c>
      <c r="H64" s="4" t="e">
        <f>SUM(H52:H63)</f>
        <v>#REF!</v>
      </c>
      <c r="M64" s="140" t="e">
        <f>SUM(M52:M63)</f>
        <v>#REF!</v>
      </c>
      <c r="N64" s="140" t="e">
        <f>SUM(N52:N63)</f>
        <v>#REF!</v>
      </c>
    </row>
    <row r="65" spans="1:14" x14ac:dyDescent="0.25">
      <c r="E65" s="1"/>
      <c r="H65" s="4"/>
      <c r="N65" s="4"/>
    </row>
    <row r="66" spans="1:14" x14ac:dyDescent="0.25">
      <c r="A66" s="22">
        <f>+A64+1</f>
        <v>39</v>
      </c>
      <c r="C66" t="s">
        <v>236</v>
      </c>
      <c r="D66" s="526" t="str">
        <f>CONCATENATE("Line ", A48)</f>
        <v>Line 25</v>
      </c>
      <c r="E66" s="526"/>
      <c r="G66" s="4" t="e">
        <f>G48</f>
        <v>#REF!</v>
      </c>
      <c r="H66" s="4" t="e">
        <f>H48</f>
        <v>#REF!</v>
      </c>
      <c r="M66" s="4" t="e">
        <f>M48</f>
        <v>#REF!</v>
      </c>
      <c r="N66" s="4" t="e">
        <f>N48</f>
        <v>#REF!</v>
      </c>
    </row>
    <row r="67" spans="1:14" x14ac:dyDescent="0.25">
      <c r="A67" s="22">
        <v>40</v>
      </c>
      <c r="C67" t="s">
        <v>237</v>
      </c>
      <c r="D67" s="526" t="str">
        <f>CONCATENATE("Line ",A66," × 50%")</f>
        <v>Line 39 × 50%</v>
      </c>
      <c r="E67" s="526"/>
      <c r="G67" s="4" t="e">
        <f>G66*0.5</f>
        <v>#REF!</v>
      </c>
      <c r="H67" s="4" t="e">
        <f>H66*0.5</f>
        <v>#REF!</v>
      </c>
      <c r="M67" s="4" t="e">
        <f>M66*0.5</f>
        <v>#REF!</v>
      </c>
      <c r="N67" s="4" t="e">
        <f>N66*0.5</f>
        <v>#REF!</v>
      </c>
    </row>
    <row r="68" spans="1:14" x14ac:dyDescent="0.25">
      <c r="A68" s="22">
        <f>+A67+1</f>
        <v>41</v>
      </c>
      <c r="C68" t="s">
        <v>238</v>
      </c>
      <c r="D68" s="526" t="str">
        <f>CONCATENATE("Line ",A64," - Line ",A67)</f>
        <v>Line 38 - Line 40</v>
      </c>
      <c r="E68" s="526"/>
      <c r="G68" s="4" t="e">
        <f>+G64-G67</f>
        <v>#REF!</v>
      </c>
      <c r="H68" s="4" t="e">
        <f>+H64-H67</f>
        <v>#REF!</v>
      </c>
      <c r="M68" s="4" t="e">
        <f>+M64-M67</f>
        <v>#REF!</v>
      </c>
      <c r="N68" s="4" t="e">
        <f>+N64-N67</f>
        <v>#REF!</v>
      </c>
    </row>
    <row r="70" spans="1:14" x14ac:dyDescent="0.25">
      <c r="A70" s="8" t="s">
        <v>184</v>
      </c>
    </row>
    <row r="71" spans="1:14" x14ac:dyDescent="0.25">
      <c r="A71" s="10" t="str">
        <f>E50</f>
        <v>(d)</v>
      </c>
      <c r="C71" t="str">
        <f>CONCATENATE("Sum of remaining days in the year (Col ",D50,") ÷ 366")</f>
        <v>Sum of remaining days in the year (Col (c)) ÷ 366</v>
      </c>
      <c r="G71" s="9"/>
      <c r="M71" s="9"/>
    </row>
    <row r="72" spans="1:14" x14ac:dyDescent="0.25">
      <c r="A72" s="526" t="str">
        <f>CONCATENATE(G50," &amp; ",H50)</f>
        <v>(e) &amp; (f)</v>
      </c>
      <c r="B72" s="526"/>
      <c r="C72" t="str">
        <f>CONCATENATE("Current Year Line ",A48," ÷ 12 × Current Month Col ",E50)</f>
        <v>Current Year Line 25 ÷ 12 × Current Month Col (d)</v>
      </c>
    </row>
    <row r="74" spans="1:14" x14ac:dyDescent="0.25">
      <c r="F74" s="100"/>
      <c r="G74" s="67"/>
      <c r="H74" s="67"/>
      <c r="M74" s="67"/>
      <c r="N74" s="67"/>
    </row>
    <row r="75" spans="1:14" x14ac:dyDescent="0.25">
      <c r="F75" s="27"/>
      <c r="G75" s="19"/>
      <c r="H75" s="19"/>
      <c r="M75" s="19"/>
      <c r="N75" s="19"/>
    </row>
    <row r="76" spans="1:14" x14ac:dyDescent="0.25">
      <c r="F76" s="28"/>
      <c r="G76" s="10"/>
      <c r="H76" s="10"/>
      <c r="M76" s="10"/>
      <c r="N76" s="10"/>
    </row>
    <row r="77" spans="1:14" x14ac:dyDescent="0.25">
      <c r="G77" s="95"/>
      <c r="M77" s="95"/>
    </row>
  </sheetData>
  <mergeCells count="40">
    <mergeCell ref="A72:B72"/>
    <mergeCell ref="D67:E67"/>
    <mergeCell ref="D68:E68"/>
    <mergeCell ref="D43:E43"/>
    <mergeCell ref="D44:E44"/>
    <mergeCell ref="D45:E45"/>
    <mergeCell ref="D46:E46"/>
    <mergeCell ref="D48:E48"/>
    <mergeCell ref="D66:E66"/>
    <mergeCell ref="D42:E42"/>
    <mergeCell ref="D31:E31"/>
    <mergeCell ref="D32:E32"/>
    <mergeCell ref="D33:E33"/>
    <mergeCell ref="D34:E34"/>
    <mergeCell ref="D35:E35"/>
    <mergeCell ref="D36:E36"/>
    <mergeCell ref="D37:E37"/>
    <mergeCell ref="D38:E38"/>
    <mergeCell ref="D39:E39"/>
    <mergeCell ref="D40:E40"/>
    <mergeCell ref="D41:E41"/>
    <mergeCell ref="D30:E30"/>
    <mergeCell ref="D19:E19"/>
    <mergeCell ref="D20:E20"/>
    <mergeCell ref="D21:E21"/>
    <mergeCell ref="D22:E22"/>
    <mergeCell ref="D23:E23"/>
    <mergeCell ref="D24:E24"/>
    <mergeCell ref="D25:E25"/>
    <mergeCell ref="D26:E26"/>
    <mergeCell ref="D27:E27"/>
    <mergeCell ref="D28:E28"/>
    <mergeCell ref="D29:E29"/>
    <mergeCell ref="M12:N13"/>
    <mergeCell ref="D18:E18"/>
    <mergeCell ref="D17:E17"/>
    <mergeCell ref="A9:G9"/>
    <mergeCell ref="A10:G10"/>
    <mergeCell ref="A11:G11"/>
    <mergeCell ref="A12:G12"/>
  </mergeCells>
  <printOptions horizontalCentered="1"/>
  <pageMargins left="0.5" right="0.5" top="1.25" bottom="0.5" header="0.3" footer="0.3"/>
  <pageSetup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8A89E-0FDE-4116-BAEE-760C26BD02E6}">
  <sheetPr>
    <tabColor rgb="FFFF0000"/>
    <pageSetUpPr fitToPage="1"/>
  </sheetPr>
  <dimension ref="A1:S78"/>
  <sheetViews>
    <sheetView workbookViewId="0"/>
  </sheetViews>
  <sheetFormatPr defaultRowHeight="15" x14ac:dyDescent="0.25"/>
  <cols>
    <col min="1" max="1" width="9.5703125" style="22" customWidth="1"/>
    <col min="2" max="2" width="3.42578125" customWidth="1"/>
    <col min="3" max="3" width="50.5703125" customWidth="1"/>
    <col min="4" max="5" width="24" customWidth="1"/>
    <col min="6" max="7" width="2.42578125" customWidth="1"/>
    <col min="8" max="8" width="17.42578125" style="4" customWidth="1"/>
    <col min="9" max="9" width="16.5703125" style="4" customWidth="1"/>
    <col min="10" max="10" width="14.5703125" customWidth="1"/>
    <col min="11" max="11" width="15.5703125" bestFit="1" customWidth="1"/>
    <col min="12" max="12" width="14.5703125" customWidth="1"/>
    <col min="13" max="13" width="20.42578125" style="4" customWidth="1"/>
    <col min="14" max="14" width="19" style="4" customWidth="1"/>
    <col min="15" max="15" width="14.5703125" customWidth="1"/>
  </cols>
  <sheetData>
    <row r="1" spans="1:16" x14ac:dyDescent="0.25">
      <c r="H1" s="7" t="e">
        <f>+#REF!</f>
        <v>#REF!</v>
      </c>
      <c r="M1" s="7" t="e">
        <f>+#REF!</f>
        <v>#REF!</v>
      </c>
      <c r="N1" s="7"/>
    </row>
    <row r="2" spans="1:16" x14ac:dyDescent="0.25">
      <c r="H2" s="7" t="e">
        <f>+#REF!</f>
        <v>#REF!</v>
      </c>
      <c r="M2" s="7" t="e">
        <f>+#REF!</f>
        <v>#REF!</v>
      </c>
      <c r="N2" s="7"/>
    </row>
    <row r="3" spans="1:16" x14ac:dyDescent="0.25">
      <c r="H3" s="7" t="e">
        <f>+#REF!</f>
        <v>#REF!</v>
      </c>
      <c r="M3" s="7" t="e">
        <f>+#REF!</f>
        <v>#REF!</v>
      </c>
      <c r="N3" s="7"/>
    </row>
    <row r="4" spans="1:16" x14ac:dyDescent="0.25">
      <c r="H4" s="7" t="e">
        <f>+#REF!</f>
        <v>#REF!</v>
      </c>
      <c r="M4" s="7" t="e">
        <f>+#REF!</f>
        <v>#REF!</v>
      </c>
      <c r="N4" s="7"/>
    </row>
    <row r="5" spans="1:16" x14ac:dyDescent="0.25">
      <c r="H5" s="7" t="e">
        <f>+#REF!</f>
        <v>#REF!</v>
      </c>
      <c r="M5" s="7" t="e">
        <f>+#REF!</f>
        <v>#REF!</v>
      </c>
      <c r="N5" s="7"/>
    </row>
    <row r="6" spans="1:16" x14ac:dyDescent="0.25">
      <c r="H6" s="7" t="e">
        <f>#REF!</f>
        <v>#REF!</v>
      </c>
      <c r="M6" s="7" t="e">
        <f>#REF!</f>
        <v>#REF!</v>
      </c>
      <c r="N6" s="7"/>
    </row>
    <row r="7" spans="1:16" x14ac:dyDescent="0.25">
      <c r="H7" s="7" t="e">
        <f>VLOOKUP(A12,#REF!,3,FALSE)</f>
        <v>#REF!</v>
      </c>
      <c r="M7" s="7" t="e">
        <f>VLOOKUP(A12,#REF!,3,FALSE)</f>
        <v>#REF!</v>
      </c>
      <c r="N7" s="7"/>
    </row>
    <row r="8" spans="1:16" x14ac:dyDescent="0.25">
      <c r="I8"/>
      <c r="N8"/>
    </row>
    <row r="9" spans="1:16" x14ac:dyDescent="0.25">
      <c r="A9" s="529" t="e">
        <f>#REF!</f>
        <v>#REF!</v>
      </c>
      <c r="B9" s="529"/>
      <c r="C9" s="529"/>
      <c r="D9" s="529"/>
      <c r="E9" s="529"/>
      <c r="F9" s="529"/>
      <c r="G9" s="529"/>
      <c r="H9" s="529"/>
      <c r="I9" s="6"/>
      <c r="M9"/>
      <c r="N9"/>
    </row>
    <row r="10" spans="1:16" x14ac:dyDescent="0.25">
      <c r="A10" s="529" t="e">
        <f>#REF!</f>
        <v>#REF!</v>
      </c>
      <c r="B10" s="529"/>
      <c r="C10" s="529"/>
      <c r="D10" s="529"/>
      <c r="E10" s="529"/>
      <c r="F10" s="529"/>
      <c r="G10" s="529"/>
      <c r="H10" s="529"/>
      <c r="I10" s="84"/>
      <c r="M10"/>
      <c r="N10"/>
    </row>
    <row r="11" spans="1:16" x14ac:dyDescent="0.25">
      <c r="A11" s="529" t="e">
        <f>#REF!</f>
        <v>#REF!</v>
      </c>
      <c r="B11" s="529"/>
      <c r="C11" s="529"/>
      <c r="D11" s="529"/>
      <c r="E11" s="529"/>
      <c r="F11" s="529"/>
      <c r="G11" s="529"/>
      <c r="H11" s="529"/>
      <c r="I11" s="84"/>
      <c r="M11"/>
      <c r="N11"/>
    </row>
    <row r="12" spans="1:16" x14ac:dyDescent="0.25">
      <c r="A12" s="529" t="e">
        <f>+#REF!</f>
        <v>#REF!</v>
      </c>
      <c r="B12" s="529"/>
      <c r="C12" s="529"/>
      <c r="D12" s="529"/>
      <c r="E12" s="529"/>
      <c r="F12" s="529"/>
      <c r="G12" s="529"/>
      <c r="H12" s="529"/>
      <c r="I12" s="84"/>
      <c r="M12" s="534" t="s">
        <v>189</v>
      </c>
      <c r="N12" s="534"/>
    </row>
    <row r="13" spans="1:16" x14ac:dyDescent="0.25">
      <c r="M13" s="534"/>
      <c r="N13" s="534"/>
      <c r="O13" s="139"/>
      <c r="P13" s="139"/>
    </row>
    <row r="14" spans="1:16" x14ac:dyDescent="0.25">
      <c r="H14" s="60" t="s">
        <v>190</v>
      </c>
      <c r="I14" s="60" t="s">
        <v>191</v>
      </c>
      <c r="K14" s="19"/>
      <c r="L14" s="19"/>
      <c r="M14" s="19" t="s">
        <v>192</v>
      </c>
      <c r="N14" s="19" t="s">
        <v>193</v>
      </c>
      <c r="O14" s="19"/>
    </row>
    <row r="15" spans="1:16" x14ac:dyDescent="0.25">
      <c r="A15" s="22" t="s">
        <v>163</v>
      </c>
      <c r="H15" s="19" t="s">
        <v>9</v>
      </c>
      <c r="I15" s="19" t="s">
        <v>10</v>
      </c>
      <c r="K15" s="19"/>
      <c r="L15" s="19"/>
      <c r="M15" s="19" t="s">
        <v>9</v>
      </c>
      <c r="N15" s="19" t="s">
        <v>10</v>
      </c>
      <c r="O15" s="19"/>
    </row>
    <row r="16" spans="1:16" x14ac:dyDescent="0.25">
      <c r="A16" s="11" t="s">
        <v>164</v>
      </c>
      <c r="B16" s="6"/>
      <c r="C16" s="6" t="s">
        <v>194</v>
      </c>
      <c r="I16"/>
      <c r="N16"/>
    </row>
    <row r="17" spans="1:15" ht="33" customHeight="1" x14ac:dyDescent="0.25">
      <c r="A17" s="22">
        <v>1</v>
      </c>
      <c r="C17" t="s">
        <v>195</v>
      </c>
      <c r="D17" s="527" t="e">
        <f>CONCATENATE(#REF!," , Line ",#REF!)</f>
        <v>#REF!</v>
      </c>
      <c r="E17" s="527"/>
      <c r="H17" s="4" t="e">
        <f>+#REF!</f>
        <v>#REF!</v>
      </c>
      <c r="I17" s="4" t="e">
        <f>+#REF!</f>
        <v>#REF!</v>
      </c>
      <c r="K17" s="4"/>
      <c r="L17" s="4"/>
      <c r="M17" s="4" t="e">
        <f>+#REF!</f>
        <v>#REF!</v>
      </c>
      <c r="N17" s="4" t="e">
        <f>+#REF!</f>
        <v>#REF!</v>
      </c>
      <c r="O17" s="4"/>
    </row>
    <row r="18" spans="1:15" x14ac:dyDescent="0.25">
      <c r="A18" s="22">
        <f t="shared" ref="A18:A23" si="0">+A17+1</f>
        <v>2</v>
      </c>
      <c r="C18" t="s">
        <v>196</v>
      </c>
      <c r="D18" s="526"/>
      <c r="E18" s="526"/>
      <c r="H18" s="4">
        <v>0</v>
      </c>
      <c r="I18" s="4">
        <v>0</v>
      </c>
      <c r="K18" s="4"/>
      <c r="L18" s="4"/>
      <c r="M18" s="4">
        <v>0</v>
      </c>
      <c r="N18" s="4">
        <v>0</v>
      </c>
      <c r="O18" s="4"/>
    </row>
    <row r="19" spans="1:15" ht="32.25" customHeight="1" x14ac:dyDescent="0.25">
      <c r="A19" s="22">
        <f t="shared" si="0"/>
        <v>3</v>
      </c>
      <c r="C19" t="s">
        <v>197</v>
      </c>
      <c r="D19" s="527" t="e">
        <f>CONCATENATE(#REF!," , Col ",#REF!)</f>
        <v>#REF!</v>
      </c>
      <c r="E19" s="527"/>
      <c r="H19" s="4" t="e">
        <f>-#REF!</f>
        <v>#REF!</v>
      </c>
      <c r="I19" s="4" t="e">
        <f>-#REF!</f>
        <v>#REF!</v>
      </c>
      <c r="K19" s="4"/>
      <c r="L19" s="4"/>
      <c r="M19" s="4" t="e">
        <f>-#REF!</f>
        <v>#REF!</v>
      </c>
      <c r="N19" s="4" t="e">
        <f>-#REF!</f>
        <v>#REF!</v>
      </c>
      <c r="O19" s="4"/>
    </row>
    <row r="20" spans="1:15" ht="30.6" customHeight="1" x14ac:dyDescent="0.25">
      <c r="A20" s="22">
        <f t="shared" si="0"/>
        <v>4</v>
      </c>
      <c r="C20" t="s">
        <v>239</v>
      </c>
      <c r="D20" s="527" t="str">
        <f>CONCATENATE(("Year 1 = Docket no. 4916,  R.S. 3, Att. 1R, page 10 Col (a); then = 0"))</f>
        <v>Year 1 = Docket no. 4916,  R.S. 3, Att. 1R, page 10 Col (a); then = 0</v>
      </c>
      <c r="E20" s="527"/>
      <c r="H20" s="4">
        <v>0</v>
      </c>
      <c r="I20" s="4">
        <v>0</v>
      </c>
      <c r="K20" s="4"/>
      <c r="L20" s="4"/>
      <c r="M20" s="4">
        <v>0</v>
      </c>
      <c r="N20" s="4">
        <v>0</v>
      </c>
      <c r="O20" s="4"/>
    </row>
    <row r="21" spans="1:15" x14ac:dyDescent="0.25">
      <c r="A21" s="22">
        <f t="shared" si="0"/>
        <v>5</v>
      </c>
      <c r="C21" t="s">
        <v>199</v>
      </c>
      <c r="D21" s="526" t="str">
        <f>CONCATENATE("Sum of Lines ",A17," through ",A20)</f>
        <v>Sum of Lines 1 through 4</v>
      </c>
      <c r="E21" s="526"/>
      <c r="H21" s="4" t="e">
        <f>SUM(H17:H20)</f>
        <v>#REF!</v>
      </c>
      <c r="I21" s="4" t="e">
        <f>SUM(I17:I20)</f>
        <v>#REF!</v>
      </c>
      <c r="K21" s="4"/>
      <c r="L21" s="4"/>
      <c r="M21" s="4" t="e">
        <f>SUM(M17:M20)</f>
        <v>#REF!</v>
      </c>
      <c r="N21" s="4" t="e">
        <f>SUM(N17:N20)</f>
        <v>#REF!</v>
      </c>
      <c r="O21" s="4"/>
    </row>
    <row r="22" spans="1:15" x14ac:dyDescent="0.25">
      <c r="A22" s="22">
        <f t="shared" si="0"/>
        <v>6</v>
      </c>
      <c r="C22" t="s">
        <v>200</v>
      </c>
      <c r="D22" s="526"/>
      <c r="E22" s="526"/>
      <c r="H22" s="24">
        <v>0.21</v>
      </c>
      <c r="I22" s="24">
        <v>0.21</v>
      </c>
      <c r="K22" s="24"/>
      <c r="L22" s="24"/>
      <c r="M22" s="24">
        <v>0.21</v>
      </c>
      <c r="N22" s="24">
        <v>0.21</v>
      </c>
      <c r="O22" s="24"/>
    </row>
    <row r="23" spans="1:15" x14ac:dyDescent="0.25">
      <c r="A23" s="22">
        <f t="shared" si="0"/>
        <v>7</v>
      </c>
      <c r="C23" t="s">
        <v>201</v>
      </c>
      <c r="D23" s="526" t="str">
        <f>CONCATENATE("Line ", A21, " × Line ", A22)</f>
        <v>Line 5 × Line 6</v>
      </c>
      <c r="E23" s="526"/>
      <c r="H23" s="4" t="e">
        <f>+H21*H22</f>
        <v>#REF!</v>
      </c>
      <c r="I23" s="4" t="e">
        <f>+I21*I22</f>
        <v>#REF!</v>
      </c>
      <c r="K23" s="4"/>
      <c r="L23" s="4"/>
      <c r="M23" s="4" t="e">
        <f>+M21*M22</f>
        <v>#REF!</v>
      </c>
      <c r="N23" s="4" t="e">
        <f>+N21*N22</f>
        <v>#REF!</v>
      </c>
      <c r="O23" s="4"/>
    </row>
    <row r="24" spans="1:15" x14ac:dyDescent="0.25">
      <c r="D24" s="526"/>
      <c r="E24" s="526"/>
      <c r="H24"/>
      <c r="I24"/>
      <c r="M24"/>
      <c r="N24"/>
    </row>
    <row r="25" spans="1:15" x14ac:dyDescent="0.25">
      <c r="C25" t="s">
        <v>202</v>
      </c>
      <c r="D25" s="526"/>
      <c r="E25" s="526"/>
      <c r="H25"/>
      <c r="I25"/>
      <c r="M25"/>
      <c r="N25"/>
    </row>
    <row r="26" spans="1:15" ht="32.25" customHeight="1" x14ac:dyDescent="0.25">
      <c r="A26" s="22">
        <f>+A23+1</f>
        <v>8</v>
      </c>
      <c r="C26" t="s">
        <v>203</v>
      </c>
      <c r="D26" s="527" t="str">
        <f>CONCATENATE(("Year 1 = Docket no. 4916,  R.S. 3, Att. 1R, page 10 Col (a); then = 0"))</f>
        <v>Year 1 = Docket no. 4916,  R.S. 3, Att. 1R, page 10 Col (a); then = 0</v>
      </c>
      <c r="E26" s="527"/>
      <c r="H26"/>
      <c r="I26"/>
      <c r="M26"/>
      <c r="N26"/>
    </row>
    <row r="27" spans="1:15" ht="32.25" customHeight="1" x14ac:dyDescent="0.25">
      <c r="A27" s="22">
        <f>+A26+1</f>
        <v>9</v>
      </c>
      <c r="C27" t="s">
        <v>117</v>
      </c>
      <c r="D27" s="527" t="str">
        <f>CONCATENATE(("Year 1 = Docket no. 4916,  R.S. 3, Att. 1R, page 10 Col (a); then = 0"))</f>
        <v>Year 1 = Docket no. 4916,  R.S. 3, Att. 1R, page 10 Col (a); then = 0</v>
      </c>
      <c r="E27" s="527"/>
      <c r="H27"/>
      <c r="I27"/>
      <c r="M27"/>
      <c r="N27"/>
    </row>
    <row r="28" spans="1:15" x14ac:dyDescent="0.25">
      <c r="A28" s="22">
        <f>+A27+1</f>
        <v>10</v>
      </c>
      <c r="C28" t="s">
        <v>240</v>
      </c>
      <c r="D28" s="526"/>
      <c r="E28" s="526"/>
      <c r="H28"/>
      <c r="I28"/>
      <c r="M28"/>
      <c r="N28"/>
    </row>
    <row r="29" spans="1:15" x14ac:dyDescent="0.25">
      <c r="A29" s="22">
        <f>+A28+1</f>
        <v>11</v>
      </c>
      <c r="C29" t="s">
        <v>199</v>
      </c>
      <c r="D29" s="526" t="str">
        <f>CONCATENATE("Line ", A26, " + Line ", A27, " + Line ", A28)</f>
        <v>Line 8 + Line 9 + Line 10</v>
      </c>
      <c r="E29" s="526"/>
      <c r="H29"/>
      <c r="I29"/>
      <c r="M29"/>
      <c r="N29"/>
    </row>
    <row r="30" spans="1:15" x14ac:dyDescent="0.25">
      <c r="A30" s="22">
        <f>+A29+1</f>
        <v>12</v>
      </c>
      <c r="C30" t="s">
        <v>200</v>
      </c>
      <c r="D30" s="526"/>
      <c r="E30" s="526"/>
      <c r="H30"/>
      <c r="I30"/>
      <c r="M30"/>
      <c r="N30"/>
    </row>
    <row r="31" spans="1:15" x14ac:dyDescent="0.25">
      <c r="A31" s="22">
        <f>+A30+1</f>
        <v>13</v>
      </c>
      <c r="C31" t="s">
        <v>201</v>
      </c>
      <c r="D31" s="526" t="str">
        <f>CONCATENATE("Line ", A29, " × Line ", A30)</f>
        <v>Line 11 × Line 12</v>
      </c>
      <c r="E31" s="526"/>
      <c r="H31"/>
      <c r="I31"/>
      <c r="M31"/>
      <c r="N31"/>
    </row>
    <row r="32" spans="1:15" x14ac:dyDescent="0.25">
      <c r="D32" s="526"/>
      <c r="E32" s="526"/>
      <c r="H32"/>
      <c r="I32"/>
      <c r="M32"/>
      <c r="N32"/>
    </row>
    <row r="33" spans="1:15" x14ac:dyDescent="0.25">
      <c r="A33" s="22">
        <f>+A31+1</f>
        <v>14</v>
      </c>
      <c r="C33" t="s">
        <v>205</v>
      </c>
      <c r="D33" s="526" t="str">
        <f>CONCATENATE("Line ", A23, " + Line ", A31)</f>
        <v>Line 7 + Line 13</v>
      </c>
      <c r="E33" s="526"/>
      <c r="H33" s="4" t="e">
        <f>+H31+H23</f>
        <v>#REF!</v>
      </c>
      <c r="I33" s="4" t="e">
        <f>+I31+I23</f>
        <v>#REF!</v>
      </c>
      <c r="K33" s="4"/>
      <c r="L33" s="4"/>
      <c r="M33" s="4" t="e">
        <f>+M31+M23</f>
        <v>#REF!</v>
      </c>
      <c r="N33" s="4" t="e">
        <f>+N31+N23</f>
        <v>#REF!</v>
      </c>
      <c r="O33" s="4"/>
    </row>
    <row r="34" spans="1:15" x14ac:dyDescent="0.25">
      <c r="A34" s="22">
        <f>+A33+1</f>
        <v>15</v>
      </c>
      <c r="C34" t="s">
        <v>206</v>
      </c>
      <c r="D34" s="526"/>
      <c r="E34" s="526"/>
      <c r="K34" s="4"/>
      <c r="L34" s="4"/>
      <c r="O34" s="4"/>
    </row>
    <row r="35" spans="1:15" x14ac:dyDescent="0.25">
      <c r="A35" s="22">
        <f>+A34+1</f>
        <v>16</v>
      </c>
      <c r="C35" t="s">
        <v>207</v>
      </c>
      <c r="D35" s="526" t="str">
        <f>CONCATENATE("Line ", A33, " + Line ", A34)</f>
        <v>Line 14 + Line 15</v>
      </c>
      <c r="E35" s="526"/>
      <c r="H35" s="4" t="e">
        <f>+H34+H33</f>
        <v>#REF!</v>
      </c>
      <c r="I35" s="4" t="e">
        <f>+I34+I33</f>
        <v>#REF!</v>
      </c>
      <c r="K35" s="4"/>
      <c r="L35" s="4"/>
      <c r="M35" s="4" t="e">
        <f>+M34+M33</f>
        <v>#REF!</v>
      </c>
      <c r="N35" s="4" t="e">
        <f>+N34+N33</f>
        <v>#REF!</v>
      </c>
      <c r="O35" s="4"/>
    </row>
    <row r="36" spans="1:15" x14ac:dyDescent="0.25">
      <c r="D36" s="526"/>
      <c r="E36" s="526"/>
      <c r="H36"/>
      <c r="I36"/>
      <c r="M36"/>
      <c r="N36"/>
    </row>
    <row r="37" spans="1:15" x14ac:dyDescent="0.25">
      <c r="C37" t="s">
        <v>241</v>
      </c>
      <c r="D37" s="526"/>
      <c r="E37" s="526"/>
      <c r="H37"/>
      <c r="I37"/>
      <c r="M37"/>
      <c r="N37"/>
    </row>
    <row r="38" spans="1:15" x14ac:dyDescent="0.25">
      <c r="A38" s="22">
        <f>+A35+1</f>
        <v>17</v>
      </c>
      <c r="C38" t="s">
        <v>209</v>
      </c>
      <c r="D38" s="526" t="str">
        <f>CONCATENATE("Line ", A21)</f>
        <v>Line 5</v>
      </c>
      <c r="E38" s="526"/>
      <c r="H38" s="4" t="e">
        <f>H21</f>
        <v>#REF!</v>
      </c>
      <c r="I38" s="4" t="e">
        <f>I21</f>
        <v>#REF!</v>
      </c>
      <c r="K38" s="4"/>
      <c r="L38" s="4"/>
      <c r="M38" s="4" t="e">
        <f>M21</f>
        <v>#REF!</v>
      </c>
      <c r="N38" s="4" t="e">
        <f>N21</f>
        <v>#REF!</v>
      </c>
      <c r="O38" s="4"/>
    </row>
    <row r="39" spans="1:15" x14ac:dyDescent="0.25">
      <c r="A39" s="22">
        <f>+A38+1</f>
        <v>18</v>
      </c>
      <c r="C39" t="s">
        <v>210</v>
      </c>
      <c r="D39" s="526" t="str">
        <f>CONCATENATE("Line ", A29)</f>
        <v>Line 11</v>
      </c>
      <c r="E39" s="526"/>
      <c r="H39" s="4">
        <f>H29</f>
        <v>0</v>
      </c>
      <c r="I39" s="4">
        <f>I29</f>
        <v>0</v>
      </c>
      <c r="K39" s="4"/>
      <c r="L39" s="4"/>
      <c r="M39" s="4">
        <f>M29</f>
        <v>0</v>
      </c>
      <c r="N39" s="4">
        <f>N29</f>
        <v>0</v>
      </c>
      <c r="O39" s="4"/>
    </row>
    <row r="40" spans="1:15" x14ac:dyDescent="0.25">
      <c r="A40" s="22">
        <f>+A39+1</f>
        <v>19</v>
      </c>
      <c r="C40" t="s">
        <v>211</v>
      </c>
      <c r="D40" s="526" t="str">
        <f>CONCATENATE("Line ", A38, " + Line ", A39)</f>
        <v>Line 17 + Line 18</v>
      </c>
      <c r="E40" s="526"/>
      <c r="H40" s="4" t="e">
        <f>SUM(H38:H39)</f>
        <v>#REF!</v>
      </c>
      <c r="I40" s="4" t="e">
        <f>SUM(I38:I39)</f>
        <v>#REF!</v>
      </c>
      <c r="K40" s="4"/>
      <c r="L40" s="4"/>
      <c r="M40" s="4" t="e">
        <f>SUM(M38:M39)</f>
        <v>#REF!</v>
      </c>
      <c r="N40" s="4" t="e">
        <f>SUM(N38:N39)</f>
        <v>#REF!</v>
      </c>
      <c r="O40" s="4"/>
    </row>
    <row r="41" spans="1:15" x14ac:dyDescent="0.25">
      <c r="D41" s="526"/>
      <c r="E41" s="526"/>
      <c r="H41"/>
      <c r="I41"/>
      <c r="M41"/>
      <c r="N41"/>
    </row>
    <row r="42" spans="1:15" ht="42" customHeight="1" x14ac:dyDescent="0.25">
      <c r="A42" s="22">
        <f>+A40+1</f>
        <v>20</v>
      </c>
      <c r="C42" t="s">
        <v>242</v>
      </c>
      <c r="D42" s="527" t="str">
        <f>CONCATENATE(("Year 1 = Docket no. 4916,  R.S. 3, Att. 1R, page 10 Col (a); then = 0"))</f>
        <v>Year 1 = Docket no. 4916,  R.S. 3, Att. 1R, page 10 Col (a); then = 0</v>
      </c>
      <c r="E42" s="527"/>
      <c r="K42" s="4"/>
      <c r="L42" s="4"/>
      <c r="O42" s="4"/>
    </row>
    <row r="43" spans="1:15" x14ac:dyDescent="0.25">
      <c r="A43" s="22">
        <f>+A42+1</f>
        <v>21</v>
      </c>
      <c r="C43" t="s">
        <v>243</v>
      </c>
      <c r="D43" s="526" t="str">
        <f>CONCATENATE("(Line ", A39, " ÷ Line ", A40, " ) × Line ", A42)</f>
        <v>(Line 18 ÷ Line 19 ) × Line 20</v>
      </c>
      <c r="E43" s="526"/>
      <c r="K43" s="4"/>
      <c r="L43" s="4"/>
      <c r="O43" s="4"/>
    </row>
    <row r="44" spans="1:15" x14ac:dyDescent="0.25">
      <c r="A44" s="22">
        <f>+A43+1</f>
        <v>22</v>
      </c>
      <c r="C44" t="s">
        <v>244</v>
      </c>
      <c r="D44" s="526" t="str">
        <f>CONCATENATE("(Line ", A38, " ÷ Line ", A40, " ) × Line ", A42)</f>
        <v>(Line 17 ÷ Line 19 ) × Line 20</v>
      </c>
      <c r="E44" s="526"/>
      <c r="K44" s="4"/>
      <c r="L44" s="4"/>
      <c r="O44" s="4"/>
    </row>
    <row r="45" spans="1:15" x14ac:dyDescent="0.25">
      <c r="A45" s="22">
        <f>+A44+1</f>
        <v>23</v>
      </c>
      <c r="C45" t="s">
        <v>200</v>
      </c>
      <c r="H45" s="24"/>
      <c r="I45" s="24"/>
      <c r="K45" s="24"/>
      <c r="L45" s="24"/>
      <c r="M45" s="24"/>
      <c r="N45" s="24"/>
      <c r="O45" s="24"/>
    </row>
    <row r="46" spans="1:15" x14ac:dyDescent="0.25">
      <c r="A46" s="22">
        <f>+A45+1</f>
        <v>24</v>
      </c>
      <c r="C46" t="s">
        <v>215</v>
      </c>
      <c r="D46" s="526" t="str">
        <f>CONCATENATE("Line ", A44, " × Line ", A45)</f>
        <v>Line 22 × Line 23</v>
      </c>
      <c r="E46" s="526"/>
      <c r="K46" s="4"/>
      <c r="L46" s="4"/>
      <c r="O46" s="4"/>
    </row>
    <row r="47" spans="1:15" x14ac:dyDescent="0.25">
      <c r="H47"/>
      <c r="I47"/>
      <c r="M47"/>
      <c r="N47"/>
    </row>
    <row r="48" spans="1:15" x14ac:dyDescent="0.25">
      <c r="A48" s="22">
        <f>+A46+1</f>
        <v>25</v>
      </c>
      <c r="C48" t="s">
        <v>216</v>
      </c>
      <c r="D48" s="526" t="str">
        <f>CONCATENATE("Line ",A23," + Line ",A46)</f>
        <v>Line 7 + Line 24</v>
      </c>
      <c r="E48" s="526"/>
      <c r="H48" s="4" t="e">
        <f>+H46+H23</f>
        <v>#REF!</v>
      </c>
      <c r="I48" s="4" t="e">
        <f>+I46+I23</f>
        <v>#REF!</v>
      </c>
      <c r="K48" s="4"/>
      <c r="L48" s="4"/>
      <c r="M48" s="4" t="e">
        <f>+M46+M23</f>
        <v>#REF!</v>
      </c>
      <c r="N48" s="4" t="e">
        <f>+N46+N23</f>
        <v>#REF!</v>
      </c>
      <c r="O48" s="4"/>
    </row>
    <row r="49" spans="1:15" x14ac:dyDescent="0.25">
      <c r="I49"/>
      <c r="N49"/>
    </row>
    <row r="50" spans="1:15" x14ac:dyDescent="0.25">
      <c r="D50" s="22" t="s">
        <v>165</v>
      </c>
      <c r="E50" s="22" t="s">
        <v>217</v>
      </c>
      <c r="F50" s="22"/>
      <c r="G50" s="22"/>
      <c r="H50" s="19" t="s">
        <v>218</v>
      </c>
      <c r="I50" s="22" t="s">
        <v>219</v>
      </c>
      <c r="K50" s="22"/>
      <c r="L50" s="22"/>
      <c r="M50" s="19" t="s">
        <v>218</v>
      </c>
      <c r="N50" s="22" t="s">
        <v>219</v>
      </c>
      <c r="O50" s="22"/>
    </row>
    <row r="51" spans="1:15" x14ac:dyDescent="0.25">
      <c r="C51" s="6" t="s">
        <v>220</v>
      </c>
      <c r="D51" s="43" t="s">
        <v>221</v>
      </c>
      <c r="E51" s="43" t="s">
        <v>222</v>
      </c>
      <c r="H51" s="60" t="str">
        <f>+H14</f>
        <v>CY24</v>
      </c>
      <c r="I51" s="60" t="str">
        <f>+I14</f>
        <v>CY25</v>
      </c>
      <c r="K51" s="19"/>
      <c r="L51" s="19"/>
      <c r="M51" s="19" t="str">
        <f>+M14</f>
        <v>FY24</v>
      </c>
      <c r="N51" s="19" t="str">
        <f>+N14</f>
        <v>FY25</v>
      </c>
      <c r="O51" s="19"/>
    </row>
    <row r="52" spans="1:15" x14ac:dyDescent="0.25">
      <c r="A52" s="22">
        <f>+A48+1</f>
        <v>26</v>
      </c>
      <c r="C52" t="s">
        <v>223</v>
      </c>
      <c r="D52" s="22">
        <v>31</v>
      </c>
      <c r="E52" s="3">
        <f>SUM(D53:D63)/D64</f>
        <v>0.91506849315068495</v>
      </c>
      <c r="H52" s="4" t="e">
        <f t="shared" ref="H52:H63" si="1">$H$48/12*E52</f>
        <v>#REF!</v>
      </c>
      <c r="I52" s="4" t="e">
        <f t="shared" ref="I52:I63" si="2">I$48/12*$E52</f>
        <v>#REF!</v>
      </c>
      <c r="K52" s="4"/>
      <c r="L52" s="4"/>
      <c r="M52" s="4" t="e">
        <f t="shared" ref="M52:N63" si="3">M$48/12*$E52</f>
        <v>#REF!</v>
      </c>
      <c r="N52" s="4" t="e">
        <f t="shared" si="3"/>
        <v>#REF!</v>
      </c>
      <c r="O52" s="4"/>
    </row>
    <row r="53" spans="1:15" x14ac:dyDescent="0.25">
      <c r="A53" s="22">
        <f t="shared" ref="A53:A64" si="4">+A52+1</f>
        <v>27</v>
      </c>
      <c r="C53" t="s">
        <v>224</v>
      </c>
      <c r="D53" s="22">
        <v>28</v>
      </c>
      <c r="E53" s="3">
        <f>SUM(D54:D63)/D64</f>
        <v>0.83835616438356164</v>
      </c>
      <c r="H53" s="4" t="e">
        <f t="shared" si="1"/>
        <v>#REF!</v>
      </c>
      <c r="I53" s="4" t="e">
        <f t="shared" si="2"/>
        <v>#REF!</v>
      </c>
      <c r="K53" s="4"/>
      <c r="L53" s="4"/>
      <c r="M53" s="4" t="e">
        <f t="shared" si="3"/>
        <v>#REF!</v>
      </c>
      <c r="N53" s="4" t="e">
        <f t="shared" si="3"/>
        <v>#REF!</v>
      </c>
      <c r="O53" s="4"/>
    </row>
    <row r="54" spans="1:15" x14ac:dyDescent="0.25">
      <c r="A54" s="22">
        <f t="shared" si="4"/>
        <v>28</v>
      </c>
      <c r="C54" t="s">
        <v>225</v>
      </c>
      <c r="D54" s="22">
        <v>31</v>
      </c>
      <c r="E54" s="3">
        <f>SUM(D55:D63)/D64</f>
        <v>0.75342465753424659</v>
      </c>
      <c r="H54" s="4" t="e">
        <f t="shared" si="1"/>
        <v>#REF!</v>
      </c>
      <c r="I54" s="4" t="e">
        <f t="shared" si="2"/>
        <v>#REF!</v>
      </c>
      <c r="K54" s="4"/>
      <c r="L54" s="4"/>
      <c r="M54" s="4" t="e">
        <f t="shared" si="3"/>
        <v>#REF!</v>
      </c>
      <c r="N54" s="4" t="e">
        <f t="shared" si="3"/>
        <v>#REF!</v>
      </c>
      <c r="O54" s="4"/>
    </row>
    <row r="55" spans="1:15" x14ac:dyDescent="0.25">
      <c r="A55" s="22">
        <f t="shared" si="4"/>
        <v>29</v>
      </c>
      <c r="C55" s="15" t="s">
        <v>226</v>
      </c>
      <c r="D55" s="22">
        <v>30</v>
      </c>
      <c r="E55" s="3">
        <f>SUM(D56:D63)/D64</f>
        <v>0.67123287671232879</v>
      </c>
      <c r="H55" s="4" t="e">
        <f t="shared" si="1"/>
        <v>#REF!</v>
      </c>
      <c r="I55" s="4" t="e">
        <f t="shared" si="2"/>
        <v>#REF!</v>
      </c>
      <c r="K55" s="4"/>
      <c r="L55" s="4"/>
      <c r="M55" s="4" t="e">
        <f t="shared" si="3"/>
        <v>#REF!</v>
      </c>
      <c r="N55" s="4" t="e">
        <f t="shared" si="3"/>
        <v>#REF!</v>
      </c>
      <c r="O55" s="4"/>
    </row>
    <row r="56" spans="1:15" x14ac:dyDescent="0.25">
      <c r="A56" s="22">
        <f t="shared" si="4"/>
        <v>30</v>
      </c>
      <c r="C56" t="s">
        <v>227</v>
      </c>
      <c r="D56" s="22">
        <v>31</v>
      </c>
      <c r="E56" s="3">
        <f>SUM(D57:D63)/D64</f>
        <v>0.58630136986301373</v>
      </c>
      <c r="H56" s="4" t="e">
        <f t="shared" si="1"/>
        <v>#REF!</v>
      </c>
      <c r="I56" s="4" t="e">
        <f t="shared" si="2"/>
        <v>#REF!</v>
      </c>
      <c r="K56" s="4"/>
      <c r="L56" s="4"/>
      <c r="M56" s="4" t="e">
        <f t="shared" si="3"/>
        <v>#REF!</v>
      </c>
      <c r="N56" s="4" t="e">
        <f t="shared" si="3"/>
        <v>#REF!</v>
      </c>
      <c r="O56" s="4"/>
    </row>
    <row r="57" spans="1:15" x14ac:dyDescent="0.25">
      <c r="A57" s="22">
        <f t="shared" si="4"/>
        <v>31</v>
      </c>
      <c r="C57" t="s">
        <v>228</v>
      </c>
      <c r="D57" s="22">
        <v>30</v>
      </c>
      <c r="E57" s="3">
        <f>SUM(D58:D63)/D64</f>
        <v>0.50410958904109593</v>
      </c>
      <c r="H57" s="4" t="e">
        <f t="shared" si="1"/>
        <v>#REF!</v>
      </c>
      <c r="I57" s="4" t="e">
        <f t="shared" si="2"/>
        <v>#REF!</v>
      </c>
      <c r="K57" s="4"/>
      <c r="L57" s="4"/>
      <c r="M57" s="4" t="e">
        <f t="shared" si="3"/>
        <v>#REF!</v>
      </c>
      <c r="N57" s="4" t="e">
        <f t="shared" si="3"/>
        <v>#REF!</v>
      </c>
      <c r="O57" s="4"/>
    </row>
    <row r="58" spans="1:15" x14ac:dyDescent="0.25">
      <c r="A58" s="22">
        <f t="shared" si="4"/>
        <v>32</v>
      </c>
      <c r="C58" t="s">
        <v>229</v>
      </c>
      <c r="D58" s="22">
        <v>31</v>
      </c>
      <c r="E58" s="3">
        <f>SUM(D59:D63)/D64</f>
        <v>0.41917808219178082</v>
      </c>
      <c r="H58" s="4" t="e">
        <f t="shared" si="1"/>
        <v>#REF!</v>
      </c>
      <c r="I58" s="4" t="e">
        <f t="shared" si="2"/>
        <v>#REF!</v>
      </c>
      <c r="K58" s="4"/>
      <c r="L58" s="4"/>
      <c r="M58" s="4" t="e">
        <f t="shared" si="3"/>
        <v>#REF!</v>
      </c>
      <c r="N58" s="4" t="e">
        <f t="shared" si="3"/>
        <v>#REF!</v>
      </c>
      <c r="O58" s="4"/>
    </row>
    <row r="59" spans="1:15" x14ac:dyDescent="0.25">
      <c r="A59" s="22">
        <f t="shared" si="4"/>
        <v>33</v>
      </c>
      <c r="C59" t="s">
        <v>230</v>
      </c>
      <c r="D59" s="22">
        <v>31</v>
      </c>
      <c r="E59" s="3">
        <f>SUM(D60:D63)/D64</f>
        <v>0.33424657534246577</v>
      </c>
      <c r="H59" s="4" t="e">
        <f t="shared" si="1"/>
        <v>#REF!</v>
      </c>
      <c r="I59" s="4" t="e">
        <f t="shared" si="2"/>
        <v>#REF!</v>
      </c>
      <c r="K59" s="4"/>
      <c r="L59" s="4"/>
      <c r="M59" s="4" t="e">
        <f t="shared" si="3"/>
        <v>#REF!</v>
      </c>
      <c r="N59" s="4" t="e">
        <f t="shared" si="3"/>
        <v>#REF!</v>
      </c>
      <c r="O59" s="4"/>
    </row>
    <row r="60" spans="1:15" x14ac:dyDescent="0.25">
      <c r="A60" s="22">
        <f t="shared" si="4"/>
        <v>34</v>
      </c>
      <c r="C60" t="s">
        <v>231</v>
      </c>
      <c r="D60" s="22">
        <v>30</v>
      </c>
      <c r="E60" s="3">
        <f>SUM(D61:D63)/D64</f>
        <v>0.25205479452054796</v>
      </c>
      <c r="H60" s="4" t="e">
        <f t="shared" si="1"/>
        <v>#REF!</v>
      </c>
      <c r="I60" s="4" t="e">
        <f t="shared" si="2"/>
        <v>#REF!</v>
      </c>
      <c r="K60" s="4"/>
      <c r="L60" s="4"/>
      <c r="M60" s="4" t="e">
        <f t="shared" si="3"/>
        <v>#REF!</v>
      </c>
      <c r="N60" s="4" t="e">
        <f t="shared" si="3"/>
        <v>#REF!</v>
      </c>
      <c r="O60" s="4"/>
    </row>
    <row r="61" spans="1:15" x14ac:dyDescent="0.25">
      <c r="A61" s="22">
        <f t="shared" si="4"/>
        <v>35</v>
      </c>
      <c r="C61" t="s">
        <v>232</v>
      </c>
      <c r="D61" s="22">
        <v>31</v>
      </c>
      <c r="E61" s="3">
        <f>SUM(D62:D63)/D64</f>
        <v>0.16712328767123288</v>
      </c>
      <c r="H61" s="4" t="e">
        <f t="shared" si="1"/>
        <v>#REF!</v>
      </c>
      <c r="I61" s="4" t="e">
        <f t="shared" si="2"/>
        <v>#REF!</v>
      </c>
      <c r="K61" s="4"/>
      <c r="L61" s="4"/>
      <c r="M61" s="4" t="e">
        <f t="shared" si="3"/>
        <v>#REF!</v>
      </c>
      <c r="N61" s="4" t="e">
        <f t="shared" si="3"/>
        <v>#REF!</v>
      </c>
      <c r="O61" s="4"/>
    </row>
    <row r="62" spans="1:15" x14ac:dyDescent="0.25">
      <c r="A62" s="22">
        <f t="shared" si="4"/>
        <v>36</v>
      </c>
      <c r="C62" t="s">
        <v>233</v>
      </c>
      <c r="D62" s="22">
        <v>30</v>
      </c>
      <c r="E62" s="3">
        <f>SUM(D63:D63)/D64</f>
        <v>8.4931506849315067E-2</v>
      </c>
      <c r="H62" s="4" t="e">
        <f t="shared" si="1"/>
        <v>#REF!</v>
      </c>
      <c r="I62" s="4" t="e">
        <f t="shared" si="2"/>
        <v>#REF!</v>
      </c>
      <c r="K62" s="4"/>
      <c r="L62" s="4"/>
      <c r="M62" s="4" t="e">
        <f t="shared" si="3"/>
        <v>#REF!</v>
      </c>
      <c r="N62" s="4" t="e">
        <f t="shared" si="3"/>
        <v>#REF!</v>
      </c>
      <c r="O62" s="4"/>
    </row>
    <row r="63" spans="1:15" x14ac:dyDescent="0.25">
      <c r="A63" s="22">
        <f t="shared" si="4"/>
        <v>37</v>
      </c>
      <c r="C63" t="s">
        <v>234</v>
      </c>
      <c r="D63" s="22">
        <v>31</v>
      </c>
      <c r="E63" s="3">
        <v>0</v>
      </c>
      <c r="H63" s="35" t="e">
        <f t="shared" si="1"/>
        <v>#REF!</v>
      </c>
      <c r="I63" s="4" t="e">
        <f t="shared" si="2"/>
        <v>#REF!</v>
      </c>
      <c r="K63" s="4"/>
      <c r="L63" s="4"/>
      <c r="M63" s="4" t="e">
        <f t="shared" si="3"/>
        <v>#REF!</v>
      </c>
      <c r="N63" s="4" t="e">
        <f t="shared" si="3"/>
        <v>#REF!</v>
      </c>
      <c r="O63" s="4"/>
    </row>
    <row r="64" spans="1:15" x14ac:dyDescent="0.25">
      <c r="A64" s="22">
        <f t="shared" si="4"/>
        <v>38</v>
      </c>
      <c r="C64" t="s">
        <v>235</v>
      </c>
      <c r="D64" s="22">
        <f>SUM(D52:D63)</f>
        <v>365</v>
      </c>
      <c r="E64" s="3"/>
      <c r="H64" s="4" t="e">
        <f>SUM(H52:H63)</f>
        <v>#REF!</v>
      </c>
      <c r="I64" s="140" t="e">
        <f>SUM(I52:I63)</f>
        <v>#REF!</v>
      </c>
      <c r="K64" s="4"/>
      <c r="L64" s="4"/>
      <c r="M64" s="140" t="e">
        <f>SUM(M52:M63)</f>
        <v>#REF!</v>
      </c>
      <c r="N64" s="140" t="e">
        <f>SUM(N52:N63)</f>
        <v>#REF!</v>
      </c>
      <c r="O64" s="4"/>
    </row>
    <row r="65" spans="1:19" x14ac:dyDescent="0.25">
      <c r="I65"/>
      <c r="N65"/>
    </row>
    <row r="66" spans="1:19" x14ac:dyDescent="0.25">
      <c r="A66" s="22">
        <f>+A64+1</f>
        <v>39</v>
      </c>
      <c r="C66" t="s">
        <v>236</v>
      </c>
      <c r="D66" s="526" t="str">
        <f>CONCATENATE("Line ", A48)</f>
        <v>Line 25</v>
      </c>
      <c r="E66" s="526"/>
      <c r="H66" s="4" t="e">
        <f>H48</f>
        <v>#REF!</v>
      </c>
      <c r="I66" s="4" t="e">
        <f>I48</f>
        <v>#REF!</v>
      </c>
      <c r="K66" s="4"/>
      <c r="L66" s="4"/>
      <c r="M66" s="4" t="e">
        <f>M48</f>
        <v>#REF!</v>
      </c>
      <c r="N66" s="4" t="e">
        <f>N48</f>
        <v>#REF!</v>
      </c>
      <c r="O66" s="4"/>
    </row>
    <row r="67" spans="1:19" x14ac:dyDescent="0.25">
      <c r="A67" s="44">
        <v>40</v>
      </c>
      <c r="B67" s="45"/>
      <c r="C67" s="45" t="s">
        <v>237</v>
      </c>
      <c r="D67" s="536" t="str">
        <f>CONCATENATE("Line ",A66," × 50%")</f>
        <v>Line 39 × 50%</v>
      </c>
      <c r="E67" s="536"/>
      <c r="H67" s="4" t="e">
        <f>H66*0.5</f>
        <v>#REF!</v>
      </c>
      <c r="I67" s="4" t="e">
        <f>I66*0.5</f>
        <v>#REF!</v>
      </c>
      <c r="K67" s="4"/>
      <c r="L67" s="4"/>
      <c r="M67" s="4" t="e">
        <f>M66*0.5</f>
        <v>#REF!</v>
      </c>
      <c r="N67" s="4" t="e">
        <f>N66*0.5</f>
        <v>#REF!</v>
      </c>
      <c r="O67" s="4"/>
    </row>
    <row r="68" spans="1:19" x14ac:dyDescent="0.25">
      <c r="A68" s="22">
        <f>+A67+1</f>
        <v>41</v>
      </c>
      <c r="C68" t="s">
        <v>238</v>
      </c>
      <c r="D68" s="526" t="str">
        <f>CONCATENATE("Line ",A64," - Line ",A67)</f>
        <v>Line 38 - Line 40</v>
      </c>
      <c r="E68" s="526"/>
      <c r="H68" s="4" t="e">
        <f>+H64-H67</f>
        <v>#REF!</v>
      </c>
      <c r="I68" s="4" t="e">
        <f>+I64-I67</f>
        <v>#REF!</v>
      </c>
      <c r="K68" s="4"/>
      <c r="L68" s="4"/>
      <c r="M68" s="4" t="e">
        <f>+M64-M67</f>
        <v>#REF!</v>
      </c>
      <c r="N68" s="4" t="e">
        <f>+N64-N67</f>
        <v>#REF!</v>
      </c>
      <c r="O68" s="4"/>
    </row>
    <row r="70" spans="1:19" x14ac:dyDescent="0.25">
      <c r="A70" s="9" t="s">
        <v>184</v>
      </c>
    </row>
    <row r="71" spans="1:19" x14ac:dyDescent="0.25">
      <c r="A71" s="22" t="str">
        <f>E50</f>
        <v>(d)</v>
      </c>
      <c r="C71" s="535" t="str">
        <f>CONCATENATE("Sum of remaining days in the year (Col ",D50,") ÷ 366")</f>
        <v>Sum of remaining days in the year (Col (c)) ÷ 366</v>
      </c>
      <c r="D71" s="535"/>
    </row>
    <row r="72" spans="1:19" x14ac:dyDescent="0.25">
      <c r="A72" s="22" t="str">
        <f>CONCATENATE(H50," &amp; ",I50)</f>
        <v>(e) &amp; (f)</v>
      </c>
      <c r="C72" t="str">
        <f>CONCATENATE("Current Year Line ",A48," ÷ 12 × Current Month Col ",E50)</f>
        <v>Current Year Line 25 ÷ 12 × Current Month Col (d)</v>
      </c>
      <c r="E72" s="46"/>
      <c r="S72" s="46"/>
    </row>
    <row r="74" spans="1:19" x14ac:dyDescent="0.25">
      <c r="A74" s="8"/>
    </row>
    <row r="75" spans="1:19" x14ac:dyDescent="0.25">
      <c r="M75"/>
      <c r="N75"/>
    </row>
    <row r="76" spans="1:19" x14ac:dyDescent="0.25">
      <c r="M76"/>
      <c r="N76"/>
    </row>
    <row r="77" spans="1:19" x14ac:dyDescent="0.25">
      <c r="I77" s="22"/>
      <c r="M77"/>
      <c r="N77"/>
    </row>
    <row r="78" spans="1:19" x14ac:dyDescent="0.25">
      <c r="M78"/>
      <c r="N78"/>
    </row>
  </sheetData>
  <mergeCells count="39">
    <mergeCell ref="C71:D71"/>
    <mergeCell ref="D68:E68"/>
    <mergeCell ref="D43:E43"/>
    <mergeCell ref="D44:E44"/>
    <mergeCell ref="D46:E46"/>
    <mergeCell ref="D48:E48"/>
    <mergeCell ref="D66:E66"/>
    <mergeCell ref="D67:E67"/>
    <mergeCell ref="D42:E42"/>
    <mergeCell ref="D31:E31"/>
    <mergeCell ref="D32:E32"/>
    <mergeCell ref="D33:E33"/>
    <mergeCell ref="D34:E34"/>
    <mergeCell ref="D35:E35"/>
    <mergeCell ref="D36:E36"/>
    <mergeCell ref="D37:E37"/>
    <mergeCell ref="D38:E38"/>
    <mergeCell ref="D39:E39"/>
    <mergeCell ref="D40:E40"/>
    <mergeCell ref="D41:E41"/>
    <mergeCell ref="D30:E30"/>
    <mergeCell ref="D19:E19"/>
    <mergeCell ref="D20:E20"/>
    <mergeCell ref="D21:E21"/>
    <mergeCell ref="D22:E22"/>
    <mergeCell ref="D23:E23"/>
    <mergeCell ref="D24:E24"/>
    <mergeCell ref="D25:E25"/>
    <mergeCell ref="D26:E26"/>
    <mergeCell ref="D27:E27"/>
    <mergeCell ref="D28:E28"/>
    <mergeCell ref="D29:E29"/>
    <mergeCell ref="M12:N13"/>
    <mergeCell ref="D18:E18"/>
    <mergeCell ref="D17:E17"/>
    <mergeCell ref="A9:H9"/>
    <mergeCell ref="A10:H10"/>
    <mergeCell ref="A11:H11"/>
    <mergeCell ref="A12:H12"/>
  </mergeCells>
  <printOptions horizontalCentered="1"/>
  <pageMargins left="0.5" right="0.5" top="1.25" bottom="0.5" header="0.3" footer="0.3"/>
  <pageSetup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42BB-5D74-4D08-AF52-D4AD23776F8E}">
  <sheetPr>
    <tabColor rgb="FFFF0000"/>
    <pageSetUpPr fitToPage="1"/>
  </sheetPr>
  <dimension ref="A1:P78"/>
  <sheetViews>
    <sheetView workbookViewId="0"/>
  </sheetViews>
  <sheetFormatPr defaultColWidth="8.85546875" defaultRowHeight="15" x14ac:dyDescent="0.25"/>
  <cols>
    <col min="1" max="1" width="10.42578125" style="22" customWidth="1"/>
    <col min="2" max="2" width="3.42578125" customWidth="1"/>
    <col min="3" max="3" width="50.5703125" customWidth="1"/>
    <col min="4" max="4" width="17.42578125" customWidth="1"/>
    <col min="5" max="5" width="19" customWidth="1"/>
    <col min="6" max="7" width="2.42578125" customWidth="1"/>
    <col min="8" max="8" width="14.5703125" customWidth="1"/>
    <col min="9" max="9" width="14.5703125" style="4" customWidth="1"/>
    <col min="13" max="13" width="21.5703125" customWidth="1"/>
    <col min="14" max="14" width="18" style="4" customWidth="1"/>
  </cols>
  <sheetData>
    <row r="1" spans="1:16" x14ac:dyDescent="0.25">
      <c r="H1" s="7" t="e">
        <f>+#REF!</f>
        <v>#REF!</v>
      </c>
      <c r="M1" s="7" t="e">
        <f>+#REF!</f>
        <v>#REF!</v>
      </c>
      <c r="N1" s="7"/>
    </row>
    <row r="2" spans="1:16" x14ac:dyDescent="0.25">
      <c r="H2" s="7" t="e">
        <f>+#REF!</f>
        <v>#REF!</v>
      </c>
      <c r="M2" s="7" t="e">
        <f>+#REF!</f>
        <v>#REF!</v>
      </c>
      <c r="N2" s="7"/>
    </row>
    <row r="3" spans="1:16" x14ac:dyDescent="0.25">
      <c r="H3" s="7" t="e">
        <f>+#REF!</f>
        <v>#REF!</v>
      </c>
      <c r="M3" s="7" t="e">
        <f>+#REF!</f>
        <v>#REF!</v>
      </c>
      <c r="N3" s="7"/>
    </row>
    <row r="4" spans="1:16" x14ac:dyDescent="0.25">
      <c r="H4" s="7" t="e">
        <f>+#REF!</f>
        <v>#REF!</v>
      </c>
      <c r="M4" s="7" t="e">
        <f>+#REF!</f>
        <v>#REF!</v>
      </c>
      <c r="N4" s="7"/>
    </row>
    <row r="5" spans="1:16" x14ac:dyDescent="0.25">
      <c r="H5" s="7" t="e">
        <f>+#REF!</f>
        <v>#REF!</v>
      </c>
      <c r="M5" s="7" t="e">
        <f>+#REF!</f>
        <v>#REF!</v>
      </c>
      <c r="N5" s="7"/>
    </row>
    <row r="6" spans="1:16" x14ac:dyDescent="0.25">
      <c r="H6" s="7" t="e">
        <f>#REF!</f>
        <v>#REF!</v>
      </c>
      <c r="M6" s="7" t="e">
        <f>#REF!</f>
        <v>#REF!</v>
      </c>
      <c r="N6" s="7"/>
    </row>
    <row r="7" spans="1:16" x14ac:dyDescent="0.25">
      <c r="H7" s="7" t="e">
        <f>VLOOKUP(A12,#REF!,3,FALSE)</f>
        <v>#REF!</v>
      </c>
      <c r="M7" s="7" t="e">
        <f>VLOOKUP(A12,#REF!,3,FALSE)</f>
        <v>#REF!</v>
      </c>
      <c r="N7" s="7"/>
    </row>
    <row r="9" spans="1:16" x14ac:dyDescent="0.25">
      <c r="A9" s="529" t="e">
        <f>#REF!</f>
        <v>#REF!</v>
      </c>
      <c r="B9" s="529"/>
      <c r="C9" s="529"/>
      <c r="D9" s="529"/>
      <c r="E9" s="529"/>
      <c r="F9" s="529"/>
      <c r="G9" s="529"/>
      <c r="H9" s="529"/>
      <c r="I9" s="6"/>
      <c r="N9"/>
    </row>
    <row r="10" spans="1:16" x14ac:dyDescent="0.25">
      <c r="A10" s="529" t="e">
        <f>#REF!</f>
        <v>#REF!</v>
      </c>
      <c r="B10" s="529"/>
      <c r="C10" s="529"/>
      <c r="D10" s="529"/>
      <c r="E10" s="529"/>
      <c r="F10" s="529"/>
      <c r="G10" s="529"/>
      <c r="H10" s="529"/>
      <c r="I10" s="84"/>
      <c r="N10"/>
    </row>
    <row r="11" spans="1:16" x14ac:dyDescent="0.25">
      <c r="A11" s="529" t="e">
        <f>#REF!</f>
        <v>#REF!</v>
      </c>
      <c r="B11" s="529"/>
      <c r="C11" s="529"/>
      <c r="D11" s="529"/>
      <c r="E11" s="529"/>
      <c r="F11" s="529"/>
      <c r="G11" s="529"/>
      <c r="H11" s="529"/>
      <c r="I11" s="84"/>
      <c r="N11"/>
    </row>
    <row r="12" spans="1:16" x14ac:dyDescent="0.25">
      <c r="A12" s="529" t="e">
        <f>+#REF!</f>
        <v>#REF!</v>
      </c>
      <c r="B12" s="529"/>
      <c r="C12" s="529"/>
      <c r="D12" s="529"/>
      <c r="E12" s="529"/>
      <c r="F12" s="529"/>
      <c r="G12" s="529"/>
      <c r="H12" s="529"/>
      <c r="I12" s="84"/>
      <c r="M12" s="534" t="s">
        <v>189</v>
      </c>
      <c r="N12" s="534"/>
      <c r="O12" s="139"/>
      <c r="P12" s="139"/>
    </row>
    <row r="13" spans="1:16" x14ac:dyDescent="0.25">
      <c r="I13" s="33"/>
      <c r="M13" s="534"/>
      <c r="N13" s="534"/>
    </row>
    <row r="14" spans="1:16" x14ac:dyDescent="0.25">
      <c r="H14" s="41" t="s">
        <v>190</v>
      </c>
      <c r="I14" s="41" t="s">
        <v>191</v>
      </c>
      <c r="M14" s="33" t="s">
        <v>192</v>
      </c>
      <c r="N14" s="33" t="s">
        <v>193</v>
      </c>
    </row>
    <row r="15" spans="1:16" x14ac:dyDescent="0.25">
      <c r="A15" s="22" t="s">
        <v>163</v>
      </c>
      <c r="H15" s="33" t="s">
        <v>9</v>
      </c>
      <c r="I15" s="33" t="s">
        <v>10</v>
      </c>
      <c r="M15" s="33" t="s">
        <v>9</v>
      </c>
      <c r="N15" s="33" t="s">
        <v>10</v>
      </c>
    </row>
    <row r="16" spans="1:16" x14ac:dyDescent="0.25">
      <c r="A16" s="11" t="s">
        <v>164</v>
      </c>
      <c r="B16" s="6"/>
      <c r="C16" s="6" t="s">
        <v>194</v>
      </c>
    </row>
    <row r="17" spans="1:14" ht="30" customHeight="1" x14ac:dyDescent="0.25">
      <c r="A17" s="22">
        <v>1</v>
      </c>
      <c r="C17" t="s">
        <v>195</v>
      </c>
      <c r="D17" s="527" t="e">
        <f>CONCATENATE(#REF!," , Line ",#REF!)</f>
        <v>#REF!</v>
      </c>
      <c r="E17" s="527"/>
      <c r="H17" s="4" t="e">
        <f>+#REF!</f>
        <v>#REF!</v>
      </c>
      <c r="I17" s="4" t="e">
        <f>+#REF!</f>
        <v>#REF!</v>
      </c>
      <c r="L17" s="95"/>
      <c r="M17" s="4" t="e">
        <f>+#REF!</f>
        <v>#REF!</v>
      </c>
      <c r="N17" s="4" t="e">
        <f>+#REF!</f>
        <v>#REF!</v>
      </c>
    </row>
    <row r="18" spans="1:14" ht="29.45" customHeight="1" x14ac:dyDescent="0.25">
      <c r="A18" s="22">
        <f t="shared" ref="A18:A23" si="0">+A17+1</f>
        <v>2</v>
      </c>
      <c r="C18" t="s">
        <v>196</v>
      </c>
      <c r="D18" s="527"/>
      <c r="E18" s="527"/>
      <c r="I18" s="46"/>
      <c r="L18" s="95"/>
      <c r="N18" s="46"/>
    </row>
    <row r="19" spans="1:14" ht="31.5" customHeight="1" x14ac:dyDescent="0.25">
      <c r="A19" s="22">
        <f t="shared" si="0"/>
        <v>3</v>
      </c>
      <c r="C19" t="s">
        <v>197</v>
      </c>
      <c r="D19" s="527" t="e">
        <f>CONCATENATE(#REF!," , Col ",#REF!)</f>
        <v>#REF!</v>
      </c>
      <c r="E19" s="527"/>
      <c r="H19" s="4" t="e">
        <f>-#REF!</f>
        <v>#REF!</v>
      </c>
      <c r="I19" s="4" t="e">
        <f>-#REF!</f>
        <v>#REF!</v>
      </c>
      <c r="L19" s="95"/>
      <c r="M19" s="4" t="e">
        <f>-#REF!</f>
        <v>#REF!</v>
      </c>
      <c r="N19" s="4" t="e">
        <f>-#REF!</f>
        <v>#REF!</v>
      </c>
    </row>
    <row r="20" spans="1:14" ht="27.6" customHeight="1" x14ac:dyDescent="0.25">
      <c r="A20" s="22">
        <f t="shared" si="0"/>
        <v>4</v>
      </c>
      <c r="C20" t="s">
        <v>245</v>
      </c>
      <c r="D20" s="527" t="e">
        <f>CONCATENATE(#REF!," , Line ",#REF!," ,Col ",#REF!)</f>
        <v>#REF!</v>
      </c>
      <c r="E20" s="527"/>
      <c r="H20" s="4">
        <v>0</v>
      </c>
      <c r="I20" s="4">
        <v>0</v>
      </c>
      <c r="L20" s="95"/>
      <c r="M20" s="4">
        <v>0</v>
      </c>
      <c r="N20" s="4">
        <v>0</v>
      </c>
    </row>
    <row r="21" spans="1:14" x14ac:dyDescent="0.25">
      <c r="A21" s="22">
        <f t="shared" si="0"/>
        <v>5</v>
      </c>
      <c r="C21" t="s">
        <v>199</v>
      </c>
      <c r="D21" s="526" t="str">
        <f>CONCATENATE("Sum of Lines ",A17," through ",A20)</f>
        <v>Sum of Lines 1 through 4</v>
      </c>
      <c r="E21" s="526"/>
      <c r="H21" s="4" t="e">
        <f>SUM(H17:H20)</f>
        <v>#REF!</v>
      </c>
      <c r="I21" s="4" t="e">
        <f>SUM(I17:I20)</f>
        <v>#REF!</v>
      </c>
      <c r="M21" s="4" t="e">
        <f>SUM(M17:M20)</f>
        <v>#REF!</v>
      </c>
      <c r="N21" s="4" t="e">
        <f>SUM(N17:N20)</f>
        <v>#REF!</v>
      </c>
    </row>
    <row r="22" spans="1:14" x14ac:dyDescent="0.25">
      <c r="A22" s="22">
        <f t="shared" si="0"/>
        <v>6</v>
      </c>
      <c r="C22" t="s">
        <v>200</v>
      </c>
      <c r="D22" s="526"/>
      <c r="E22" s="526"/>
      <c r="H22" s="24">
        <v>0.21</v>
      </c>
      <c r="I22" s="24">
        <v>0.21</v>
      </c>
      <c r="M22" s="24">
        <v>0.21</v>
      </c>
      <c r="N22" s="24">
        <v>0.21</v>
      </c>
    </row>
    <row r="23" spans="1:14" x14ac:dyDescent="0.25">
      <c r="A23" s="22">
        <f t="shared" si="0"/>
        <v>7</v>
      </c>
      <c r="C23" t="s">
        <v>201</v>
      </c>
      <c r="D23" s="526" t="str">
        <f>CONCATENATE("Line ", A21, " × Line ", A22)</f>
        <v>Line 5 × Line 6</v>
      </c>
      <c r="E23" s="526"/>
      <c r="H23" s="4" t="e">
        <f>+H21*H22</f>
        <v>#REF!</v>
      </c>
      <c r="I23" s="4" t="e">
        <f>+I21*I22</f>
        <v>#REF!</v>
      </c>
      <c r="M23" s="4" t="e">
        <f>+M21*M22</f>
        <v>#REF!</v>
      </c>
      <c r="N23" s="4" t="e">
        <f>+N21*N22</f>
        <v>#REF!</v>
      </c>
    </row>
    <row r="24" spans="1:14" x14ac:dyDescent="0.25">
      <c r="D24" s="526"/>
      <c r="E24" s="526"/>
      <c r="I24"/>
      <c r="N24"/>
    </row>
    <row r="25" spans="1:14" x14ac:dyDescent="0.25">
      <c r="C25" t="s">
        <v>202</v>
      </c>
      <c r="D25" s="526"/>
      <c r="E25" s="526"/>
      <c r="I25"/>
      <c r="N25"/>
    </row>
    <row r="26" spans="1:14" ht="29.45" customHeight="1" x14ac:dyDescent="0.25">
      <c r="A26" s="22">
        <f>+A23+1</f>
        <v>8</v>
      </c>
      <c r="C26" t="s">
        <v>203</v>
      </c>
      <c r="D26" s="527" t="str">
        <f>CONCATENATE("Col (a): Docket 4996, R.S. 3, Att. 1R, page 14 Col (a)")</f>
        <v>Col (a): Docket 4996, R.S. 3, Att. 1R, page 14 Col (a)</v>
      </c>
      <c r="E26" s="527"/>
      <c r="I26"/>
      <c r="L26" s="95"/>
      <c r="N26"/>
    </row>
    <row r="27" spans="1:14" ht="29.45" customHeight="1" x14ac:dyDescent="0.25">
      <c r="A27" s="22">
        <f>+A26+1</f>
        <v>9</v>
      </c>
      <c r="C27" t="s">
        <v>117</v>
      </c>
      <c r="D27" s="527" t="str">
        <f>CONCATENATE("Col (a): Docket 4996, R.S. 3, Att. 1R, page 14 Col (a)")</f>
        <v>Col (a): Docket 4996, R.S. 3, Att. 1R, page 14 Col (a)</v>
      </c>
      <c r="E27" s="527"/>
      <c r="I27"/>
      <c r="L27" s="95"/>
      <c r="N27"/>
    </row>
    <row r="28" spans="1:14" x14ac:dyDescent="0.25">
      <c r="A28" s="22">
        <f>+A27+1</f>
        <v>10</v>
      </c>
      <c r="C28" t="s">
        <v>246</v>
      </c>
      <c r="D28" s="526"/>
      <c r="E28" s="526"/>
      <c r="I28"/>
      <c r="N28"/>
    </row>
    <row r="29" spans="1:14" x14ac:dyDescent="0.25">
      <c r="A29" s="22">
        <f>+A28+1</f>
        <v>11</v>
      </c>
      <c r="C29" t="s">
        <v>199</v>
      </c>
      <c r="D29" s="526" t="str">
        <f>CONCATENATE("Line ", A26, " + Line ", A27, " + Line ", A28)</f>
        <v>Line 8 + Line 9 + Line 10</v>
      </c>
      <c r="E29" s="526"/>
      <c r="I29"/>
      <c r="N29"/>
    </row>
    <row r="30" spans="1:14" x14ac:dyDescent="0.25">
      <c r="A30" s="22">
        <f>+A29+1</f>
        <v>12</v>
      </c>
      <c r="C30" t="s">
        <v>200</v>
      </c>
      <c r="D30" s="526"/>
      <c r="E30" s="526"/>
      <c r="I30"/>
      <c r="N30"/>
    </row>
    <row r="31" spans="1:14" x14ac:dyDescent="0.25">
      <c r="A31" s="22">
        <f>+A30+1</f>
        <v>13</v>
      </c>
      <c r="C31" t="s">
        <v>201</v>
      </c>
      <c r="D31" s="526" t="str">
        <f>CONCATENATE("Line ", A29, " × Line ", A30)</f>
        <v>Line 11 × Line 12</v>
      </c>
      <c r="E31" s="526"/>
      <c r="I31"/>
      <c r="N31"/>
    </row>
    <row r="32" spans="1:14" x14ac:dyDescent="0.25">
      <c r="D32" s="526"/>
      <c r="E32" s="526"/>
      <c r="I32"/>
      <c r="N32"/>
    </row>
    <row r="33" spans="1:14" x14ac:dyDescent="0.25">
      <c r="A33" s="22">
        <f>+A31+1</f>
        <v>14</v>
      </c>
      <c r="C33" t="s">
        <v>205</v>
      </c>
      <c r="D33" s="526" t="str">
        <f>CONCATENATE("Line ", A23, " + Line ", A31)</f>
        <v>Line 7 + Line 13</v>
      </c>
      <c r="E33" s="526"/>
      <c r="H33" s="4" t="e">
        <f>+H31+H23</f>
        <v>#REF!</v>
      </c>
      <c r="I33" s="4" t="e">
        <f>+I31+I23</f>
        <v>#REF!</v>
      </c>
      <c r="M33" s="4" t="e">
        <f>+M31+M23</f>
        <v>#REF!</v>
      </c>
      <c r="N33" s="4" t="e">
        <f>+N31+N23</f>
        <v>#REF!</v>
      </c>
    </row>
    <row r="34" spans="1:14" ht="27.6" customHeight="1" x14ac:dyDescent="0.25">
      <c r="A34" s="22">
        <f>+A33+1</f>
        <v>15</v>
      </c>
      <c r="C34" t="s">
        <v>206</v>
      </c>
      <c r="D34" s="527" t="str">
        <f>CONCATENATE("Col (a): Docket 4996, R.S. 3, Att. 1R, page 14 Col (a)")</f>
        <v>Col (a): Docket 4996, R.S. 3, Att. 1R, page 14 Col (a)</v>
      </c>
      <c r="E34" s="527"/>
      <c r="H34" s="4"/>
      <c r="L34" s="95"/>
      <c r="M34" s="4"/>
    </row>
    <row r="35" spans="1:14" x14ac:dyDescent="0.25">
      <c r="A35" s="22">
        <f>+A34+1</f>
        <v>16</v>
      </c>
      <c r="C35" t="s">
        <v>207</v>
      </c>
      <c r="D35" s="526" t="str">
        <f>CONCATENATE("Line ", A33, " + Line ", A34)</f>
        <v>Line 14 + Line 15</v>
      </c>
      <c r="E35" s="526"/>
      <c r="H35" s="4" t="e">
        <f>+H34+H33</f>
        <v>#REF!</v>
      </c>
      <c r="I35" s="4" t="e">
        <f>+I34+I33</f>
        <v>#REF!</v>
      </c>
      <c r="M35" s="4" t="e">
        <f>+M34+M33</f>
        <v>#REF!</v>
      </c>
      <c r="N35" s="4" t="e">
        <f>+N34+N33</f>
        <v>#REF!</v>
      </c>
    </row>
    <row r="36" spans="1:14" x14ac:dyDescent="0.25">
      <c r="D36" s="526"/>
      <c r="E36" s="526"/>
      <c r="I36"/>
      <c r="N36"/>
    </row>
    <row r="37" spans="1:14" x14ac:dyDescent="0.25">
      <c r="C37" t="s">
        <v>247</v>
      </c>
      <c r="D37" s="526"/>
      <c r="E37" s="526"/>
      <c r="I37"/>
      <c r="N37"/>
    </row>
    <row r="38" spans="1:14" x14ac:dyDescent="0.25">
      <c r="A38" s="22">
        <f>+A35+1</f>
        <v>17</v>
      </c>
      <c r="C38" t="s">
        <v>209</v>
      </c>
      <c r="D38" s="526" t="str">
        <f>CONCATENATE("Line ", A21)</f>
        <v>Line 5</v>
      </c>
      <c r="E38" s="526"/>
      <c r="H38" s="4" t="e">
        <f>SUM(H17:H20)</f>
        <v>#REF!</v>
      </c>
      <c r="I38" s="4" t="e">
        <f>SUM(I17:I20)</f>
        <v>#REF!</v>
      </c>
      <c r="M38" s="4" t="e">
        <f>SUM(M17:M20)</f>
        <v>#REF!</v>
      </c>
      <c r="N38" s="4" t="e">
        <f>SUM(N17:N20)</f>
        <v>#REF!</v>
      </c>
    </row>
    <row r="39" spans="1:14" x14ac:dyDescent="0.25">
      <c r="A39" s="22">
        <f>+A38+1</f>
        <v>18</v>
      </c>
      <c r="C39" t="s">
        <v>210</v>
      </c>
      <c r="D39" s="526" t="str">
        <f>CONCATENATE("Line ", A29)</f>
        <v>Line 11</v>
      </c>
      <c r="E39" s="526"/>
      <c r="H39" s="4">
        <f>SUM(H26:H28)</f>
        <v>0</v>
      </c>
      <c r="I39" s="4">
        <f>SUM(I26:I28)</f>
        <v>0</v>
      </c>
      <c r="M39" s="4">
        <f>SUM(M26:M28)</f>
        <v>0</v>
      </c>
      <c r="N39" s="4">
        <f>SUM(N26:N28)</f>
        <v>0</v>
      </c>
    </row>
    <row r="40" spans="1:14" x14ac:dyDescent="0.25">
      <c r="A40" s="22">
        <f>+A39+1</f>
        <v>19</v>
      </c>
      <c r="C40" t="s">
        <v>211</v>
      </c>
      <c r="D40" s="526" t="str">
        <f>CONCATENATE("Line ", A38, " + Line ", A39)</f>
        <v>Line 17 + Line 18</v>
      </c>
      <c r="E40" s="526"/>
      <c r="H40" s="4" t="e">
        <f>SUM(H38:H39)</f>
        <v>#REF!</v>
      </c>
      <c r="I40" s="4" t="e">
        <f>SUM(I38:I39)</f>
        <v>#REF!</v>
      </c>
      <c r="M40" s="4" t="e">
        <f>SUM(M38:M39)</f>
        <v>#REF!</v>
      </c>
      <c r="N40" s="4" t="e">
        <f>SUM(N38:N39)</f>
        <v>#REF!</v>
      </c>
    </row>
    <row r="41" spans="1:14" x14ac:dyDescent="0.25">
      <c r="D41" s="526"/>
      <c r="E41" s="526"/>
      <c r="I41"/>
      <c r="N41"/>
    </row>
    <row r="42" spans="1:14" ht="29.45" customHeight="1" x14ac:dyDescent="0.25">
      <c r="A42" s="22">
        <f>+A40+1</f>
        <v>20</v>
      </c>
      <c r="C42" t="s">
        <v>248</v>
      </c>
      <c r="D42" s="527" t="str">
        <f>CONCATENATE("Col (a): Docket 4996, R.S. 3, Att. 1R, page 14 Col (a)")</f>
        <v>Col (a): Docket 4996, R.S. 3, Att. 1R, page 14 Col (a)</v>
      </c>
      <c r="E42" s="527"/>
      <c r="I42"/>
      <c r="L42" s="95"/>
      <c r="N42"/>
    </row>
    <row r="43" spans="1:14" x14ac:dyDescent="0.25">
      <c r="A43" s="22">
        <f>+A42+1</f>
        <v>21</v>
      </c>
      <c r="C43" t="s">
        <v>249</v>
      </c>
      <c r="D43" s="526" t="str">
        <f>CONCATENATE("(Line ", A39, " ÷ Line ", A40, " ) × Line ", A42)</f>
        <v>(Line 18 ÷ Line 19 ) × Line 20</v>
      </c>
      <c r="E43" s="526"/>
      <c r="H43" s="4"/>
      <c r="M43" s="4"/>
    </row>
    <row r="44" spans="1:14" x14ac:dyDescent="0.25">
      <c r="A44" s="22">
        <f>+A43+1</f>
        <v>22</v>
      </c>
      <c r="C44" t="s">
        <v>250</v>
      </c>
      <c r="D44" s="526" t="str">
        <f>CONCATENATE("(Line ", A38, " ÷ Line ", A40, " ) × Line ", A42)</f>
        <v>(Line 17 ÷ Line 19 ) × Line 20</v>
      </c>
      <c r="E44" s="526"/>
      <c r="H44" s="4"/>
      <c r="M44" s="4"/>
    </row>
    <row r="45" spans="1:14" x14ac:dyDescent="0.25">
      <c r="A45" s="22">
        <f>+A44+1</f>
        <v>23</v>
      </c>
      <c r="C45" t="s">
        <v>200</v>
      </c>
      <c r="H45" s="24"/>
      <c r="I45" s="24"/>
      <c r="M45" s="24"/>
      <c r="N45" s="24"/>
    </row>
    <row r="46" spans="1:14" x14ac:dyDescent="0.25">
      <c r="A46" s="22">
        <f>+A45+1</f>
        <v>24</v>
      </c>
      <c r="C46" t="s">
        <v>215</v>
      </c>
      <c r="D46" s="526" t="str">
        <f>CONCATENATE("Line ", A44, " × Line ", A45)</f>
        <v>Line 22 × Line 23</v>
      </c>
      <c r="E46" s="526"/>
      <c r="H46" s="4"/>
      <c r="M46" s="4"/>
    </row>
    <row r="47" spans="1:14" x14ac:dyDescent="0.25">
      <c r="I47"/>
      <c r="N47"/>
    </row>
    <row r="48" spans="1:14" x14ac:dyDescent="0.25">
      <c r="A48" s="22">
        <f>+A46+1</f>
        <v>25</v>
      </c>
      <c r="C48" t="s">
        <v>216</v>
      </c>
      <c r="D48" s="526" t="str">
        <f>CONCATENATE("Line ",A23," + Line ",A46)</f>
        <v>Line 7 + Line 24</v>
      </c>
      <c r="E48" s="526"/>
      <c r="H48" s="4" t="e">
        <f>+H46+H23</f>
        <v>#REF!</v>
      </c>
      <c r="I48" s="4" t="e">
        <f>+I46+I23</f>
        <v>#REF!</v>
      </c>
      <c r="M48" s="4" t="e">
        <f>+M46+M23</f>
        <v>#REF!</v>
      </c>
      <c r="N48" s="4" t="e">
        <f>+N46+N23</f>
        <v>#REF!</v>
      </c>
    </row>
    <row r="49" spans="1:14" x14ac:dyDescent="0.25">
      <c r="I49"/>
      <c r="N49"/>
    </row>
    <row r="50" spans="1:14" x14ac:dyDescent="0.25">
      <c r="D50" s="22" t="s">
        <v>165</v>
      </c>
      <c r="E50" s="22" t="s">
        <v>217</v>
      </c>
      <c r="F50" s="22"/>
      <c r="G50" s="22"/>
      <c r="H50" s="22" t="s">
        <v>218</v>
      </c>
      <c r="I50" s="22" t="s">
        <v>219</v>
      </c>
      <c r="M50" s="22" t="s">
        <v>218</v>
      </c>
      <c r="N50" s="22" t="s">
        <v>219</v>
      </c>
    </row>
    <row r="51" spans="1:14" ht="30" x14ac:dyDescent="0.25">
      <c r="C51" s="6" t="s">
        <v>220</v>
      </c>
      <c r="D51" s="43" t="s">
        <v>221</v>
      </c>
      <c r="E51" s="43" t="s">
        <v>222</v>
      </c>
      <c r="H51" s="60" t="str">
        <f>+H14</f>
        <v>CY24</v>
      </c>
      <c r="I51" s="60" t="str">
        <f>+I14</f>
        <v>CY25</v>
      </c>
      <c r="M51" s="19" t="str">
        <f>+M14</f>
        <v>FY24</v>
      </c>
      <c r="N51" s="19" t="str">
        <f>+N14</f>
        <v>FY25</v>
      </c>
    </row>
    <row r="52" spans="1:14" x14ac:dyDescent="0.25">
      <c r="A52" s="22">
        <f>+A48+1</f>
        <v>26</v>
      </c>
      <c r="C52" t="s">
        <v>223</v>
      </c>
      <c r="D52" s="22">
        <v>31</v>
      </c>
      <c r="E52" s="3">
        <f>SUM(D53:D63)/D64</f>
        <v>0.91506849315068495</v>
      </c>
      <c r="H52" s="4" t="e">
        <f t="shared" ref="H52:H63" si="1">H$48/12*E52</f>
        <v>#REF!</v>
      </c>
      <c r="I52" s="4" t="e">
        <f t="shared" ref="I52:I63" si="2">I$48/12*$E52</f>
        <v>#REF!</v>
      </c>
      <c r="M52" s="4" t="e">
        <f t="shared" ref="M52:N63" si="3">M$48/12*$E52</f>
        <v>#REF!</v>
      </c>
      <c r="N52" s="4" t="e">
        <f t="shared" si="3"/>
        <v>#REF!</v>
      </c>
    </row>
    <row r="53" spans="1:14" x14ac:dyDescent="0.25">
      <c r="A53" s="22">
        <f t="shared" ref="A53:A64" si="4">+A52+1</f>
        <v>27</v>
      </c>
      <c r="C53" t="s">
        <v>224</v>
      </c>
      <c r="D53" s="22">
        <v>28</v>
      </c>
      <c r="E53" s="3">
        <f>SUM(D54:D63)/D64</f>
        <v>0.83835616438356164</v>
      </c>
      <c r="H53" s="4" t="e">
        <f t="shared" si="1"/>
        <v>#REF!</v>
      </c>
      <c r="I53" s="4" t="e">
        <f t="shared" si="2"/>
        <v>#REF!</v>
      </c>
      <c r="M53" s="4" t="e">
        <f t="shared" si="3"/>
        <v>#REF!</v>
      </c>
      <c r="N53" s="4" t="e">
        <f t="shared" si="3"/>
        <v>#REF!</v>
      </c>
    </row>
    <row r="54" spans="1:14" x14ac:dyDescent="0.25">
      <c r="A54" s="22">
        <f t="shared" si="4"/>
        <v>28</v>
      </c>
      <c r="C54" t="s">
        <v>225</v>
      </c>
      <c r="D54" s="22">
        <v>31</v>
      </c>
      <c r="E54" s="3">
        <f>SUM(D55:D63)/D64</f>
        <v>0.75342465753424659</v>
      </c>
      <c r="H54" s="4" t="e">
        <f t="shared" si="1"/>
        <v>#REF!</v>
      </c>
      <c r="I54" s="4" t="e">
        <f t="shared" si="2"/>
        <v>#REF!</v>
      </c>
      <c r="M54" s="4" t="e">
        <f t="shared" si="3"/>
        <v>#REF!</v>
      </c>
      <c r="N54" s="4" t="e">
        <f t="shared" si="3"/>
        <v>#REF!</v>
      </c>
    </row>
    <row r="55" spans="1:14" x14ac:dyDescent="0.25">
      <c r="A55" s="22">
        <f t="shared" si="4"/>
        <v>29</v>
      </c>
      <c r="C55" s="15" t="s">
        <v>226</v>
      </c>
      <c r="D55" s="22">
        <v>30</v>
      </c>
      <c r="E55" s="3">
        <f>SUM(D56:D63)/D64</f>
        <v>0.67123287671232879</v>
      </c>
      <c r="H55" s="4" t="e">
        <f t="shared" si="1"/>
        <v>#REF!</v>
      </c>
      <c r="I55" s="4" t="e">
        <f t="shared" si="2"/>
        <v>#REF!</v>
      </c>
      <c r="M55" s="4" t="e">
        <f t="shared" si="3"/>
        <v>#REF!</v>
      </c>
      <c r="N55" s="4" t="e">
        <f t="shared" si="3"/>
        <v>#REF!</v>
      </c>
    </row>
    <row r="56" spans="1:14" x14ac:dyDescent="0.25">
      <c r="A56" s="22">
        <f t="shared" si="4"/>
        <v>30</v>
      </c>
      <c r="C56" t="s">
        <v>227</v>
      </c>
      <c r="D56" s="22">
        <v>31</v>
      </c>
      <c r="E56" s="3">
        <f>SUM(D57:D63)/D64</f>
        <v>0.58630136986301373</v>
      </c>
      <c r="H56" s="4" t="e">
        <f t="shared" si="1"/>
        <v>#REF!</v>
      </c>
      <c r="I56" s="4" t="e">
        <f t="shared" si="2"/>
        <v>#REF!</v>
      </c>
      <c r="M56" s="4" t="e">
        <f t="shared" si="3"/>
        <v>#REF!</v>
      </c>
      <c r="N56" s="4" t="e">
        <f t="shared" si="3"/>
        <v>#REF!</v>
      </c>
    </row>
    <row r="57" spans="1:14" x14ac:dyDescent="0.25">
      <c r="A57" s="22">
        <f t="shared" si="4"/>
        <v>31</v>
      </c>
      <c r="C57" t="s">
        <v>228</v>
      </c>
      <c r="D57" s="22">
        <v>30</v>
      </c>
      <c r="E57" s="3">
        <f>SUM(D58:D63)/D64</f>
        <v>0.50410958904109593</v>
      </c>
      <c r="H57" s="4" t="e">
        <f t="shared" si="1"/>
        <v>#REF!</v>
      </c>
      <c r="I57" s="4" t="e">
        <f t="shared" si="2"/>
        <v>#REF!</v>
      </c>
      <c r="M57" s="4" t="e">
        <f t="shared" si="3"/>
        <v>#REF!</v>
      </c>
      <c r="N57" s="4" t="e">
        <f t="shared" si="3"/>
        <v>#REF!</v>
      </c>
    </row>
    <row r="58" spans="1:14" x14ac:dyDescent="0.25">
      <c r="A58" s="22">
        <f t="shared" si="4"/>
        <v>32</v>
      </c>
      <c r="C58" t="s">
        <v>229</v>
      </c>
      <c r="D58" s="22">
        <v>31</v>
      </c>
      <c r="E58" s="3">
        <f>SUM(D59:D63)/D64</f>
        <v>0.41917808219178082</v>
      </c>
      <c r="H58" s="4" t="e">
        <f t="shared" si="1"/>
        <v>#REF!</v>
      </c>
      <c r="I58" s="4" t="e">
        <f t="shared" si="2"/>
        <v>#REF!</v>
      </c>
      <c r="M58" s="4" t="e">
        <f t="shared" si="3"/>
        <v>#REF!</v>
      </c>
      <c r="N58" s="4" t="e">
        <f t="shared" si="3"/>
        <v>#REF!</v>
      </c>
    </row>
    <row r="59" spans="1:14" x14ac:dyDescent="0.25">
      <c r="A59" s="22">
        <f t="shared" si="4"/>
        <v>33</v>
      </c>
      <c r="C59" t="s">
        <v>230</v>
      </c>
      <c r="D59" s="22">
        <v>31</v>
      </c>
      <c r="E59" s="3">
        <f>SUM(D60:D63)/D64</f>
        <v>0.33424657534246577</v>
      </c>
      <c r="H59" s="4" t="e">
        <f t="shared" si="1"/>
        <v>#REF!</v>
      </c>
      <c r="I59" s="4" t="e">
        <f t="shared" si="2"/>
        <v>#REF!</v>
      </c>
      <c r="M59" s="4" t="e">
        <f t="shared" si="3"/>
        <v>#REF!</v>
      </c>
      <c r="N59" s="4" t="e">
        <f t="shared" si="3"/>
        <v>#REF!</v>
      </c>
    </row>
    <row r="60" spans="1:14" x14ac:dyDescent="0.25">
      <c r="A60" s="22">
        <f t="shared" si="4"/>
        <v>34</v>
      </c>
      <c r="C60" t="s">
        <v>231</v>
      </c>
      <c r="D60" s="22">
        <v>30</v>
      </c>
      <c r="E60" s="3">
        <f>SUM(D61:D63)/D64</f>
        <v>0.25205479452054796</v>
      </c>
      <c r="H60" s="4" t="e">
        <f t="shared" si="1"/>
        <v>#REF!</v>
      </c>
      <c r="I60" s="4" t="e">
        <f t="shared" si="2"/>
        <v>#REF!</v>
      </c>
      <c r="M60" s="4" t="e">
        <f t="shared" si="3"/>
        <v>#REF!</v>
      </c>
      <c r="N60" s="4" t="e">
        <f t="shared" si="3"/>
        <v>#REF!</v>
      </c>
    </row>
    <row r="61" spans="1:14" x14ac:dyDescent="0.25">
      <c r="A61" s="22">
        <f t="shared" si="4"/>
        <v>35</v>
      </c>
      <c r="C61" t="s">
        <v>232</v>
      </c>
      <c r="D61" s="22">
        <v>31</v>
      </c>
      <c r="E61" s="3">
        <f>SUM(D62:D63)/D64</f>
        <v>0.16712328767123288</v>
      </c>
      <c r="H61" s="4" t="e">
        <f t="shared" si="1"/>
        <v>#REF!</v>
      </c>
      <c r="I61" s="4" t="e">
        <f t="shared" si="2"/>
        <v>#REF!</v>
      </c>
      <c r="M61" s="4" t="e">
        <f t="shared" si="3"/>
        <v>#REF!</v>
      </c>
      <c r="N61" s="4" t="e">
        <f t="shared" si="3"/>
        <v>#REF!</v>
      </c>
    </row>
    <row r="62" spans="1:14" x14ac:dyDescent="0.25">
      <c r="A62" s="22">
        <f t="shared" si="4"/>
        <v>36</v>
      </c>
      <c r="C62" t="s">
        <v>233</v>
      </c>
      <c r="D62" s="22">
        <v>30</v>
      </c>
      <c r="E62" s="3">
        <f>SUM(D63:D63)/D64</f>
        <v>8.4931506849315067E-2</v>
      </c>
      <c r="H62" s="4" t="e">
        <f t="shared" si="1"/>
        <v>#REF!</v>
      </c>
      <c r="I62" s="4" t="e">
        <f t="shared" si="2"/>
        <v>#REF!</v>
      </c>
      <c r="M62" s="4" t="e">
        <f t="shared" si="3"/>
        <v>#REF!</v>
      </c>
      <c r="N62" s="4" t="e">
        <f t="shared" si="3"/>
        <v>#REF!</v>
      </c>
    </row>
    <row r="63" spans="1:14" x14ac:dyDescent="0.25">
      <c r="A63" s="22">
        <f t="shared" si="4"/>
        <v>37</v>
      </c>
      <c r="C63" t="s">
        <v>234</v>
      </c>
      <c r="D63" s="22">
        <v>31</v>
      </c>
      <c r="E63" s="3">
        <v>0</v>
      </c>
      <c r="H63" s="35" t="e">
        <f t="shared" si="1"/>
        <v>#REF!</v>
      </c>
      <c r="I63" s="4" t="e">
        <f t="shared" si="2"/>
        <v>#REF!</v>
      </c>
      <c r="M63" s="4" t="e">
        <f t="shared" si="3"/>
        <v>#REF!</v>
      </c>
      <c r="N63" s="4" t="e">
        <f t="shared" si="3"/>
        <v>#REF!</v>
      </c>
    </row>
    <row r="64" spans="1:14" x14ac:dyDescent="0.25">
      <c r="A64" s="22">
        <f t="shared" si="4"/>
        <v>38</v>
      </c>
      <c r="C64" t="s">
        <v>235</v>
      </c>
      <c r="D64" s="22">
        <f>SUM(D52:D63)</f>
        <v>365</v>
      </c>
      <c r="E64" s="3"/>
      <c r="H64" s="4" t="e">
        <f>SUM(H52:H63)</f>
        <v>#REF!</v>
      </c>
      <c r="I64" s="140" t="e">
        <f>SUM(I52:I63)</f>
        <v>#REF!</v>
      </c>
      <c r="M64" s="140" t="e">
        <f>SUM(M52:M63)</f>
        <v>#REF!</v>
      </c>
      <c r="N64" s="140" t="e">
        <f>SUM(N52:N63)</f>
        <v>#REF!</v>
      </c>
    </row>
    <row r="65" spans="1:14" x14ac:dyDescent="0.25">
      <c r="I65"/>
      <c r="N65"/>
    </row>
    <row r="66" spans="1:14" x14ac:dyDescent="0.25">
      <c r="A66" s="22">
        <f>+A64+1</f>
        <v>39</v>
      </c>
      <c r="C66" t="s">
        <v>236</v>
      </c>
      <c r="D66" s="526" t="str">
        <f>CONCATENATE("Line ", A48)</f>
        <v>Line 25</v>
      </c>
      <c r="E66" s="526"/>
      <c r="H66" s="4" t="e">
        <f>+H48</f>
        <v>#REF!</v>
      </c>
      <c r="I66" s="4" t="e">
        <f>+I48</f>
        <v>#REF!</v>
      </c>
      <c r="M66" s="4" t="e">
        <f>+M48</f>
        <v>#REF!</v>
      </c>
      <c r="N66" s="4" t="e">
        <f>+N48</f>
        <v>#REF!</v>
      </c>
    </row>
    <row r="67" spans="1:14" ht="28.5" customHeight="1" x14ac:dyDescent="0.25">
      <c r="A67" s="44">
        <v>40</v>
      </c>
      <c r="B67" s="45"/>
      <c r="C67" s="45" t="s">
        <v>237</v>
      </c>
      <c r="D67" s="536" t="str">
        <f>CONCATENATE(" Line ",A66," × 0.5")</f>
        <v xml:space="preserve"> Line 39 × 0.5</v>
      </c>
      <c r="E67" s="536"/>
      <c r="H67" s="4" t="e">
        <f>H66*0.5</f>
        <v>#REF!</v>
      </c>
      <c r="I67" s="4" t="e">
        <f>I66*0.5</f>
        <v>#REF!</v>
      </c>
      <c r="M67" s="4" t="e">
        <f>M66*0.5</f>
        <v>#REF!</v>
      </c>
      <c r="N67" s="4" t="e">
        <f>N66*0.5</f>
        <v>#REF!</v>
      </c>
    </row>
    <row r="68" spans="1:14" x14ac:dyDescent="0.25">
      <c r="A68" s="22">
        <f>+A67+1</f>
        <v>41</v>
      </c>
      <c r="C68" t="s">
        <v>238</v>
      </c>
      <c r="D68" s="526" t="str">
        <f>CONCATENATE("Line ",A64," - Line ",A67)</f>
        <v>Line 38 - Line 40</v>
      </c>
      <c r="E68" s="526"/>
      <c r="H68" s="4" t="e">
        <f>+H64-H67</f>
        <v>#REF!</v>
      </c>
      <c r="I68" s="4" t="e">
        <f>+I64-I67</f>
        <v>#REF!</v>
      </c>
      <c r="L68" s="95"/>
      <c r="M68" s="4" t="e">
        <f>+M64-M67</f>
        <v>#REF!</v>
      </c>
      <c r="N68" s="4" t="e">
        <f>+N64-N67</f>
        <v>#REF!</v>
      </c>
    </row>
    <row r="70" spans="1:14" x14ac:dyDescent="0.25">
      <c r="A70" s="9" t="s">
        <v>184</v>
      </c>
    </row>
    <row r="71" spans="1:14" x14ac:dyDescent="0.25">
      <c r="A71" s="22" t="str">
        <f>E50</f>
        <v>(d)</v>
      </c>
      <c r="C71" s="535" t="str">
        <f>CONCATENATE("Sum of remaining days in the year (Col ",D50,") ÷ 366")</f>
        <v>Sum of remaining days in the year (Col (c)) ÷ 366</v>
      </c>
      <c r="D71" s="535"/>
    </row>
    <row r="72" spans="1:14" x14ac:dyDescent="0.25">
      <c r="A72" s="22" t="str">
        <f>CONCATENATE(H50," &amp; ",I50)</f>
        <v>(e) &amp; (f)</v>
      </c>
      <c r="C72" t="str">
        <f>CONCATENATE("Current Year Line ",A48," ÷ 12 × Current Month Col ",E50)</f>
        <v>Current Year Line 25 ÷ 12 × Current Month Col (d)</v>
      </c>
    </row>
    <row r="74" spans="1:14" x14ac:dyDescent="0.25">
      <c r="G74" s="100"/>
      <c r="H74" s="100"/>
      <c r="M74" s="100"/>
    </row>
    <row r="75" spans="1:14" x14ac:dyDescent="0.25">
      <c r="G75" s="27"/>
      <c r="H75" s="27"/>
      <c r="M75" s="27"/>
    </row>
    <row r="76" spans="1:14" ht="15.75" customHeight="1" x14ac:dyDescent="0.25">
      <c r="G76" s="28"/>
      <c r="H76" s="28"/>
      <c r="I76" s="130"/>
      <c r="J76" s="130"/>
      <c r="K76" s="130"/>
      <c r="M76" s="28"/>
      <c r="N76" s="130"/>
    </row>
    <row r="77" spans="1:14" x14ac:dyDescent="0.25">
      <c r="I77" s="95"/>
      <c r="J77" s="130"/>
      <c r="K77" s="130"/>
      <c r="N77" s="95"/>
    </row>
    <row r="78" spans="1:14" x14ac:dyDescent="0.25">
      <c r="I78" s="130"/>
      <c r="J78" s="130"/>
      <c r="K78" s="130"/>
      <c r="N78" s="130"/>
    </row>
  </sheetData>
  <mergeCells count="39">
    <mergeCell ref="C71:D71"/>
    <mergeCell ref="D18:E18"/>
    <mergeCell ref="D17:E17"/>
    <mergeCell ref="D30:E30"/>
    <mergeCell ref="D19:E19"/>
    <mergeCell ref="D20:E20"/>
    <mergeCell ref="D21:E21"/>
    <mergeCell ref="D22:E22"/>
    <mergeCell ref="D23:E23"/>
    <mergeCell ref="D24:E24"/>
    <mergeCell ref="D25:E25"/>
    <mergeCell ref="D26:E26"/>
    <mergeCell ref="D37:E37"/>
    <mergeCell ref="D38:E38"/>
    <mergeCell ref="D39:E39"/>
    <mergeCell ref="D40:E40"/>
    <mergeCell ref="D27:E27"/>
    <mergeCell ref="D28:E28"/>
    <mergeCell ref="D29:E29"/>
    <mergeCell ref="D42:E42"/>
    <mergeCell ref="D31:E31"/>
    <mergeCell ref="D41:E41"/>
    <mergeCell ref="D32:E32"/>
    <mergeCell ref="D33:E33"/>
    <mergeCell ref="D34:E34"/>
    <mergeCell ref="D35:E35"/>
    <mergeCell ref="D36:E36"/>
    <mergeCell ref="D68:E68"/>
    <mergeCell ref="D43:E43"/>
    <mergeCell ref="D44:E44"/>
    <mergeCell ref="D46:E46"/>
    <mergeCell ref="D48:E48"/>
    <mergeCell ref="D66:E66"/>
    <mergeCell ref="D67:E67"/>
    <mergeCell ref="M12:N13"/>
    <mergeCell ref="A9:H9"/>
    <mergeCell ref="A10:H10"/>
    <mergeCell ref="A11:H11"/>
    <mergeCell ref="A12:H12"/>
  </mergeCells>
  <printOptions horizontalCentered="1"/>
  <pageMargins left="0.5" right="0.5" top="1.25" bottom="0.5" header="0.3" footer="0.3"/>
  <pageSetup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1BFE4-F27F-4470-85AD-A1B76809C765}">
  <sheetPr>
    <tabColor rgb="FFFF0000"/>
    <pageSetUpPr fitToPage="1"/>
  </sheetPr>
  <dimension ref="A1:P79"/>
  <sheetViews>
    <sheetView workbookViewId="0"/>
  </sheetViews>
  <sheetFormatPr defaultColWidth="8.85546875" defaultRowHeight="15" x14ac:dyDescent="0.25"/>
  <cols>
    <col min="1" max="1" width="5.42578125" style="22" customWidth="1"/>
    <col min="2" max="2" width="4.85546875" customWidth="1"/>
    <col min="3" max="3" width="50.5703125" customWidth="1"/>
    <col min="4" max="4" width="17.42578125" customWidth="1"/>
    <col min="5" max="5" width="19" customWidth="1"/>
    <col min="6" max="7" width="2.42578125" customWidth="1"/>
    <col min="8" max="9" width="14.5703125" style="4" bestFit="1" customWidth="1"/>
    <col min="13" max="13" width="18.5703125" style="4" customWidth="1"/>
    <col min="14" max="14" width="17.5703125" style="4" customWidth="1"/>
  </cols>
  <sheetData>
    <row r="1" spans="1:16" x14ac:dyDescent="0.25">
      <c r="I1" s="7" t="e">
        <f>#REF!</f>
        <v>#REF!</v>
      </c>
      <c r="M1" s="7" t="e">
        <f>#REF!</f>
        <v>#REF!</v>
      </c>
    </row>
    <row r="2" spans="1:16" x14ac:dyDescent="0.25">
      <c r="I2" s="7" t="e">
        <f>#REF!</f>
        <v>#REF!</v>
      </c>
      <c r="M2" s="7" t="e">
        <f>#REF!</f>
        <v>#REF!</v>
      </c>
      <c r="N2" s="7"/>
    </row>
    <row r="3" spans="1:16" x14ac:dyDescent="0.25">
      <c r="I3" s="7" t="e">
        <f>#REF!</f>
        <v>#REF!</v>
      </c>
      <c r="M3" s="7" t="e">
        <f>#REF!</f>
        <v>#REF!</v>
      </c>
      <c r="N3" s="7"/>
    </row>
    <row r="4" spans="1:16" x14ac:dyDescent="0.25">
      <c r="I4" s="7" t="e">
        <f>#REF!</f>
        <v>#REF!</v>
      </c>
      <c r="M4" s="7" t="e">
        <f>#REF!</f>
        <v>#REF!</v>
      </c>
      <c r="N4" s="7"/>
    </row>
    <row r="5" spans="1:16" x14ac:dyDescent="0.25">
      <c r="I5" s="7" t="e">
        <f>#REF!</f>
        <v>#REF!</v>
      </c>
      <c r="M5" s="7" t="e">
        <f>#REF!</f>
        <v>#REF!</v>
      </c>
      <c r="N5" s="7"/>
    </row>
    <row r="6" spans="1:16" x14ac:dyDescent="0.25">
      <c r="I6" s="7" t="e">
        <f>#REF!</f>
        <v>#REF!</v>
      </c>
      <c r="M6" s="7" t="e">
        <f>#REF!</f>
        <v>#REF!</v>
      </c>
      <c r="N6" s="7"/>
    </row>
    <row r="7" spans="1:16" x14ac:dyDescent="0.25">
      <c r="I7" s="7" t="e">
        <f>VLOOKUP(A12,#REF!,3,FALSE)</f>
        <v>#REF!</v>
      </c>
      <c r="M7" s="7" t="e">
        <f>VLOOKUP(A12,#REF!,3,FALSE)</f>
        <v>#REF!</v>
      </c>
      <c r="N7" s="7"/>
    </row>
    <row r="8" spans="1:16" x14ac:dyDescent="0.25">
      <c r="H8"/>
      <c r="I8"/>
      <c r="M8"/>
      <c r="N8"/>
    </row>
    <row r="9" spans="1:16" x14ac:dyDescent="0.25">
      <c r="A9" s="529" t="e">
        <f>#REF!</f>
        <v>#REF!</v>
      </c>
      <c r="B9" s="529"/>
      <c r="C9" s="529"/>
      <c r="D9" s="529"/>
      <c r="E9" s="529"/>
      <c r="F9" s="529"/>
      <c r="G9" s="529"/>
      <c r="H9" s="529"/>
      <c r="I9" s="529"/>
      <c r="M9"/>
      <c r="N9"/>
    </row>
    <row r="10" spans="1:16" x14ac:dyDescent="0.25">
      <c r="A10" s="529" t="e">
        <f>#REF!</f>
        <v>#REF!</v>
      </c>
      <c r="B10" s="529"/>
      <c r="C10" s="529"/>
      <c r="D10" s="529"/>
      <c r="E10" s="529"/>
      <c r="F10" s="529"/>
      <c r="G10" s="529"/>
      <c r="H10" s="529"/>
      <c r="I10" s="529"/>
      <c r="M10"/>
      <c r="N10"/>
    </row>
    <row r="11" spans="1:16" x14ac:dyDescent="0.25">
      <c r="A11" s="529" t="e">
        <f>#REF!</f>
        <v>#REF!</v>
      </c>
      <c r="B11" s="529"/>
      <c r="C11" s="529"/>
      <c r="D11" s="529"/>
      <c r="E11" s="529"/>
      <c r="F11" s="529"/>
      <c r="G11" s="529"/>
      <c r="H11" s="529"/>
      <c r="I11" s="529"/>
      <c r="M11"/>
      <c r="N11"/>
    </row>
    <row r="12" spans="1:16" x14ac:dyDescent="0.25">
      <c r="A12" s="529" t="e">
        <f>#REF!</f>
        <v>#REF!</v>
      </c>
      <c r="B12" s="529"/>
      <c r="C12" s="529"/>
      <c r="D12" s="529"/>
      <c r="E12" s="529"/>
      <c r="F12" s="529"/>
      <c r="G12" s="529"/>
      <c r="H12" s="529"/>
      <c r="I12" s="529"/>
      <c r="M12"/>
      <c r="N12"/>
    </row>
    <row r="13" spans="1:16" x14ac:dyDescent="0.25">
      <c r="M13" s="534" t="s">
        <v>189</v>
      </c>
      <c r="N13" s="534"/>
      <c r="O13" s="139"/>
      <c r="P13" s="139"/>
    </row>
    <row r="14" spans="1:16" x14ac:dyDescent="0.25">
      <c r="M14" s="534"/>
      <c r="N14" s="534"/>
    </row>
    <row r="15" spans="1:16" x14ac:dyDescent="0.25">
      <c r="H15" s="60" t="s">
        <v>190</v>
      </c>
      <c r="I15" s="60" t="s">
        <v>191</v>
      </c>
      <c r="J15" s="22"/>
      <c r="K15" s="22"/>
      <c r="L15" s="22"/>
      <c r="M15" s="19" t="s">
        <v>192</v>
      </c>
      <c r="N15" s="19" t="s">
        <v>193</v>
      </c>
      <c r="O15" s="19"/>
      <c r="P15" s="22"/>
    </row>
    <row r="16" spans="1:16" x14ac:dyDescent="0.25">
      <c r="A16" s="22" t="s">
        <v>163</v>
      </c>
      <c r="H16" s="19" t="s">
        <v>9</v>
      </c>
      <c r="I16" s="19" t="s">
        <v>10</v>
      </c>
      <c r="M16" s="19" t="s">
        <v>9</v>
      </c>
      <c r="N16" s="19" t="s">
        <v>10</v>
      </c>
    </row>
    <row r="17" spans="1:14" x14ac:dyDescent="0.25">
      <c r="A17" s="11" t="s">
        <v>164</v>
      </c>
      <c r="B17" s="6"/>
      <c r="C17" s="6" t="s">
        <v>194</v>
      </c>
      <c r="H17"/>
      <c r="I17"/>
      <c r="M17"/>
      <c r="N17"/>
    </row>
    <row r="18" spans="1:14" ht="30" customHeight="1" x14ac:dyDescent="0.25">
      <c r="A18" s="22">
        <v>1</v>
      </c>
      <c r="C18" t="s">
        <v>195</v>
      </c>
      <c r="D18" s="527" t="e">
        <f>CONCATENATE(#REF!," , Line ",#REF!)</f>
        <v>#REF!</v>
      </c>
      <c r="E18" s="527"/>
      <c r="H18" s="4" t="e">
        <f>+#REF!</f>
        <v>#REF!</v>
      </c>
      <c r="I18" s="4" t="e">
        <f>+#REF!</f>
        <v>#REF!</v>
      </c>
      <c r="K18" s="103"/>
      <c r="M18" s="4" t="e">
        <f>+#REF!</f>
        <v>#REF!</v>
      </c>
      <c r="N18" s="4" t="e">
        <f>+#REF!</f>
        <v>#REF!</v>
      </c>
    </row>
    <row r="19" spans="1:14" x14ac:dyDescent="0.25">
      <c r="A19" s="22">
        <f t="shared" ref="A19:A24" si="0">+A18+1</f>
        <v>2</v>
      </c>
      <c r="C19" t="s">
        <v>196</v>
      </c>
      <c r="D19" s="527" t="e">
        <f>CONCATENATE("- ",#REF!," , Line ",#REF!," ,Col ",#REF!)</f>
        <v>#REF!</v>
      </c>
      <c r="E19" s="527"/>
      <c r="H19" s="46"/>
      <c r="I19" s="46"/>
      <c r="K19" s="103"/>
      <c r="M19" s="46"/>
      <c r="N19" s="46"/>
    </row>
    <row r="20" spans="1:14" ht="31.5" customHeight="1" x14ac:dyDescent="0.25">
      <c r="A20" s="22">
        <f t="shared" si="0"/>
        <v>3</v>
      </c>
      <c r="C20" t="s">
        <v>197</v>
      </c>
      <c r="D20" s="528" t="e">
        <f>CONCATENATE("- ",#REF!," , Col ",#REF!)</f>
        <v>#REF!</v>
      </c>
      <c r="E20" s="528"/>
      <c r="H20" s="4" t="e">
        <f>-#REF!</f>
        <v>#REF!</v>
      </c>
      <c r="I20" s="4" t="e">
        <f>-#REF!</f>
        <v>#REF!</v>
      </c>
      <c r="K20" s="103"/>
      <c r="M20" s="4" t="e">
        <f>-#REF!</f>
        <v>#REF!</v>
      </c>
      <c r="N20" s="4" t="e">
        <f>-#REF!</f>
        <v>#REF!</v>
      </c>
    </row>
    <row r="21" spans="1:14" x14ac:dyDescent="0.25">
      <c r="A21" s="22">
        <f t="shared" si="0"/>
        <v>4</v>
      </c>
      <c r="C21" t="s">
        <v>251</v>
      </c>
      <c r="D21" s="527" t="e">
        <f>CONCATENATE("- ",#REF!," , Line ",#REF!," ,Col ",#REF!)</f>
        <v>#REF!</v>
      </c>
      <c r="E21" s="527"/>
      <c r="H21" s="4">
        <v>0</v>
      </c>
      <c r="I21" s="4">
        <v>0</v>
      </c>
      <c r="K21" s="103"/>
      <c r="M21" s="4">
        <v>0</v>
      </c>
      <c r="N21" s="4">
        <v>0</v>
      </c>
    </row>
    <row r="22" spans="1:14" x14ac:dyDescent="0.25">
      <c r="A22" s="22">
        <f t="shared" si="0"/>
        <v>5</v>
      </c>
      <c r="C22" t="s">
        <v>199</v>
      </c>
      <c r="D22" s="526" t="str">
        <f>CONCATENATE("Sum of Lines ",A18," through ",A21)</f>
        <v>Sum of Lines 1 through 4</v>
      </c>
      <c r="E22" s="526"/>
      <c r="H22" s="4" t="e">
        <f>SUM(H18:H21)</f>
        <v>#REF!</v>
      </c>
      <c r="I22" s="4" t="e">
        <f>SUM(I18:I21)</f>
        <v>#REF!</v>
      </c>
      <c r="K22" s="103"/>
      <c r="M22" s="4" t="e">
        <f>SUM(M18:M21)</f>
        <v>#REF!</v>
      </c>
      <c r="N22" s="4" t="e">
        <f>SUM(N18:N21)</f>
        <v>#REF!</v>
      </c>
    </row>
    <row r="23" spans="1:14" x14ac:dyDescent="0.25">
      <c r="A23" s="22">
        <f t="shared" si="0"/>
        <v>6</v>
      </c>
      <c r="C23" t="s">
        <v>200</v>
      </c>
      <c r="D23" s="526"/>
      <c r="E23" s="526"/>
      <c r="H23" s="24">
        <v>0.21</v>
      </c>
      <c r="I23" s="24">
        <v>0.21</v>
      </c>
      <c r="M23" s="24">
        <v>0.21</v>
      </c>
      <c r="N23" s="24">
        <v>0.21</v>
      </c>
    </row>
    <row r="24" spans="1:14" x14ac:dyDescent="0.25">
      <c r="A24" s="22">
        <f t="shared" si="0"/>
        <v>7</v>
      </c>
      <c r="C24" t="s">
        <v>201</v>
      </c>
      <c r="D24" s="526" t="str">
        <f>CONCATENATE("Line ", A22, " × Line ", A23)</f>
        <v>Line 5 × Line 6</v>
      </c>
      <c r="E24" s="526"/>
      <c r="H24" s="4" t="e">
        <f>+H22*H23</f>
        <v>#REF!</v>
      </c>
      <c r="I24" s="4" t="e">
        <f>+I22*I23</f>
        <v>#REF!</v>
      </c>
      <c r="K24" s="103"/>
      <c r="M24" s="4" t="e">
        <f>+M22*M23</f>
        <v>#REF!</v>
      </c>
      <c r="N24" s="4" t="e">
        <f>+N22*N23</f>
        <v>#REF!</v>
      </c>
    </row>
    <row r="25" spans="1:14" x14ac:dyDescent="0.25">
      <c r="D25" s="526"/>
      <c r="E25" s="526"/>
      <c r="H25"/>
      <c r="I25"/>
      <c r="M25"/>
      <c r="N25"/>
    </row>
    <row r="26" spans="1:14" x14ac:dyDescent="0.25">
      <c r="C26" t="s">
        <v>202</v>
      </c>
      <c r="D26" s="526"/>
      <c r="E26" s="526"/>
      <c r="H26"/>
      <c r="I26"/>
      <c r="M26"/>
      <c r="N26"/>
    </row>
    <row r="27" spans="1:14" x14ac:dyDescent="0.25">
      <c r="A27" s="22">
        <f>+A24+1</f>
        <v>8</v>
      </c>
      <c r="C27" t="s">
        <v>203</v>
      </c>
      <c r="D27" s="527"/>
      <c r="E27" s="527"/>
      <c r="H27"/>
      <c r="I27"/>
      <c r="K27" s="103"/>
      <c r="M27"/>
      <c r="N27"/>
    </row>
    <row r="28" spans="1:14" x14ac:dyDescent="0.25">
      <c r="A28" s="22">
        <f>+A27+1</f>
        <v>9</v>
      </c>
      <c r="C28" t="s">
        <v>117</v>
      </c>
      <c r="D28" s="527"/>
      <c r="E28" s="527"/>
      <c r="H28"/>
      <c r="I28"/>
      <c r="K28" s="103"/>
      <c r="M28"/>
      <c r="N28"/>
    </row>
    <row r="29" spans="1:14" x14ac:dyDescent="0.25">
      <c r="A29" s="22">
        <f>+A28+1</f>
        <v>10</v>
      </c>
      <c r="C29" t="s">
        <v>252</v>
      </c>
      <c r="D29" s="526"/>
      <c r="E29" s="526"/>
      <c r="H29"/>
      <c r="I29"/>
      <c r="M29"/>
      <c r="N29"/>
    </row>
    <row r="30" spans="1:14" x14ac:dyDescent="0.25">
      <c r="A30" s="22">
        <f>+A29+1</f>
        <v>11</v>
      </c>
      <c r="C30" t="s">
        <v>199</v>
      </c>
      <c r="D30" s="526" t="str">
        <f>CONCATENATE("Line ", A27, " + Line ", A28, " + Line ", A29)</f>
        <v>Line 8 + Line 9 + Line 10</v>
      </c>
      <c r="E30" s="526"/>
      <c r="H30"/>
      <c r="I30"/>
      <c r="K30" s="103"/>
      <c r="M30"/>
      <c r="N30"/>
    </row>
    <row r="31" spans="1:14" x14ac:dyDescent="0.25">
      <c r="A31" s="22">
        <f>+A30+1</f>
        <v>12</v>
      </c>
      <c r="C31" t="s">
        <v>200</v>
      </c>
      <c r="D31" s="526"/>
      <c r="E31" s="526"/>
      <c r="H31"/>
      <c r="I31"/>
      <c r="M31"/>
      <c r="N31"/>
    </row>
    <row r="32" spans="1:14" x14ac:dyDescent="0.25">
      <c r="A32" s="22">
        <f>+A31+1</f>
        <v>13</v>
      </c>
      <c r="C32" t="s">
        <v>201</v>
      </c>
      <c r="D32" s="526" t="str">
        <f>CONCATENATE("Line ", A30, " × Line ", A31)</f>
        <v>Line 11 × Line 12</v>
      </c>
      <c r="E32" s="526"/>
      <c r="H32"/>
      <c r="I32"/>
      <c r="M32"/>
      <c r="N32"/>
    </row>
    <row r="33" spans="1:14" x14ac:dyDescent="0.25">
      <c r="D33" s="526"/>
      <c r="E33" s="526"/>
      <c r="H33"/>
      <c r="I33"/>
      <c r="M33"/>
      <c r="N33"/>
    </row>
    <row r="34" spans="1:14" x14ac:dyDescent="0.25">
      <c r="A34" s="22">
        <f>+A32+1</f>
        <v>14</v>
      </c>
      <c r="C34" t="s">
        <v>205</v>
      </c>
      <c r="D34" s="526" t="str">
        <f>CONCATENATE("Line ", A24, " + Line ", A32)</f>
        <v>Line 7 + Line 13</v>
      </c>
      <c r="E34" s="526"/>
      <c r="H34" s="4" t="e">
        <f>+H32+H24</f>
        <v>#REF!</v>
      </c>
      <c r="I34" s="4" t="e">
        <f>+I32+I24</f>
        <v>#REF!</v>
      </c>
      <c r="K34" s="103"/>
      <c r="M34" s="4" t="e">
        <f>+M32+M24</f>
        <v>#REF!</v>
      </c>
      <c r="N34" s="4" t="e">
        <f>+N32+N24</f>
        <v>#REF!</v>
      </c>
    </row>
    <row r="35" spans="1:14" x14ac:dyDescent="0.25">
      <c r="A35" s="22">
        <f>+A34+1</f>
        <v>15</v>
      </c>
      <c r="C35" t="s">
        <v>206</v>
      </c>
      <c r="D35" s="526" t="e">
        <f>CONCATENATE("- ",#REF!," , Line ",#REF!," ,Col ",#REF!)</f>
        <v>#REF!</v>
      </c>
      <c r="E35" s="526"/>
      <c r="K35" s="103"/>
    </row>
    <row r="36" spans="1:14" x14ac:dyDescent="0.25">
      <c r="A36" s="22">
        <f>+A35+1</f>
        <v>16</v>
      </c>
      <c r="C36" t="s">
        <v>207</v>
      </c>
      <c r="D36" s="526" t="str">
        <f>CONCATENATE("Line ", A34, " + Line ", A35)</f>
        <v>Line 14 + Line 15</v>
      </c>
      <c r="E36" s="526"/>
      <c r="H36" s="4" t="e">
        <f>+H35+H34</f>
        <v>#REF!</v>
      </c>
      <c r="I36" s="4" t="e">
        <f>+I35+I34</f>
        <v>#REF!</v>
      </c>
      <c r="M36" s="4" t="e">
        <f>+M35+M34</f>
        <v>#REF!</v>
      </c>
      <c r="N36" s="4" t="e">
        <f>+N35+N34</f>
        <v>#REF!</v>
      </c>
    </row>
    <row r="37" spans="1:14" x14ac:dyDescent="0.25">
      <c r="D37" s="526"/>
      <c r="E37" s="526"/>
      <c r="H37"/>
      <c r="I37"/>
      <c r="M37"/>
      <c r="N37"/>
    </row>
    <row r="38" spans="1:14" x14ac:dyDescent="0.25">
      <c r="C38" t="s">
        <v>253</v>
      </c>
      <c r="D38" s="526"/>
      <c r="E38" s="526"/>
      <c r="H38"/>
      <c r="I38"/>
      <c r="M38"/>
      <c r="N38"/>
    </row>
    <row r="39" spans="1:14" x14ac:dyDescent="0.25">
      <c r="A39" s="22">
        <f>+A36+1</f>
        <v>17</v>
      </c>
      <c r="C39" t="s">
        <v>209</v>
      </c>
      <c r="D39" s="526" t="str">
        <f>CONCATENATE("Line ", A22)</f>
        <v>Line 5</v>
      </c>
      <c r="E39" s="526"/>
      <c r="K39" s="103"/>
    </row>
    <row r="40" spans="1:14" x14ac:dyDescent="0.25">
      <c r="A40" s="22">
        <f>+A39+1</f>
        <v>18</v>
      </c>
      <c r="C40" t="s">
        <v>210</v>
      </c>
      <c r="D40" s="526" t="str">
        <f>CONCATENATE("Line ", A30)</f>
        <v>Line 11</v>
      </c>
      <c r="E40" s="526"/>
      <c r="K40" s="103"/>
    </row>
    <row r="41" spans="1:14" x14ac:dyDescent="0.25">
      <c r="A41" s="22">
        <f>+A40+1</f>
        <v>19</v>
      </c>
      <c r="C41" t="s">
        <v>211</v>
      </c>
      <c r="D41" s="526" t="str">
        <f>CONCATENATE("Line ", A39, " + Line ", A40)</f>
        <v>Line 17 + Line 18</v>
      </c>
      <c r="E41" s="526"/>
      <c r="K41" s="103"/>
    </row>
    <row r="42" spans="1:14" x14ac:dyDescent="0.25">
      <c r="D42" s="526"/>
      <c r="E42" s="526"/>
      <c r="H42"/>
      <c r="I42"/>
      <c r="M42"/>
      <c r="N42"/>
    </row>
    <row r="43" spans="1:14" ht="14.1" customHeight="1" x14ac:dyDescent="0.25">
      <c r="A43" s="22">
        <f>+A41+1</f>
        <v>20</v>
      </c>
      <c r="C43" t="s">
        <v>254</v>
      </c>
      <c r="D43" s="527" t="e">
        <f>CONCATENATE("- ",#REF!," , Line ",#REF!," ,Col ",#REF!,"÷21%")</f>
        <v>#REF!</v>
      </c>
      <c r="E43" s="527"/>
      <c r="H43"/>
      <c r="I43"/>
      <c r="M43"/>
      <c r="N43"/>
    </row>
    <row r="44" spans="1:14" x14ac:dyDescent="0.25">
      <c r="A44" s="22">
        <f>+A43+1</f>
        <v>21</v>
      </c>
      <c r="C44" t="s">
        <v>255</v>
      </c>
      <c r="D44" s="526" t="str">
        <f>CONCATENATE("(Line ", A40, " ÷ Line ", A41, " ) × Line ", A43)</f>
        <v>(Line 18 ÷ Line 19 ) × Line 20</v>
      </c>
      <c r="E44" s="526"/>
    </row>
    <row r="45" spans="1:14" x14ac:dyDescent="0.25">
      <c r="A45" s="22">
        <f>+A44+1</f>
        <v>22</v>
      </c>
      <c r="C45" t="s">
        <v>256</v>
      </c>
      <c r="D45" s="526" t="str">
        <f>CONCATENATE("(Line ", A39, " ÷ Line ", A41, " ) × Line ", A43)</f>
        <v>(Line 17 ÷ Line 19 ) × Line 20</v>
      </c>
      <c r="E45" s="526"/>
    </row>
    <row r="46" spans="1:14" x14ac:dyDescent="0.25">
      <c r="A46" s="22">
        <f>+A45+1</f>
        <v>23</v>
      </c>
      <c r="C46" t="s">
        <v>200</v>
      </c>
      <c r="H46" s="24"/>
      <c r="I46" s="24"/>
      <c r="M46" s="24"/>
      <c r="N46" s="24"/>
    </row>
    <row r="47" spans="1:14" x14ac:dyDescent="0.25">
      <c r="A47" s="22">
        <f>+A46+1</f>
        <v>24</v>
      </c>
      <c r="C47" t="s">
        <v>215</v>
      </c>
      <c r="D47" s="526" t="str">
        <f>CONCATENATE("Line ", A45, " × Line ", A46)</f>
        <v>Line 22 × Line 23</v>
      </c>
      <c r="E47" s="526"/>
    </row>
    <row r="48" spans="1:14" x14ac:dyDescent="0.25">
      <c r="H48"/>
      <c r="I48"/>
      <c r="M48"/>
      <c r="N48"/>
    </row>
    <row r="49" spans="1:14" x14ac:dyDescent="0.25">
      <c r="A49" s="22">
        <f>+A47+1</f>
        <v>25</v>
      </c>
      <c r="C49" t="s">
        <v>216</v>
      </c>
      <c r="D49" s="526" t="str">
        <f>CONCATENATE("Line ",A24," + Line ",A47)</f>
        <v>Line 7 + Line 24</v>
      </c>
      <c r="E49" s="526"/>
      <c r="H49" s="4" t="e">
        <f>+H47+H24</f>
        <v>#REF!</v>
      </c>
      <c r="I49" s="4" t="e">
        <f>+I47+I24</f>
        <v>#REF!</v>
      </c>
      <c r="M49" s="4" t="e">
        <f>+M47+M24</f>
        <v>#REF!</v>
      </c>
      <c r="N49" s="4" t="e">
        <f>+N47+N24</f>
        <v>#REF!</v>
      </c>
    </row>
    <row r="50" spans="1:14" x14ac:dyDescent="0.25">
      <c r="H50"/>
      <c r="I50"/>
      <c r="M50"/>
      <c r="N50"/>
    </row>
    <row r="51" spans="1:14" x14ac:dyDescent="0.25">
      <c r="D51" s="22" t="s">
        <v>165</v>
      </c>
      <c r="E51" s="22" t="s">
        <v>217</v>
      </c>
      <c r="F51" s="22"/>
      <c r="G51" s="22"/>
      <c r="H51" s="22" t="s">
        <v>218</v>
      </c>
      <c r="I51" s="22" t="s">
        <v>219</v>
      </c>
      <c r="M51" s="22" t="s">
        <v>218</v>
      </c>
      <c r="N51" s="22" t="s">
        <v>219</v>
      </c>
    </row>
    <row r="52" spans="1:14" ht="30" x14ac:dyDescent="0.25">
      <c r="C52" s="6" t="s">
        <v>220</v>
      </c>
      <c r="D52" s="43" t="s">
        <v>221</v>
      </c>
      <c r="E52" s="43" t="s">
        <v>222</v>
      </c>
      <c r="H52" s="60" t="str">
        <f>H15</f>
        <v>CY24</v>
      </c>
      <c r="I52" s="60" t="str">
        <f>I15</f>
        <v>CY25</v>
      </c>
      <c r="M52" s="19" t="str">
        <f>M15</f>
        <v>FY24</v>
      </c>
      <c r="N52" s="19" t="str">
        <f>N15</f>
        <v>FY25</v>
      </c>
    </row>
    <row r="53" spans="1:14" x14ac:dyDescent="0.25">
      <c r="A53" s="22">
        <f>+A49+1</f>
        <v>26</v>
      </c>
      <c r="C53" t="s">
        <v>223</v>
      </c>
      <c r="D53" s="22">
        <v>31</v>
      </c>
      <c r="E53" s="3">
        <f>SUM(D54:D64)/D65</f>
        <v>0.91506849315068495</v>
      </c>
      <c r="H53" s="4" t="e">
        <f>H$49/12*$E53</f>
        <v>#REF!</v>
      </c>
      <c r="I53" s="4" t="e">
        <f>I$49/12*$E53</f>
        <v>#REF!</v>
      </c>
      <c r="M53" s="4" t="e">
        <f>M$49/12*$E53</f>
        <v>#REF!</v>
      </c>
      <c r="N53" s="4" t="e">
        <f>N$49/12*$E53</f>
        <v>#REF!</v>
      </c>
    </row>
    <row r="54" spans="1:14" x14ac:dyDescent="0.25">
      <c r="A54" s="22">
        <f t="shared" ref="A54:A65" si="1">+A53+1</f>
        <v>27</v>
      </c>
      <c r="C54" t="s">
        <v>224</v>
      </c>
      <c r="D54" s="22">
        <v>28</v>
      </c>
      <c r="E54" s="3">
        <f>SUM(D55:D64)/D65</f>
        <v>0.83835616438356164</v>
      </c>
      <c r="H54" s="4" t="e">
        <f t="shared" ref="H54:I64" si="2">H$49/12*$E54</f>
        <v>#REF!</v>
      </c>
      <c r="I54" s="4" t="e">
        <f t="shared" si="2"/>
        <v>#REF!</v>
      </c>
      <c r="M54" s="4" t="e">
        <f t="shared" ref="M54:N64" si="3">M$49/12*$E54</f>
        <v>#REF!</v>
      </c>
      <c r="N54" s="4" t="e">
        <f t="shared" si="3"/>
        <v>#REF!</v>
      </c>
    </row>
    <row r="55" spans="1:14" x14ac:dyDescent="0.25">
      <c r="A55" s="22">
        <f t="shared" si="1"/>
        <v>28</v>
      </c>
      <c r="C55" t="s">
        <v>225</v>
      </c>
      <c r="D55" s="22">
        <v>31</v>
      </c>
      <c r="E55" s="3">
        <f>SUM(D56:D64)/D65</f>
        <v>0.75342465753424659</v>
      </c>
      <c r="H55" s="4" t="e">
        <f t="shared" si="2"/>
        <v>#REF!</v>
      </c>
      <c r="I55" s="4" t="e">
        <f t="shared" si="2"/>
        <v>#REF!</v>
      </c>
      <c r="M55" s="4" t="e">
        <f t="shared" si="3"/>
        <v>#REF!</v>
      </c>
      <c r="N55" s="4" t="e">
        <f t="shared" si="3"/>
        <v>#REF!</v>
      </c>
    </row>
    <row r="56" spans="1:14" x14ac:dyDescent="0.25">
      <c r="A56" s="22">
        <f t="shared" si="1"/>
        <v>29</v>
      </c>
      <c r="C56" s="15" t="s">
        <v>226</v>
      </c>
      <c r="D56" s="22">
        <v>30</v>
      </c>
      <c r="E56" s="3">
        <f>SUM(D57:D64)/D65</f>
        <v>0.67123287671232879</v>
      </c>
      <c r="H56" s="4" t="e">
        <f t="shared" si="2"/>
        <v>#REF!</v>
      </c>
      <c r="I56" s="4" t="e">
        <f t="shared" si="2"/>
        <v>#REF!</v>
      </c>
      <c r="M56" s="4" t="e">
        <f t="shared" si="3"/>
        <v>#REF!</v>
      </c>
      <c r="N56" s="4" t="e">
        <f t="shared" si="3"/>
        <v>#REF!</v>
      </c>
    </row>
    <row r="57" spans="1:14" x14ac:dyDescent="0.25">
      <c r="A57" s="22">
        <f t="shared" si="1"/>
        <v>30</v>
      </c>
      <c r="C57" t="s">
        <v>227</v>
      </c>
      <c r="D57" s="22">
        <v>31</v>
      </c>
      <c r="E57" s="3">
        <f>SUM(D58:D64)/D65</f>
        <v>0.58630136986301373</v>
      </c>
      <c r="H57" s="4" t="e">
        <f t="shared" si="2"/>
        <v>#REF!</v>
      </c>
      <c r="I57" s="4" t="e">
        <f t="shared" si="2"/>
        <v>#REF!</v>
      </c>
      <c r="M57" s="4" t="e">
        <f t="shared" si="3"/>
        <v>#REF!</v>
      </c>
      <c r="N57" s="4" t="e">
        <f t="shared" si="3"/>
        <v>#REF!</v>
      </c>
    </row>
    <row r="58" spans="1:14" x14ac:dyDescent="0.25">
      <c r="A58" s="22">
        <f t="shared" si="1"/>
        <v>31</v>
      </c>
      <c r="C58" t="s">
        <v>228</v>
      </c>
      <c r="D58" s="22">
        <v>30</v>
      </c>
      <c r="E58" s="3">
        <f>SUM(D59:D64)/D65</f>
        <v>0.50410958904109593</v>
      </c>
      <c r="H58" s="4" t="e">
        <f t="shared" si="2"/>
        <v>#REF!</v>
      </c>
      <c r="I58" s="4" t="e">
        <f t="shared" si="2"/>
        <v>#REF!</v>
      </c>
      <c r="M58" s="4" t="e">
        <f t="shared" si="3"/>
        <v>#REF!</v>
      </c>
      <c r="N58" s="4" t="e">
        <f t="shared" si="3"/>
        <v>#REF!</v>
      </c>
    </row>
    <row r="59" spans="1:14" x14ac:dyDescent="0.25">
      <c r="A59" s="22">
        <f t="shared" si="1"/>
        <v>32</v>
      </c>
      <c r="C59" t="s">
        <v>229</v>
      </c>
      <c r="D59" s="22">
        <v>31</v>
      </c>
      <c r="E59" s="3">
        <f>SUM(D60:D64)/D65</f>
        <v>0.41917808219178082</v>
      </c>
      <c r="H59" s="4" t="e">
        <f t="shared" si="2"/>
        <v>#REF!</v>
      </c>
      <c r="I59" s="4" t="e">
        <f t="shared" si="2"/>
        <v>#REF!</v>
      </c>
      <c r="M59" s="4" t="e">
        <f t="shared" si="3"/>
        <v>#REF!</v>
      </c>
      <c r="N59" s="4" t="e">
        <f t="shared" si="3"/>
        <v>#REF!</v>
      </c>
    </row>
    <row r="60" spans="1:14" x14ac:dyDescent="0.25">
      <c r="A60" s="22">
        <f t="shared" si="1"/>
        <v>33</v>
      </c>
      <c r="C60" t="s">
        <v>230</v>
      </c>
      <c r="D60" s="22">
        <v>31</v>
      </c>
      <c r="E60" s="3">
        <f>SUM(D61:D64)/D65</f>
        <v>0.33424657534246577</v>
      </c>
      <c r="H60" s="4" t="e">
        <f t="shared" si="2"/>
        <v>#REF!</v>
      </c>
      <c r="I60" s="4" t="e">
        <f t="shared" si="2"/>
        <v>#REF!</v>
      </c>
      <c r="M60" s="4" t="e">
        <f t="shared" si="3"/>
        <v>#REF!</v>
      </c>
      <c r="N60" s="4" t="e">
        <f t="shared" si="3"/>
        <v>#REF!</v>
      </c>
    </row>
    <row r="61" spans="1:14" x14ac:dyDescent="0.25">
      <c r="A61" s="22">
        <f t="shared" si="1"/>
        <v>34</v>
      </c>
      <c r="C61" t="s">
        <v>231</v>
      </c>
      <c r="D61" s="22">
        <v>30</v>
      </c>
      <c r="E61" s="3">
        <f>SUM(D62:D64)/D65</f>
        <v>0.25205479452054796</v>
      </c>
      <c r="H61" s="4" t="e">
        <f t="shared" si="2"/>
        <v>#REF!</v>
      </c>
      <c r="I61" s="4" t="e">
        <f t="shared" si="2"/>
        <v>#REF!</v>
      </c>
      <c r="M61" s="4" t="e">
        <f t="shared" si="3"/>
        <v>#REF!</v>
      </c>
      <c r="N61" s="4" t="e">
        <f t="shared" si="3"/>
        <v>#REF!</v>
      </c>
    </row>
    <row r="62" spans="1:14" x14ac:dyDescent="0.25">
      <c r="A62" s="22">
        <f t="shared" si="1"/>
        <v>35</v>
      </c>
      <c r="C62" t="s">
        <v>232</v>
      </c>
      <c r="D62" s="22">
        <v>31</v>
      </c>
      <c r="E62" s="3">
        <f>SUM(D63:D64)/D65</f>
        <v>0.16712328767123288</v>
      </c>
      <c r="H62" s="4" t="e">
        <f t="shared" si="2"/>
        <v>#REF!</v>
      </c>
      <c r="I62" s="4" t="e">
        <f t="shared" si="2"/>
        <v>#REF!</v>
      </c>
      <c r="M62" s="4" t="e">
        <f t="shared" si="3"/>
        <v>#REF!</v>
      </c>
      <c r="N62" s="4" t="e">
        <f t="shared" si="3"/>
        <v>#REF!</v>
      </c>
    </row>
    <row r="63" spans="1:14" x14ac:dyDescent="0.25">
      <c r="A63" s="22">
        <f t="shared" si="1"/>
        <v>36</v>
      </c>
      <c r="C63" t="s">
        <v>233</v>
      </c>
      <c r="D63" s="22">
        <v>30</v>
      </c>
      <c r="E63" s="3">
        <f>SUM(D64:D64)/D65</f>
        <v>8.4931506849315067E-2</v>
      </c>
      <c r="H63" s="4" t="e">
        <f t="shared" si="2"/>
        <v>#REF!</v>
      </c>
      <c r="I63" s="4" t="e">
        <f t="shared" si="2"/>
        <v>#REF!</v>
      </c>
      <c r="M63" s="4" t="e">
        <f t="shared" si="3"/>
        <v>#REF!</v>
      </c>
      <c r="N63" s="4" t="e">
        <f t="shared" si="3"/>
        <v>#REF!</v>
      </c>
    </row>
    <row r="64" spans="1:14" x14ac:dyDescent="0.25">
      <c r="A64" s="22">
        <f t="shared" si="1"/>
        <v>37</v>
      </c>
      <c r="C64" t="s">
        <v>234</v>
      </c>
      <c r="D64" s="22">
        <v>31</v>
      </c>
      <c r="E64" s="3">
        <v>0</v>
      </c>
      <c r="H64" s="4" t="e">
        <f t="shared" si="2"/>
        <v>#REF!</v>
      </c>
      <c r="I64" s="4" t="e">
        <f t="shared" si="2"/>
        <v>#REF!</v>
      </c>
      <c r="M64" s="4" t="e">
        <f t="shared" si="3"/>
        <v>#REF!</v>
      </c>
      <c r="N64" s="4" t="e">
        <f t="shared" si="3"/>
        <v>#REF!</v>
      </c>
    </row>
    <row r="65" spans="1:14" x14ac:dyDescent="0.25">
      <c r="A65" s="22">
        <f t="shared" si="1"/>
        <v>38</v>
      </c>
      <c r="C65" t="s">
        <v>235</v>
      </c>
      <c r="D65" s="22">
        <f>SUM(D53:D64)</f>
        <v>365</v>
      </c>
      <c r="E65" s="3"/>
      <c r="H65" s="140" t="e">
        <f>SUM(H53:H64)</f>
        <v>#REF!</v>
      </c>
      <c r="I65" s="140" t="e">
        <f>SUM(I53:I64)</f>
        <v>#REF!</v>
      </c>
      <c r="M65" s="140" t="e">
        <f>SUM(M53:M64)</f>
        <v>#REF!</v>
      </c>
      <c r="N65" s="140" t="e">
        <f>SUM(N53:N64)</f>
        <v>#REF!</v>
      </c>
    </row>
    <row r="66" spans="1:14" x14ac:dyDescent="0.25">
      <c r="H66"/>
      <c r="I66"/>
      <c r="M66"/>
      <c r="N66"/>
    </row>
    <row r="67" spans="1:14" x14ac:dyDescent="0.25">
      <c r="A67" s="22">
        <f>+A65+1</f>
        <v>39</v>
      </c>
      <c r="C67" t="s">
        <v>236</v>
      </c>
      <c r="D67" s="526" t="str">
        <f>CONCATENATE("Line ", A49)</f>
        <v>Line 25</v>
      </c>
      <c r="E67" s="526"/>
      <c r="H67" s="4" t="e">
        <f>H49</f>
        <v>#REF!</v>
      </c>
      <c r="I67" s="4" t="e">
        <f>I49</f>
        <v>#REF!</v>
      </c>
      <c r="M67" s="4" t="e">
        <f>M49</f>
        <v>#REF!</v>
      </c>
      <c r="N67" s="4" t="e">
        <f>N49</f>
        <v>#REF!</v>
      </c>
    </row>
    <row r="68" spans="1:14" ht="28.5" customHeight="1" x14ac:dyDescent="0.25">
      <c r="A68" s="44">
        <v>40</v>
      </c>
      <c r="B68" s="45"/>
      <c r="C68" s="45" t="s">
        <v>237</v>
      </c>
      <c r="D68" s="536" t="str">
        <f>CONCATENATE(" Line ",A67," × 0.5")</f>
        <v xml:space="preserve"> Line 39 × 0.5</v>
      </c>
      <c r="E68" s="536"/>
      <c r="H68" s="4" t="e">
        <f>H67*0.5</f>
        <v>#REF!</v>
      </c>
      <c r="I68" s="4" t="e">
        <f>I67*0.5</f>
        <v>#REF!</v>
      </c>
      <c r="M68" s="4" t="e">
        <f>M67*0.5</f>
        <v>#REF!</v>
      </c>
      <c r="N68" s="4" t="e">
        <f>N67*0.5</f>
        <v>#REF!</v>
      </c>
    </row>
    <row r="69" spans="1:14" x14ac:dyDescent="0.25">
      <c r="A69" s="22">
        <f>+A68+1</f>
        <v>41</v>
      </c>
      <c r="C69" t="s">
        <v>238</v>
      </c>
      <c r="D69" s="526" t="str">
        <f>CONCATENATE("Line ",A65," - Line ",A68)</f>
        <v>Line 38 - Line 40</v>
      </c>
      <c r="E69" s="526"/>
      <c r="H69" s="4" t="e">
        <f>+H65-H68</f>
        <v>#REF!</v>
      </c>
      <c r="I69" s="4" t="e">
        <f>+I65-I68</f>
        <v>#REF!</v>
      </c>
      <c r="M69" s="4" t="e">
        <f>+M65-M68</f>
        <v>#REF!</v>
      </c>
      <c r="N69" s="4" t="e">
        <f>+N65-N68</f>
        <v>#REF!</v>
      </c>
    </row>
    <row r="71" spans="1:14" x14ac:dyDescent="0.25">
      <c r="A71" s="9" t="s">
        <v>184</v>
      </c>
    </row>
    <row r="72" spans="1:14" x14ac:dyDescent="0.25">
      <c r="A72" s="22" t="str">
        <f>E51</f>
        <v>(d)</v>
      </c>
      <c r="C72" t="str">
        <f>CONCATENATE("Sum of remaining days in the year (Col ",D51,") ÷ 366")</f>
        <v>Sum of remaining days in the year (Col (c)) ÷ 366</v>
      </c>
    </row>
    <row r="73" spans="1:14" x14ac:dyDescent="0.25">
      <c r="A73" s="526" t="str">
        <f>CONCATENATE(H51," &amp; ",I51)</f>
        <v>(e) &amp; (f)</v>
      </c>
      <c r="B73" s="526"/>
      <c r="C73" t="str">
        <f>CONCATENATE("Current Year Line ",A49," ÷ 12 × Current Month Col ",E51)</f>
        <v>Current Year Line 25 ÷ 12 × Current Month Col (d)</v>
      </c>
    </row>
    <row r="75" spans="1:14" x14ac:dyDescent="0.25">
      <c r="F75" s="27"/>
      <c r="G75" s="100"/>
    </row>
    <row r="76" spans="1:14" x14ac:dyDescent="0.25">
      <c r="F76" s="27"/>
      <c r="G76" s="28"/>
    </row>
    <row r="77" spans="1:14" x14ac:dyDescent="0.25">
      <c r="F77" s="27"/>
      <c r="G77" s="28"/>
      <c r="H77" s="32"/>
      <c r="M77" s="32"/>
    </row>
    <row r="79" spans="1:14" x14ac:dyDescent="0.25">
      <c r="H79" s="103"/>
      <c r="M79" s="103"/>
    </row>
  </sheetData>
  <mergeCells count="39">
    <mergeCell ref="A73:B73"/>
    <mergeCell ref="D69:E69"/>
    <mergeCell ref="D44:E44"/>
    <mergeCell ref="D45:E45"/>
    <mergeCell ref="D47:E47"/>
    <mergeCell ref="D49:E49"/>
    <mergeCell ref="D67:E67"/>
    <mergeCell ref="D68:E68"/>
    <mergeCell ref="D43:E43"/>
    <mergeCell ref="D32:E32"/>
    <mergeCell ref="D33:E33"/>
    <mergeCell ref="D34:E34"/>
    <mergeCell ref="D35:E35"/>
    <mergeCell ref="D36:E36"/>
    <mergeCell ref="D37:E37"/>
    <mergeCell ref="D38:E38"/>
    <mergeCell ref="D39:E39"/>
    <mergeCell ref="D40:E40"/>
    <mergeCell ref="D41:E41"/>
    <mergeCell ref="D42:E42"/>
    <mergeCell ref="D31:E31"/>
    <mergeCell ref="D20:E20"/>
    <mergeCell ref="D21:E21"/>
    <mergeCell ref="D22:E22"/>
    <mergeCell ref="D23:E23"/>
    <mergeCell ref="D24:E24"/>
    <mergeCell ref="D25:E25"/>
    <mergeCell ref="D26:E26"/>
    <mergeCell ref="D27:E27"/>
    <mergeCell ref="D28:E28"/>
    <mergeCell ref="D29:E29"/>
    <mergeCell ref="D30:E30"/>
    <mergeCell ref="M13:N14"/>
    <mergeCell ref="D19:E19"/>
    <mergeCell ref="A9:I9"/>
    <mergeCell ref="A10:I10"/>
    <mergeCell ref="A11:I11"/>
    <mergeCell ref="A12:I12"/>
    <mergeCell ref="D18:E18"/>
  </mergeCells>
  <printOptions horizontalCentered="1"/>
  <pageMargins left="0.5" right="0.5" top="1.25" bottom="0.5" header="0.3" footer="0.3"/>
  <pageSetup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67537-9D15-4F29-A00E-84693E8ADA75}">
  <sheetPr>
    <tabColor rgb="FFFF0000"/>
    <pageSetUpPr fitToPage="1"/>
  </sheetPr>
  <dimension ref="A1:Q73"/>
  <sheetViews>
    <sheetView workbookViewId="0"/>
  </sheetViews>
  <sheetFormatPr defaultColWidth="8.85546875" defaultRowHeight="15" x14ac:dyDescent="0.25"/>
  <cols>
    <col min="1" max="1" width="4.5703125" style="22" customWidth="1"/>
    <col min="2" max="2" width="4.5703125" customWidth="1"/>
    <col min="3" max="3" width="50.5703125" customWidth="1"/>
    <col min="4" max="4" width="17.42578125" customWidth="1"/>
    <col min="5" max="5" width="19" customWidth="1"/>
    <col min="6" max="6" width="2.42578125" customWidth="1"/>
    <col min="7" max="7" width="14.5703125" customWidth="1"/>
    <col min="8" max="10" width="14.85546875" customWidth="1"/>
    <col min="11" max="11" width="14.5703125" customWidth="1"/>
    <col min="12" max="12" width="19.5703125" customWidth="1"/>
    <col min="13" max="13" width="17.42578125" customWidth="1"/>
  </cols>
  <sheetData>
    <row r="1" spans="1:17" x14ac:dyDescent="0.25">
      <c r="H1" s="7" t="e">
        <f>#REF!</f>
        <v>#REF!</v>
      </c>
      <c r="I1" s="7"/>
      <c r="J1" s="7"/>
      <c r="L1" s="7" t="e">
        <f>#REF!</f>
        <v>#REF!</v>
      </c>
    </row>
    <row r="2" spans="1:17" x14ac:dyDescent="0.25">
      <c r="H2" s="7" t="e">
        <f>#REF!</f>
        <v>#REF!</v>
      </c>
      <c r="I2" s="7"/>
      <c r="J2" s="7"/>
      <c r="L2" s="7" t="e">
        <f>#REF!</f>
        <v>#REF!</v>
      </c>
    </row>
    <row r="3" spans="1:17" x14ac:dyDescent="0.25">
      <c r="H3" s="7" t="e">
        <f>#REF!</f>
        <v>#REF!</v>
      </c>
      <c r="I3" s="7"/>
      <c r="J3" s="7"/>
      <c r="L3" s="7" t="e">
        <f>#REF!</f>
        <v>#REF!</v>
      </c>
    </row>
    <row r="4" spans="1:17" x14ac:dyDescent="0.25">
      <c r="H4" s="7" t="e">
        <f>#REF!</f>
        <v>#REF!</v>
      </c>
      <c r="I4" s="7"/>
      <c r="J4" s="7"/>
      <c r="L4" s="7" t="e">
        <f>#REF!</f>
        <v>#REF!</v>
      </c>
    </row>
    <row r="5" spans="1:17" x14ac:dyDescent="0.25">
      <c r="H5" s="7" t="e">
        <f>#REF!</f>
        <v>#REF!</v>
      </c>
      <c r="I5" s="7"/>
      <c r="J5" s="7"/>
      <c r="L5" s="7" t="e">
        <f>#REF!</f>
        <v>#REF!</v>
      </c>
    </row>
    <row r="6" spans="1:17" x14ac:dyDescent="0.25">
      <c r="H6" s="7" t="e">
        <f>#REF!</f>
        <v>#REF!</v>
      </c>
      <c r="I6" s="7"/>
      <c r="J6" s="7"/>
      <c r="L6" s="7" t="e">
        <f>#REF!</f>
        <v>#REF!</v>
      </c>
    </row>
    <row r="7" spans="1:17" x14ac:dyDescent="0.25">
      <c r="H7" s="7" t="e">
        <f>VLOOKUP(A12,#REF!,3,FALSE)</f>
        <v>#REF!</v>
      </c>
      <c r="I7" s="7"/>
      <c r="J7" s="7"/>
      <c r="L7" s="7" t="e">
        <f>VLOOKUP(A12,#REF!,3,FALSE)</f>
        <v>#REF!</v>
      </c>
    </row>
    <row r="9" spans="1:17" x14ac:dyDescent="0.25">
      <c r="A9" s="529" t="e">
        <f>#REF!</f>
        <v>#REF!</v>
      </c>
      <c r="B9" s="529"/>
      <c r="C9" s="529"/>
      <c r="D9" s="529"/>
      <c r="E9" s="529"/>
      <c r="F9" s="529"/>
      <c r="G9" s="529"/>
      <c r="H9" s="529"/>
      <c r="I9" s="84"/>
      <c r="J9" s="84"/>
    </row>
    <row r="10" spans="1:17" x14ac:dyDescent="0.25">
      <c r="A10" s="529" t="e">
        <f>#REF!</f>
        <v>#REF!</v>
      </c>
      <c r="B10" s="529"/>
      <c r="C10" s="529"/>
      <c r="D10" s="529"/>
      <c r="E10" s="529"/>
      <c r="F10" s="529"/>
      <c r="G10" s="529"/>
      <c r="H10" s="529"/>
      <c r="I10" s="84"/>
      <c r="J10" s="84"/>
    </row>
    <row r="11" spans="1:17" x14ac:dyDescent="0.25">
      <c r="A11" s="529" t="e">
        <f>#REF!</f>
        <v>#REF!</v>
      </c>
      <c r="B11" s="529"/>
      <c r="C11" s="529"/>
      <c r="D11" s="529"/>
      <c r="E11" s="529"/>
      <c r="F11" s="529"/>
      <c r="G11" s="529"/>
      <c r="H11" s="529"/>
      <c r="I11" s="84"/>
      <c r="J11" s="84"/>
    </row>
    <row r="12" spans="1:17" x14ac:dyDescent="0.25">
      <c r="A12" s="529" t="e">
        <f>#REF!</f>
        <v>#REF!</v>
      </c>
      <c r="B12" s="529"/>
      <c r="C12" s="529"/>
      <c r="D12" s="529"/>
      <c r="E12" s="529"/>
      <c r="F12" s="529"/>
      <c r="G12" s="529"/>
      <c r="H12" s="529"/>
      <c r="I12" s="84"/>
      <c r="J12" s="84"/>
    </row>
    <row r="13" spans="1:17" ht="15" customHeight="1" x14ac:dyDescent="0.25">
      <c r="L13" s="534" t="s">
        <v>189</v>
      </c>
      <c r="M13" s="534"/>
      <c r="N13" s="139"/>
      <c r="O13" s="139"/>
      <c r="P13" s="143"/>
      <c r="Q13" s="143"/>
    </row>
    <row r="14" spans="1:17" x14ac:dyDescent="0.25">
      <c r="L14" s="534"/>
      <c r="M14" s="534"/>
    </row>
    <row r="15" spans="1:17" x14ac:dyDescent="0.25">
      <c r="G15" s="19" t="s">
        <v>9</v>
      </c>
      <c r="H15" s="19" t="s">
        <v>10</v>
      </c>
      <c r="I15" s="19"/>
      <c r="J15" s="19"/>
      <c r="K15" s="22"/>
      <c r="L15" s="19" t="s">
        <v>9</v>
      </c>
      <c r="M15" s="22"/>
      <c r="N15" s="22"/>
      <c r="O15" s="19"/>
      <c r="P15" s="22"/>
    </row>
    <row r="16" spans="1:17" x14ac:dyDescent="0.25">
      <c r="A16" s="22" t="s">
        <v>163</v>
      </c>
      <c r="G16" s="60" t="s">
        <v>190</v>
      </c>
      <c r="H16" s="60" t="s">
        <v>191</v>
      </c>
      <c r="I16" s="60"/>
      <c r="J16" s="60"/>
      <c r="L16" s="19" t="s">
        <v>192</v>
      </c>
    </row>
    <row r="17" spans="1:12" x14ac:dyDescent="0.25">
      <c r="A17" s="11" t="s">
        <v>164</v>
      </c>
      <c r="B17" s="6"/>
      <c r="C17" s="6" t="s">
        <v>194</v>
      </c>
    </row>
    <row r="18" spans="1:12" ht="30" customHeight="1" x14ac:dyDescent="0.25">
      <c r="A18" s="22">
        <v>1</v>
      </c>
      <c r="C18" t="s">
        <v>195</v>
      </c>
      <c r="D18" s="527" t="e">
        <f>CONCATENATE(#REF!," , Line ",#REF!)</f>
        <v>#REF!</v>
      </c>
      <c r="E18" s="527"/>
      <c r="G18" s="4" t="e">
        <f>+#REF!</f>
        <v>#REF!</v>
      </c>
      <c r="H18" s="4" t="e">
        <f>+#REF!</f>
        <v>#REF!</v>
      </c>
      <c r="I18" s="4"/>
      <c r="J18" s="4"/>
      <c r="K18" s="103"/>
      <c r="L18" s="4" t="e">
        <f>+#REF!</f>
        <v>#REF!</v>
      </c>
    </row>
    <row r="19" spans="1:12" x14ac:dyDescent="0.25">
      <c r="A19" s="22">
        <f t="shared" ref="A19:A24" si="0">+A18+1</f>
        <v>2</v>
      </c>
      <c r="C19" t="s">
        <v>196</v>
      </c>
      <c r="D19" s="527" t="e">
        <f>CONCATENATE("- ",#REF!," , Line ",#REF!," ,Col ",#REF!)</f>
        <v>#REF!</v>
      </c>
      <c r="E19" s="527"/>
      <c r="G19" s="46"/>
      <c r="K19" s="103"/>
      <c r="L19" s="46"/>
    </row>
    <row r="20" spans="1:12" ht="31.5" customHeight="1" x14ac:dyDescent="0.25">
      <c r="A20" s="22">
        <f t="shared" si="0"/>
        <v>3</v>
      </c>
      <c r="C20" t="s">
        <v>197</v>
      </c>
      <c r="D20" s="528" t="e">
        <f>CONCATENATE("- ",#REF!," , Col ",#REF!)</f>
        <v>#REF!</v>
      </c>
      <c r="E20" s="528"/>
      <c r="G20" s="4" t="e">
        <f>-#REF!</f>
        <v>#REF!</v>
      </c>
      <c r="H20" s="4" t="e">
        <f>-#REF!</f>
        <v>#REF!</v>
      </c>
      <c r="I20" s="4"/>
      <c r="J20" s="4"/>
      <c r="K20" s="103"/>
      <c r="L20" s="4" t="e">
        <f>-#REF!</f>
        <v>#REF!</v>
      </c>
    </row>
    <row r="21" spans="1:12" x14ac:dyDescent="0.25">
      <c r="A21" s="22">
        <f t="shared" si="0"/>
        <v>4</v>
      </c>
      <c r="C21" t="s">
        <v>257</v>
      </c>
      <c r="D21" s="527" t="e">
        <f>CONCATENATE("- ",#REF!," , Line ",#REF!," ,Col ",#REF!)</f>
        <v>#REF!</v>
      </c>
      <c r="E21" s="527"/>
      <c r="G21" s="4"/>
      <c r="K21" s="103"/>
      <c r="L21" s="4"/>
    </row>
    <row r="22" spans="1:12" x14ac:dyDescent="0.25">
      <c r="A22" s="22">
        <f t="shared" si="0"/>
        <v>5</v>
      </c>
      <c r="C22" t="s">
        <v>199</v>
      </c>
      <c r="D22" s="526" t="str">
        <f>CONCATENATE("Sum of Lines ",A18," through ",A21)</f>
        <v>Sum of Lines 1 through 4</v>
      </c>
      <c r="E22" s="526"/>
      <c r="G22" s="4" t="e">
        <f>SUM(G18:G21)</f>
        <v>#REF!</v>
      </c>
      <c r="H22" s="4" t="e">
        <f>SUM(H18:H21)</f>
        <v>#REF!</v>
      </c>
      <c r="I22" s="4"/>
      <c r="J22" s="4"/>
      <c r="K22" s="103"/>
      <c r="L22" s="4" t="e">
        <f>SUM(L18:L21)</f>
        <v>#REF!</v>
      </c>
    </row>
    <row r="23" spans="1:12" x14ac:dyDescent="0.25">
      <c r="A23" s="22">
        <f t="shared" si="0"/>
        <v>6</v>
      </c>
      <c r="C23" t="s">
        <v>200</v>
      </c>
      <c r="D23" s="526"/>
      <c r="E23" s="526"/>
      <c r="G23" s="24">
        <v>0.21</v>
      </c>
      <c r="H23" s="24">
        <v>0.21</v>
      </c>
      <c r="I23" s="24"/>
      <c r="J23" s="24"/>
      <c r="L23" s="24">
        <v>0.21</v>
      </c>
    </row>
    <row r="24" spans="1:12" x14ac:dyDescent="0.25">
      <c r="A24" s="22">
        <f t="shared" si="0"/>
        <v>7</v>
      </c>
      <c r="C24" t="s">
        <v>201</v>
      </c>
      <c r="D24" s="526" t="str">
        <f>CONCATENATE("Line ", A22, " × Line ", A23)</f>
        <v>Line 5 × Line 6</v>
      </c>
      <c r="E24" s="526"/>
      <c r="G24" s="4" t="e">
        <f>+G22*G23</f>
        <v>#REF!</v>
      </c>
      <c r="H24" s="4" t="e">
        <f>+H22*H23</f>
        <v>#REF!</v>
      </c>
      <c r="I24" s="4"/>
      <c r="J24" s="4"/>
      <c r="K24" s="103"/>
      <c r="L24" s="4" t="e">
        <f>+L22*L23</f>
        <v>#REF!</v>
      </c>
    </row>
    <row r="25" spans="1:12" x14ac:dyDescent="0.25">
      <c r="D25" s="526"/>
      <c r="E25" s="526"/>
    </row>
    <row r="26" spans="1:12" x14ac:dyDescent="0.25">
      <c r="C26" t="s">
        <v>202</v>
      </c>
      <c r="D26" s="526"/>
      <c r="E26" s="526"/>
    </row>
    <row r="27" spans="1:12" x14ac:dyDescent="0.25">
      <c r="A27" s="22">
        <f>+A24+1</f>
        <v>8</v>
      </c>
      <c r="C27" t="s">
        <v>203</v>
      </c>
      <c r="D27" s="527" t="e">
        <f>CONCATENATE("- ",#REF!," , Line ",#REF!," ,Col ",#REF!)</f>
        <v>#REF!</v>
      </c>
      <c r="E27" s="527"/>
      <c r="K27" s="103"/>
    </row>
    <row r="28" spans="1:12" x14ac:dyDescent="0.25">
      <c r="A28" s="22">
        <f>+A27+1</f>
        <v>9</v>
      </c>
      <c r="C28" t="s">
        <v>117</v>
      </c>
      <c r="D28" s="527" t="e">
        <f>CONCATENATE("- ",#REF!," , Line ",#REF!," ,Col ",#REF!)</f>
        <v>#REF!</v>
      </c>
      <c r="E28" s="527"/>
      <c r="K28" s="103"/>
    </row>
    <row r="29" spans="1:12" x14ac:dyDescent="0.25">
      <c r="A29" s="22">
        <f>+A28+1</f>
        <v>10</v>
      </c>
      <c r="C29" t="s">
        <v>252</v>
      </c>
      <c r="D29" s="526"/>
      <c r="E29" s="526"/>
    </row>
    <row r="30" spans="1:12" x14ac:dyDescent="0.25">
      <c r="A30" s="22">
        <f>+A29+1</f>
        <v>11</v>
      </c>
      <c r="C30" t="s">
        <v>199</v>
      </c>
      <c r="D30" s="526" t="str">
        <f>CONCATENATE("Line ", A27, " + Line ", A28, " + Line ", A29)</f>
        <v>Line 8 + Line 9 + Line 10</v>
      </c>
      <c r="E30" s="526"/>
      <c r="G30" s="4">
        <f t="shared" ref="G30:H30" si="1">SUM(G27:G29)</f>
        <v>0</v>
      </c>
      <c r="H30" s="4">
        <f t="shared" si="1"/>
        <v>0</v>
      </c>
      <c r="I30" s="4"/>
      <c r="J30" s="4"/>
      <c r="K30" s="103"/>
      <c r="L30" s="4">
        <f t="shared" ref="L30" si="2">SUM(L27:L29)</f>
        <v>0</v>
      </c>
    </row>
    <row r="31" spans="1:12" x14ac:dyDescent="0.25">
      <c r="A31" s="22">
        <f>+A30+1</f>
        <v>12</v>
      </c>
      <c r="C31" t="s">
        <v>200</v>
      </c>
      <c r="D31" s="526"/>
      <c r="E31" s="526"/>
      <c r="G31" s="24">
        <v>0.21</v>
      </c>
      <c r="H31" s="24">
        <v>0.21</v>
      </c>
      <c r="I31" s="24"/>
      <c r="J31" s="24"/>
      <c r="L31" s="24">
        <v>0.21</v>
      </c>
    </row>
    <row r="32" spans="1:12" x14ac:dyDescent="0.25">
      <c r="A32" s="22">
        <f>+A31+1</f>
        <v>13</v>
      </c>
      <c r="C32" t="s">
        <v>201</v>
      </c>
      <c r="D32" s="526" t="str">
        <f>CONCATENATE("Line ", A30, " × Line ", A31)</f>
        <v>Line 11 × Line 12</v>
      </c>
      <c r="E32" s="526"/>
      <c r="G32" s="4">
        <f t="shared" ref="G32:H32" si="3">G30*G31</f>
        <v>0</v>
      </c>
      <c r="H32" s="4">
        <f t="shared" si="3"/>
        <v>0</v>
      </c>
      <c r="I32" s="4"/>
      <c r="J32" s="4"/>
      <c r="L32" s="4">
        <f t="shared" ref="L32" si="4">L30*L31</f>
        <v>0</v>
      </c>
    </row>
    <row r="33" spans="1:12" x14ac:dyDescent="0.25">
      <c r="D33" s="526"/>
      <c r="E33" s="526"/>
    </row>
    <row r="34" spans="1:12" x14ac:dyDescent="0.25">
      <c r="A34" s="22">
        <f>+A32+1</f>
        <v>14</v>
      </c>
      <c r="C34" t="s">
        <v>205</v>
      </c>
      <c r="D34" s="526" t="str">
        <f>CONCATENATE("Line ", A24, " + Line ", A32)</f>
        <v>Line 7 + Line 13</v>
      </c>
      <c r="E34" s="526"/>
      <c r="G34" s="4" t="e">
        <f t="shared" ref="G34:H34" si="5">+G32+G24</f>
        <v>#REF!</v>
      </c>
      <c r="H34" s="4" t="e">
        <f t="shared" si="5"/>
        <v>#REF!</v>
      </c>
      <c r="I34" s="4"/>
      <c r="J34" s="4"/>
      <c r="K34" s="103"/>
      <c r="L34" s="4" t="e">
        <f t="shared" ref="L34" si="6">+L32+L24</f>
        <v>#REF!</v>
      </c>
    </row>
    <row r="35" spans="1:12" x14ac:dyDescent="0.25">
      <c r="A35" s="22">
        <f>+A34+1</f>
        <v>15</v>
      </c>
      <c r="C35" t="s">
        <v>206</v>
      </c>
      <c r="D35" s="526" t="e">
        <f>CONCATENATE("- ",#REF!," , Line ",#REF!," ,Col ",#REF!)</f>
        <v>#REF!</v>
      </c>
      <c r="E35" s="526"/>
      <c r="G35" s="4"/>
      <c r="H35" s="4"/>
      <c r="I35" s="4"/>
      <c r="J35" s="4"/>
      <c r="K35" s="103"/>
      <c r="L35" s="4"/>
    </row>
    <row r="36" spans="1:12" x14ac:dyDescent="0.25">
      <c r="A36" s="22">
        <f>+A35+1</f>
        <v>16</v>
      </c>
      <c r="C36" t="s">
        <v>207</v>
      </c>
      <c r="D36" s="526" t="str">
        <f>CONCATENATE("Line ", A34, " + Line ", A35)</f>
        <v>Line 14 + Line 15</v>
      </c>
      <c r="E36" s="526"/>
      <c r="G36" s="4" t="e">
        <f t="shared" ref="G36:H36" si="7">+G35+G34</f>
        <v>#REF!</v>
      </c>
      <c r="H36" s="4" t="e">
        <f t="shared" si="7"/>
        <v>#REF!</v>
      </c>
      <c r="I36" s="4"/>
      <c r="J36" s="4"/>
      <c r="L36" s="4" t="e">
        <f t="shared" ref="L36" si="8">+L35+L34</f>
        <v>#REF!</v>
      </c>
    </row>
    <row r="37" spans="1:12" x14ac:dyDescent="0.25">
      <c r="D37" s="526"/>
      <c r="E37" s="526"/>
    </row>
    <row r="38" spans="1:12" x14ac:dyDescent="0.25">
      <c r="C38" t="s">
        <v>258</v>
      </c>
      <c r="D38" s="526"/>
      <c r="E38" s="526"/>
    </row>
    <row r="39" spans="1:12" x14ac:dyDescent="0.25">
      <c r="A39" s="22">
        <f>+A36+1</f>
        <v>17</v>
      </c>
      <c r="C39" t="s">
        <v>209</v>
      </c>
      <c r="D39" s="526" t="str">
        <f>CONCATENATE("Line ", A22)</f>
        <v>Line 5</v>
      </c>
      <c r="E39" s="526"/>
      <c r="G39" s="4" t="e">
        <f>G22</f>
        <v>#REF!</v>
      </c>
      <c r="H39" s="4" t="e">
        <f>H22</f>
        <v>#REF!</v>
      </c>
      <c r="I39" s="4"/>
      <c r="J39" s="4"/>
      <c r="K39" s="103"/>
      <c r="L39" s="4" t="e">
        <f>L22</f>
        <v>#REF!</v>
      </c>
    </row>
    <row r="40" spans="1:12" x14ac:dyDescent="0.25">
      <c r="A40" s="22">
        <f>+A39+1</f>
        <v>18</v>
      </c>
      <c r="C40" t="s">
        <v>210</v>
      </c>
      <c r="D40" s="526" t="str">
        <f>CONCATENATE("Line ", A30)</f>
        <v>Line 11</v>
      </c>
      <c r="E40" s="526"/>
      <c r="G40" s="4">
        <f>G30</f>
        <v>0</v>
      </c>
      <c r="H40" s="4">
        <f>H30</f>
        <v>0</v>
      </c>
      <c r="I40" s="4"/>
      <c r="J40" s="4"/>
      <c r="K40" s="103"/>
      <c r="L40" s="4">
        <f>L30</f>
        <v>0</v>
      </c>
    </row>
    <row r="41" spans="1:12" x14ac:dyDescent="0.25">
      <c r="A41" s="22">
        <f>+A40+1</f>
        <v>19</v>
      </c>
      <c r="C41" t="s">
        <v>211</v>
      </c>
      <c r="D41" s="526" t="str">
        <f>CONCATENATE("Line ", A39, " + Line ", A40)</f>
        <v>Line 17 + Line 18</v>
      </c>
      <c r="E41" s="526"/>
      <c r="G41" s="4" t="e">
        <f>SUM(G39:G40)</f>
        <v>#REF!</v>
      </c>
      <c r="H41" s="4" t="e">
        <f>SUM(H39:H40)</f>
        <v>#REF!</v>
      </c>
      <c r="I41" s="4"/>
      <c r="J41" s="4"/>
      <c r="K41" s="103"/>
      <c r="L41" s="4" t="e">
        <f>SUM(L39:L40)</f>
        <v>#REF!</v>
      </c>
    </row>
    <row r="42" spans="1:12" x14ac:dyDescent="0.25">
      <c r="D42" s="526"/>
      <c r="E42" s="526"/>
    </row>
    <row r="43" spans="1:12" ht="14.1" customHeight="1" x14ac:dyDescent="0.25">
      <c r="A43" s="22">
        <f>+A41+1</f>
        <v>20</v>
      </c>
      <c r="C43" t="s">
        <v>259</v>
      </c>
      <c r="D43" s="527" t="e">
        <f>CONCATENATE("- ",#REF!," , Line ",#REF!," ,Col ",#REF!,"÷21%")</f>
        <v>#REF!</v>
      </c>
      <c r="E43" s="527"/>
      <c r="G43" s="4" t="e">
        <f>-#REF!/0.21</f>
        <v>#REF!</v>
      </c>
      <c r="H43" s="4" t="e">
        <f>-#REF!/0.21</f>
        <v>#REF!</v>
      </c>
      <c r="I43" s="4"/>
      <c r="J43" s="4"/>
      <c r="L43" s="4" t="e">
        <f>-#REF!/0.21</f>
        <v>#REF!</v>
      </c>
    </row>
    <row r="44" spans="1:12" x14ac:dyDescent="0.25">
      <c r="A44" s="22">
        <f>+A43+1</f>
        <v>21</v>
      </c>
      <c r="C44" t="s">
        <v>260</v>
      </c>
      <c r="D44" s="526" t="str">
        <f>CONCATENATE("(Line ", A40, " ÷ Line ", A41, " ) × Line ", A43)</f>
        <v>(Line 18 ÷ Line 19 ) × Line 20</v>
      </c>
      <c r="E44" s="526"/>
      <c r="G44" s="4" t="e">
        <f>+G40/G41*G43</f>
        <v>#REF!</v>
      </c>
      <c r="H44" s="4" t="e">
        <f>+H40/H41*H43</f>
        <v>#REF!</v>
      </c>
      <c r="I44" s="4"/>
      <c r="J44" s="4"/>
      <c r="L44" s="4" t="e">
        <f>+L40/L41*L43</f>
        <v>#REF!</v>
      </c>
    </row>
    <row r="45" spans="1:12" x14ac:dyDescent="0.25">
      <c r="A45" s="22">
        <f>+A44+1</f>
        <v>22</v>
      </c>
      <c r="C45" t="s">
        <v>261</v>
      </c>
      <c r="D45" s="526" t="str">
        <f>CONCATENATE("(Line ", A39, " ÷ Line ", A41, " ) × Line ", A43)</f>
        <v>(Line 17 ÷ Line 19 ) × Line 20</v>
      </c>
      <c r="E45" s="526"/>
      <c r="G45" s="4" t="e">
        <f>+G39/G41*G43</f>
        <v>#REF!</v>
      </c>
      <c r="H45" s="4" t="e">
        <f>+H39/H41*H43</f>
        <v>#REF!</v>
      </c>
      <c r="I45" s="4"/>
      <c r="J45" s="4"/>
      <c r="L45" s="4" t="e">
        <f>+L39/L41*L43</f>
        <v>#REF!</v>
      </c>
    </row>
    <row r="46" spans="1:12" x14ac:dyDescent="0.25">
      <c r="A46" s="22">
        <f>+A45+1</f>
        <v>23</v>
      </c>
      <c r="C46" t="s">
        <v>200</v>
      </c>
      <c r="G46" s="24">
        <v>0.21</v>
      </c>
      <c r="H46" s="24">
        <v>0.21</v>
      </c>
      <c r="I46" s="24"/>
      <c r="J46" s="24"/>
      <c r="L46" s="24">
        <v>0.21</v>
      </c>
    </row>
    <row r="47" spans="1:12" x14ac:dyDescent="0.25">
      <c r="A47" s="22">
        <f>+A46+1</f>
        <v>24</v>
      </c>
      <c r="C47" t="s">
        <v>215</v>
      </c>
      <c r="D47" s="526" t="str">
        <f>CONCATENATE("Line ", A45, " × Line ", A46)</f>
        <v>Line 22 × Line 23</v>
      </c>
      <c r="E47" s="526"/>
      <c r="G47" s="4" t="e">
        <f>G45*G46</f>
        <v>#REF!</v>
      </c>
      <c r="H47" s="4" t="e">
        <f>H45*H46</f>
        <v>#REF!</v>
      </c>
      <c r="I47" s="4"/>
      <c r="J47" s="4"/>
      <c r="L47" s="4" t="e">
        <f>L45*L46</f>
        <v>#REF!</v>
      </c>
    </row>
    <row r="49" spans="1:12" x14ac:dyDescent="0.25">
      <c r="A49" s="22">
        <f>+A47+1</f>
        <v>25</v>
      </c>
      <c r="C49" t="s">
        <v>216</v>
      </c>
      <c r="D49" s="526" t="str">
        <f>CONCATENATE("Line ",A24," + Line ",A47)</f>
        <v>Line 7 + Line 24</v>
      </c>
      <c r="E49" s="526"/>
      <c r="G49" s="4" t="e">
        <f>+G47+G24</f>
        <v>#REF!</v>
      </c>
      <c r="H49" s="4" t="e">
        <f>+H47+H24</f>
        <v>#REF!</v>
      </c>
      <c r="I49" s="4"/>
      <c r="J49" s="4"/>
      <c r="L49" s="4" t="e">
        <f>+L47+L24</f>
        <v>#REF!</v>
      </c>
    </row>
    <row r="51" spans="1:12" x14ac:dyDescent="0.25">
      <c r="D51" s="22" t="s">
        <v>165</v>
      </c>
      <c r="E51" s="22" t="s">
        <v>217</v>
      </c>
      <c r="F51" s="22"/>
      <c r="G51" s="22" t="s">
        <v>218</v>
      </c>
      <c r="H51" s="22" t="s">
        <v>219</v>
      </c>
      <c r="I51" s="22"/>
      <c r="J51" s="22"/>
      <c r="K51" s="22"/>
      <c r="L51" s="22"/>
    </row>
    <row r="52" spans="1:12" ht="30" x14ac:dyDescent="0.25">
      <c r="C52" s="6" t="s">
        <v>220</v>
      </c>
      <c r="D52" s="43" t="s">
        <v>221</v>
      </c>
      <c r="E52" s="43" t="s">
        <v>222</v>
      </c>
      <c r="G52" s="60" t="str">
        <f>G16</f>
        <v>CY24</v>
      </c>
      <c r="H52" s="60" t="str">
        <f>H16</f>
        <v>CY25</v>
      </c>
      <c r="I52" s="60"/>
      <c r="J52" s="60"/>
      <c r="L52" s="19" t="str">
        <f>L16</f>
        <v>FY24</v>
      </c>
    </row>
    <row r="53" spans="1:12" x14ac:dyDescent="0.25">
      <c r="A53" s="22">
        <f>+A49+1</f>
        <v>26</v>
      </c>
      <c r="C53" t="s">
        <v>223</v>
      </c>
      <c r="D53" s="22">
        <v>31</v>
      </c>
      <c r="E53" s="3">
        <f>SUM(D54:D64)/D65</f>
        <v>0.91506849315068495</v>
      </c>
      <c r="G53" s="4" t="e">
        <f>G$49/12*$E53</f>
        <v>#REF!</v>
      </c>
      <c r="H53" s="4" t="e">
        <f>H$49/12*$E53</f>
        <v>#REF!</v>
      </c>
      <c r="I53" s="4"/>
      <c r="J53" s="4"/>
      <c r="L53" s="4" t="e">
        <f>L$49/12*$E53</f>
        <v>#REF!</v>
      </c>
    </row>
    <row r="54" spans="1:12" x14ac:dyDescent="0.25">
      <c r="A54" s="22">
        <f t="shared" ref="A54:A65" si="9">+A53+1</f>
        <v>27</v>
      </c>
      <c r="C54" t="s">
        <v>224</v>
      </c>
      <c r="D54" s="22">
        <v>28</v>
      </c>
      <c r="E54" s="3">
        <f>SUM(D55:D64)/D65</f>
        <v>0.83835616438356164</v>
      </c>
      <c r="G54" s="4" t="e">
        <f t="shared" ref="G54:H64" si="10">G$49/12*$E54</f>
        <v>#REF!</v>
      </c>
      <c r="H54" s="4" t="e">
        <f>H$49/12*$E54</f>
        <v>#REF!</v>
      </c>
      <c r="I54" s="4"/>
      <c r="J54" s="4"/>
      <c r="L54" s="4" t="e">
        <f t="shared" ref="L54:L64" si="11">L$49/12*$E54</f>
        <v>#REF!</v>
      </c>
    </row>
    <row r="55" spans="1:12" x14ac:dyDescent="0.25">
      <c r="A55" s="22">
        <f t="shared" si="9"/>
        <v>28</v>
      </c>
      <c r="C55" t="s">
        <v>225</v>
      </c>
      <c r="D55" s="22">
        <v>31</v>
      </c>
      <c r="E55" s="3">
        <f>SUM(D56:D64)/D65</f>
        <v>0.75342465753424659</v>
      </c>
      <c r="G55" s="4" t="e">
        <f t="shared" si="10"/>
        <v>#REF!</v>
      </c>
      <c r="H55" s="4" t="e">
        <f>H$49/12*$E55</f>
        <v>#REF!</v>
      </c>
      <c r="I55" s="4"/>
      <c r="J55" s="4"/>
      <c r="L55" s="4" t="e">
        <f t="shared" si="11"/>
        <v>#REF!</v>
      </c>
    </row>
    <row r="56" spans="1:12" x14ac:dyDescent="0.25">
      <c r="A56" s="22">
        <f t="shared" si="9"/>
        <v>29</v>
      </c>
      <c r="C56" s="15" t="s">
        <v>226</v>
      </c>
      <c r="D56" s="22">
        <v>30</v>
      </c>
      <c r="E56" s="3">
        <f>SUM(D57:D64)/D65</f>
        <v>0.67123287671232879</v>
      </c>
      <c r="G56" s="4" t="e">
        <f t="shared" si="10"/>
        <v>#REF!</v>
      </c>
      <c r="H56" s="4" t="e">
        <f t="shared" si="10"/>
        <v>#REF!</v>
      </c>
      <c r="I56" s="4"/>
      <c r="J56" s="4"/>
      <c r="L56" s="4" t="e">
        <f t="shared" si="11"/>
        <v>#REF!</v>
      </c>
    </row>
    <row r="57" spans="1:12" x14ac:dyDescent="0.25">
      <c r="A57" s="22">
        <f t="shared" si="9"/>
        <v>30</v>
      </c>
      <c r="C57" t="s">
        <v>227</v>
      </c>
      <c r="D57" s="22">
        <v>31</v>
      </c>
      <c r="E57" s="3">
        <f>SUM(D58:D64)/D65</f>
        <v>0.58630136986301373</v>
      </c>
      <c r="G57" s="4" t="e">
        <f t="shared" si="10"/>
        <v>#REF!</v>
      </c>
      <c r="H57" s="4" t="e">
        <f t="shared" si="10"/>
        <v>#REF!</v>
      </c>
      <c r="I57" s="4"/>
      <c r="J57" s="4"/>
      <c r="L57" s="4" t="e">
        <f t="shared" si="11"/>
        <v>#REF!</v>
      </c>
    </row>
    <row r="58" spans="1:12" x14ac:dyDescent="0.25">
      <c r="A58" s="22">
        <f t="shared" si="9"/>
        <v>31</v>
      </c>
      <c r="C58" t="s">
        <v>228</v>
      </c>
      <c r="D58" s="22">
        <v>30</v>
      </c>
      <c r="E58" s="3">
        <f>SUM(D59:D64)/D65</f>
        <v>0.50410958904109593</v>
      </c>
      <c r="G58" s="4" t="e">
        <f t="shared" si="10"/>
        <v>#REF!</v>
      </c>
      <c r="H58" s="4" t="e">
        <f t="shared" si="10"/>
        <v>#REF!</v>
      </c>
      <c r="I58" s="4"/>
      <c r="J58" s="4"/>
      <c r="L58" s="4" t="e">
        <f t="shared" si="11"/>
        <v>#REF!</v>
      </c>
    </row>
    <row r="59" spans="1:12" x14ac:dyDescent="0.25">
      <c r="A59" s="22">
        <f t="shared" si="9"/>
        <v>32</v>
      </c>
      <c r="C59" t="s">
        <v>229</v>
      </c>
      <c r="D59" s="22">
        <v>31</v>
      </c>
      <c r="E59" s="3">
        <f>SUM(D60:D64)/D65</f>
        <v>0.41917808219178082</v>
      </c>
      <c r="G59" s="4" t="e">
        <f t="shared" si="10"/>
        <v>#REF!</v>
      </c>
      <c r="H59" s="4" t="e">
        <f t="shared" si="10"/>
        <v>#REF!</v>
      </c>
      <c r="I59" s="4"/>
      <c r="J59" s="4"/>
      <c r="L59" s="4" t="e">
        <f t="shared" si="11"/>
        <v>#REF!</v>
      </c>
    </row>
    <row r="60" spans="1:12" x14ac:dyDescent="0.25">
      <c r="A60" s="22">
        <f t="shared" si="9"/>
        <v>33</v>
      </c>
      <c r="C60" t="s">
        <v>230</v>
      </c>
      <c r="D60" s="22">
        <v>31</v>
      </c>
      <c r="E60" s="3">
        <f>SUM(D61:D64)/D65</f>
        <v>0.33424657534246577</v>
      </c>
      <c r="G60" s="4" t="e">
        <f t="shared" si="10"/>
        <v>#REF!</v>
      </c>
      <c r="H60" s="4" t="e">
        <f t="shared" si="10"/>
        <v>#REF!</v>
      </c>
      <c r="I60" s="4"/>
      <c r="J60" s="4"/>
      <c r="L60" s="4" t="e">
        <f t="shared" si="11"/>
        <v>#REF!</v>
      </c>
    </row>
    <row r="61" spans="1:12" x14ac:dyDescent="0.25">
      <c r="A61" s="22">
        <f t="shared" si="9"/>
        <v>34</v>
      </c>
      <c r="C61" t="s">
        <v>231</v>
      </c>
      <c r="D61" s="22">
        <v>30</v>
      </c>
      <c r="E61" s="3">
        <f>SUM(D62:D64)/D65</f>
        <v>0.25205479452054796</v>
      </c>
      <c r="G61" s="4" t="e">
        <f t="shared" si="10"/>
        <v>#REF!</v>
      </c>
      <c r="H61" s="4" t="e">
        <f t="shared" si="10"/>
        <v>#REF!</v>
      </c>
      <c r="I61" s="4"/>
      <c r="J61" s="4"/>
      <c r="L61" s="4" t="e">
        <f t="shared" si="11"/>
        <v>#REF!</v>
      </c>
    </row>
    <row r="62" spans="1:12" x14ac:dyDescent="0.25">
      <c r="A62" s="22">
        <f t="shared" si="9"/>
        <v>35</v>
      </c>
      <c r="C62" t="s">
        <v>232</v>
      </c>
      <c r="D62" s="22">
        <v>31</v>
      </c>
      <c r="E62" s="3">
        <f>SUM(D63:D64)/D65</f>
        <v>0.16712328767123288</v>
      </c>
      <c r="G62" s="4" t="e">
        <f t="shared" si="10"/>
        <v>#REF!</v>
      </c>
      <c r="H62" s="4" t="e">
        <f t="shared" si="10"/>
        <v>#REF!</v>
      </c>
      <c r="I62" s="4"/>
      <c r="J62" s="4"/>
      <c r="L62" s="4" t="e">
        <f t="shared" si="11"/>
        <v>#REF!</v>
      </c>
    </row>
    <row r="63" spans="1:12" x14ac:dyDescent="0.25">
      <c r="A63" s="22">
        <f t="shared" si="9"/>
        <v>36</v>
      </c>
      <c r="C63" t="s">
        <v>233</v>
      </c>
      <c r="D63" s="22">
        <v>30</v>
      </c>
      <c r="E63" s="3">
        <f>SUM(D64:D64)/D65</f>
        <v>8.4931506849315067E-2</v>
      </c>
      <c r="G63" s="4" t="e">
        <f t="shared" si="10"/>
        <v>#REF!</v>
      </c>
      <c r="H63" s="4" t="e">
        <f t="shared" si="10"/>
        <v>#REF!</v>
      </c>
      <c r="I63" s="4"/>
      <c r="J63" s="4"/>
      <c r="L63" s="4" t="e">
        <f t="shared" si="11"/>
        <v>#REF!</v>
      </c>
    </row>
    <row r="64" spans="1:12" x14ac:dyDescent="0.25">
      <c r="A64" s="22">
        <f t="shared" si="9"/>
        <v>37</v>
      </c>
      <c r="C64" t="s">
        <v>234</v>
      </c>
      <c r="D64" s="22">
        <v>31</v>
      </c>
      <c r="E64" s="3">
        <v>0</v>
      </c>
      <c r="G64" s="4" t="e">
        <f t="shared" si="10"/>
        <v>#REF!</v>
      </c>
      <c r="H64" s="35" t="e">
        <f t="shared" si="10"/>
        <v>#REF!</v>
      </c>
      <c r="I64" s="4"/>
      <c r="J64" s="4"/>
      <c r="L64" s="4" t="e">
        <f t="shared" si="11"/>
        <v>#REF!</v>
      </c>
    </row>
    <row r="65" spans="1:12" x14ac:dyDescent="0.25">
      <c r="A65" s="22">
        <f t="shared" si="9"/>
        <v>38</v>
      </c>
      <c r="C65" t="s">
        <v>235</v>
      </c>
      <c r="D65" s="22">
        <f>SUM(D53:D64)</f>
        <v>365</v>
      </c>
      <c r="E65" s="3"/>
      <c r="G65" s="140" t="e">
        <f>SUM(G53:G64)</f>
        <v>#REF!</v>
      </c>
      <c r="H65" s="140" t="e">
        <f>SUM(H53:H64)</f>
        <v>#REF!</v>
      </c>
      <c r="I65" s="4"/>
      <c r="J65" s="4"/>
      <c r="L65" s="140" t="e">
        <f>SUM(L53:L64)</f>
        <v>#REF!</v>
      </c>
    </row>
    <row r="67" spans="1:12" x14ac:dyDescent="0.25">
      <c r="A67" s="22">
        <f>+A65+1</f>
        <v>39</v>
      </c>
      <c r="C67" t="s">
        <v>236</v>
      </c>
      <c r="D67" s="526" t="str">
        <f>CONCATENATE("Line ", A49)</f>
        <v>Line 25</v>
      </c>
      <c r="E67" s="526"/>
      <c r="G67" s="4" t="e">
        <f>G49</f>
        <v>#REF!</v>
      </c>
      <c r="H67" s="4" t="e">
        <f>H49</f>
        <v>#REF!</v>
      </c>
      <c r="I67" s="4"/>
      <c r="J67" s="4"/>
      <c r="L67" s="4" t="e">
        <f>L49</f>
        <v>#REF!</v>
      </c>
    </row>
    <row r="68" spans="1:12" ht="28.5" customHeight="1" x14ac:dyDescent="0.25">
      <c r="A68" s="44">
        <v>40</v>
      </c>
      <c r="B68" s="45"/>
      <c r="C68" s="45" t="s">
        <v>237</v>
      </c>
      <c r="D68" s="536" t="str">
        <f>CONCATENATE(" Line ",A67," × 0.5")</f>
        <v xml:space="preserve"> Line 39 × 0.5</v>
      </c>
      <c r="E68" s="536"/>
      <c r="G68" s="4" t="e">
        <f>G67*0.5</f>
        <v>#REF!</v>
      </c>
      <c r="H68" s="4" t="e">
        <f>H67*0.5</f>
        <v>#REF!</v>
      </c>
      <c r="I68" s="4"/>
      <c r="J68" s="4"/>
      <c r="L68" s="4" t="e">
        <f>L67*0.5</f>
        <v>#REF!</v>
      </c>
    </row>
    <row r="69" spans="1:12" x14ac:dyDescent="0.25">
      <c r="A69" s="22">
        <f>+A68+1</f>
        <v>41</v>
      </c>
      <c r="C69" t="s">
        <v>238</v>
      </c>
      <c r="D69" s="526" t="str">
        <f>CONCATENATE("Line ",A65," - Line ",A68)</f>
        <v>Line 38 - Line 40</v>
      </c>
      <c r="E69" s="526"/>
      <c r="G69" s="4" t="e">
        <f>+G65-G68</f>
        <v>#REF!</v>
      </c>
      <c r="H69" s="4" t="e">
        <f>+H65-H68</f>
        <v>#REF!</v>
      </c>
      <c r="I69" s="4"/>
      <c r="J69" s="4"/>
      <c r="L69" s="4" t="e">
        <f>+L65-L68</f>
        <v>#REF!</v>
      </c>
    </row>
    <row r="71" spans="1:12" x14ac:dyDescent="0.25">
      <c r="A71" s="9" t="s">
        <v>184</v>
      </c>
    </row>
    <row r="72" spans="1:12" x14ac:dyDescent="0.25">
      <c r="A72" s="22" t="str">
        <f>E51</f>
        <v>(d)</v>
      </c>
      <c r="C72" t="str">
        <f>CONCATENATE("Sum of remaining days in the year (Col ",D51,") ÷ 366")</f>
        <v>Sum of remaining days in the year (Col (c)) ÷ 366</v>
      </c>
    </row>
    <row r="73" spans="1:12" x14ac:dyDescent="0.25">
      <c r="A73" s="526" t="str">
        <f>CONCATENATE(G51," &amp; ",H51)</f>
        <v>(e) &amp; (f)</v>
      </c>
      <c r="B73" s="526"/>
      <c r="C73" t="str">
        <f>CONCATENATE("Current Year Line ",A49," ÷ 12 × Current Month Col ",E51)</f>
        <v>Current Year Line 25 ÷ 12 × Current Month Col (d)</v>
      </c>
    </row>
  </sheetData>
  <mergeCells count="39">
    <mergeCell ref="A73:B73"/>
    <mergeCell ref="A9:H9"/>
    <mergeCell ref="A10:H10"/>
    <mergeCell ref="A11:H11"/>
    <mergeCell ref="A12:H12"/>
    <mergeCell ref="D69:E69"/>
    <mergeCell ref="D44:E44"/>
    <mergeCell ref="D45:E45"/>
    <mergeCell ref="D47:E47"/>
    <mergeCell ref="D49:E49"/>
    <mergeCell ref="D67:E67"/>
    <mergeCell ref="D68:E68"/>
    <mergeCell ref="D43:E43"/>
    <mergeCell ref="D32:E32"/>
    <mergeCell ref="D33:E33"/>
    <mergeCell ref="D42:E42"/>
    <mergeCell ref="L13:M14"/>
    <mergeCell ref="D19:E19"/>
    <mergeCell ref="D18:E18"/>
    <mergeCell ref="D31:E31"/>
    <mergeCell ref="D20:E20"/>
    <mergeCell ref="D21:E21"/>
    <mergeCell ref="D22:E22"/>
    <mergeCell ref="D23:E23"/>
    <mergeCell ref="D24:E24"/>
    <mergeCell ref="D25:E25"/>
    <mergeCell ref="D26:E26"/>
    <mergeCell ref="D27:E27"/>
    <mergeCell ref="D28:E28"/>
    <mergeCell ref="D29:E29"/>
    <mergeCell ref="D30:E30"/>
    <mergeCell ref="D40:E40"/>
    <mergeCell ref="D41:E41"/>
    <mergeCell ref="D38:E38"/>
    <mergeCell ref="D34:E34"/>
    <mergeCell ref="D39:E39"/>
    <mergeCell ref="D35:E35"/>
    <mergeCell ref="D36:E36"/>
    <mergeCell ref="D37:E37"/>
  </mergeCells>
  <printOptions horizontalCentered="1"/>
  <pageMargins left="0.5" right="0.5" top="1.25" bottom="0.5" header="0.3" footer="0.3"/>
  <pageSetup scale="69" orientation="portrait" r:id="rId1"/>
  <colBreaks count="1" manualBreakCount="1">
    <brk id="6" min="8" max="7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726fb3-e133-4ef6-8771-0a37d7804ccc">
      <Terms xmlns="http://schemas.microsoft.com/office/infopath/2007/PartnerControls"/>
    </lcf76f155ced4ddcb4097134ff3c332f>
    <TaxCatchAll xmlns="06a704af-1093-41df-910a-e362277c20fd" xsi:nil="true"/>
    <Searchable xmlns="06a704af-1093-41df-910a-e362277c20fd">false</Searchable>
    <_ip_UnifiedCompliancePolicyUIAction xmlns="http://schemas.microsoft.com/sharepoint/v3" xsi:nil="true"/>
    <_ip_UnifiedCompliancePolicyProperties xmlns="http://schemas.microsoft.com/sharepoint/v3" xsi:nil="true"/>
    <e81e820a66454e4dae05b8cd72e410dc xmlns="06a704af-1093-41df-910a-e362277c20fd">
      <Terms xmlns="http://schemas.microsoft.com/office/infopath/2007/PartnerControls"/>
    </e81e820a66454e4dae05b8cd72e410d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BA629065CFB746B44DF505197C25D6" ma:contentTypeVersion="17" ma:contentTypeDescription="Create a new document." ma:contentTypeScope="" ma:versionID="72471f38f39ec00c338f5f231368faf2">
  <xsd:schema xmlns:xsd="http://www.w3.org/2001/XMLSchema" xmlns:xs="http://www.w3.org/2001/XMLSchema" xmlns:p="http://schemas.microsoft.com/office/2006/metadata/properties" xmlns:ns1="http://schemas.microsoft.com/sharepoint/v3" xmlns:ns2="06a704af-1093-41df-910a-e362277c20fd" xmlns:ns3="ce726fb3-e133-4ef6-8771-0a37d7804ccc" xmlns:ns4="281b322a-8e8e-48c5-9c43-84eacfcc87ea" targetNamespace="http://schemas.microsoft.com/office/2006/metadata/properties" ma:root="true" ma:fieldsID="a98434cedd853d3ef1f73c9da1d69e03" ns1:_="" ns2:_="" ns3:_="" ns4:_="">
    <xsd:import namespace="http://schemas.microsoft.com/sharepoint/v3"/>
    <xsd:import namespace="06a704af-1093-41df-910a-e362277c20fd"/>
    <xsd:import namespace="ce726fb3-e133-4ef6-8771-0a37d7804ccc"/>
    <xsd:import namespace="281b322a-8e8e-48c5-9c43-84eacfcc87ea"/>
    <xsd:element name="properties">
      <xsd:complexType>
        <xsd:sequence>
          <xsd:element name="documentManagement">
            <xsd:complexType>
              <xsd:all>
                <xsd:element ref="ns2:Searchable" minOccurs="0"/>
                <xsd:element ref="ns2:e81e820a66454e4dae05b8cd72e410dc" minOccurs="0"/>
                <xsd:element ref="ns2:TaxCatchAll" minOccurs="0"/>
                <xsd:element ref="ns2:TaxCatchAllLabel" minOccurs="0"/>
                <xsd:element ref="ns3:MediaServiceMetadata" minOccurs="0"/>
                <xsd:element ref="ns3:MediaServiceFastMetadata" minOccurs="0"/>
                <xsd:element ref="ns3:MediaServiceObjectDetectorVersions" minOccurs="0"/>
                <xsd:element ref="ns1:_ip_UnifiedCompliancePolicyProperties" minOccurs="0"/>
                <xsd:element ref="ns1:_ip_UnifiedCompliancePolicyUIAction"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704af-1093-41df-910a-e362277c20fd" elementFormDefault="qualified">
    <xsd:import namespace="http://schemas.microsoft.com/office/2006/documentManagement/types"/>
    <xsd:import namespace="http://schemas.microsoft.com/office/infopath/2007/PartnerControls"/>
    <xsd:element name="Searchable" ma:index="8" nillable="true" ma:displayName="Searchable" ma:default="0" ma:internalName="Searchable">
      <xsd:simpleType>
        <xsd:restriction base="dms:Boolean"/>
      </xsd:simpleType>
    </xsd:element>
    <xsd:element name="e81e820a66454e4dae05b8cd72e410dc" ma:index="9" nillable="true" ma:taxonomy="true" ma:internalName="e81e820a66454e4dae05b8cd72e410dc" ma:taxonomyFieldName="SearchContentClass" ma:displayName="SearchContentClass" ma:default="" ma:fieldId="{e81e820a-6645-4e4d-ae05-b8cd72e410dc}" ma:sspId="5fb71415-aff0-46ac-ad8a-1a0b343c080f" ma:termSetId="d06009ad-cab7-4623-a608-cc47ab75a00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86e59a8-0b50-400c-bdc5-bc75b32dcfd5}" ma:internalName="TaxCatchAll" ma:showField="CatchAllData" ma:web="281b322a-8e8e-48c5-9c43-84eacfcc87e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86e59a8-0b50-400c-bdc5-bc75b32dcfd5}" ma:internalName="TaxCatchAllLabel" ma:readOnly="true" ma:showField="CatchAllDataLabel" ma:web="281b322a-8e8e-48c5-9c43-84eacfcc87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726fb3-e133-4ef6-8771-0a37d7804cc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fb71415-aff0-46ac-ad8a-1a0b343c080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descriptio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1b322a-8e8e-48c5-9c43-84eacfcc87ea"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fb71415-aff0-46ac-ad8a-1a0b343c080f" ContentTypeId="0x0101" PreviousValue="false"/>
</file>

<file path=customXml/itemProps1.xml><?xml version="1.0" encoding="utf-8"?>
<ds:datastoreItem xmlns:ds="http://schemas.openxmlformats.org/officeDocument/2006/customXml" ds:itemID="{AC4C9D2B-7D85-499B-9ECA-2825C0A9EC64}">
  <ds:schemaRefs>
    <ds:schemaRef ds:uri="http://purl.org/dc/elements/1.1/"/>
    <ds:schemaRef ds:uri="http://schemas.openxmlformats.org/package/2006/metadata/core-properties"/>
    <ds:schemaRef ds:uri="http://www.w3.org/XML/1998/namespace"/>
    <ds:schemaRef ds:uri="06a704af-1093-41df-910a-e362277c20fd"/>
    <ds:schemaRef ds:uri="ce726fb3-e133-4ef6-8771-0a37d7804ccc"/>
    <ds:schemaRef ds:uri="http://purl.org/dc/dcmitype/"/>
    <ds:schemaRef ds:uri="http://schemas.microsoft.com/office/2006/metadata/properties"/>
    <ds:schemaRef ds:uri="http://schemas.microsoft.com/office/infopath/2007/PartnerControls"/>
    <ds:schemaRef ds:uri="http://schemas.microsoft.com/office/2006/documentManagement/types"/>
    <ds:schemaRef ds:uri="281b322a-8e8e-48c5-9c43-84eacfcc87ea"/>
    <ds:schemaRef ds:uri="http://schemas.microsoft.com/sharepoint/v3"/>
    <ds:schemaRef ds:uri="http://purl.org/dc/terms/"/>
  </ds:schemaRefs>
</ds:datastoreItem>
</file>

<file path=customXml/itemProps2.xml><?xml version="1.0" encoding="utf-8"?>
<ds:datastoreItem xmlns:ds="http://schemas.openxmlformats.org/officeDocument/2006/customXml" ds:itemID="{D87D40E0-2E8B-42DD-9277-B08E24200BB1}">
  <ds:schemaRefs>
    <ds:schemaRef ds:uri="http://schemas.microsoft.com/sharepoint/v3/contenttype/forms"/>
  </ds:schemaRefs>
</ds:datastoreItem>
</file>

<file path=customXml/itemProps3.xml><?xml version="1.0" encoding="utf-8"?>
<ds:datastoreItem xmlns:ds="http://schemas.openxmlformats.org/officeDocument/2006/customXml" ds:itemID="{987A289B-1CE5-4E25-BBCC-7309B46F23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6a704af-1093-41df-910a-e362277c20fd"/>
    <ds:schemaRef ds:uri="ce726fb3-e133-4ef6-8771-0a37d7804ccc"/>
    <ds:schemaRef ds:uri="281b322a-8e8e-48c5-9c43-84eacfcc8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1AC8079-5251-4E3A-A705-580BAE0A720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23</vt:i4>
      </vt:variant>
    </vt:vector>
  </HeadingPairs>
  <TitlesOfParts>
    <vt:vector size="53" baseType="lpstr">
      <vt:lpstr>Flux Division Filing</vt:lpstr>
      <vt:lpstr>Flux Commission</vt:lpstr>
      <vt:lpstr>Input_sheet</vt:lpstr>
      <vt:lpstr>Summary</vt:lpstr>
      <vt:lpstr>VY 19 Proration Post-2023</vt:lpstr>
      <vt:lpstr>VY 20 Proration Post-2023</vt:lpstr>
      <vt:lpstr>VY 21 Proration Post-2023</vt:lpstr>
      <vt:lpstr>VY 22 Proration Post-2023</vt:lpstr>
      <vt:lpstr>VY 23 Proration Post-2023</vt:lpstr>
      <vt:lpstr>VY23-Dec-23 Proration Post-2023</vt:lpstr>
      <vt:lpstr>Index</vt:lpstr>
      <vt:lpstr>FY 2025 -group a</vt:lpstr>
      <vt:lpstr>FY2025 Tax Depr GrpA Above Cap</vt:lpstr>
      <vt:lpstr>FY25 Proration GrpA Above Cap</vt:lpstr>
      <vt:lpstr>FY2025 Tax Depr GrpA At Cap</vt:lpstr>
      <vt:lpstr>FY25 Proration GrpA At Cap</vt:lpstr>
      <vt:lpstr>Hard Coded 7 22 2026</vt:lpstr>
      <vt:lpstr>RevRequirementSummary 12182025</vt:lpstr>
      <vt:lpstr>Hard Coded</vt:lpstr>
      <vt:lpstr>FY 2026 -group c</vt:lpstr>
      <vt:lpstr>FY2026 Tax Depr GrpC Above Cap</vt:lpstr>
      <vt:lpstr>FY26 Proration GrpC Above Cap</vt:lpstr>
      <vt:lpstr>FY2026 Tax Depr GrpC At Cap</vt:lpstr>
      <vt:lpstr>FY26 Proration GrpC At Cap</vt:lpstr>
      <vt:lpstr>FY 2025 -group d</vt:lpstr>
      <vt:lpstr>FY2025 Tax Depr GrpD Above Cap</vt:lpstr>
      <vt:lpstr>FY25 Proration GrD  Above Cap</vt:lpstr>
      <vt:lpstr>FY2025 Tax Depr GrpD At Cap</vt:lpstr>
      <vt:lpstr>FY25 Proration GrD  At Cap</vt:lpstr>
      <vt:lpstr>VY 18 Proration Post-2023</vt:lpstr>
      <vt:lpstr>'FY 2025 -group a'!Print_Area</vt:lpstr>
      <vt:lpstr>'FY 2025 -group d'!Print_Area</vt:lpstr>
      <vt:lpstr>'FY 2026 -group c'!Print_Area</vt:lpstr>
      <vt:lpstr>'FY2025 Tax Depr GrpA Above Cap'!Print_Area</vt:lpstr>
      <vt:lpstr>'FY2025 Tax Depr GrpA At Cap'!Print_Area</vt:lpstr>
      <vt:lpstr>'FY2025 Tax Depr GrpD Above Cap'!Print_Area</vt:lpstr>
      <vt:lpstr>'FY2025 Tax Depr GrpD At Cap'!Print_Area</vt:lpstr>
      <vt:lpstr>'FY2026 Tax Depr GrpC Above Cap'!Print_Area</vt:lpstr>
      <vt:lpstr>'FY2026 Tax Depr GrpC At Cap'!Print_Area</vt:lpstr>
      <vt:lpstr>'FY25 Proration GrD  Above Cap'!Print_Area</vt:lpstr>
      <vt:lpstr>'FY25 Proration GrD  At Cap'!Print_Area</vt:lpstr>
      <vt:lpstr>'FY25 Proration GrpA Above Cap'!Print_Area</vt:lpstr>
      <vt:lpstr>'FY25 Proration GrpA At Cap'!Print_Area</vt:lpstr>
      <vt:lpstr>'FY26 Proration GrpC Above Cap'!Print_Area</vt:lpstr>
      <vt:lpstr>'FY26 Proration GrpC At Cap'!Print_Area</vt:lpstr>
      <vt:lpstr>Summary!Print_Area</vt:lpstr>
      <vt:lpstr>'VY 18 Proration Post-2023'!Print_Area</vt:lpstr>
      <vt:lpstr>'VY 19 Proration Post-2023'!Print_Area</vt:lpstr>
      <vt:lpstr>'VY 20 Proration Post-2023'!Print_Area</vt:lpstr>
      <vt:lpstr>'VY 21 Proration Post-2023'!Print_Area</vt:lpstr>
      <vt:lpstr>'VY 22 Proration Post-2023'!Print_Area</vt:lpstr>
      <vt:lpstr>'VY 23 Proration Post-2023'!Print_Area</vt:lpstr>
      <vt:lpstr>'VY23-Dec-23 Proration Post-2023'!Print_Area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Mei Sun</dc:creator>
  <cp:keywords/>
  <dc:description/>
  <cp:lastModifiedBy>Oliveira, Jeffrey</cp:lastModifiedBy>
  <cp:revision/>
  <cp:lastPrinted>2026-07-30T22:01:44Z</cp:lastPrinted>
  <dcterms:created xsi:type="dcterms:W3CDTF">2019-02-25T12:15:07Z</dcterms:created>
  <dcterms:modified xsi:type="dcterms:W3CDTF">2026-07-30T22:02:25Z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0x010100C2BA629065CFB746B44DF505197C25D6</vt:lpwstr>
  </property>
  <property fmtid="{D5CDD505-2E9C-101B-9397-08002B2CF9AE}" pid="3" name="MSIP_Label_dcc6b311-06ac-4d45-8b7e-272c304377e9_Enabled">
    <vt:lpwstr>true</vt:lpwstr>
  </property>
  <property fmtid="{D5CDD505-2E9C-101B-9397-08002B2CF9AE}" pid="4" name="MSIP_Label_dcc6b311-06ac-4d45-8b7e-272c304377e9_SetDate">
    <vt:lpwstr>2022-10-15T16:50:38Z</vt:lpwstr>
  </property>
  <property fmtid="{D5CDD505-2E9C-101B-9397-08002B2CF9AE}" pid="5" name="MSIP_Label_dcc6b311-06ac-4d45-8b7e-272c304377e9_Method">
    <vt:lpwstr>Privileged</vt:lpwstr>
  </property>
  <property fmtid="{D5CDD505-2E9C-101B-9397-08002B2CF9AE}" pid="6" name="MSIP_Label_dcc6b311-06ac-4d45-8b7e-272c304377e9_Name">
    <vt:lpwstr>dcc6b311-06ac-4d45-8b7e-272c304377e9</vt:lpwstr>
  </property>
  <property fmtid="{D5CDD505-2E9C-101B-9397-08002B2CF9AE}" pid="7" name="MSIP_Label_dcc6b311-06ac-4d45-8b7e-272c304377e9_SiteId">
    <vt:lpwstr>25b79aa0-07c6-4d65-9c80-df92aacdc157</vt:lpwstr>
  </property>
  <property fmtid="{D5CDD505-2E9C-101B-9397-08002B2CF9AE}" pid="8" name="MSIP_Label_dcc6b311-06ac-4d45-8b7e-272c304377e9_ActionId">
    <vt:lpwstr>652e6f37-11f8-4b71-8f67-28ad6f12a77d</vt:lpwstr>
  </property>
  <property fmtid="{D5CDD505-2E9C-101B-9397-08002B2CF9AE}" pid="9" name="MSIP_Label_dcc6b311-06ac-4d45-8b7e-272c304377e9_ContentBits">
    <vt:lpwstr>0</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MediaServiceImageTags">
    <vt:lpwstr/>
  </property>
  <property fmtid="{D5CDD505-2E9C-101B-9397-08002B2CF9AE}" pid="13" name="SearchContentClass">
    <vt:lpwstr/>
  </property>
  <property fmtid="{D5CDD505-2E9C-101B-9397-08002B2CF9AE}" pid="14" name="_ExtendedDescription">
    <vt:lpwstr/>
  </property>
</Properties>
</file>